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ttps://d.docs.live.net/9a0d18d1b0c6bdd1/Documents/GitHub/NCOA-Trackers/SLC/"/>
    </mc:Choice>
  </mc:AlternateContent>
  <bookViews>
    <workbookView xWindow="30" yWindow="15" windowWidth="21420" windowHeight="8595" tabRatio="743" activeTab="5"/>
  </bookViews>
  <sheets>
    <sheet name="Admin" sheetId="1" r:id="rId1"/>
    <sheet name="Demographics" sheetId="2" r:id="rId2"/>
    <sheet name="Attendance" sheetId="3" r:id="rId3"/>
    <sheet name="LDR Duties" sheetId="4" r:id="rId4"/>
    <sheet name="Ht-Wt" sheetId="5" r:id="rId5"/>
    <sheet name="APFT Data" sheetId="6" r:id="rId6"/>
    <sheet name="Evals" sheetId="8" r:id="rId7"/>
    <sheet name="Honors" sheetId="9" r:id="rId8"/>
    <sheet name="1059 Data" sheetId="7" r:id="rId9"/>
    <sheet name="Exam Records Sheets" sheetId="10" r:id="rId10"/>
    <sheet name="Alert Roster" sheetId="11" r:id="rId11"/>
    <sheet name="Class Roster" sheetId="12" r:id="rId12"/>
    <sheet name="Under Construction" sheetId="13" r:id="rId13"/>
    <sheet name="PUSH-UP" sheetId="14" r:id="rId14"/>
    <sheet name="SIT-UP" sheetId="15" r:id="rId15"/>
    <sheet name="2 MILE RUN" sheetId="16" r:id="rId16"/>
    <sheet name="Alt Test Info and Arrays" sheetId="17" r:id="rId17"/>
    <sheet name="Sheet1" sheetId="18" r:id="rId18"/>
    <sheet name="Sheet2" sheetId="19" r:id="rId19"/>
  </sheets>
  <definedNames>
    <definedName name="_xlnm._FilterDatabase" localSheetId="5" hidden="1">'APFT Data'!$A$4:$S$4</definedName>
    <definedName name="_xlnm._FilterDatabase" localSheetId="6" hidden="1">Evals!$B$2:$AG$23</definedName>
    <definedName name="_PUAGE">'PUSH-UP'!$B$92:$U$93</definedName>
    <definedName name="_PUDATA">'PUSH-UP'!$A$4:$U$89</definedName>
    <definedName name="_PUF17">'PUSH-UP'!$C$4:$C$80</definedName>
    <definedName name="_PUF22">'PUSH-UP'!$E$4:$E$80</definedName>
    <definedName name="_PUF27">'PUSH-UP'!$G$4:$G$80</definedName>
    <definedName name="_PUF32">'PUSH-UP'!$I$4:$I$80</definedName>
    <definedName name="_PUF37">'PUSH-UP'!$K$4:$K$80</definedName>
    <definedName name="_PUF42">'PUSH-UP'!$M$4:$M$80</definedName>
    <definedName name="_PUF47">'PUSH-UP'!$O$4:$O$80</definedName>
    <definedName name="_PUF52">'PUSH-UP'!$Q$4:$Q$80</definedName>
    <definedName name="_PUF57">'PUSH-UP'!$S$4:$S$80</definedName>
    <definedName name="_PUF62">'PUSH-UP'!$U$4:$U$80</definedName>
    <definedName name="_PUM17">'PUSH-UP'!$B$4:$B$80</definedName>
    <definedName name="_PUM22">'PUSH-UP'!$D$4:$D$80</definedName>
    <definedName name="_PUM27">'PUSH-UP'!$F$4:$F$80</definedName>
    <definedName name="_PUM32">'PUSH-UP'!$H$4:$H$80</definedName>
    <definedName name="_PUM37">'PUSH-UP'!$J$4:$J$80</definedName>
    <definedName name="_PUM42">'PUSH-UP'!$L$4:$L$80</definedName>
    <definedName name="_PUM47">'PUSH-UP'!$N$4:$N$80</definedName>
    <definedName name="_PUM52">'PUSH-UP'!$P$4:$P$80</definedName>
    <definedName name="_PUM57">'PUSH-UP'!$R$4:$R$80</definedName>
    <definedName name="_PUM62">'PUSH-UP'!$T$4:$T$80</definedName>
    <definedName name="_PUMAX">'PUSH-UP'!$A$92:$U$96</definedName>
    <definedName name="_PUSCALE">'PUSH-UP'!$A$4:$A$80</definedName>
    <definedName name="_SU17">'SIT-UP'!$B$4:$B$84</definedName>
    <definedName name="_SU22">'SIT-UP'!$C$4:$C$84</definedName>
    <definedName name="_SU27">'SIT-UP'!$D$4:$D$84</definedName>
    <definedName name="_SU32">'SIT-UP'!$E$4:$E$84</definedName>
    <definedName name="_SU37">'SIT-UP'!$F$4:$F$84</definedName>
    <definedName name="_SU42">'SIT-UP'!$G$4:$G$84</definedName>
    <definedName name="_SU47">'SIT-UP'!$H$4:$H$84</definedName>
    <definedName name="_SU52">'SIT-UP'!$I$4:$I$84</definedName>
    <definedName name="_SU57">'SIT-UP'!$J$4:$J$84</definedName>
    <definedName name="_SU62">'SIT-UP'!$K$4:$K$84</definedName>
    <definedName name="_SUAGE">'SIT-UP'!$B$88:$L$89</definedName>
    <definedName name="_SUDATA">'SIT-UP'!$A$4:$K$85</definedName>
    <definedName name="_SUF17">'SIT-UP'!$B$4:$B$66</definedName>
    <definedName name="_SUF22">'SIT-UP'!$C$4:$C$66</definedName>
    <definedName name="_SUF27">'SIT-UP'!$D$4:$D$66</definedName>
    <definedName name="_SUF32">'SIT-UP'!$E$4:$E$66</definedName>
    <definedName name="_SUF37">'SIT-UP'!$F$4:$F$66</definedName>
    <definedName name="_SUF42">'SIT-UP'!$G$4:$G$66</definedName>
    <definedName name="_SUF47">'SIT-UP'!$H$4:$H$66</definedName>
    <definedName name="_SUF52">'SIT-UP'!$I$4:$I$66</definedName>
    <definedName name="_SUF57">'SIT-UP'!$J$4:$J$66</definedName>
    <definedName name="_SUF62">'SIT-UP'!$K$4:$K$66</definedName>
    <definedName name="_SUM17">'SIT-UP'!$B$4:$B$66</definedName>
    <definedName name="_SUM22">'SIT-UP'!$C$4:$C$66</definedName>
    <definedName name="_SUM27">'SIT-UP'!$D$4:$D$66</definedName>
    <definedName name="_SUM32">'SIT-UP'!$E$4:$E$66</definedName>
    <definedName name="_SUM37">'SIT-UP'!$F$4:$F$66</definedName>
    <definedName name="_SUM42">'SIT-UP'!$G$4:$G$66</definedName>
    <definedName name="_SUM47">'SIT-UP'!$H$4:$H$66</definedName>
    <definedName name="_SUM52">'SIT-UP'!$I$4:$I$66</definedName>
    <definedName name="_SUM57">'SIT-UP'!$J$4:$J$66</definedName>
    <definedName name="_SUM62">'SIT-UP'!$K$4:$K$66</definedName>
    <definedName name="_SUMAX">'SIT-UP'!$A$88:$L$91</definedName>
    <definedName name="_SUSCALE">'SIT-UP'!$A$4:$A$84</definedName>
    <definedName name="AGECOL">'PUSH-UP'!$B$92:$U$93</definedName>
    <definedName name="agelookup">'Alt Test Info and Arrays'!$A$2:$A$11</definedName>
    <definedName name="DATA">'PUSH-UP'!$A$4:$U$89</definedName>
    <definedName name="DATA2MI">'2 MILE RUN'!$A$4:$U$142</definedName>
    <definedName name="eventlookup">'Alt Test Info and Arrays'!$C$2:$D$4</definedName>
    <definedName name="MIAGE">'2 MILE RUN'!$B$145:$V$146</definedName>
    <definedName name="MIMAX">'2 MILE RUN'!$A$145:$V$149</definedName>
    <definedName name="play">'APFT Data'!#REF!</definedName>
    <definedName name="_xlnm.Print_Area" localSheetId="10">'Alert Roster'!$A$1:$G$33</definedName>
    <definedName name="_xlnm.Print_Area" localSheetId="5">'APFT Data'!$A$1:$T$34</definedName>
    <definedName name="_xlnm.Print_Area" localSheetId="2">Attendance!$A$1:$AX$43</definedName>
    <definedName name="_xlnm.Print_Area" localSheetId="11">'Class Roster'!$A$1:$I$32</definedName>
    <definedName name="_xlnm.Print_Area" localSheetId="6">Evals!$A$1:$AO$66</definedName>
    <definedName name="_xlnm.Print_Area" localSheetId="9">'Exam Records Sheets'!$A$1:$J$870</definedName>
    <definedName name="_xlnm.Print_Area" localSheetId="3">'LDR Duties'!$A$1:$BO$40</definedName>
    <definedName name="RUNF17">'2 MILE RUN'!$C$4:$C$141</definedName>
    <definedName name="RUNF22">'2 MILE RUN'!$E$4:$E$141</definedName>
    <definedName name="RUNF27">'2 MILE RUN'!$G$4:$G$141</definedName>
    <definedName name="RUNF32">'2 MILE RUN'!$I$4:$I$141</definedName>
    <definedName name="RUNF37">'2 MILE RUN'!$K$4:$K$141</definedName>
    <definedName name="RUNF42">'2 MILE RUN'!$M$4:$M$141</definedName>
    <definedName name="RUNF47">'2 MILE RUN'!$O$4:$O$141</definedName>
    <definedName name="RUNF52">'2 MILE RUN'!$Q$4:$Q$141</definedName>
    <definedName name="RUNF57">'2 MILE RUN'!$S$4:$S$141</definedName>
    <definedName name="RUNF62">'2 MILE RUN'!$U$4:$U$141</definedName>
    <definedName name="RUNM17">'2 MILE RUN'!$B$4:$B$141</definedName>
    <definedName name="RUNM22">'2 MILE RUN'!$D$4:$D$141</definedName>
    <definedName name="RUNM27">'2 MILE RUN'!$F$4:$F$141</definedName>
    <definedName name="RUNM32">'2 MILE RUN'!$H$4:$H$141</definedName>
    <definedName name="RUNM37">'2 MILE RUN'!$J$4:$J$141</definedName>
    <definedName name="RUNM42">'2 MILE RUN'!$L$4:$L$141</definedName>
    <definedName name="RUNM47">'2 MILE RUN'!$N$4:$N$141</definedName>
    <definedName name="RUNM52">'2 MILE RUN'!$P$4:$P$141</definedName>
    <definedName name="RUNM57">'2 MILE RUN'!$R$4:$R$141</definedName>
    <definedName name="RUNM62">'2 MILE RUN'!$T$4:$T$141</definedName>
    <definedName name="RUNSCALE">'2 MILE RUN'!$A$4:$A$141</definedName>
    <definedName name="TABLE" localSheetId="15">'2 MILE RUN'!$A$1:$V$144</definedName>
    <definedName name="TABLE" localSheetId="13">'PUSH-UP'!$A$1:$V$91</definedName>
    <definedName name="TABLE" localSheetId="14">'SIT-UP'!$A$1:$L$87</definedName>
    <definedName name="TABLE_2" localSheetId="15">'2 MILE RUN'!$A$1:$V$144</definedName>
    <definedName name="TABLE_3" localSheetId="15">'2 MILE RUN'!$A$1:$V$144</definedName>
    <definedName name="Z_21169410_F3F5_4041_9116_82A8AEEC9D24_.wvu.FilterData" localSheetId="6" hidden="1">Evals!$B$2:$AG$23</definedName>
    <definedName name="Z_3FC09D42_42A1_4CCD_9876_54627FA9BCC7_.wvu.FilterData" localSheetId="5" hidden="1">'APFT Data'!$A$4:$S$4</definedName>
    <definedName name="Z_3FC09D42_42A1_4CCD_9876_54627FA9BCC7_.wvu.FilterData" localSheetId="6" hidden="1">Evals!$B$2:$AG$23</definedName>
    <definedName name="Z_692E5334_5406_4EA6_8469_65FDE743B0CB_.wvu.FilterData" localSheetId="6" hidden="1">Evals!$B$2:$AG$23</definedName>
    <definedName name="Z_7F7D5A8C_9A56_4905_9300_15A5D4F74565_.wvu.FilterData" localSheetId="5" hidden="1">'APFT Data'!$A$4:$S$4</definedName>
    <definedName name="Z_7F7D5A8C_9A56_4905_9300_15A5D4F74565_.wvu.FilterData" localSheetId="6" hidden="1">Evals!$B$2:$AG$23</definedName>
    <definedName name="Z_7F7D5A8C_9A56_4905_9300_15A5D4F74565_.wvu.PrintArea" localSheetId="10" hidden="1">'Alert Roster'!$A$1:$G$33</definedName>
    <definedName name="Z_7F7D5A8C_9A56_4905_9300_15A5D4F74565_.wvu.PrintArea" localSheetId="5" hidden="1">'APFT Data'!$A$1:$T$34</definedName>
    <definedName name="Z_7F7D5A8C_9A56_4905_9300_15A5D4F74565_.wvu.PrintArea" localSheetId="2" hidden="1">Attendance!$A$1:$AX$43</definedName>
    <definedName name="Z_7F7D5A8C_9A56_4905_9300_15A5D4F74565_.wvu.PrintArea" localSheetId="11" hidden="1">'Class Roster'!$A$1:$I$32</definedName>
    <definedName name="Z_7F7D5A8C_9A56_4905_9300_15A5D4F74565_.wvu.PrintArea" localSheetId="6" hidden="1">Evals!$A$1:$AO$66</definedName>
    <definedName name="Z_7F7D5A8C_9A56_4905_9300_15A5D4F74565_.wvu.PrintArea" localSheetId="9" hidden="1">'Exam Records Sheets'!$A$1:$J$870</definedName>
    <definedName name="Z_7F7D5A8C_9A56_4905_9300_15A5D4F74565_.wvu.PrintArea" localSheetId="3" hidden="1">'LDR Duties'!$A$1:$BO$40</definedName>
    <definedName name="Z_7F7D5A8C_9A56_4905_9300_15A5D4F74565_.wvu.Rows" localSheetId="5" hidden="1">'APFT Data'!$60:$61</definedName>
    <definedName name="Z_8168B4B8_9A02_4791_AD5C_7A76A87A620E_.wvu.FilterData" localSheetId="5" hidden="1">'APFT Data'!$A$4:$S$4</definedName>
    <definedName name="Z_8168B4B8_9A02_4791_AD5C_7A76A87A620E_.wvu.FilterData" localSheetId="6" hidden="1">Evals!$B$2:$AG$23</definedName>
    <definedName name="Z_8168B4B8_9A02_4791_AD5C_7A76A87A620E_.wvu.PrintArea" localSheetId="2" hidden="1">Attendance!$A$1:$AV$43</definedName>
    <definedName name="Z_8168B4B8_9A02_4791_AD5C_7A76A87A620E_.wvu.PrintArea" localSheetId="3" hidden="1">'LDR Duties'!$A$1:$BO$40</definedName>
    <definedName name="Z_8168B4B8_9A02_4791_AD5C_7A76A87A620E_.wvu.Rows" localSheetId="5" hidden="1">'APFT Data'!$60:$61</definedName>
    <definedName name="Z_C48D4376_7E6E_43E1_BDDA_4583E8F77408_.wvu.FilterData" localSheetId="5" hidden="1">'APFT Data'!$A$4:$S$4</definedName>
    <definedName name="Z_C48D4376_7E6E_43E1_BDDA_4583E8F77408_.wvu.FilterData" localSheetId="6" hidden="1">Evals!$B$2:$AG$23</definedName>
    <definedName name="Z_C48D4376_7E6E_43E1_BDDA_4583E8F77408_.wvu.PrintArea" localSheetId="2" hidden="1">Attendance!$A$1:$AV$43</definedName>
    <definedName name="Z_C48D4376_7E6E_43E1_BDDA_4583E8F77408_.wvu.PrintArea" localSheetId="3" hidden="1">'LDR Duties'!$A$1:$BO$40</definedName>
    <definedName name="Z_C48D4376_7E6E_43E1_BDDA_4583E8F77408_.wvu.Rows" localSheetId="5" hidden="1">'APFT Data'!$60:$61</definedName>
    <definedName name="Z_CF47FEE9_F08F_4241_B4FB_0A364E27571E_.wvu.FilterData" localSheetId="6" hidden="1">Evals!$B$2:$AG$23</definedName>
    <definedName name="Z_CFA63D18_B99F_4A50_A6CD_568EA6C26E80_.wvu.FilterData" localSheetId="6" hidden="1">Evals!$B$2:$AG$23</definedName>
    <definedName name="Z_E65CB744_DA6A_4F8D_A637_4C274679814A_.wvu.FilterData" localSheetId="6" hidden="1">Evals!$B$2:$AG$23</definedName>
  </definedNames>
  <calcPr calcId="152511"/>
  <customWorkbookViews>
    <customWorkbookView name="deborah.j.jones - Personal View" guid="{C48D4376-7E6E-43E1-BDDA-4583E8F77408}" mergeInterval="0" personalView="1" maximized="1" xWindow="1" yWindow="1" windowWidth="1680" windowHeight="817" tabRatio="735" activeSheetId="1"/>
    <customWorkbookView name="maurice.tunstall - Personal View" guid="{8168B4B8-9A02-4791-AD5C-7A76A87A620E}" mergeInterval="0" personalView="1" maximized="1" xWindow="1" yWindow="1" windowWidth="1280" windowHeight="752" tabRatio="735" activeSheetId="8"/>
    <customWorkbookView name="justin.d.hartman - Personal View" guid="{7F7D5A8C-9A56-4905-9300-15A5D4F74565}" mergeInterval="0" personalView="1" xWindow="1689" yWindow="29" windowWidth="1664" windowHeight="769" tabRatio="624" activeSheetId="9"/>
  </customWorkbookViews>
</workbook>
</file>

<file path=xl/calcChain.xml><?xml version="1.0" encoding="utf-8"?>
<calcChain xmlns="http://schemas.openxmlformats.org/spreadsheetml/2006/main">
  <c r="AJ5" i="7" l="1"/>
  <c r="F39" i="6"/>
  <c r="O48" i="4" l="1"/>
  <c r="U51" i="4"/>
  <c r="V51" i="4" s="1"/>
  <c r="W51" i="4" s="1"/>
  <c r="X51" i="4" s="1"/>
  <c r="Y51" i="4" s="1"/>
  <c r="Z51" i="4" s="1"/>
  <c r="AA51" i="4" s="1"/>
  <c r="AB51" i="4" s="1"/>
  <c r="AC51" i="4" s="1"/>
  <c r="AD51" i="4" s="1"/>
  <c r="AE51" i="4" s="1"/>
  <c r="AF51" i="4" s="1"/>
  <c r="AG51" i="4" s="1"/>
  <c r="AH51" i="4" s="1"/>
  <c r="AI51" i="4" s="1"/>
  <c r="AJ51" i="4" s="1"/>
  <c r="AK51" i="4" s="1"/>
  <c r="AL51" i="4" s="1"/>
  <c r="AM51" i="4" s="1"/>
  <c r="AN51" i="4" s="1"/>
  <c r="AO51" i="4" s="1"/>
  <c r="AP51" i="4" s="1"/>
  <c r="AQ51" i="4" s="1"/>
  <c r="AR51" i="4" s="1"/>
  <c r="AS51" i="4" s="1"/>
  <c r="AT51" i="4" s="1"/>
  <c r="AU51" i="4" s="1"/>
  <c r="AV51" i="4" s="1"/>
  <c r="AW51" i="4" s="1"/>
  <c r="AX51" i="4" s="1"/>
  <c r="AY51" i="4" s="1"/>
  <c r="AZ51" i="4" s="1"/>
  <c r="BA51" i="4" s="1"/>
  <c r="BB51" i="4" s="1"/>
  <c r="BC51" i="4" s="1"/>
  <c r="BD51" i="4" s="1"/>
  <c r="BE51" i="4" s="1"/>
  <c r="BF51" i="4" s="1"/>
  <c r="BG51" i="4" s="1"/>
  <c r="BH51" i="4" s="1"/>
  <c r="BI51" i="4" s="1"/>
  <c r="BJ51" i="4" s="1"/>
  <c r="BK51" i="4" s="1"/>
  <c r="BL51" i="4" s="1"/>
  <c r="BM51" i="4" s="1"/>
  <c r="BN51" i="4" s="1"/>
  <c r="BO51" i="4" s="1"/>
  <c r="T51" i="4"/>
  <c r="T27" i="9" l="1"/>
  <c r="AS27" i="9" s="1"/>
  <c r="T26" i="9"/>
  <c r="AS26" i="9" s="1"/>
  <c r="T25" i="9"/>
  <c r="AS25" i="9" s="1"/>
  <c r="T24" i="9"/>
  <c r="AS24" i="9" s="1"/>
  <c r="T23" i="9"/>
  <c r="Z24" i="7" s="1"/>
  <c r="T22" i="9"/>
  <c r="AS22" i="9" s="1"/>
  <c r="T21" i="9"/>
  <c r="AS21" i="9" s="1"/>
  <c r="T20" i="9"/>
  <c r="AS20" i="9" s="1"/>
  <c r="T19" i="9"/>
  <c r="AS19" i="9" s="1"/>
  <c r="T18" i="9"/>
  <c r="AS18" i="9" s="1"/>
  <c r="T17" i="9"/>
  <c r="AS17" i="9" s="1"/>
  <c r="T16" i="9"/>
  <c r="AS16" i="9" s="1"/>
  <c r="T15" i="9"/>
  <c r="AS15" i="9" s="1"/>
  <c r="AZ15" i="9" s="1"/>
  <c r="AI15" i="9" s="1"/>
  <c r="T14" i="9"/>
  <c r="AS14" i="9" s="1"/>
  <c r="T13" i="9"/>
  <c r="AS13" i="9" s="1"/>
  <c r="T12" i="9"/>
  <c r="Z13" i="7" s="1"/>
  <c r="T11" i="9"/>
  <c r="AS11" i="9" s="1"/>
  <c r="T10" i="9"/>
  <c r="T9" i="9"/>
  <c r="T8" i="9"/>
  <c r="AS8" i="9"/>
  <c r="T7" i="9"/>
  <c r="S27" i="9"/>
  <c r="S26" i="9"/>
  <c r="S25" i="9"/>
  <c r="S24" i="9"/>
  <c r="S23" i="9"/>
  <c r="S22" i="9"/>
  <c r="S21" i="9"/>
  <c r="S20" i="9"/>
  <c r="S19" i="9"/>
  <c r="S18" i="9"/>
  <c r="S17" i="9"/>
  <c r="S16" i="9"/>
  <c r="S15" i="9"/>
  <c r="S14" i="9"/>
  <c r="S13" i="9"/>
  <c r="S12" i="9"/>
  <c r="S11" i="9"/>
  <c r="S10" i="9"/>
  <c r="S9" i="9"/>
  <c r="S8" i="9"/>
  <c r="S7" i="9"/>
  <c r="AS7" i="9"/>
  <c r="AS9" i="9"/>
  <c r="AE6" i="9"/>
  <c r="AD6" i="9"/>
  <c r="AC6" i="9"/>
  <c r="AB6" i="9"/>
  <c r="AA6" i="9"/>
  <c r="Z6" i="9"/>
  <c r="Y6" i="9"/>
  <c r="X6" i="9"/>
  <c r="AH2" i="9"/>
  <c r="AI2" i="9" s="1"/>
  <c r="AH5" i="9" s="1"/>
  <c r="BA7" i="9"/>
  <c r="BC7" i="9"/>
  <c r="BA8" i="9"/>
  <c r="BC8" i="9"/>
  <c r="BA9" i="9"/>
  <c r="BC9" i="9"/>
  <c r="BA10" i="9"/>
  <c r="BC10" i="9"/>
  <c r="BA11" i="9"/>
  <c r="BC11" i="9"/>
  <c r="BA12" i="9"/>
  <c r="BC12" i="9"/>
  <c r="BA13" i="9"/>
  <c r="BC13" i="9"/>
  <c r="BA14" i="9"/>
  <c r="BC14" i="9"/>
  <c r="BA15" i="9"/>
  <c r="BC15" i="9"/>
  <c r="BA16" i="9"/>
  <c r="BC16" i="9"/>
  <c r="BA17" i="9"/>
  <c r="BC17" i="9"/>
  <c r="BA18" i="9"/>
  <c r="BC18" i="9"/>
  <c r="BA19" i="9"/>
  <c r="BC19" i="9"/>
  <c r="BA20" i="9"/>
  <c r="BC20" i="9"/>
  <c r="BA21" i="9"/>
  <c r="BC21" i="9"/>
  <c r="BA22" i="9"/>
  <c r="BC22" i="9"/>
  <c r="BA23" i="9"/>
  <c r="BC23" i="9"/>
  <c r="BA24" i="9"/>
  <c r="BC24" i="9"/>
  <c r="BA25" i="9"/>
  <c r="BC25" i="9"/>
  <c r="BA26" i="9"/>
  <c r="BC26" i="9"/>
  <c r="BA27" i="9"/>
  <c r="BC27" i="9"/>
  <c r="BA28" i="9"/>
  <c r="BC28" i="9"/>
  <c r="BA29" i="9"/>
  <c r="BC29" i="9"/>
  <c r="BA30" i="9"/>
  <c r="BC30" i="9"/>
  <c r="BA31" i="9"/>
  <c r="BC31" i="9"/>
  <c r="BA32" i="9"/>
  <c r="BC32" i="9"/>
  <c r="BA33" i="9"/>
  <c r="BC33" i="9"/>
  <c r="BA34" i="9"/>
  <c r="BC34" i="9"/>
  <c r="BA35" i="9"/>
  <c r="BC35" i="9"/>
  <c r="BC6" i="9"/>
  <c r="BA6" i="9"/>
  <c r="M8" i="7"/>
  <c r="Q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7" i="7"/>
  <c r="K8" i="7"/>
  <c r="K9" i="7"/>
  <c r="K10" i="7"/>
  <c r="Q10" i="7" s="1"/>
  <c r="R10" i="7" s="1"/>
  <c r="K11" i="7"/>
  <c r="S11" i="7"/>
  <c r="K12" i="7"/>
  <c r="K13" i="7"/>
  <c r="K14" i="7"/>
  <c r="K15" i="7"/>
  <c r="K16" i="7"/>
  <c r="K17" i="7"/>
  <c r="K18" i="7"/>
  <c r="K19" i="7"/>
  <c r="K20" i="7"/>
  <c r="K21" i="7"/>
  <c r="K22" i="7"/>
  <c r="K23" i="7"/>
  <c r="K24" i="7"/>
  <c r="K25" i="7"/>
  <c r="K26" i="7"/>
  <c r="K27" i="7"/>
  <c r="K28" i="7"/>
  <c r="K29" i="7"/>
  <c r="K30" i="7"/>
  <c r="Q30" i="7" s="1"/>
  <c r="K31" i="7"/>
  <c r="K32" i="7"/>
  <c r="K33" i="7"/>
  <c r="K34" i="7"/>
  <c r="K35" i="7"/>
  <c r="K36" i="7"/>
  <c r="K7" i="7"/>
  <c r="BD7" i="9"/>
  <c r="BD8" i="9"/>
  <c r="BD11" i="9"/>
  <c r="BD20" i="9"/>
  <c r="BD24" i="9"/>
  <c r="BD27" i="9"/>
  <c r="S28" i="9"/>
  <c r="T28" i="9"/>
  <c r="AS28" i="9" s="1"/>
  <c r="S29" i="9"/>
  <c r="T29" i="9"/>
  <c r="AS29" i="9" s="1"/>
  <c r="S30" i="9"/>
  <c r="T30" i="9"/>
  <c r="AS30" i="9" s="1"/>
  <c r="BD30" i="9"/>
  <c r="S31" i="9"/>
  <c r="T31" i="9"/>
  <c r="AS31" i="9" s="1"/>
  <c r="AV31" i="9" s="1"/>
  <c r="S32" i="9"/>
  <c r="T32" i="9"/>
  <c r="AS32" i="9" s="1"/>
  <c r="AX32" i="9" s="1"/>
  <c r="AY32" i="9" s="1"/>
  <c r="S33" i="9"/>
  <c r="T33" i="9"/>
  <c r="AS33" i="9" s="1"/>
  <c r="S34" i="9"/>
  <c r="T34" i="9"/>
  <c r="AS34" i="9" s="1"/>
  <c r="AX34" i="9" s="1"/>
  <c r="AY34" i="9" s="1"/>
  <c r="S35" i="9"/>
  <c r="T35" i="9"/>
  <c r="AS35" i="9" s="1"/>
  <c r="W5" i="8"/>
  <c r="BI38" i="8"/>
  <c r="W6" i="8"/>
  <c r="W7" i="8"/>
  <c r="BI40" i="8" s="1"/>
  <c r="W8" i="8"/>
  <c r="W9" i="8"/>
  <c r="BI42" i="8" s="1"/>
  <c r="BJ42" i="8" s="1"/>
  <c r="W10" i="8"/>
  <c r="W11" i="8"/>
  <c r="W12" i="8"/>
  <c r="W13" i="8"/>
  <c r="BI46" i="8" s="1"/>
  <c r="BJ46" i="8" s="1"/>
  <c r="W14" i="8"/>
  <c r="W15" i="8"/>
  <c r="W16" i="8"/>
  <c r="W17" i="8"/>
  <c r="BI50" i="8" s="1"/>
  <c r="W18" i="8"/>
  <c r="W19" i="8"/>
  <c r="W20" i="8"/>
  <c r="W21" i="8"/>
  <c r="W22" i="8"/>
  <c r="W23" i="8"/>
  <c r="W24" i="8"/>
  <c r="W25" i="8"/>
  <c r="BI58" i="8" s="1"/>
  <c r="W26" i="8"/>
  <c r="W27" i="8"/>
  <c r="W28" i="8"/>
  <c r="W29" i="8"/>
  <c r="BI62" i="8" s="1"/>
  <c r="W30" i="8"/>
  <c r="W31" i="8"/>
  <c r="W32" i="8"/>
  <c r="W33" i="8"/>
  <c r="BI66" i="8" s="1"/>
  <c r="W4" i="8"/>
  <c r="BI37" i="8" s="1"/>
  <c r="Q5" i="8"/>
  <c r="Q6" i="8"/>
  <c r="Q7" i="8"/>
  <c r="U7" i="8" s="1"/>
  <c r="V7" i="8" s="1"/>
  <c r="Q8" i="8"/>
  <c r="Q9" i="8"/>
  <c r="U9" i="8" s="1"/>
  <c r="V9" i="8" s="1"/>
  <c r="Q10" i="8"/>
  <c r="U10" i="8" s="1"/>
  <c r="V10" i="8" s="1"/>
  <c r="Q11" i="8"/>
  <c r="U11" i="8" s="1"/>
  <c r="V11" i="8" s="1"/>
  <c r="Q12" i="8"/>
  <c r="U12" i="8" s="1"/>
  <c r="V12" i="8" s="1"/>
  <c r="Q13" i="8"/>
  <c r="Q14" i="8"/>
  <c r="U14" i="8" s="1"/>
  <c r="Q15" i="8"/>
  <c r="Q16" i="8"/>
  <c r="Q17" i="8"/>
  <c r="Q18" i="8"/>
  <c r="U18" i="8" s="1"/>
  <c r="V18" i="8" s="1"/>
  <c r="Q19" i="8"/>
  <c r="Q20" i="8"/>
  <c r="U20" i="8" s="1"/>
  <c r="V20" i="8" s="1"/>
  <c r="Q21" i="8"/>
  <c r="U21" i="8" s="1"/>
  <c r="V21" i="8" s="1"/>
  <c r="Q22" i="8"/>
  <c r="U22" i="8" s="1"/>
  <c r="Q23" i="8"/>
  <c r="Q24" i="8"/>
  <c r="Q25" i="8"/>
  <c r="Q26" i="8"/>
  <c r="U26" i="8" s="1"/>
  <c r="V26" i="8" s="1"/>
  <c r="Q27" i="8"/>
  <c r="Q28" i="8"/>
  <c r="U28" i="8" s="1"/>
  <c r="Q29" i="8"/>
  <c r="Q30" i="8"/>
  <c r="U30" i="8" s="1"/>
  <c r="Q31" i="8"/>
  <c r="Q32" i="8"/>
  <c r="U32" i="8" s="1"/>
  <c r="V32" i="8" s="1"/>
  <c r="Q33" i="8"/>
  <c r="Q4" i="8"/>
  <c r="U4" i="8" s="1"/>
  <c r="V4" i="8"/>
  <c r="J866" i="10"/>
  <c r="H866" i="10"/>
  <c r="J837" i="10"/>
  <c r="H837" i="10"/>
  <c r="J808" i="10"/>
  <c r="H808" i="10"/>
  <c r="J779" i="10"/>
  <c r="H779" i="10"/>
  <c r="J750" i="10"/>
  <c r="H750" i="10"/>
  <c r="J721" i="10"/>
  <c r="H721" i="10"/>
  <c r="J692" i="10"/>
  <c r="H692" i="10"/>
  <c r="J663" i="10"/>
  <c r="H663" i="10"/>
  <c r="J634" i="10"/>
  <c r="H634" i="10"/>
  <c r="J605" i="10"/>
  <c r="H605" i="10"/>
  <c r="J576" i="10"/>
  <c r="H576" i="10"/>
  <c r="J547" i="10"/>
  <c r="H547" i="10"/>
  <c r="J518" i="10"/>
  <c r="H518" i="10"/>
  <c r="J489" i="10"/>
  <c r="H489" i="10"/>
  <c r="J460" i="10"/>
  <c r="H460" i="10"/>
  <c r="J431" i="10"/>
  <c r="H431" i="10"/>
  <c r="J402" i="10"/>
  <c r="H402" i="10"/>
  <c r="J373" i="10"/>
  <c r="H373" i="10"/>
  <c r="J344" i="10"/>
  <c r="H344" i="10"/>
  <c r="J315" i="10"/>
  <c r="H315" i="10"/>
  <c r="J286" i="10"/>
  <c r="H286" i="10"/>
  <c r="J257" i="10"/>
  <c r="H257" i="10"/>
  <c r="J228" i="10"/>
  <c r="H228" i="10"/>
  <c r="J199" i="10"/>
  <c r="H199" i="10"/>
  <c r="J170" i="10"/>
  <c r="H170" i="10"/>
  <c r="J141" i="10"/>
  <c r="H141" i="10"/>
  <c r="J112" i="10"/>
  <c r="H112" i="10"/>
  <c r="J83" i="10"/>
  <c r="H83" i="10"/>
  <c r="J54" i="10"/>
  <c r="H54" i="10"/>
  <c r="K859" i="10"/>
  <c r="K858" i="10"/>
  <c r="K857" i="10"/>
  <c r="K856" i="10"/>
  <c r="K830" i="10"/>
  <c r="K829" i="10"/>
  <c r="K828" i="10"/>
  <c r="K827" i="10"/>
  <c r="K801" i="10"/>
  <c r="K800" i="10"/>
  <c r="K799" i="10"/>
  <c r="K798" i="10"/>
  <c r="K772" i="10"/>
  <c r="K771" i="10"/>
  <c r="K770" i="10"/>
  <c r="K769" i="10"/>
  <c r="K743" i="10"/>
  <c r="K742" i="10"/>
  <c r="K741" i="10"/>
  <c r="K740" i="10"/>
  <c r="K714" i="10"/>
  <c r="K713" i="10"/>
  <c r="K712" i="10"/>
  <c r="K711" i="10"/>
  <c r="K685" i="10"/>
  <c r="K684" i="10"/>
  <c r="K683" i="10"/>
  <c r="K682" i="10"/>
  <c r="K656" i="10"/>
  <c r="K655" i="10"/>
  <c r="K654" i="10"/>
  <c r="K653" i="10"/>
  <c r="K627" i="10"/>
  <c r="K626" i="10"/>
  <c r="K625" i="10"/>
  <c r="K624" i="10"/>
  <c r="K598" i="10"/>
  <c r="K597" i="10"/>
  <c r="K596" i="10"/>
  <c r="K595" i="10"/>
  <c r="K569" i="10"/>
  <c r="K568" i="10"/>
  <c r="K567" i="10"/>
  <c r="K566" i="10"/>
  <c r="K540" i="10"/>
  <c r="K539" i="10"/>
  <c r="K538" i="10"/>
  <c r="K537" i="10"/>
  <c r="K511" i="10"/>
  <c r="K510" i="10"/>
  <c r="K509" i="10"/>
  <c r="K508" i="10"/>
  <c r="K482" i="10"/>
  <c r="K481" i="10"/>
  <c r="K480" i="10"/>
  <c r="K479" i="10"/>
  <c r="K453" i="10"/>
  <c r="K452" i="10"/>
  <c r="K451" i="10"/>
  <c r="K450" i="10"/>
  <c r="K424" i="10"/>
  <c r="K423" i="10"/>
  <c r="K422" i="10"/>
  <c r="K421" i="10"/>
  <c r="K395" i="10"/>
  <c r="K394" i="10"/>
  <c r="K393" i="10"/>
  <c r="K392" i="10"/>
  <c r="K366" i="10"/>
  <c r="K365" i="10"/>
  <c r="K364" i="10"/>
  <c r="K363" i="10"/>
  <c r="K337" i="10"/>
  <c r="K336" i="10"/>
  <c r="K335" i="10"/>
  <c r="K334" i="10"/>
  <c r="K308" i="10"/>
  <c r="K307" i="10"/>
  <c r="K306" i="10"/>
  <c r="K305" i="10"/>
  <c r="K279" i="10"/>
  <c r="K278" i="10"/>
  <c r="K277" i="10"/>
  <c r="K276" i="10"/>
  <c r="K250" i="10"/>
  <c r="K249" i="10"/>
  <c r="K248" i="10"/>
  <c r="K247" i="10"/>
  <c r="K221" i="10"/>
  <c r="K220" i="10"/>
  <c r="K219" i="10"/>
  <c r="K218" i="10"/>
  <c r="K192" i="10"/>
  <c r="K191" i="10"/>
  <c r="K190" i="10"/>
  <c r="K189" i="10"/>
  <c r="K163" i="10"/>
  <c r="K162" i="10"/>
  <c r="K161" i="10"/>
  <c r="K160" i="10"/>
  <c r="K134" i="10"/>
  <c r="K133" i="10"/>
  <c r="K132" i="10"/>
  <c r="K131" i="10"/>
  <c r="K105" i="10"/>
  <c r="K104" i="10"/>
  <c r="K103" i="10"/>
  <c r="K102" i="10"/>
  <c r="K76" i="10"/>
  <c r="K75" i="10"/>
  <c r="K74" i="10"/>
  <c r="K73" i="10"/>
  <c r="K47" i="10"/>
  <c r="K46" i="10"/>
  <c r="K45" i="10"/>
  <c r="K44" i="10"/>
  <c r="H25" i="10"/>
  <c r="K18" i="10"/>
  <c r="J18" i="10" s="1"/>
  <c r="J25" i="10" s="1"/>
  <c r="K17" i="10"/>
  <c r="J17" i="10"/>
  <c r="K16" i="10"/>
  <c r="J16" i="10" s="1"/>
  <c r="K15" i="10"/>
  <c r="J15" i="10"/>
  <c r="J19" i="10"/>
  <c r="J20" i="10"/>
  <c r="J21" i="10"/>
  <c r="J22" i="10"/>
  <c r="J23" i="10"/>
  <c r="J24" i="10"/>
  <c r="AH7" i="7"/>
  <c r="AH8" i="7"/>
  <c r="AH9" i="7"/>
  <c r="AH10" i="7"/>
  <c r="AH11" i="7"/>
  <c r="AH12" i="7"/>
  <c r="AH13" i="7"/>
  <c r="AH14" i="7"/>
  <c r="AH15" i="7"/>
  <c r="AH16" i="7"/>
  <c r="AH17" i="7"/>
  <c r="AH18" i="7"/>
  <c r="AH19" i="7"/>
  <c r="AH20" i="7"/>
  <c r="AH21" i="7"/>
  <c r="AH22" i="7"/>
  <c r="AH23" i="7"/>
  <c r="AH24" i="7"/>
  <c r="AH25" i="7"/>
  <c r="AH26" i="7"/>
  <c r="AH27" i="7"/>
  <c r="AH28" i="7"/>
  <c r="AH29" i="7"/>
  <c r="AH30" i="7"/>
  <c r="AH31" i="7"/>
  <c r="AH32" i="7"/>
  <c r="AH33" i="7"/>
  <c r="AH34" i="7"/>
  <c r="AH35" i="7"/>
  <c r="AH36" i="7"/>
  <c r="AF8" i="7"/>
  <c r="AG8" i="7"/>
  <c r="AF9" i="7"/>
  <c r="AG9" i="7"/>
  <c r="AF10" i="7"/>
  <c r="AG10" i="7"/>
  <c r="AF11" i="7"/>
  <c r="AG11" i="7"/>
  <c r="AF12" i="7"/>
  <c r="AG12" i="7"/>
  <c r="AF13" i="7"/>
  <c r="AG13" i="7"/>
  <c r="AF14" i="7"/>
  <c r="AG14" i="7"/>
  <c r="AF15" i="7"/>
  <c r="AG15" i="7"/>
  <c r="AF16" i="7"/>
  <c r="AG16" i="7"/>
  <c r="AF17" i="7"/>
  <c r="AG17" i="7"/>
  <c r="AF18" i="7"/>
  <c r="AG18" i="7"/>
  <c r="AF19" i="7"/>
  <c r="AG19" i="7"/>
  <c r="AF20" i="7"/>
  <c r="AG20" i="7"/>
  <c r="AF21" i="7"/>
  <c r="AG21" i="7"/>
  <c r="AF22" i="7"/>
  <c r="AG22" i="7"/>
  <c r="AF23" i="7"/>
  <c r="AG23" i="7"/>
  <c r="AF24" i="7"/>
  <c r="AG24" i="7"/>
  <c r="AF25" i="7"/>
  <c r="AG25" i="7"/>
  <c r="AF26" i="7"/>
  <c r="AG26" i="7"/>
  <c r="AF27" i="7"/>
  <c r="AG27" i="7"/>
  <c r="AF28" i="7"/>
  <c r="AG28" i="7"/>
  <c r="AF29" i="7"/>
  <c r="AG29" i="7"/>
  <c r="AF30" i="7"/>
  <c r="AG30" i="7"/>
  <c r="AF31" i="7"/>
  <c r="AG31" i="7"/>
  <c r="AF32" i="7"/>
  <c r="AG32" i="7"/>
  <c r="AF33" i="7"/>
  <c r="AG33" i="7"/>
  <c r="AF34" i="7"/>
  <c r="AG34" i="7"/>
  <c r="AF35" i="7"/>
  <c r="AG35" i="7"/>
  <c r="AF36" i="7"/>
  <c r="AG36" i="7"/>
  <c r="AG7" i="7"/>
  <c r="AF7" i="7"/>
  <c r="Z40" i="7"/>
  <c r="Z41" i="7" s="1"/>
  <c r="Z42" i="7" s="1"/>
  <c r="Z43" i="7"/>
  <c r="Z44" i="7" s="1"/>
  <c r="Z45" i="7" s="1"/>
  <c r="Z46" i="7" s="1"/>
  <c r="Z47" i="7" s="1"/>
  <c r="Z48" i="7" s="1"/>
  <c r="Z49" i="7" s="1"/>
  <c r="Z50" i="7" s="1"/>
  <c r="Z51" i="7"/>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Z179" i="7" s="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Z247" i="7" s="1"/>
  <c r="Z248" i="7" s="1"/>
  <c r="Z249" i="7" s="1"/>
  <c r="Z250" i="7" s="1"/>
  <c r="Z251" i="7" s="1"/>
  <c r="Z252" i="7" s="1"/>
  <c r="Z253" i="7" s="1"/>
  <c r="Z254" i="7" s="1"/>
  <c r="Z255" i="7" s="1"/>
  <c r="Z256" i="7" s="1"/>
  <c r="Z257" i="7" s="1"/>
  <c r="Z258" i="7" s="1"/>
  <c r="Z259" i="7" s="1"/>
  <c r="Z260" i="7" s="1"/>
  <c r="Z261" i="7" s="1"/>
  <c r="Z262" i="7" s="1"/>
  <c r="Z263" i="7" s="1"/>
  <c r="Z264" i="7" s="1"/>
  <c r="Z265" i="7" s="1"/>
  <c r="Z266" i="7" s="1"/>
  <c r="Z267" i="7" s="1"/>
  <c r="Z268" i="7" s="1"/>
  <c r="Z269" i="7" s="1"/>
  <c r="Z270" i="7" s="1"/>
  <c r="Z271" i="7" s="1"/>
  <c r="Z272" i="7" s="1"/>
  <c r="Z273" i="7" s="1"/>
  <c r="Z274" i="7" s="1"/>
  <c r="Z275" i="7" s="1"/>
  <c r="Z276" i="7" s="1"/>
  <c r="Z277" i="7" s="1"/>
  <c r="Z278" i="7" s="1"/>
  <c r="Z279" i="7" s="1"/>
  <c r="Z280" i="7" s="1"/>
  <c r="Z281" i="7" s="1"/>
  <c r="Z282" i="7" s="1"/>
  <c r="Z283" i="7" s="1"/>
  <c r="Z284" i="7" s="1"/>
  <c r="Z285" i="7" s="1"/>
  <c r="Z286" i="7" s="1"/>
  <c r="Z287" i="7" s="1"/>
  <c r="Z288" i="7" s="1"/>
  <c r="Z289" i="7" s="1"/>
  <c r="Z290" i="7" s="1"/>
  <c r="Z291" i="7" s="1"/>
  <c r="Z292" i="7" s="1"/>
  <c r="Z293" i="7" s="1"/>
  <c r="Z294" i="7" s="1"/>
  <c r="Z295" i="7" s="1"/>
  <c r="Z296" i="7" s="1"/>
  <c r="Z297" i="7" s="1"/>
  <c r="Z298" i="7" s="1"/>
  <c r="Z299" i="7" s="1"/>
  <c r="Z300" i="7" s="1"/>
  <c r="Z301" i="7" s="1"/>
  <c r="Z302" i="7" s="1"/>
  <c r="Z303" i="7" s="1"/>
  <c r="Z304" i="7" s="1"/>
  <c r="Z305" i="7" s="1"/>
  <c r="Z306" i="7" s="1"/>
  <c r="Z307" i="7" s="1"/>
  <c r="Z308" i="7" s="1"/>
  <c r="Z309" i="7" s="1"/>
  <c r="Z310" i="7" s="1"/>
  <c r="Z311" i="7" s="1"/>
  <c r="Z312" i="7" s="1"/>
  <c r="Z313" i="7" s="1"/>
  <c r="Z314" i="7" s="1"/>
  <c r="Z315" i="7" s="1"/>
  <c r="Z316" i="7" s="1"/>
  <c r="Z317" i="7" s="1"/>
  <c r="Z318" i="7" s="1"/>
  <c r="Z319" i="7" s="1"/>
  <c r="Z320" i="7" s="1"/>
  <c r="Z321" i="7" s="1"/>
  <c r="Z322" i="7" s="1"/>
  <c r="Z323" i="7" s="1"/>
  <c r="Z324" i="7" s="1"/>
  <c r="Z325" i="7" s="1"/>
  <c r="Z326" i="7" s="1"/>
  <c r="Z327" i="7" s="1"/>
  <c r="Z328" i="7" s="1"/>
  <c r="Z329" i="7" s="1"/>
  <c r="Z330" i="7" s="1"/>
  <c r="Z331" i="7" s="1"/>
  <c r="Z332" i="7" s="1"/>
  <c r="Z333" i="7" s="1"/>
  <c r="Z334" i="7" s="1"/>
  <c r="Z335" i="7" s="1"/>
  <c r="Z336" i="7" s="1"/>
  <c r="Z337" i="7" s="1"/>
  <c r="Z338" i="7" s="1"/>
  <c r="Z339" i="7" s="1"/>
  <c r="Z340" i="7" s="1"/>
  <c r="Z341" i="7" s="1"/>
  <c r="Z342" i="7" s="1"/>
  <c r="Z343" i="7" s="1"/>
  <c r="Z344" i="7" s="1"/>
  <c r="Z345" i="7" s="1"/>
  <c r="Z346" i="7" s="1"/>
  <c r="Z347" i="7" s="1"/>
  <c r="Z348" i="7" s="1"/>
  <c r="Z349" i="7" s="1"/>
  <c r="Z350" i="7" s="1"/>
  <c r="Z351" i="7" s="1"/>
  <c r="Z352" i="7" s="1"/>
  <c r="Z353" i="7" s="1"/>
  <c r="Z354" i="7" s="1"/>
  <c r="Z355" i="7" s="1"/>
  <c r="Z356" i="7" s="1"/>
  <c r="Z357" i="7" s="1"/>
  <c r="Z358" i="7" s="1"/>
  <c r="Z359" i="7" s="1"/>
  <c r="Z360" i="7" s="1"/>
  <c r="Z361" i="7" s="1"/>
  <c r="Z362" i="7" s="1"/>
  <c r="Z363" i="7" s="1"/>
  <c r="Z364" i="7" s="1"/>
  <c r="Z365" i="7" s="1"/>
  <c r="Z366" i="7" s="1"/>
  <c r="Z367" i="7" s="1"/>
  <c r="Z368" i="7" s="1"/>
  <c r="Z369" i="7" s="1"/>
  <c r="Z370" i="7" s="1"/>
  <c r="Z371" i="7" s="1"/>
  <c r="Z372" i="7" s="1"/>
  <c r="Z373" i="7" s="1"/>
  <c r="Z374" i="7" s="1"/>
  <c r="Z375" i="7" s="1"/>
  <c r="Z376" i="7" s="1"/>
  <c r="Z377" i="7" s="1"/>
  <c r="Z378" i="7" s="1"/>
  <c r="Z379" i="7" s="1"/>
  <c r="Z380" i="7" s="1"/>
  <c r="Z381" i="7" s="1"/>
  <c r="Z382" i="7" s="1"/>
  <c r="Z383" i="7" s="1"/>
  <c r="Z384" i="7" s="1"/>
  <c r="Z385" i="7" s="1"/>
  <c r="Z386" i="7" s="1"/>
  <c r="Z387" i="7" s="1"/>
  <c r="Z388" i="7" s="1"/>
  <c r="Z389" i="7" s="1"/>
  <c r="Z390" i="7" s="1"/>
  <c r="Z391" i="7" s="1"/>
  <c r="Z392" i="7" s="1"/>
  <c r="Z393" i="7" s="1"/>
  <c r="Z394" i="7" s="1"/>
  <c r="Z395" i="7" s="1"/>
  <c r="Z396" i="7" s="1"/>
  <c r="Z397" i="7" s="1"/>
  <c r="Z398" i="7" s="1"/>
  <c r="Z399" i="7" s="1"/>
  <c r="Z400" i="7" s="1"/>
  <c r="Z401" i="7" s="1"/>
  <c r="Z402" i="7" s="1"/>
  <c r="Z403" i="7" s="1"/>
  <c r="Z404" i="7" s="1"/>
  <c r="Z405" i="7" s="1"/>
  <c r="Z406" i="7" s="1"/>
  <c r="Z407" i="7" s="1"/>
  <c r="Z408" i="7" s="1"/>
  <c r="Z409" i="7" s="1"/>
  <c r="Z410" i="7" s="1"/>
  <c r="Z411" i="7" s="1"/>
  <c r="Z412" i="7" s="1"/>
  <c r="Z413" i="7" s="1"/>
  <c r="Z414" i="7" s="1"/>
  <c r="Z415" i="7" s="1"/>
  <c r="Z416" i="7" s="1"/>
  <c r="Z417" i="7" s="1"/>
  <c r="Z418" i="7" s="1"/>
  <c r="Z419" i="7" s="1"/>
  <c r="Z420" i="7" s="1"/>
  <c r="Z421" i="7" s="1"/>
  <c r="Z422" i="7" s="1"/>
  <c r="Z423" i="7" s="1"/>
  <c r="Z424" i="7" s="1"/>
  <c r="Z425" i="7" s="1"/>
  <c r="Z426" i="7" s="1"/>
  <c r="Z427" i="7" s="1"/>
  <c r="Z428" i="7" s="1"/>
  <c r="Z429" i="7" s="1"/>
  <c r="Z430" i="7" s="1"/>
  <c r="Z431" i="7" s="1"/>
  <c r="Z432" i="7" s="1"/>
  <c r="Z433" i="7" s="1"/>
  <c r="Z434" i="7" s="1"/>
  <c r="Z435" i="7" s="1"/>
  <c r="Z436" i="7" s="1"/>
  <c r="Z437" i="7" s="1"/>
  <c r="Z438" i="7" s="1"/>
  <c r="Z439" i="7" s="1"/>
  <c r="Z440" i="7" s="1"/>
  <c r="Z441" i="7" s="1"/>
  <c r="Z442" i="7" s="1"/>
  <c r="Z443" i="7" s="1"/>
  <c r="Z444" i="7" s="1"/>
  <c r="Z445" i="7" s="1"/>
  <c r="Z446" i="7" s="1"/>
  <c r="Z447" i="7" s="1"/>
  <c r="Z448" i="7" s="1"/>
  <c r="Z449" i="7" s="1"/>
  <c r="Z450" i="7" s="1"/>
  <c r="Z451" i="7" s="1"/>
  <c r="Z452" i="7" s="1"/>
  <c r="Z453" i="7" s="1"/>
  <c r="Z454" i="7" s="1"/>
  <c r="Z455" i="7" s="1"/>
  <c r="Z456" i="7" s="1"/>
  <c r="Z457" i="7" s="1"/>
  <c r="Z458" i="7" s="1"/>
  <c r="Z459" i="7" s="1"/>
  <c r="Z460" i="7" s="1"/>
  <c r="Z461" i="7" s="1"/>
  <c r="Z462" i="7" s="1"/>
  <c r="Z463" i="7" s="1"/>
  <c r="Z464" i="7" s="1"/>
  <c r="Z465" i="7" s="1"/>
  <c r="Z466" i="7" s="1"/>
  <c r="Z467" i="7" s="1"/>
  <c r="Z468" i="7" s="1"/>
  <c r="Z469" i="7" s="1"/>
  <c r="Z470" i="7" s="1"/>
  <c r="Z471" i="7" s="1"/>
  <c r="Z472" i="7" s="1"/>
  <c r="Z473" i="7" s="1"/>
  <c r="Z474" i="7" s="1"/>
  <c r="Z475" i="7" s="1"/>
  <c r="Z476" i="7" s="1"/>
  <c r="Z477" i="7" s="1"/>
  <c r="Z478" i="7" s="1"/>
  <c r="Z479" i="7" s="1"/>
  <c r="Z480" i="7" s="1"/>
  <c r="Z481" i="7" s="1"/>
  <c r="Z482" i="7" s="1"/>
  <c r="Z483" i="7" s="1"/>
  <c r="Z484" i="7" s="1"/>
  <c r="Z485" i="7" s="1"/>
  <c r="Z486" i="7" s="1"/>
  <c r="Z487" i="7" s="1"/>
  <c r="Z488" i="7" s="1"/>
  <c r="Z489" i="7" s="1"/>
  <c r="Z490" i="7" s="1"/>
  <c r="Z491" i="7" s="1"/>
  <c r="Z492" i="7" s="1"/>
  <c r="Z493" i="7" s="1"/>
  <c r="Z494" i="7" s="1"/>
  <c r="Z495" i="7" s="1"/>
  <c r="Z496" i="7" s="1"/>
  <c r="Z497" i="7" s="1"/>
  <c r="Z498" i="7" s="1"/>
  <c r="Z499" i="7" s="1"/>
  <c r="Z500" i="7" s="1"/>
  <c r="Z501" i="7" s="1"/>
  <c r="Z502" i="7" s="1"/>
  <c r="Z503" i="7" s="1"/>
  <c r="Z504" i="7" s="1"/>
  <c r="Z505" i="7" s="1"/>
  <c r="Z506" i="7" s="1"/>
  <c r="Z507" i="7" s="1"/>
  <c r="Z508" i="7" s="1"/>
  <c r="Z509" i="7" s="1"/>
  <c r="Z510" i="7" s="1"/>
  <c r="Z511" i="7" s="1"/>
  <c r="Z512" i="7" s="1"/>
  <c r="Z513" i="7" s="1"/>
  <c r="Z514" i="7" s="1"/>
  <c r="Z515" i="7" s="1"/>
  <c r="Z516" i="7" s="1"/>
  <c r="Z517" i="7" s="1"/>
  <c r="Z518" i="7" s="1"/>
  <c r="Z519" i="7" s="1"/>
  <c r="Z520" i="7" s="1"/>
  <c r="Z521" i="7" s="1"/>
  <c r="Z522" i="7" s="1"/>
  <c r="Z523" i="7" s="1"/>
  <c r="Z524" i="7" s="1"/>
  <c r="Z525" i="7" s="1"/>
  <c r="Z526" i="7" s="1"/>
  <c r="Z527" i="7" s="1"/>
  <c r="Z528" i="7" s="1"/>
  <c r="Z529" i="7" s="1"/>
  <c r="Z530" i="7" s="1"/>
  <c r="Z531" i="7" s="1"/>
  <c r="Z532" i="7" s="1"/>
  <c r="Z533" i="7" s="1"/>
  <c r="Z534" i="7" s="1"/>
  <c r="Z535" i="7" s="1"/>
  <c r="Z536" i="7" s="1"/>
  <c r="Z537" i="7" s="1"/>
  <c r="Z538" i="7" s="1"/>
  <c r="Z539" i="7" s="1"/>
  <c r="Z540" i="7" s="1"/>
  <c r="Z541" i="7" s="1"/>
  <c r="Z542" i="7" s="1"/>
  <c r="Z543" i="7" s="1"/>
  <c r="Z544" i="7" s="1"/>
  <c r="Z545" i="7" s="1"/>
  <c r="Z546" i="7" s="1"/>
  <c r="Z547" i="7" s="1"/>
  <c r="Z548" i="7" s="1"/>
  <c r="Z549" i="7" s="1"/>
  <c r="Z550" i="7" s="1"/>
  <c r="Z551" i="7" s="1"/>
  <c r="Z552" i="7" s="1"/>
  <c r="Z553" i="7" s="1"/>
  <c r="Z554" i="7" s="1"/>
  <c r="Z555" i="7" s="1"/>
  <c r="Z556" i="7" s="1"/>
  <c r="Z557" i="7" s="1"/>
  <c r="Z558" i="7" s="1"/>
  <c r="Z559" i="7" s="1"/>
  <c r="Z560" i="7" s="1"/>
  <c r="Z561" i="7" s="1"/>
  <c r="Z562" i="7" s="1"/>
  <c r="Z563" i="7" s="1"/>
  <c r="Z564" i="7" s="1"/>
  <c r="Z565" i="7" s="1"/>
  <c r="Z566" i="7" s="1"/>
  <c r="Z567" i="7" s="1"/>
  <c r="Z568" i="7" s="1"/>
  <c r="Z569" i="7" s="1"/>
  <c r="Z570" i="7" s="1"/>
  <c r="Z571" i="7" s="1"/>
  <c r="Z572" i="7" s="1"/>
  <c r="Z573" i="7" s="1"/>
  <c r="Z574" i="7" s="1"/>
  <c r="Z575" i="7" s="1"/>
  <c r="Z576" i="7" s="1"/>
  <c r="Z577" i="7" s="1"/>
  <c r="Z578" i="7" s="1"/>
  <c r="Z579" i="7" s="1"/>
  <c r="Z580" i="7" s="1"/>
  <c r="Z581" i="7" s="1"/>
  <c r="Z582" i="7" s="1"/>
  <c r="Z583" i="7" s="1"/>
  <c r="Z584" i="7" s="1"/>
  <c r="Z585" i="7" s="1"/>
  <c r="Z586" i="7" s="1"/>
  <c r="Z587" i="7" s="1"/>
  <c r="Z588" i="7" s="1"/>
  <c r="Z589" i="7" s="1"/>
  <c r="Z590" i="7" s="1"/>
  <c r="Z591" i="7" s="1"/>
  <c r="Z592" i="7" s="1"/>
  <c r="Z593" i="7" s="1"/>
  <c r="Z594" i="7" s="1"/>
  <c r="Z595" i="7" s="1"/>
  <c r="Z596" i="7" s="1"/>
  <c r="Z597" i="7" s="1"/>
  <c r="Z598" i="7" s="1"/>
  <c r="Z599" i="7" s="1"/>
  <c r="Z600" i="7" s="1"/>
  <c r="Z601" i="7" s="1"/>
  <c r="Z602" i="7" s="1"/>
  <c r="Z603" i="7" s="1"/>
  <c r="Z604" i="7" s="1"/>
  <c r="Z605" i="7" s="1"/>
  <c r="Z606" i="7" s="1"/>
  <c r="Z607" i="7" s="1"/>
  <c r="Z608" i="7" s="1"/>
  <c r="Z609" i="7" s="1"/>
  <c r="Z610" i="7" s="1"/>
  <c r="Z611" i="7" s="1"/>
  <c r="Z612" i="7" s="1"/>
  <c r="Z613" i="7" s="1"/>
  <c r="Z614" i="7" s="1"/>
  <c r="Z615" i="7" s="1"/>
  <c r="Z616" i="7" s="1"/>
  <c r="Z617" i="7" s="1"/>
  <c r="Z618" i="7" s="1"/>
  <c r="Z619" i="7" s="1"/>
  <c r="Z620" i="7" s="1"/>
  <c r="Z621" i="7" s="1"/>
  <c r="Z622" i="7" s="1"/>
  <c r="Z623" i="7" s="1"/>
  <c r="Z624" i="7" s="1"/>
  <c r="Z625" i="7" s="1"/>
  <c r="Z626" i="7" s="1"/>
  <c r="Z627" i="7" s="1"/>
  <c r="Z628" i="7" s="1"/>
  <c r="Z629" i="7" s="1"/>
  <c r="Z630" i="7" s="1"/>
  <c r="Z631" i="7" s="1"/>
  <c r="Z632" i="7" s="1"/>
  <c r="Z633" i="7" s="1"/>
  <c r="Z634" i="7" s="1"/>
  <c r="Z635" i="7" s="1"/>
  <c r="Z636" i="7" s="1"/>
  <c r="Z637" i="7" s="1"/>
  <c r="Z638" i="7" s="1"/>
  <c r="Z639" i="7" s="1"/>
  <c r="Z640" i="7" s="1"/>
  <c r="Z641" i="7" s="1"/>
  <c r="Z642" i="7" s="1"/>
  <c r="Z643" i="7" s="1"/>
  <c r="Z644" i="7" s="1"/>
  <c r="Z645" i="7" s="1"/>
  <c r="Z646" i="7" s="1"/>
  <c r="Z647" i="7" s="1"/>
  <c r="Z648" i="7" s="1"/>
  <c r="Z649" i="7" s="1"/>
  <c r="Z650" i="7" s="1"/>
  <c r="Z651" i="7" s="1"/>
  <c r="Z652" i="7" s="1"/>
  <c r="Z653" i="7" s="1"/>
  <c r="Z654" i="7" s="1"/>
  <c r="Z655" i="7" s="1"/>
  <c r="Z656" i="7" s="1"/>
  <c r="Z657" i="7" s="1"/>
  <c r="Z658" i="7" s="1"/>
  <c r="Z659" i="7" s="1"/>
  <c r="Z660" i="7" s="1"/>
  <c r="Z661" i="7" s="1"/>
  <c r="Z662" i="7" s="1"/>
  <c r="Z663" i="7" s="1"/>
  <c r="Z664" i="7" s="1"/>
  <c r="Z665" i="7" s="1"/>
  <c r="Z666" i="7" s="1"/>
  <c r="Z667" i="7" s="1"/>
  <c r="Z668" i="7" s="1"/>
  <c r="Z669" i="7" s="1"/>
  <c r="Z670" i="7" s="1"/>
  <c r="Z671" i="7" s="1"/>
  <c r="Z672" i="7" s="1"/>
  <c r="Z673" i="7" s="1"/>
  <c r="Z674" i="7" s="1"/>
  <c r="Z675" i="7" s="1"/>
  <c r="Z676" i="7" s="1"/>
  <c r="Z677" i="7" s="1"/>
  <c r="Z678" i="7" s="1"/>
  <c r="Z679" i="7" s="1"/>
  <c r="Z680" i="7" s="1"/>
  <c r="Z681" i="7" s="1"/>
  <c r="Z682" i="7" s="1"/>
  <c r="Z683" i="7" s="1"/>
  <c r="Z684" i="7" s="1"/>
  <c r="Z685" i="7" s="1"/>
  <c r="Z686" i="7" s="1"/>
  <c r="Z687" i="7" s="1"/>
  <c r="Z688" i="7" s="1"/>
  <c r="Z689" i="7" s="1"/>
  <c r="Z690" i="7" s="1"/>
  <c r="Z691" i="7" s="1"/>
  <c r="Z692" i="7" s="1"/>
  <c r="Z693" i="7" s="1"/>
  <c r="Z694" i="7" s="1"/>
  <c r="Z695" i="7" s="1"/>
  <c r="Z696" i="7" s="1"/>
  <c r="Z697" i="7" s="1"/>
  <c r="Z698" i="7" s="1"/>
  <c r="Z699" i="7" s="1"/>
  <c r="Z700" i="7" s="1"/>
  <c r="Z701" i="7" s="1"/>
  <c r="Z702" i="7" s="1"/>
  <c r="Z703" i="7" s="1"/>
  <c r="Z704" i="7" s="1"/>
  <c r="Z705" i="7" s="1"/>
  <c r="Z706" i="7" s="1"/>
  <c r="Z707" i="7" s="1"/>
  <c r="Z708" i="7" s="1"/>
  <c r="Z709" i="7" s="1"/>
  <c r="Z710" i="7" s="1"/>
  <c r="Z711" i="7" s="1"/>
  <c r="Z712" i="7" s="1"/>
  <c r="Z713" i="7" s="1"/>
  <c r="Z714" i="7" s="1"/>
  <c r="Z715" i="7" s="1"/>
  <c r="Z716" i="7" s="1"/>
  <c r="Z717" i="7" s="1"/>
  <c r="Z718" i="7" s="1"/>
  <c r="Z719" i="7" s="1"/>
  <c r="Z720" i="7" s="1"/>
  <c r="Z721" i="7" s="1"/>
  <c r="Z722" i="7" s="1"/>
  <c r="Z723" i="7" s="1"/>
  <c r="Z724" i="7" s="1"/>
  <c r="Z725" i="7" s="1"/>
  <c r="Z726" i="7" s="1"/>
  <c r="Z727" i="7" s="1"/>
  <c r="Z728" i="7" s="1"/>
  <c r="Z729" i="7" s="1"/>
  <c r="Z730" i="7" s="1"/>
  <c r="Z731" i="7" s="1"/>
  <c r="Z732" i="7" s="1"/>
  <c r="Z733" i="7" s="1"/>
  <c r="Z734" i="7" s="1"/>
  <c r="Z735" i="7" s="1"/>
  <c r="Z736" i="7" s="1"/>
  <c r="Z737" i="7" s="1"/>
  <c r="Z738" i="7" s="1"/>
  <c r="Z739" i="7" s="1"/>
  <c r="Z740" i="7" s="1"/>
  <c r="Z741" i="7" s="1"/>
  <c r="Z742" i="7" s="1"/>
  <c r="Z743" i="7" s="1"/>
  <c r="Z744" i="7" s="1"/>
  <c r="Z745" i="7" s="1"/>
  <c r="Z746" i="7" s="1"/>
  <c r="Z747" i="7" s="1"/>
  <c r="Z748" i="7" s="1"/>
  <c r="Z749" i="7" s="1"/>
  <c r="Z750" i="7" s="1"/>
  <c r="Z751" i="7" s="1"/>
  <c r="Z752" i="7" s="1"/>
  <c r="Z753" i="7" s="1"/>
  <c r="Z754" i="7" s="1"/>
  <c r="Z755" i="7" s="1"/>
  <c r="Z756" i="7" s="1"/>
  <c r="Z757" i="7" s="1"/>
  <c r="Z758" i="7" s="1"/>
  <c r="Z759" i="7" s="1"/>
  <c r="Z760" i="7" s="1"/>
  <c r="Z761" i="7" s="1"/>
  <c r="Z762" i="7" s="1"/>
  <c r="Z763" i="7" s="1"/>
  <c r="Z764" i="7" s="1"/>
  <c r="Z765" i="7" s="1"/>
  <c r="Z766" i="7" s="1"/>
  <c r="Z767" i="7" s="1"/>
  <c r="Z768" i="7" s="1"/>
  <c r="Z769" i="7" s="1"/>
  <c r="Z770" i="7" s="1"/>
  <c r="Z771" i="7" s="1"/>
  <c r="Z772" i="7" s="1"/>
  <c r="Z773" i="7" s="1"/>
  <c r="Z774" i="7" s="1"/>
  <c r="Z775" i="7" s="1"/>
  <c r="Z776" i="7" s="1"/>
  <c r="Z777" i="7" s="1"/>
  <c r="Z778" i="7" s="1"/>
  <c r="Z779" i="7" s="1"/>
  <c r="Z780" i="7" s="1"/>
  <c r="Z781" i="7" s="1"/>
  <c r="Z782" i="7" s="1"/>
  <c r="Z783" i="7" s="1"/>
  <c r="Z784" i="7" s="1"/>
  <c r="Z785" i="7" s="1"/>
  <c r="Z786" i="7" s="1"/>
  <c r="Z787" i="7" s="1"/>
  <c r="Z788" i="7" s="1"/>
  <c r="Z789" i="7" s="1"/>
  <c r="Z790" i="7" s="1"/>
  <c r="Z791" i="7" s="1"/>
  <c r="Z792" i="7" s="1"/>
  <c r="Z793" i="7" s="1"/>
  <c r="Z794" i="7" s="1"/>
  <c r="Z795" i="7" s="1"/>
  <c r="Z796" i="7" s="1"/>
  <c r="Z797" i="7" s="1"/>
  <c r="Z798" i="7" s="1"/>
  <c r="Z799" i="7" s="1"/>
  <c r="Z800" i="7" s="1"/>
  <c r="Z801" i="7" s="1"/>
  <c r="Z802" i="7" s="1"/>
  <c r="Z803" i="7" s="1"/>
  <c r="Z804" i="7" s="1"/>
  <c r="Z805" i="7" s="1"/>
  <c r="Z806" i="7" s="1"/>
  <c r="Z807" i="7" s="1"/>
  <c r="Z808" i="7" s="1"/>
  <c r="Z809" i="7" s="1"/>
  <c r="Z810" i="7" s="1"/>
  <c r="Z811" i="7" s="1"/>
  <c r="Z812" i="7" s="1"/>
  <c r="Z813" i="7" s="1"/>
  <c r="Z814" i="7" s="1"/>
  <c r="Z815" i="7" s="1"/>
  <c r="Z816" i="7" s="1"/>
  <c r="Z817" i="7" s="1"/>
  <c r="Z818" i="7" s="1"/>
  <c r="Z819" i="7" s="1"/>
  <c r="Z820" i="7" s="1"/>
  <c r="Z821" i="7" s="1"/>
  <c r="Z822" i="7" s="1"/>
  <c r="Z823" i="7" s="1"/>
  <c r="Z824" i="7" s="1"/>
  <c r="Z825" i="7" s="1"/>
  <c r="Z826" i="7" s="1"/>
  <c r="Z827" i="7" s="1"/>
  <c r="Z828" i="7" s="1"/>
  <c r="Z829" i="7" s="1"/>
  <c r="Z830" i="7" s="1"/>
  <c r="Z831" i="7" s="1"/>
  <c r="Z832" i="7" s="1"/>
  <c r="Z833" i="7" s="1"/>
  <c r="Z834" i="7" s="1"/>
  <c r="Z835" i="7" s="1"/>
  <c r="Z836" i="7" s="1"/>
  <c r="Z837" i="7" s="1"/>
  <c r="Z838" i="7" s="1"/>
  <c r="Z839" i="7" s="1"/>
  <c r="Z840" i="7" s="1"/>
  <c r="Z841" i="7" s="1"/>
  <c r="Z842" i="7" s="1"/>
  <c r="Z843" i="7" s="1"/>
  <c r="Z844" i="7" s="1"/>
  <c r="Z845" i="7" s="1"/>
  <c r="Z846" i="7" s="1"/>
  <c r="Z847" i="7" s="1"/>
  <c r="Z848" i="7" s="1"/>
  <c r="Z849" i="7" s="1"/>
  <c r="Z850" i="7" s="1"/>
  <c r="Z851" i="7" s="1"/>
  <c r="Z852" i="7" s="1"/>
  <c r="Z853" i="7" s="1"/>
  <c r="Z854" i="7" s="1"/>
  <c r="Z855" i="7" s="1"/>
  <c r="Z856" i="7" s="1"/>
  <c r="Z857" i="7" s="1"/>
  <c r="Z858" i="7" s="1"/>
  <c r="Z859" i="7" s="1"/>
  <c r="Z860" i="7" s="1"/>
  <c r="Z861" i="7" s="1"/>
  <c r="Z862" i="7" s="1"/>
  <c r="Z863" i="7" s="1"/>
  <c r="Z864" i="7" s="1"/>
  <c r="Z865" i="7" s="1"/>
  <c r="Z866" i="7" s="1"/>
  <c r="Z867" i="7" s="1"/>
  <c r="Z868" i="7" s="1"/>
  <c r="Z869" i="7" s="1"/>
  <c r="Z870" i="7" s="1"/>
  <c r="Z871" i="7" s="1"/>
  <c r="Z872" i="7" s="1"/>
  <c r="Z873" i="7" s="1"/>
  <c r="Z874" i="7" s="1"/>
  <c r="Z875" i="7" s="1"/>
  <c r="Z876" i="7" s="1"/>
  <c r="Z877" i="7" s="1"/>
  <c r="Z878" i="7" s="1"/>
  <c r="Z879" i="7" s="1"/>
  <c r="Z880" i="7" s="1"/>
  <c r="Z881" i="7" s="1"/>
  <c r="Z882" i="7" s="1"/>
  <c r="Z883" i="7" s="1"/>
  <c r="Z884" i="7" s="1"/>
  <c r="Z885" i="7" s="1"/>
  <c r="Z886" i="7" s="1"/>
  <c r="Z887" i="7" s="1"/>
  <c r="Z888" i="7" s="1"/>
  <c r="Z889" i="7" s="1"/>
  <c r="Z890" i="7" s="1"/>
  <c r="Z891" i="7" s="1"/>
  <c r="Z892" i="7" s="1"/>
  <c r="Z893" i="7" s="1"/>
  <c r="Z894" i="7" s="1"/>
  <c r="Z895" i="7" s="1"/>
  <c r="Z896" i="7" s="1"/>
  <c r="Z897" i="7" s="1"/>
  <c r="Z898" i="7" s="1"/>
  <c r="Z899" i="7" s="1"/>
  <c r="Z900" i="7" s="1"/>
  <c r="Z901" i="7" s="1"/>
  <c r="Z902" i="7" s="1"/>
  <c r="Z903" i="7" s="1"/>
  <c r="Z904" i="7" s="1"/>
  <c r="Z905" i="7" s="1"/>
  <c r="Z906" i="7" s="1"/>
  <c r="Z907" i="7" s="1"/>
  <c r="Z908" i="7" s="1"/>
  <c r="Z909" i="7" s="1"/>
  <c r="Z910" i="7" s="1"/>
  <c r="Z911" i="7" s="1"/>
  <c r="Z912" i="7" s="1"/>
  <c r="Z913" i="7" s="1"/>
  <c r="Z914" i="7" s="1"/>
  <c r="Z915" i="7" s="1"/>
  <c r="Z916" i="7" s="1"/>
  <c r="Z917" i="7" s="1"/>
  <c r="Z918" i="7" s="1"/>
  <c r="Z919" i="7" s="1"/>
  <c r="Z920" i="7" s="1"/>
  <c r="Z921" i="7" s="1"/>
  <c r="Z922" i="7" s="1"/>
  <c r="Z923" i="7" s="1"/>
  <c r="Z924" i="7" s="1"/>
  <c r="Z925" i="7" s="1"/>
  <c r="Z926" i="7" s="1"/>
  <c r="Z927" i="7" s="1"/>
  <c r="Z928" i="7" s="1"/>
  <c r="Z929" i="7" s="1"/>
  <c r="Z930" i="7" s="1"/>
  <c r="Z931" i="7" s="1"/>
  <c r="Z932" i="7" s="1"/>
  <c r="Z933" i="7" s="1"/>
  <c r="Z934" i="7" s="1"/>
  <c r="Z935" i="7" s="1"/>
  <c r="Z936" i="7" s="1"/>
  <c r="Z937" i="7" s="1"/>
  <c r="Z938" i="7" s="1"/>
  <c r="Z939" i="7" s="1"/>
  <c r="Z940" i="7" s="1"/>
  <c r="Z941" i="7" s="1"/>
  <c r="Z942" i="7" s="1"/>
  <c r="Z943" i="7" s="1"/>
  <c r="Z944" i="7" s="1"/>
  <c r="Z945" i="7" s="1"/>
  <c r="Z946" i="7" s="1"/>
  <c r="Z947" i="7" s="1"/>
  <c r="Z948" i="7" s="1"/>
  <c r="Z949" i="7" s="1"/>
  <c r="Z950" i="7" s="1"/>
  <c r="Z951" i="7" s="1"/>
  <c r="Z952" i="7" s="1"/>
  <c r="Z953" i="7" s="1"/>
  <c r="Z954" i="7" s="1"/>
  <c r="Z955" i="7" s="1"/>
  <c r="Z956" i="7" s="1"/>
  <c r="Z957" i="7" s="1"/>
  <c r="Z958" i="7" s="1"/>
  <c r="Z959" i="7" s="1"/>
  <c r="Z960" i="7" s="1"/>
  <c r="Z961" i="7" s="1"/>
  <c r="Z962" i="7" s="1"/>
  <c r="Z963" i="7" s="1"/>
  <c r="Z964" i="7" s="1"/>
  <c r="Z965" i="7" s="1"/>
  <c r="Z966" i="7" s="1"/>
  <c r="Z967" i="7" s="1"/>
  <c r="Z968" i="7" s="1"/>
  <c r="Z969" i="7" s="1"/>
  <c r="Z970" i="7" s="1"/>
  <c r="Z971" i="7" s="1"/>
  <c r="Z972" i="7" s="1"/>
  <c r="Z973" i="7" s="1"/>
  <c r="Z974" i="7" s="1"/>
  <c r="Z975" i="7" s="1"/>
  <c r="Z976" i="7" s="1"/>
  <c r="Z977" i="7" s="1"/>
  <c r="Z978" i="7" s="1"/>
  <c r="Z979" i="7" s="1"/>
  <c r="Z980" i="7" s="1"/>
  <c r="Z981" i="7" s="1"/>
  <c r="Z982" i="7" s="1"/>
  <c r="Z983" i="7" s="1"/>
  <c r="Z984" i="7" s="1"/>
  <c r="Z985" i="7" s="1"/>
  <c r="Z986" i="7" s="1"/>
  <c r="Z987" i="7" s="1"/>
  <c r="Z988" i="7" s="1"/>
  <c r="Z989" i="7" s="1"/>
  <c r="Z990" i="7" s="1"/>
  <c r="Z991" i="7" s="1"/>
  <c r="Z992" i="7" s="1"/>
  <c r="Z993" i="7" s="1"/>
  <c r="Z994" i="7" s="1"/>
  <c r="Z995" i="7" s="1"/>
  <c r="Z996" i="7" s="1"/>
  <c r="Z997" i="7" s="1"/>
  <c r="Z998" i="7" s="1"/>
  <c r="Z999" i="7" s="1"/>
  <c r="Z1000" i="7" s="1"/>
  <c r="Z1001" i="7" s="1"/>
  <c r="Z1002" i="7" s="1"/>
  <c r="Z1003" i="7" s="1"/>
  <c r="Z1004" i="7" s="1"/>
  <c r="Z1005" i="7" s="1"/>
  <c r="Z1006" i="7" s="1"/>
  <c r="Z1007" i="7" s="1"/>
  <c r="Z1008" i="7" s="1"/>
  <c r="Z1009" i="7" s="1"/>
  <c r="Z1010" i="7" s="1"/>
  <c r="Z1011" i="7" s="1"/>
  <c r="Z1012" i="7" s="1"/>
  <c r="Z1013" i="7" s="1"/>
  <c r="Z1014" i="7" s="1"/>
  <c r="Z1015" i="7" s="1"/>
  <c r="Z1016" i="7" s="1"/>
  <c r="Z1017" i="7" s="1"/>
  <c r="Z1018" i="7" s="1"/>
  <c r="Z1019" i="7" s="1"/>
  <c r="Z1020" i="7" s="1"/>
  <c r="Z1021" i="7" s="1"/>
  <c r="Z1022" i="7" s="1"/>
  <c r="Z1023" i="7" s="1"/>
  <c r="Z1024" i="7" s="1"/>
  <c r="Z1025" i="7" s="1"/>
  <c r="Z1026" i="7" s="1"/>
  <c r="Z1027" i="7" s="1"/>
  <c r="Z1028" i="7" s="1"/>
  <c r="Z1029" i="7" s="1"/>
  <c r="Z1030" i="7" s="1"/>
  <c r="Z1031" i="7" s="1"/>
  <c r="Z1032" i="7" s="1"/>
  <c r="Z1033" i="7" s="1"/>
  <c r="Z1034" i="7" s="1"/>
  <c r="Z1035" i="7" s="1"/>
  <c r="Z1036" i="7" s="1"/>
  <c r="Z1037" i="7" s="1"/>
  <c r="Z1038" i="7" s="1"/>
  <c r="Z1039" i="7" s="1"/>
  <c r="Z1040" i="7" s="1"/>
  <c r="Z1041" i="7" s="1"/>
  <c r="Z1042" i="7" s="1"/>
  <c r="Z1043" i="7" s="1"/>
  <c r="Z1044" i="7" s="1"/>
  <c r="Z1045" i="7" s="1"/>
  <c r="Z1046" i="7" s="1"/>
  <c r="Z1047" i="7" s="1"/>
  <c r="Z1048" i="7" s="1"/>
  <c r="Z1049" i="7" s="1"/>
  <c r="Z1050" i="7" s="1"/>
  <c r="Z1051" i="7" s="1"/>
  <c r="Z1052" i="7" s="1"/>
  <c r="Z1053" i="7" s="1"/>
  <c r="Z1054" i="7" s="1"/>
  <c r="Z1055" i="7" s="1"/>
  <c r="Z1056" i="7" s="1"/>
  <c r="Z1057" i="7" s="1"/>
  <c r="Z1058" i="7" s="1"/>
  <c r="Z1059" i="7" s="1"/>
  <c r="Z1060" i="7" s="1"/>
  <c r="Z1061" i="7" s="1"/>
  <c r="Z1062" i="7" s="1"/>
  <c r="Z1063" i="7" s="1"/>
  <c r="Z1064" i="7" s="1"/>
  <c r="Z1065" i="7" s="1"/>
  <c r="Z1066" i="7" s="1"/>
  <c r="Z1067" i="7" s="1"/>
  <c r="Z1068" i="7" s="1"/>
  <c r="Z1069" i="7" s="1"/>
  <c r="Z1070" i="7" s="1"/>
  <c r="Z1071" i="7" s="1"/>
  <c r="Z1072" i="7" s="1"/>
  <c r="Z1073" i="7" s="1"/>
  <c r="Z1074" i="7" s="1"/>
  <c r="Z1075" i="7" s="1"/>
  <c r="Z1076" i="7" s="1"/>
  <c r="Z1077" i="7" s="1"/>
  <c r="Z1078" i="7" s="1"/>
  <c r="Z1079" i="7" s="1"/>
  <c r="Z1080" i="7" s="1"/>
  <c r="Z1081" i="7" s="1"/>
  <c r="Z1082" i="7" s="1"/>
  <c r="Z1083" i="7" s="1"/>
  <c r="Z1084" i="7" s="1"/>
  <c r="Z1085" i="7" s="1"/>
  <c r="Z1086" i="7" s="1"/>
  <c r="Z1087" i="7" s="1"/>
  <c r="Z1088" i="7" s="1"/>
  <c r="Z1089" i="7" s="1"/>
  <c r="Z1090" i="7" s="1"/>
  <c r="Z1091" i="7" s="1"/>
  <c r="Z1092" i="7" s="1"/>
  <c r="Z1093" i="7" s="1"/>
  <c r="Z1094" i="7" s="1"/>
  <c r="Z1095" i="7" s="1"/>
  <c r="Z1096" i="7" s="1"/>
  <c r="Z1097" i="7" s="1"/>
  <c r="Z1098" i="7" s="1"/>
  <c r="Z1099" i="7" s="1"/>
  <c r="Z1100" i="7" s="1"/>
  <c r="Z1101" i="7" s="1"/>
  <c r="Z1102" i="7" s="1"/>
  <c r="Z1103" i="7" s="1"/>
  <c r="Z1104" i="7" s="1"/>
  <c r="Z1105" i="7" s="1"/>
  <c r="Z1106" i="7" s="1"/>
  <c r="Z1107" i="7" s="1"/>
  <c r="Z1108" i="7" s="1"/>
  <c r="Z1109" i="7" s="1"/>
  <c r="Z1110" i="7" s="1"/>
  <c r="Z1111" i="7" s="1"/>
  <c r="Z1112" i="7" s="1"/>
  <c r="Z1113" i="7" s="1"/>
  <c r="Z1114" i="7" s="1"/>
  <c r="Z1115" i="7" s="1"/>
  <c r="Z1116" i="7" s="1"/>
  <c r="Z1117" i="7" s="1"/>
  <c r="Z1118" i="7" s="1"/>
  <c r="Z1119" i="7" s="1"/>
  <c r="Z1120" i="7" s="1"/>
  <c r="Z1121" i="7" s="1"/>
  <c r="Z1122" i="7" s="1"/>
  <c r="Z1123" i="7" s="1"/>
  <c r="Z1124" i="7" s="1"/>
  <c r="Z1125" i="7" s="1"/>
  <c r="Z1126" i="7" s="1"/>
  <c r="Z1127" i="7" s="1"/>
  <c r="Z1128" i="7" s="1"/>
  <c r="Z1129" i="7" s="1"/>
  <c r="Z1130" i="7" s="1"/>
  <c r="Z1131" i="7" s="1"/>
  <c r="Z1132" i="7" s="1"/>
  <c r="Z1133" i="7" s="1"/>
  <c r="Z1134" i="7" s="1"/>
  <c r="Z1135" i="7" s="1"/>
  <c r="Z1136" i="7" s="1"/>
  <c r="Z1137" i="7" s="1"/>
  <c r="Z1138" i="7" s="1"/>
  <c r="Z1139" i="7" s="1"/>
  <c r="Z1140" i="7" s="1"/>
  <c r="Z1141" i="7" s="1"/>
  <c r="Z1142" i="7" s="1"/>
  <c r="Z1143" i="7" s="1"/>
  <c r="Z1144" i="7" s="1"/>
  <c r="Z1145" i="7" s="1"/>
  <c r="Z1146" i="7" s="1"/>
  <c r="Z1147" i="7" s="1"/>
  <c r="Z1148" i="7" s="1"/>
  <c r="Z1149" i="7" s="1"/>
  <c r="Z1150" i="7" s="1"/>
  <c r="Z1151" i="7" s="1"/>
  <c r="Z1152" i="7" s="1"/>
  <c r="Z1153" i="7" s="1"/>
  <c r="Z1154" i="7" s="1"/>
  <c r="Z1155" i="7" s="1"/>
  <c r="Z1156" i="7" s="1"/>
  <c r="Z1157" i="7" s="1"/>
  <c r="Z1158" i="7" s="1"/>
  <c r="Z1159" i="7" s="1"/>
  <c r="Z1160" i="7" s="1"/>
  <c r="Z1161" i="7" s="1"/>
  <c r="Z1162" i="7" s="1"/>
  <c r="Z1163" i="7" s="1"/>
  <c r="Z1164" i="7" s="1"/>
  <c r="Z1165" i="7" s="1"/>
  <c r="Z1166" i="7" s="1"/>
  <c r="Z1167" i="7" s="1"/>
  <c r="Z1168" i="7" s="1"/>
  <c r="Z1169" i="7" s="1"/>
  <c r="Z1170" i="7" s="1"/>
  <c r="Z1171" i="7" s="1"/>
  <c r="Z1172" i="7" s="1"/>
  <c r="Z1173" i="7" s="1"/>
  <c r="Z1174" i="7" s="1"/>
  <c r="Z1175" i="7" s="1"/>
  <c r="Z1176" i="7" s="1"/>
  <c r="Z1177" i="7" s="1"/>
  <c r="Z1178" i="7" s="1"/>
  <c r="Z1179" i="7" s="1"/>
  <c r="Z1180" i="7" s="1"/>
  <c r="Z1181" i="7" s="1"/>
  <c r="Z1182" i="7" s="1"/>
  <c r="Z1183" i="7" s="1"/>
  <c r="Z1184" i="7" s="1"/>
  <c r="Z1185" i="7" s="1"/>
  <c r="Z1186" i="7" s="1"/>
  <c r="Z1187" i="7" s="1"/>
  <c r="Z1188" i="7" s="1"/>
  <c r="Z1189" i="7" s="1"/>
  <c r="Z1190" i="7" s="1"/>
  <c r="Z1191" i="7" s="1"/>
  <c r="Z1192" i="7" s="1"/>
  <c r="Z1193" i="7" s="1"/>
  <c r="Z1194" i="7" s="1"/>
  <c r="Z1195" i="7" s="1"/>
  <c r="Z1196" i="7" s="1"/>
  <c r="Z1197" i="7" s="1"/>
  <c r="Z1198" i="7" s="1"/>
  <c r="Z1199" i="7" s="1"/>
  <c r="Z1200" i="7" s="1"/>
  <c r="Z1201" i="7" s="1"/>
  <c r="Z1202" i="7" s="1"/>
  <c r="Z1203" i="7" s="1"/>
  <c r="Z1204" i="7" s="1"/>
  <c r="Z1205" i="7" s="1"/>
  <c r="Z1206" i="7" s="1"/>
  <c r="Z1207" i="7" s="1"/>
  <c r="Z1208" i="7" s="1"/>
  <c r="Z1209" i="7" s="1"/>
  <c r="Z1210" i="7" s="1"/>
  <c r="Z1211" i="7" s="1"/>
  <c r="Z1212" i="7" s="1"/>
  <c r="Z1213" i="7" s="1"/>
  <c r="Z1214" i="7" s="1"/>
  <c r="Z1215" i="7" s="1"/>
  <c r="Z1216" i="7" s="1"/>
  <c r="Z1217" i="7" s="1"/>
  <c r="Z1218" i="7" s="1"/>
  <c r="Z1219" i="7" s="1"/>
  <c r="Z1220" i="7" s="1"/>
  <c r="Z1221" i="7" s="1"/>
  <c r="Z1222" i="7" s="1"/>
  <c r="Z1223" i="7" s="1"/>
  <c r="Z1224" i="7" s="1"/>
  <c r="Z1225" i="7" s="1"/>
  <c r="Z1226" i="7" s="1"/>
  <c r="Z1227" i="7" s="1"/>
  <c r="Z1228" i="7" s="1"/>
  <c r="Z1229" i="7" s="1"/>
  <c r="Z1230" i="7" s="1"/>
  <c r="Z1231" i="7" s="1"/>
  <c r="Z1232" i="7" s="1"/>
  <c r="Z1233" i="7" s="1"/>
  <c r="Z1234" i="7" s="1"/>
  <c r="Z1235" i="7" s="1"/>
  <c r="Z1236" i="7" s="1"/>
  <c r="Z1237" i="7" s="1"/>
  <c r="Z1238" i="7" s="1"/>
  <c r="Z1239" i="7" s="1"/>
  <c r="Z1240" i="7" s="1"/>
  <c r="Z1241" i="7" s="1"/>
  <c r="Z1242" i="7" s="1"/>
  <c r="Z1243" i="7" s="1"/>
  <c r="Z1244" i="7" s="1"/>
  <c r="Z1245" i="7" s="1"/>
  <c r="Z1246" i="7" s="1"/>
  <c r="Z1247" i="7" s="1"/>
  <c r="Z1248" i="7" s="1"/>
  <c r="Z1249" i="7" s="1"/>
  <c r="Z1250" i="7" s="1"/>
  <c r="Z1251" i="7" s="1"/>
  <c r="Z1252" i="7" s="1"/>
  <c r="Z1253" i="7" s="1"/>
  <c r="Z1254" i="7" s="1"/>
  <c r="Z1255" i="7" s="1"/>
  <c r="Z1256" i="7" s="1"/>
  <c r="Z1257" i="7" s="1"/>
  <c r="Z1258" i="7" s="1"/>
  <c r="Z1259" i="7" s="1"/>
  <c r="Z1260" i="7" s="1"/>
  <c r="Z1261" i="7" s="1"/>
  <c r="Z1262" i="7" s="1"/>
  <c r="Z1263" i="7" s="1"/>
  <c r="Z1264" i="7" s="1"/>
  <c r="Z1265" i="7" s="1"/>
  <c r="Z1266" i="7" s="1"/>
  <c r="Z1267" i="7" s="1"/>
  <c r="Z1268" i="7" s="1"/>
  <c r="Z1269" i="7" s="1"/>
  <c r="Z1270" i="7" s="1"/>
  <c r="Z1271" i="7" s="1"/>
  <c r="Z1272" i="7" s="1"/>
  <c r="Z1273" i="7" s="1"/>
  <c r="Z1274" i="7" s="1"/>
  <c r="Z1275" i="7" s="1"/>
  <c r="Z1276" i="7" s="1"/>
  <c r="Z1277" i="7" s="1"/>
  <c r="Z1278" i="7" s="1"/>
  <c r="Z1279" i="7" s="1"/>
  <c r="Z1280" i="7" s="1"/>
  <c r="Z1281" i="7" s="1"/>
  <c r="Z1282" i="7" s="1"/>
  <c r="Z1283" i="7" s="1"/>
  <c r="Z1284" i="7" s="1"/>
  <c r="Z1285" i="7" s="1"/>
  <c r="Z1286" i="7" s="1"/>
  <c r="Z1287" i="7" s="1"/>
  <c r="Z1288" i="7" s="1"/>
  <c r="Z1289" i="7" s="1"/>
  <c r="Z1290" i="7" s="1"/>
  <c r="Z1291" i="7" s="1"/>
  <c r="Z1292" i="7" s="1"/>
  <c r="Z1293" i="7" s="1"/>
  <c r="Z1294" i="7" s="1"/>
  <c r="Z1295" i="7" s="1"/>
  <c r="Z1296" i="7" s="1"/>
  <c r="Z1297" i="7" s="1"/>
  <c r="Z1298" i="7" s="1"/>
  <c r="Z1299" i="7" s="1"/>
  <c r="Z1300" i="7" s="1"/>
  <c r="Z1301" i="7" s="1"/>
  <c r="Z1302" i="7" s="1"/>
  <c r="Z1303" i="7" s="1"/>
  <c r="Z1304" i="7" s="1"/>
  <c r="Z1305" i="7" s="1"/>
  <c r="Z1306" i="7" s="1"/>
  <c r="Z1307" i="7" s="1"/>
  <c r="Z1308" i="7" s="1"/>
  <c r="Z1309" i="7" s="1"/>
  <c r="Z1310" i="7" s="1"/>
  <c r="Z1311" i="7" s="1"/>
  <c r="Z1312" i="7" s="1"/>
  <c r="Z1313" i="7" s="1"/>
  <c r="Z1314" i="7" s="1"/>
  <c r="Z1315" i="7" s="1"/>
  <c r="Z1316" i="7" s="1"/>
  <c r="Z1317" i="7" s="1"/>
  <c r="Z1318" i="7" s="1"/>
  <c r="Z1319" i="7" s="1"/>
  <c r="Z1320" i="7" s="1"/>
  <c r="Z1321" i="7" s="1"/>
  <c r="Z1322" i="7" s="1"/>
  <c r="Z1323" i="7" s="1"/>
  <c r="Z1324" i="7" s="1"/>
  <c r="Z1325" i="7" s="1"/>
  <c r="Z1326" i="7" s="1"/>
  <c r="Z1327" i="7" s="1"/>
  <c r="Z1328" i="7" s="1"/>
  <c r="Z1329" i="7" s="1"/>
  <c r="Z1330" i="7" s="1"/>
  <c r="Z1331" i="7" s="1"/>
  <c r="Z1332" i="7" s="1"/>
  <c r="Z1333" i="7" s="1"/>
  <c r="Z1334" i="7" s="1"/>
  <c r="Z1335" i="7" s="1"/>
  <c r="Z1336" i="7" s="1"/>
  <c r="Z1337" i="7" s="1"/>
  <c r="Z1338" i="7" s="1"/>
  <c r="Z1339" i="7" s="1"/>
  <c r="Z1340" i="7" s="1"/>
  <c r="Z1341" i="7" s="1"/>
  <c r="Z1342" i="7" s="1"/>
  <c r="Z1343" i="7" s="1"/>
  <c r="Z1344" i="7" s="1"/>
  <c r="Z1345" i="7" s="1"/>
  <c r="Z1346" i="7" s="1"/>
  <c r="Z1347" i="7" s="1"/>
  <c r="Z1348" i="7" s="1"/>
  <c r="Z1349" i="7" s="1"/>
  <c r="Z1350" i="7" s="1"/>
  <c r="Z1351" i="7" s="1"/>
  <c r="Z1352" i="7" s="1"/>
  <c r="Z1353" i="7" s="1"/>
  <c r="Z1354" i="7" s="1"/>
  <c r="Z1355" i="7" s="1"/>
  <c r="Z1356" i="7" s="1"/>
  <c r="Z1357" i="7" s="1"/>
  <c r="Z1358" i="7" s="1"/>
  <c r="Z1359" i="7" s="1"/>
  <c r="Z1360" i="7" s="1"/>
  <c r="Z1361" i="7" s="1"/>
  <c r="Z1362" i="7" s="1"/>
  <c r="Z1363" i="7" s="1"/>
  <c r="Z1364" i="7" s="1"/>
  <c r="Z1365" i="7" s="1"/>
  <c r="Z1366" i="7" s="1"/>
  <c r="Z1367" i="7" s="1"/>
  <c r="Z1368" i="7" s="1"/>
  <c r="Z1369" i="7" s="1"/>
  <c r="Z1370" i="7" s="1"/>
  <c r="Z1371" i="7" s="1"/>
  <c r="Z1372" i="7" s="1"/>
  <c r="Z1373" i="7" s="1"/>
  <c r="Z1374" i="7" s="1"/>
  <c r="Z1375" i="7" s="1"/>
  <c r="Z1376" i="7" s="1"/>
  <c r="Z1377" i="7" s="1"/>
  <c r="Z1378" i="7" s="1"/>
  <c r="Z1379" i="7" s="1"/>
  <c r="Z1380" i="7" s="1"/>
  <c r="Z1381" i="7" s="1"/>
  <c r="Z1382" i="7" s="1"/>
  <c r="Z1383" i="7" s="1"/>
  <c r="Z1384" i="7" s="1"/>
  <c r="Z1385" i="7" s="1"/>
  <c r="Z1386" i="7" s="1"/>
  <c r="Z1387" i="7" s="1"/>
  <c r="Z1388" i="7" s="1"/>
  <c r="Z1389" i="7" s="1"/>
  <c r="Z1390" i="7" s="1"/>
  <c r="Z1391" i="7" s="1"/>
  <c r="Z1392" i="7" s="1"/>
  <c r="Z1393" i="7" s="1"/>
  <c r="Z1394" i="7" s="1"/>
  <c r="Z1395" i="7" s="1"/>
  <c r="Z1396" i="7" s="1"/>
  <c r="Z1397" i="7" s="1"/>
  <c r="Z1398" i="7" s="1"/>
  <c r="Z1399" i="7" s="1"/>
  <c r="Z1400" i="7" s="1"/>
  <c r="Z1401" i="7" s="1"/>
  <c r="Z1402" i="7" s="1"/>
  <c r="Z1403" i="7" s="1"/>
  <c r="Z1404" i="7" s="1"/>
  <c r="Z1405" i="7" s="1"/>
  <c r="Z1406" i="7" s="1"/>
  <c r="Z1407" i="7" s="1"/>
  <c r="Z1408" i="7" s="1"/>
  <c r="Z1409" i="7" s="1"/>
  <c r="Z1410" i="7" s="1"/>
  <c r="Z1411" i="7" s="1"/>
  <c r="Z1412" i="7" s="1"/>
  <c r="Z1413" i="7" s="1"/>
  <c r="Z1414" i="7" s="1"/>
  <c r="Z1415" i="7" s="1"/>
  <c r="Z1416" i="7" s="1"/>
  <c r="Z1417" i="7" s="1"/>
  <c r="Z1418" i="7" s="1"/>
  <c r="Z1419" i="7" s="1"/>
  <c r="Z1420" i="7" s="1"/>
  <c r="Z1421" i="7" s="1"/>
  <c r="Z1422" i="7" s="1"/>
  <c r="Z1423" i="7" s="1"/>
  <c r="Z1424" i="7" s="1"/>
  <c r="Z1425" i="7" s="1"/>
  <c r="Z1426" i="7" s="1"/>
  <c r="Z1427" i="7" s="1"/>
  <c r="Z1428" i="7" s="1"/>
  <c r="Z1429" i="7" s="1"/>
  <c r="Z1430" i="7" s="1"/>
  <c r="Z1431" i="7" s="1"/>
  <c r="Z1432" i="7" s="1"/>
  <c r="Z1433" i="7" s="1"/>
  <c r="Z1434" i="7" s="1"/>
  <c r="Z1435" i="7" s="1"/>
  <c r="Z1436" i="7" s="1"/>
  <c r="Z1437" i="7" s="1"/>
  <c r="Z1438" i="7" s="1"/>
  <c r="Z1439" i="7" s="1"/>
  <c r="Z1440" i="7" s="1"/>
  <c r="Z1441" i="7" s="1"/>
  <c r="Z1442" i="7" s="1"/>
  <c r="Z1443" i="7" s="1"/>
  <c r="Z1444" i="7" s="1"/>
  <c r="Z1445" i="7" s="1"/>
  <c r="Z1446" i="7" s="1"/>
  <c r="Z1447" i="7" s="1"/>
  <c r="Z1448" i="7" s="1"/>
  <c r="Z1449" i="7" s="1"/>
  <c r="Z1450" i="7" s="1"/>
  <c r="Z1451" i="7" s="1"/>
  <c r="Z1452" i="7" s="1"/>
  <c r="Z1453" i="7" s="1"/>
  <c r="Z1454" i="7" s="1"/>
  <c r="Z1455" i="7" s="1"/>
  <c r="Z1456" i="7" s="1"/>
  <c r="Z1457" i="7" s="1"/>
  <c r="Z1458" i="7" s="1"/>
  <c r="Z1459" i="7" s="1"/>
  <c r="Z1460" i="7" s="1"/>
  <c r="Z1461" i="7" s="1"/>
  <c r="Z1462" i="7" s="1"/>
  <c r="Z1463" i="7" s="1"/>
  <c r="Z1464" i="7" s="1"/>
  <c r="Z1465" i="7" s="1"/>
  <c r="Z1466" i="7" s="1"/>
  <c r="Z1467" i="7" s="1"/>
  <c r="Z1468" i="7" s="1"/>
  <c r="Z1469" i="7" s="1"/>
  <c r="Z1470" i="7" s="1"/>
  <c r="Z1471" i="7" s="1"/>
  <c r="Z1472" i="7" s="1"/>
  <c r="Z1473" i="7" s="1"/>
  <c r="Z1474" i="7" s="1"/>
  <c r="Z1475" i="7" s="1"/>
  <c r="Z1476" i="7" s="1"/>
  <c r="Z1477" i="7" s="1"/>
  <c r="Z1478" i="7" s="1"/>
  <c r="Z1479" i="7" s="1"/>
  <c r="Z1480" i="7" s="1"/>
  <c r="Z1481" i="7" s="1"/>
  <c r="Z1482" i="7" s="1"/>
  <c r="Z1483" i="7" s="1"/>
  <c r="Z1484" i="7" s="1"/>
  <c r="Z1485" i="7" s="1"/>
  <c r="Z1486" i="7" s="1"/>
  <c r="Z1487" i="7" s="1"/>
  <c r="Z1488" i="7" s="1"/>
  <c r="Z1489" i="7" s="1"/>
  <c r="Z1490" i="7" s="1"/>
  <c r="Z1491" i="7" s="1"/>
  <c r="Z1492" i="7" s="1"/>
  <c r="Z1493" i="7" s="1"/>
  <c r="Z1494" i="7" s="1"/>
  <c r="Z1495" i="7" s="1"/>
  <c r="Z1496" i="7" s="1"/>
  <c r="Z1497" i="7" s="1"/>
  <c r="Z1498" i="7" s="1"/>
  <c r="Z1499" i="7" s="1"/>
  <c r="Z1500" i="7" s="1"/>
  <c r="Z1501" i="7" s="1"/>
  <c r="Z1502" i="7" s="1"/>
  <c r="Z1503" i="7" s="1"/>
  <c r="Z1504" i="7" s="1"/>
  <c r="Z1505" i="7" s="1"/>
  <c r="Z1506" i="7" s="1"/>
  <c r="Z1507" i="7" s="1"/>
  <c r="Z1508" i="7" s="1"/>
  <c r="Z1509" i="7" s="1"/>
  <c r="Z1510" i="7" s="1"/>
  <c r="Z1511" i="7" s="1"/>
  <c r="Z1512" i="7" s="1"/>
  <c r="Z1513" i="7" s="1"/>
  <c r="Z1514" i="7" s="1"/>
  <c r="Z1515" i="7" s="1"/>
  <c r="Z1516" i="7" s="1"/>
  <c r="Z1517" i="7" s="1"/>
  <c r="Z1518" i="7" s="1"/>
  <c r="Z1519" i="7" s="1"/>
  <c r="Z1520" i="7" s="1"/>
  <c r="Z1521" i="7" s="1"/>
  <c r="Z1522" i="7" s="1"/>
  <c r="Z1523" i="7" s="1"/>
  <c r="Z1524" i="7" s="1"/>
  <c r="Z1525" i="7" s="1"/>
  <c r="Z1526" i="7" s="1"/>
  <c r="Z1527" i="7" s="1"/>
  <c r="Z1528" i="7" s="1"/>
  <c r="Z1529" i="7" s="1"/>
  <c r="Z1530" i="7" s="1"/>
  <c r="Z1531" i="7" s="1"/>
  <c r="Z1532" i="7" s="1"/>
  <c r="Z1533" i="7" s="1"/>
  <c r="Z1534" i="7" s="1"/>
  <c r="Z1535" i="7" s="1"/>
  <c r="Z1536" i="7" s="1"/>
  <c r="Z1537" i="7" s="1"/>
  <c r="Z1538" i="7" s="1"/>
  <c r="Z1539" i="7" s="1"/>
  <c r="Z1540" i="7" s="1"/>
  <c r="Z1541" i="7" s="1"/>
  <c r="Z1542" i="7" s="1"/>
  <c r="Z1543" i="7" s="1"/>
  <c r="Z1544" i="7" s="1"/>
  <c r="Z1545" i="7" s="1"/>
  <c r="Z1546" i="7" s="1"/>
  <c r="Z1547" i="7" s="1"/>
  <c r="Z1548" i="7" s="1"/>
  <c r="Z1549" i="7" s="1"/>
  <c r="Z1550" i="7" s="1"/>
  <c r="Z1551" i="7" s="1"/>
  <c r="Z1552" i="7" s="1"/>
  <c r="Z1553" i="7" s="1"/>
  <c r="Z1554" i="7" s="1"/>
  <c r="Z1555" i="7" s="1"/>
  <c r="Z1556" i="7" s="1"/>
  <c r="Z1557" i="7" s="1"/>
  <c r="Z1558" i="7" s="1"/>
  <c r="Z1559" i="7" s="1"/>
  <c r="Z1560" i="7" s="1"/>
  <c r="Z1561" i="7" s="1"/>
  <c r="Z1562" i="7" s="1"/>
  <c r="Z1563" i="7" s="1"/>
  <c r="Z1564" i="7" s="1"/>
  <c r="Z1565" i="7" s="1"/>
  <c r="Z1566" i="7" s="1"/>
  <c r="Z1567" i="7" s="1"/>
  <c r="Z1568" i="7" s="1"/>
  <c r="Z1569" i="7" s="1"/>
  <c r="Z1570" i="7" s="1"/>
  <c r="Z1571" i="7" s="1"/>
  <c r="Z1572" i="7" s="1"/>
  <c r="Z1573" i="7" s="1"/>
  <c r="Z1574" i="7" s="1"/>
  <c r="Z1575" i="7" s="1"/>
  <c r="Z1576" i="7" s="1"/>
  <c r="Z1577" i="7" s="1"/>
  <c r="Z1578" i="7" s="1"/>
  <c r="Z1579" i="7" s="1"/>
  <c r="Z1580" i="7" s="1"/>
  <c r="Z1581" i="7" s="1"/>
  <c r="Z1582" i="7" s="1"/>
  <c r="Z1583" i="7" s="1"/>
  <c r="Z1584" i="7" s="1"/>
  <c r="Z1585" i="7" s="1"/>
  <c r="Z1586" i="7" s="1"/>
  <c r="Z1587" i="7" s="1"/>
  <c r="Z1588" i="7" s="1"/>
  <c r="Z1589" i="7" s="1"/>
  <c r="Z1590" i="7" s="1"/>
  <c r="Z1591" i="7" s="1"/>
  <c r="Z1592" i="7" s="1"/>
  <c r="Z1593" i="7" s="1"/>
  <c r="Z1594" i="7" s="1"/>
  <c r="Z1595" i="7" s="1"/>
  <c r="Z1596" i="7" s="1"/>
  <c r="Z1597" i="7" s="1"/>
  <c r="Z1598" i="7" s="1"/>
  <c r="Z1599" i="7" s="1"/>
  <c r="Z1600" i="7" s="1"/>
  <c r="Z1601" i="7" s="1"/>
  <c r="Z1602" i="7" s="1"/>
  <c r="Z1603" i="7" s="1"/>
  <c r="Z1604" i="7" s="1"/>
  <c r="Z1605" i="7" s="1"/>
  <c r="Z1606" i="7" s="1"/>
  <c r="Z1607" i="7" s="1"/>
  <c r="Z1608" i="7" s="1"/>
  <c r="Z1609" i="7" s="1"/>
  <c r="Z1610" i="7" s="1"/>
  <c r="Z1611" i="7" s="1"/>
  <c r="Z1612" i="7" s="1"/>
  <c r="Z1613" i="7" s="1"/>
  <c r="Z1614" i="7" s="1"/>
  <c r="Z1615" i="7" s="1"/>
  <c r="Z1616" i="7" s="1"/>
  <c r="Z1617" i="7" s="1"/>
  <c r="Z1618" i="7" s="1"/>
  <c r="Z1619" i="7" s="1"/>
  <c r="Z1620" i="7" s="1"/>
  <c r="Z1621" i="7" s="1"/>
  <c r="Z1622" i="7" s="1"/>
  <c r="Z1623" i="7" s="1"/>
  <c r="Z1624" i="7" s="1"/>
  <c r="Z1625" i="7" s="1"/>
  <c r="Z1626" i="7" s="1"/>
  <c r="Z1627" i="7" s="1"/>
  <c r="Z1628" i="7" s="1"/>
  <c r="Z1629" i="7" s="1"/>
  <c r="Z1630" i="7" s="1"/>
  <c r="Z1631" i="7" s="1"/>
  <c r="Z1632" i="7" s="1"/>
  <c r="Z1633" i="7" s="1"/>
  <c r="Z1634" i="7" s="1"/>
  <c r="Z1635" i="7" s="1"/>
  <c r="Z1636" i="7" s="1"/>
  <c r="Z1637" i="7" s="1"/>
  <c r="Z1638" i="7" s="1"/>
  <c r="Z1639" i="7" s="1"/>
  <c r="Z1640" i="7" s="1"/>
  <c r="Z1641" i="7" s="1"/>
  <c r="Z1642" i="7" s="1"/>
  <c r="Z1643" i="7" s="1"/>
  <c r="Z1644" i="7" s="1"/>
  <c r="Z1645" i="7" s="1"/>
  <c r="Z1646" i="7" s="1"/>
  <c r="Z1647" i="7" s="1"/>
  <c r="Z1648" i="7" s="1"/>
  <c r="Z1649" i="7" s="1"/>
  <c r="Z1650" i="7" s="1"/>
  <c r="Z1651" i="7" s="1"/>
  <c r="Z1652" i="7" s="1"/>
  <c r="Z1653" i="7" s="1"/>
  <c r="Z1654" i="7" s="1"/>
  <c r="Z1655" i="7" s="1"/>
  <c r="Z1656" i="7" s="1"/>
  <c r="Z1657" i="7" s="1"/>
  <c r="Z1658" i="7" s="1"/>
  <c r="Z1659" i="7" s="1"/>
  <c r="Z1660" i="7" s="1"/>
  <c r="Z1661" i="7" s="1"/>
  <c r="Z1662" i="7" s="1"/>
  <c r="Z1663" i="7" s="1"/>
  <c r="Z1664" i="7" s="1"/>
  <c r="Z1665" i="7" s="1"/>
  <c r="Z1666" i="7" s="1"/>
  <c r="Z1667" i="7" s="1"/>
  <c r="Z1668" i="7" s="1"/>
  <c r="Z1669" i="7" s="1"/>
  <c r="Z1670" i="7" s="1"/>
  <c r="Z1671" i="7" s="1"/>
  <c r="Z1672" i="7" s="1"/>
  <c r="Z1673" i="7" s="1"/>
  <c r="Z1674" i="7" s="1"/>
  <c r="Z1675" i="7" s="1"/>
  <c r="Z1676" i="7" s="1"/>
  <c r="Z1677" i="7" s="1"/>
  <c r="Z1678" i="7" s="1"/>
  <c r="Z1679" i="7" s="1"/>
  <c r="Z1680" i="7" s="1"/>
  <c r="Z1681" i="7" s="1"/>
  <c r="Z1682" i="7" s="1"/>
  <c r="Z1683" i="7" s="1"/>
  <c r="Z1684" i="7" s="1"/>
  <c r="Z1685" i="7" s="1"/>
  <c r="Z1686" i="7" s="1"/>
  <c r="Z1687" i="7" s="1"/>
  <c r="Z1688" i="7" s="1"/>
  <c r="Z1689" i="7" s="1"/>
  <c r="Z1690" i="7" s="1"/>
  <c r="Z1691" i="7" s="1"/>
  <c r="Z1692" i="7" s="1"/>
  <c r="Z1693" i="7" s="1"/>
  <c r="Z1694" i="7" s="1"/>
  <c r="Z1695" i="7" s="1"/>
  <c r="Z1696" i="7" s="1"/>
  <c r="Z1697" i="7" s="1"/>
  <c r="Z1698" i="7" s="1"/>
  <c r="Z1699" i="7" s="1"/>
  <c r="Z1700" i="7" s="1"/>
  <c r="Z1701" i="7" s="1"/>
  <c r="Z1702" i="7" s="1"/>
  <c r="Z1703" i="7" s="1"/>
  <c r="Z1704" i="7" s="1"/>
  <c r="Z1705" i="7" s="1"/>
  <c r="Z1706" i="7" s="1"/>
  <c r="Z1707" i="7" s="1"/>
  <c r="Z1708" i="7" s="1"/>
  <c r="Z1709" i="7" s="1"/>
  <c r="Z1710" i="7" s="1"/>
  <c r="Z1711" i="7" s="1"/>
  <c r="Z1712" i="7" s="1"/>
  <c r="Z1713" i="7" s="1"/>
  <c r="Z1714" i="7" s="1"/>
  <c r="Z1715" i="7" s="1"/>
  <c r="Z1716" i="7" s="1"/>
  <c r="Z1717" i="7" s="1"/>
  <c r="Z1718" i="7" s="1"/>
  <c r="Z1719" i="7" s="1"/>
  <c r="Z1720" i="7" s="1"/>
  <c r="Z1721" i="7" s="1"/>
  <c r="Z1722" i="7" s="1"/>
  <c r="Z1723" i="7" s="1"/>
  <c r="Z1724" i="7" s="1"/>
  <c r="Z1725" i="7" s="1"/>
  <c r="Z1726" i="7" s="1"/>
  <c r="Z1727" i="7" s="1"/>
  <c r="Z1728" i="7" s="1"/>
  <c r="Z1729" i="7" s="1"/>
  <c r="Z1730" i="7" s="1"/>
  <c r="Z1731" i="7" s="1"/>
  <c r="Z1732" i="7" s="1"/>
  <c r="Z1733" i="7" s="1"/>
  <c r="Z1734" i="7" s="1"/>
  <c r="Z1735" i="7" s="1"/>
  <c r="Z1736" i="7" s="1"/>
  <c r="Z1737" i="7" s="1"/>
  <c r="Z1738" i="7" s="1"/>
  <c r="Z1739" i="7" s="1"/>
  <c r="Z1740" i="7" s="1"/>
  <c r="Z1741" i="7" s="1"/>
  <c r="Z1742" i="7" s="1"/>
  <c r="Z1743" i="7" s="1"/>
  <c r="Z1744" i="7" s="1"/>
  <c r="Z1745" i="7" s="1"/>
  <c r="Z1746" i="7" s="1"/>
  <c r="Z1747" i="7" s="1"/>
  <c r="Z1748" i="7" s="1"/>
  <c r="Z1749" i="7" s="1"/>
  <c r="Z1750" i="7" s="1"/>
  <c r="Z1751" i="7" s="1"/>
  <c r="Z1752" i="7" s="1"/>
  <c r="Z1753" i="7" s="1"/>
  <c r="Z1754" i="7" s="1"/>
  <c r="Z1755" i="7" s="1"/>
  <c r="Z1756" i="7" s="1"/>
  <c r="Z1757" i="7" s="1"/>
  <c r="Z1758" i="7" s="1"/>
  <c r="Z1759" i="7" s="1"/>
  <c r="Z1760" i="7" s="1"/>
  <c r="Z1761" i="7" s="1"/>
  <c r="Z1762" i="7" s="1"/>
  <c r="Z1763" i="7" s="1"/>
  <c r="Z1764" i="7" s="1"/>
  <c r="Z1765" i="7" s="1"/>
  <c r="Z1766" i="7" s="1"/>
  <c r="Z1767" i="7" s="1"/>
  <c r="Z1768" i="7" s="1"/>
  <c r="Z1769" i="7" s="1"/>
  <c r="Z1770" i="7" s="1"/>
  <c r="Z1771" i="7" s="1"/>
  <c r="Z1772" i="7" s="1"/>
  <c r="Z1773" i="7" s="1"/>
  <c r="Z1774" i="7" s="1"/>
  <c r="Z1775" i="7" s="1"/>
  <c r="Z1776" i="7" s="1"/>
  <c r="Z1777" i="7" s="1"/>
  <c r="Z1778" i="7" s="1"/>
  <c r="Z1779" i="7" s="1"/>
  <c r="Z1780" i="7" s="1"/>
  <c r="Z1781" i="7" s="1"/>
  <c r="Z1782" i="7" s="1"/>
  <c r="Z1783" i="7" s="1"/>
  <c r="Z1784" i="7" s="1"/>
  <c r="Z1785" i="7" s="1"/>
  <c r="Z1786" i="7" s="1"/>
  <c r="Z1787" i="7" s="1"/>
  <c r="Z1788" i="7" s="1"/>
  <c r="Z1789" i="7" s="1"/>
  <c r="Z1790" i="7" s="1"/>
  <c r="Z1791" i="7" s="1"/>
  <c r="Z1792" i="7" s="1"/>
  <c r="Z1793" i="7" s="1"/>
  <c r="Z1794" i="7" s="1"/>
  <c r="Z1795" i="7" s="1"/>
  <c r="Z1796" i="7" s="1"/>
  <c r="Z1797" i="7" s="1"/>
  <c r="Z1798" i="7" s="1"/>
  <c r="Z1799" i="7" s="1"/>
  <c r="Z1800" i="7" s="1"/>
  <c r="Z1801" i="7" s="1"/>
  <c r="Z1802" i="7" s="1"/>
  <c r="Z1803" i="7" s="1"/>
  <c r="Z1804" i="7" s="1"/>
  <c r="Z1805" i="7" s="1"/>
  <c r="Z1806" i="7" s="1"/>
  <c r="Z1807" i="7" s="1"/>
  <c r="Z1808" i="7" s="1"/>
  <c r="Z1809" i="7" s="1"/>
  <c r="Z1810" i="7" s="1"/>
  <c r="Z1811" i="7" s="1"/>
  <c r="Z1812" i="7" s="1"/>
  <c r="Z1813" i="7" s="1"/>
  <c r="Z1814" i="7" s="1"/>
  <c r="Z1815" i="7" s="1"/>
  <c r="Z1816" i="7" s="1"/>
  <c r="Z1817" i="7" s="1"/>
  <c r="Z1818" i="7" s="1"/>
  <c r="Z1819" i="7" s="1"/>
  <c r="Z1820" i="7" s="1"/>
  <c r="Z1821" i="7" s="1"/>
  <c r="Z1822" i="7" s="1"/>
  <c r="Z1823" i="7" s="1"/>
  <c r="Z1824" i="7" s="1"/>
  <c r="Z1825" i="7" s="1"/>
  <c r="Z1826" i="7" s="1"/>
  <c r="Z1827" i="7" s="1"/>
  <c r="Z1828" i="7" s="1"/>
  <c r="Z1829" i="7" s="1"/>
  <c r="Z1830" i="7" s="1"/>
  <c r="Z1831" i="7" s="1"/>
  <c r="Z1832" i="7" s="1"/>
  <c r="Z1833" i="7" s="1"/>
  <c r="Z1834" i="7" s="1"/>
  <c r="Z1835" i="7" s="1"/>
  <c r="Z1836" i="7" s="1"/>
  <c r="Z1837" i="7" s="1"/>
  <c r="Z1838" i="7" s="1"/>
  <c r="Z1839" i="7" s="1"/>
  <c r="Z1840" i="7" s="1"/>
  <c r="Z1841" i="7" s="1"/>
  <c r="Z1842" i="7" s="1"/>
  <c r="Z1843" i="7" s="1"/>
  <c r="Z1844" i="7" s="1"/>
  <c r="Z1845" i="7" s="1"/>
  <c r="Z1846" i="7" s="1"/>
  <c r="Z1847" i="7" s="1"/>
  <c r="Z1848" i="7" s="1"/>
  <c r="Z1849" i="7" s="1"/>
  <c r="Z1850" i="7" s="1"/>
  <c r="Z1851" i="7" s="1"/>
  <c r="Z1852" i="7" s="1"/>
  <c r="Z1853" i="7" s="1"/>
  <c r="Z1854" i="7" s="1"/>
  <c r="Z1855" i="7" s="1"/>
  <c r="Z1856" i="7" s="1"/>
  <c r="Z1857" i="7" s="1"/>
  <c r="Z1858" i="7" s="1"/>
  <c r="Z1859" i="7" s="1"/>
  <c r="Z1860" i="7" s="1"/>
  <c r="Z1861" i="7" s="1"/>
  <c r="Z1862" i="7" s="1"/>
  <c r="Z1863" i="7" s="1"/>
  <c r="Z1864" i="7" s="1"/>
  <c r="Z1865" i="7" s="1"/>
  <c r="Z1866" i="7" s="1"/>
  <c r="Z1867" i="7" s="1"/>
  <c r="Z1868" i="7" s="1"/>
  <c r="Z1869" i="7" s="1"/>
  <c r="Z1870" i="7" s="1"/>
  <c r="Z1871" i="7" s="1"/>
  <c r="Z1872" i="7" s="1"/>
  <c r="Z1873" i="7" s="1"/>
  <c r="Z1874" i="7" s="1"/>
  <c r="Z1875" i="7" s="1"/>
  <c r="Z1876" i="7" s="1"/>
  <c r="Z1877" i="7" s="1"/>
  <c r="Z1878" i="7" s="1"/>
  <c r="Z1879" i="7" s="1"/>
  <c r="Z1880" i="7" s="1"/>
  <c r="Z1881" i="7" s="1"/>
  <c r="Z1882" i="7" s="1"/>
  <c r="Z1883" i="7" s="1"/>
  <c r="Z1884" i="7" s="1"/>
  <c r="Z1885" i="7" s="1"/>
  <c r="Z1886" i="7" s="1"/>
  <c r="Z1887" i="7" s="1"/>
  <c r="Z1888" i="7" s="1"/>
  <c r="Z1889" i="7" s="1"/>
  <c r="Z1890" i="7" s="1"/>
  <c r="Z1891" i="7" s="1"/>
  <c r="Z1892" i="7" s="1"/>
  <c r="Z1893" i="7" s="1"/>
  <c r="Z1894" i="7" s="1"/>
  <c r="Z1895" i="7" s="1"/>
  <c r="Z1896" i="7" s="1"/>
  <c r="Z1897" i="7" s="1"/>
  <c r="Z1898" i="7" s="1"/>
  <c r="Z1899" i="7" s="1"/>
  <c r="Z1900" i="7" s="1"/>
  <c r="Z1901" i="7" s="1"/>
  <c r="Z1902" i="7" s="1"/>
  <c r="Z1903" i="7" s="1"/>
  <c r="Z1904" i="7" s="1"/>
  <c r="Z1905" i="7" s="1"/>
  <c r="Z1906" i="7" s="1"/>
  <c r="Z1907" i="7" s="1"/>
  <c r="Z1908" i="7" s="1"/>
  <c r="Z1909" i="7" s="1"/>
  <c r="Z1910" i="7" s="1"/>
  <c r="Z1911" i="7" s="1"/>
  <c r="Z1912" i="7" s="1"/>
  <c r="Z1913" i="7" s="1"/>
  <c r="Z1914" i="7" s="1"/>
  <c r="Z1915" i="7" s="1"/>
  <c r="Z1916" i="7" s="1"/>
  <c r="Z1917" i="7" s="1"/>
  <c r="Z1918" i="7" s="1"/>
  <c r="Z1919" i="7" s="1"/>
  <c r="Z1920" i="7" s="1"/>
  <c r="Z1921" i="7" s="1"/>
  <c r="Z1922" i="7" s="1"/>
  <c r="Z1923" i="7" s="1"/>
  <c r="Z1924" i="7" s="1"/>
  <c r="Z1925" i="7" s="1"/>
  <c r="Z1926" i="7" s="1"/>
  <c r="Z1927" i="7" s="1"/>
  <c r="Z1928" i="7" s="1"/>
  <c r="Z1929" i="7" s="1"/>
  <c r="Z1930" i="7" s="1"/>
  <c r="Z1931" i="7" s="1"/>
  <c r="Z1932" i="7" s="1"/>
  <c r="Z1933" i="7" s="1"/>
  <c r="Z1934" i="7" s="1"/>
  <c r="Z1935" i="7" s="1"/>
  <c r="Z1936" i="7" s="1"/>
  <c r="Z1937" i="7" s="1"/>
  <c r="Z1938" i="7" s="1"/>
  <c r="Z1939" i="7" s="1"/>
  <c r="Z1940" i="7" s="1"/>
  <c r="Z1941" i="7" s="1"/>
  <c r="Z1942" i="7" s="1"/>
  <c r="Z1943" i="7" s="1"/>
  <c r="Z1944" i="7" s="1"/>
  <c r="Z1945" i="7" s="1"/>
  <c r="Z1946" i="7" s="1"/>
  <c r="Z1947" i="7" s="1"/>
  <c r="Z1948" i="7" s="1"/>
  <c r="Z1949" i="7" s="1"/>
  <c r="Z1950" i="7" s="1"/>
  <c r="Z1951" i="7" s="1"/>
  <c r="Z1952" i="7" s="1"/>
  <c r="Z1953" i="7" s="1"/>
  <c r="Z1954" i="7" s="1"/>
  <c r="Z1955" i="7" s="1"/>
  <c r="Z1956" i="7" s="1"/>
  <c r="Z1957" i="7" s="1"/>
  <c r="Z1958" i="7" s="1"/>
  <c r="Z1959" i="7" s="1"/>
  <c r="Z1960" i="7" s="1"/>
  <c r="Z1961" i="7" s="1"/>
  <c r="Z1962" i="7" s="1"/>
  <c r="Z1963" i="7" s="1"/>
  <c r="Z1964" i="7" s="1"/>
  <c r="Z1965" i="7" s="1"/>
  <c r="Z1966" i="7" s="1"/>
  <c r="Z1967" i="7" s="1"/>
  <c r="Z1968" i="7" s="1"/>
  <c r="Z1969" i="7" s="1"/>
  <c r="Z1970" i="7" s="1"/>
  <c r="Z1971" i="7" s="1"/>
  <c r="Z1972" i="7" s="1"/>
  <c r="Z1973" i="7" s="1"/>
  <c r="Z1974" i="7" s="1"/>
  <c r="Z1975" i="7" s="1"/>
  <c r="Z1976" i="7" s="1"/>
  <c r="Z1977" i="7" s="1"/>
  <c r="Z1978" i="7" s="1"/>
  <c r="Z1979" i="7" s="1"/>
  <c r="Z1980" i="7" s="1"/>
  <c r="Z1981" i="7" s="1"/>
  <c r="Z1982" i="7" s="1"/>
  <c r="Z1983" i="7" s="1"/>
  <c r="Z1984" i="7" s="1"/>
  <c r="Z1985" i="7" s="1"/>
  <c r="Z1986" i="7" s="1"/>
  <c r="Z1987" i="7" s="1"/>
  <c r="Z1988" i="7" s="1"/>
  <c r="Z1989" i="7" s="1"/>
  <c r="Z1990" i="7" s="1"/>
  <c r="Z1991" i="7" s="1"/>
  <c r="Z1992" i="7" s="1"/>
  <c r="Z1993" i="7" s="1"/>
  <c r="Z1994" i="7" s="1"/>
  <c r="Z1995" i="7" s="1"/>
  <c r="Z1996" i="7" s="1"/>
  <c r="Z1997" i="7" s="1"/>
  <c r="Z1998" i="7" s="1"/>
  <c r="Z1999" i="7" s="1"/>
  <c r="Z2000" i="7" s="1"/>
  <c r="Z2001" i="7" s="1"/>
  <c r="Z2002" i="7" s="1"/>
  <c r="Z2003" i="7" s="1"/>
  <c r="Z2004" i="7" s="1"/>
  <c r="Z2005" i="7" s="1"/>
  <c r="Z2006" i="7" s="1"/>
  <c r="Z2007" i="7" s="1"/>
  <c r="Z2008" i="7" s="1"/>
  <c r="Z2009" i="7" s="1"/>
  <c r="Z2010" i="7" s="1"/>
  <c r="Z2011" i="7" s="1"/>
  <c r="Z2012" i="7" s="1"/>
  <c r="Z2013" i="7" s="1"/>
  <c r="Z2014" i="7" s="1"/>
  <c r="Z2015" i="7" s="1"/>
  <c r="Z2016" i="7" s="1"/>
  <c r="Z2017" i="7" s="1"/>
  <c r="Z2018" i="7" s="1"/>
  <c r="Z2019" i="7" s="1"/>
  <c r="Z2020" i="7" s="1"/>
  <c r="Z2021" i="7" s="1"/>
  <c r="Z2022" i="7" s="1"/>
  <c r="Z2023" i="7" s="1"/>
  <c r="Z2024" i="7" s="1"/>
  <c r="Z2025" i="7" s="1"/>
  <c r="Z2026" i="7" s="1"/>
  <c r="Z2027" i="7" s="1"/>
  <c r="Z2028" i="7" s="1"/>
  <c r="Z2029" i="7" s="1"/>
  <c r="Z2030" i="7" s="1"/>
  <c r="Z2031" i="7" s="1"/>
  <c r="Z2032" i="7" s="1"/>
  <c r="Z2033" i="7" s="1"/>
  <c r="Z2034" i="7" s="1"/>
  <c r="Z2035" i="7" s="1"/>
  <c r="Z2036" i="7" s="1"/>
  <c r="Z2037" i="7" s="1"/>
  <c r="Z2038" i="7" s="1"/>
  <c r="Z2039" i="7" s="1"/>
  <c r="Z8" i="7"/>
  <c r="Z9" i="7"/>
  <c r="Z11" i="7"/>
  <c r="Z12" i="7"/>
  <c r="Z16" i="7"/>
  <c r="Z20" i="7"/>
  <c r="Z21" i="7"/>
  <c r="Z25" i="7"/>
  <c r="Z27" i="7"/>
  <c r="Z28" i="7"/>
  <c r="Z31" i="7"/>
  <c r="Z33" i="7"/>
  <c r="V8" i="7"/>
  <c r="BH7" i="9" s="1"/>
  <c r="V9" i="7"/>
  <c r="V10" i="7"/>
  <c r="BH9" i="9"/>
  <c r="X10" i="7"/>
  <c r="V11" i="7"/>
  <c r="BH10" i="9"/>
  <c r="X11" i="7"/>
  <c r="V12" i="7"/>
  <c r="X12" i="7" s="1"/>
  <c r="V13" i="7"/>
  <c r="BH12" i="9" s="1"/>
  <c r="V14" i="7"/>
  <c r="X14" i="7" s="1"/>
  <c r="V15" i="7"/>
  <c r="BH14" i="9" s="1"/>
  <c r="V16" i="7"/>
  <c r="X16" i="7" s="1"/>
  <c r="V17" i="7"/>
  <c r="X17" i="7" s="1"/>
  <c r="V18" i="7"/>
  <c r="BH17" i="9" s="1"/>
  <c r="V19" i="7"/>
  <c r="BH18" i="9" s="1"/>
  <c r="V20" i="7"/>
  <c r="X20" i="7" s="1"/>
  <c r="V21" i="7"/>
  <c r="X21" i="7" s="1"/>
  <c r="V22" i="7"/>
  <c r="BH21" i="9" s="1"/>
  <c r="V23" i="7"/>
  <c r="BH22" i="9" s="1"/>
  <c r="V24" i="7"/>
  <c r="X24" i="7" s="1"/>
  <c r="V25" i="7"/>
  <c r="X25" i="7" s="1"/>
  <c r="V26" i="7"/>
  <c r="X26" i="7" s="1"/>
  <c r="V27" i="7"/>
  <c r="BH26" i="9" s="1"/>
  <c r="V28" i="7"/>
  <c r="X28" i="7" s="1"/>
  <c r="V29" i="7"/>
  <c r="BH28" i="9" s="1"/>
  <c r="V30" i="7"/>
  <c r="X30" i="7" s="1"/>
  <c r="V31" i="7"/>
  <c r="BH30" i="9" s="1"/>
  <c r="V32" i="7"/>
  <c r="X32" i="7" s="1"/>
  <c r="V33" i="7"/>
  <c r="X33" i="7" s="1"/>
  <c r="BH32" i="9"/>
  <c r="V34" i="7"/>
  <c r="BH33" i="9" s="1"/>
  <c r="V35" i="7"/>
  <c r="BH34" i="9" s="1"/>
  <c r="V36" i="7"/>
  <c r="X36" i="7" s="1"/>
  <c r="V7" i="7"/>
  <c r="BH6" i="9" s="1"/>
  <c r="B3" i="16"/>
  <c r="C3" i="16"/>
  <c r="D3" i="16"/>
  <c r="E3" i="16"/>
  <c r="F3" i="16"/>
  <c r="G3" i="16"/>
  <c r="H3" i="16"/>
  <c r="I3" i="16"/>
  <c r="J3" i="16"/>
  <c r="K3" i="16"/>
  <c r="L3" i="16"/>
  <c r="M3" i="16"/>
  <c r="N3" i="16"/>
  <c r="O3" i="16"/>
  <c r="P3" i="16"/>
  <c r="Q3" i="16"/>
  <c r="R3" i="16"/>
  <c r="S3" i="16"/>
  <c r="T3" i="16"/>
  <c r="U3" i="16"/>
  <c r="B3" i="15"/>
  <c r="C3" i="15"/>
  <c r="D3" i="15"/>
  <c r="E3" i="15"/>
  <c r="F3" i="15"/>
  <c r="G3" i="15"/>
  <c r="H3" i="15"/>
  <c r="I3" i="15"/>
  <c r="J3" i="15"/>
  <c r="K3" i="15"/>
  <c r="B3" i="14"/>
  <c r="C3" i="14"/>
  <c r="D3" i="14"/>
  <c r="E3" i="14"/>
  <c r="F3" i="14"/>
  <c r="G3" i="14"/>
  <c r="H3" i="14"/>
  <c r="I3" i="14"/>
  <c r="J3" i="14"/>
  <c r="K3" i="14"/>
  <c r="L3" i="14"/>
  <c r="M3" i="14"/>
  <c r="N3" i="14"/>
  <c r="O3" i="14"/>
  <c r="P3" i="14"/>
  <c r="Q3" i="14"/>
  <c r="R3" i="14"/>
  <c r="S3" i="14"/>
  <c r="T3" i="14"/>
  <c r="U3" i="14"/>
  <c r="A7" i="13"/>
  <c r="B7" i="13"/>
  <c r="C7" i="13"/>
  <c r="D7" i="13"/>
  <c r="E7" i="13"/>
  <c r="F7" i="13"/>
  <c r="M7" i="13"/>
  <c r="A8" i="13"/>
  <c r="B8" i="13"/>
  <c r="C8" i="13"/>
  <c r="D8" i="13"/>
  <c r="E8" i="13"/>
  <c r="F8" i="13"/>
  <c r="M8" i="13"/>
  <c r="A9" i="13"/>
  <c r="B9" i="13"/>
  <c r="C9" i="13"/>
  <c r="D9" i="13"/>
  <c r="E9" i="13"/>
  <c r="F9" i="13"/>
  <c r="M9" i="13"/>
  <c r="A10" i="13"/>
  <c r="B10" i="13"/>
  <c r="C10" i="13"/>
  <c r="D10" i="13"/>
  <c r="H10" i="13" s="1"/>
  <c r="E10" i="13"/>
  <c r="F10" i="13"/>
  <c r="M10" i="13"/>
  <c r="A11" i="13"/>
  <c r="B11" i="13"/>
  <c r="C11" i="13"/>
  <c r="D11" i="13"/>
  <c r="H11" i="13" s="1"/>
  <c r="E11" i="13"/>
  <c r="F11" i="13"/>
  <c r="M11" i="13"/>
  <c r="A12" i="13"/>
  <c r="B12" i="13"/>
  <c r="C12" i="13"/>
  <c r="D12" i="13"/>
  <c r="E12" i="13"/>
  <c r="F12" i="13"/>
  <c r="M12" i="13"/>
  <c r="A13" i="13"/>
  <c r="B13" i="13"/>
  <c r="C13" i="13"/>
  <c r="D13" i="13"/>
  <c r="E13" i="13"/>
  <c r="F13" i="13"/>
  <c r="M13" i="13"/>
  <c r="A14" i="13"/>
  <c r="B14" i="13"/>
  <c r="C14" i="13"/>
  <c r="D14" i="13"/>
  <c r="E14" i="13"/>
  <c r="F14" i="13"/>
  <c r="M14" i="13"/>
  <c r="A15" i="13"/>
  <c r="B15" i="13"/>
  <c r="C15" i="13"/>
  <c r="D15" i="13"/>
  <c r="E15" i="13"/>
  <c r="F15" i="13"/>
  <c r="M15" i="13"/>
  <c r="A16" i="13"/>
  <c r="B16" i="13"/>
  <c r="C16" i="13"/>
  <c r="D16" i="13"/>
  <c r="E16" i="13"/>
  <c r="F16" i="13"/>
  <c r="M16" i="13"/>
  <c r="A17" i="13"/>
  <c r="B17" i="13"/>
  <c r="C17" i="13"/>
  <c r="H17" i="13"/>
  <c r="M17" i="13"/>
  <c r="A18" i="13"/>
  <c r="B18" i="13"/>
  <c r="C18" i="13"/>
  <c r="H18" i="13"/>
  <c r="M18" i="13"/>
  <c r="A19" i="13"/>
  <c r="B19" i="13"/>
  <c r="C19" i="13"/>
  <c r="H19" i="13"/>
  <c r="M19" i="13"/>
  <c r="A20" i="13"/>
  <c r="B20" i="13"/>
  <c r="C20" i="13"/>
  <c r="H20" i="13"/>
  <c r="M20" i="13"/>
  <c r="A21" i="13"/>
  <c r="B21" i="13"/>
  <c r="C21" i="13"/>
  <c r="H21" i="13"/>
  <c r="M21" i="13"/>
  <c r="A22" i="13"/>
  <c r="B22" i="13"/>
  <c r="C22" i="13"/>
  <c r="H22" i="13"/>
  <c r="M22" i="13"/>
  <c r="A23" i="13"/>
  <c r="B23" i="13"/>
  <c r="C23" i="13"/>
  <c r="H23" i="13"/>
  <c r="M23" i="13"/>
  <c r="O24" i="13"/>
  <c r="P24" i="13"/>
  <c r="O25" i="13"/>
  <c r="P25" i="13"/>
  <c r="O26" i="13"/>
  <c r="P26" i="13"/>
  <c r="O27" i="13"/>
  <c r="P27" i="13"/>
  <c r="A1" i="12"/>
  <c r="B3" i="12"/>
  <c r="C3" i="12"/>
  <c r="E3" i="12"/>
  <c r="F3" i="12"/>
  <c r="G3" i="12"/>
  <c r="H3" i="12"/>
  <c r="I3" i="12"/>
  <c r="B4" i="12"/>
  <c r="C4" i="12"/>
  <c r="E4" i="12"/>
  <c r="F4" i="12"/>
  <c r="G4" i="12"/>
  <c r="H4" i="12"/>
  <c r="I4" i="12"/>
  <c r="B5" i="12"/>
  <c r="C5" i="12"/>
  <c r="E5" i="12"/>
  <c r="F5" i="12"/>
  <c r="G5" i="12"/>
  <c r="H5" i="12"/>
  <c r="I5" i="12"/>
  <c r="B6" i="12"/>
  <c r="C6" i="12"/>
  <c r="E6" i="12"/>
  <c r="F6" i="12"/>
  <c r="G6" i="12"/>
  <c r="H6" i="12"/>
  <c r="I6" i="12"/>
  <c r="B7" i="12"/>
  <c r="C7" i="12"/>
  <c r="E7" i="12"/>
  <c r="F7" i="12"/>
  <c r="G7" i="12"/>
  <c r="H7" i="12"/>
  <c r="I7" i="12"/>
  <c r="B8" i="12"/>
  <c r="C8" i="12"/>
  <c r="E8" i="12"/>
  <c r="F8" i="12"/>
  <c r="G8" i="12"/>
  <c r="H8" i="12"/>
  <c r="I8" i="12"/>
  <c r="B9" i="12"/>
  <c r="C9" i="12"/>
  <c r="E9" i="12"/>
  <c r="F9" i="12"/>
  <c r="G9" i="12"/>
  <c r="H9" i="12"/>
  <c r="I9" i="12"/>
  <c r="B10" i="12"/>
  <c r="C10" i="12"/>
  <c r="E10" i="12"/>
  <c r="F10" i="12"/>
  <c r="G10" i="12"/>
  <c r="H10" i="12"/>
  <c r="I10" i="12"/>
  <c r="B11" i="12"/>
  <c r="C11" i="12"/>
  <c r="E11" i="12"/>
  <c r="F11" i="12"/>
  <c r="G11" i="12"/>
  <c r="H11" i="12"/>
  <c r="I11" i="12"/>
  <c r="B12" i="12"/>
  <c r="C12" i="12"/>
  <c r="E12" i="12"/>
  <c r="F12" i="12"/>
  <c r="G12" i="12"/>
  <c r="H12" i="12"/>
  <c r="I12" i="12"/>
  <c r="B13" i="12"/>
  <c r="C13" i="12"/>
  <c r="E13" i="12"/>
  <c r="F13" i="12"/>
  <c r="G13" i="12"/>
  <c r="H13" i="12"/>
  <c r="I13" i="12"/>
  <c r="B14" i="12"/>
  <c r="C14" i="12"/>
  <c r="E14" i="12"/>
  <c r="F14" i="12"/>
  <c r="G14" i="12"/>
  <c r="H14" i="12"/>
  <c r="I14" i="12"/>
  <c r="B15" i="12"/>
  <c r="C15" i="12"/>
  <c r="E15" i="12"/>
  <c r="F15" i="12"/>
  <c r="G15" i="12"/>
  <c r="H15" i="12"/>
  <c r="I15" i="12"/>
  <c r="B16" i="12"/>
  <c r="C16" i="12"/>
  <c r="E16" i="12"/>
  <c r="F16" i="12"/>
  <c r="G16" i="12"/>
  <c r="H16" i="12"/>
  <c r="I16" i="12"/>
  <c r="B17" i="12"/>
  <c r="C17" i="12"/>
  <c r="E17" i="12"/>
  <c r="F17" i="12"/>
  <c r="G17" i="12"/>
  <c r="H17" i="12"/>
  <c r="I17" i="12"/>
  <c r="B18" i="12"/>
  <c r="C18" i="12"/>
  <c r="E18" i="12"/>
  <c r="F18" i="12"/>
  <c r="G18" i="12"/>
  <c r="H18" i="12"/>
  <c r="I18" i="12"/>
  <c r="B19" i="12"/>
  <c r="C19" i="12"/>
  <c r="E19" i="12"/>
  <c r="F19" i="12"/>
  <c r="G19" i="12"/>
  <c r="H19" i="12"/>
  <c r="I19" i="12"/>
  <c r="B20" i="12"/>
  <c r="C20" i="12"/>
  <c r="E20" i="12"/>
  <c r="F20" i="12"/>
  <c r="G20" i="12"/>
  <c r="H20" i="12"/>
  <c r="I20" i="12"/>
  <c r="B21" i="12"/>
  <c r="C21" i="12"/>
  <c r="E21" i="12"/>
  <c r="F21" i="12"/>
  <c r="G21" i="12"/>
  <c r="H21" i="12"/>
  <c r="I21" i="12"/>
  <c r="B22" i="12"/>
  <c r="C22" i="12"/>
  <c r="E22" i="12"/>
  <c r="F22" i="12"/>
  <c r="G22" i="12"/>
  <c r="H22" i="12"/>
  <c r="I22" i="12"/>
  <c r="B23" i="12"/>
  <c r="C23" i="12"/>
  <c r="E23" i="12"/>
  <c r="F23" i="12"/>
  <c r="G23" i="12"/>
  <c r="H23" i="12"/>
  <c r="I23" i="12"/>
  <c r="B24" i="12"/>
  <c r="C24" i="12"/>
  <c r="E24" i="12"/>
  <c r="F24" i="12"/>
  <c r="G24" i="12"/>
  <c r="H24" i="12"/>
  <c r="I24" i="12"/>
  <c r="B25" i="12"/>
  <c r="C25" i="12"/>
  <c r="E25" i="12"/>
  <c r="F25" i="12"/>
  <c r="G25" i="12"/>
  <c r="H25" i="12"/>
  <c r="I25" i="12"/>
  <c r="B26" i="12"/>
  <c r="C26" i="12"/>
  <c r="E26" i="12"/>
  <c r="F26" i="12"/>
  <c r="G26" i="12"/>
  <c r="H26" i="12"/>
  <c r="I26" i="12"/>
  <c r="B27" i="12"/>
  <c r="C27" i="12"/>
  <c r="E27" i="12"/>
  <c r="F27" i="12"/>
  <c r="G27" i="12"/>
  <c r="H27" i="12"/>
  <c r="I27" i="12"/>
  <c r="B28" i="12"/>
  <c r="C28" i="12"/>
  <c r="E28" i="12"/>
  <c r="F28" i="12"/>
  <c r="G28" i="12"/>
  <c r="H28" i="12"/>
  <c r="I28" i="12"/>
  <c r="B29" i="12"/>
  <c r="C29" i="12"/>
  <c r="E29" i="12"/>
  <c r="F29" i="12"/>
  <c r="G29" i="12"/>
  <c r="H29" i="12"/>
  <c r="I29" i="12"/>
  <c r="B30" i="12"/>
  <c r="C30" i="12"/>
  <c r="E30" i="12"/>
  <c r="F30" i="12"/>
  <c r="G30" i="12"/>
  <c r="H30" i="12"/>
  <c r="I30" i="12"/>
  <c r="B31" i="12"/>
  <c r="C31" i="12"/>
  <c r="E31" i="12"/>
  <c r="F31" i="12"/>
  <c r="G31" i="12"/>
  <c r="H31" i="12"/>
  <c r="I31" i="12"/>
  <c r="B32" i="12"/>
  <c r="C32" i="12"/>
  <c r="E32" i="12"/>
  <c r="F32" i="12"/>
  <c r="G32" i="12"/>
  <c r="H32" i="12"/>
  <c r="I32" i="12"/>
  <c r="A1" i="11"/>
  <c r="A4" i="11"/>
  <c r="B4" i="11"/>
  <c r="D4" i="11"/>
  <c r="E4" i="11"/>
  <c r="F4" i="11"/>
  <c r="G4" i="11"/>
  <c r="A5" i="11"/>
  <c r="B5" i="11"/>
  <c r="D5" i="11"/>
  <c r="E5" i="11"/>
  <c r="F5" i="11"/>
  <c r="G5" i="11"/>
  <c r="A6" i="11"/>
  <c r="B6" i="11"/>
  <c r="D6" i="11"/>
  <c r="E6" i="11"/>
  <c r="F6" i="11"/>
  <c r="G6" i="11"/>
  <c r="A7" i="11"/>
  <c r="B7" i="11"/>
  <c r="D7" i="11"/>
  <c r="E7" i="11"/>
  <c r="F7" i="11"/>
  <c r="G7" i="11"/>
  <c r="A8" i="11"/>
  <c r="B8" i="11"/>
  <c r="D8" i="11"/>
  <c r="E8" i="11"/>
  <c r="F8" i="11"/>
  <c r="G8" i="11"/>
  <c r="A9" i="11"/>
  <c r="B9" i="11"/>
  <c r="D9" i="11"/>
  <c r="E9" i="11"/>
  <c r="F9" i="11"/>
  <c r="G9" i="11"/>
  <c r="A10" i="11"/>
  <c r="B10" i="11"/>
  <c r="D10" i="11"/>
  <c r="E10" i="11"/>
  <c r="F10" i="11"/>
  <c r="G10" i="11"/>
  <c r="A11" i="11"/>
  <c r="B11" i="11"/>
  <c r="D11" i="11"/>
  <c r="E11" i="11"/>
  <c r="F11" i="11"/>
  <c r="G11" i="11"/>
  <c r="A12" i="11"/>
  <c r="B12" i="11"/>
  <c r="D12" i="11"/>
  <c r="E12" i="11"/>
  <c r="F12" i="11"/>
  <c r="G12" i="11"/>
  <c r="A13" i="11"/>
  <c r="B13" i="11"/>
  <c r="D13" i="11"/>
  <c r="E13" i="11"/>
  <c r="F13" i="11"/>
  <c r="G13" i="11"/>
  <c r="A14" i="11"/>
  <c r="B14" i="11"/>
  <c r="D14" i="11"/>
  <c r="E14" i="11"/>
  <c r="F14" i="11"/>
  <c r="G14" i="11"/>
  <c r="A15" i="11"/>
  <c r="B15" i="11"/>
  <c r="D15" i="11"/>
  <c r="E15" i="11"/>
  <c r="F15" i="11"/>
  <c r="G15" i="11"/>
  <c r="A16" i="11"/>
  <c r="B16" i="11"/>
  <c r="D16" i="11"/>
  <c r="E16" i="11"/>
  <c r="F16" i="11"/>
  <c r="G16" i="11"/>
  <c r="A17" i="11"/>
  <c r="B17" i="11"/>
  <c r="D17" i="11"/>
  <c r="E17" i="11"/>
  <c r="F17" i="11"/>
  <c r="G17" i="11"/>
  <c r="A18" i="11"/>
  <c r="B18" i="11"/>
  <c r="D18" i="11"/>
  <c r="E18" i="11"/>
  <c r="F18" i="11"/>
  <c r="G18" i="11"/>
  <c r="A19" i="11"/>
  <c r="B19" i="11"/>
  <c r="D19" i="11"/>
  <c r="E19" i="11"/>
  <c r="F19" i="11"/>
  <c r="G19" i="11"/>
  <c r="A20" i="11"/>
  <c r="B20" i="11"/>
  <c r="D20" i="11"/>
  <c r="E20" i="11"/>
  <c r="F20" i="11"/>
  <c r="G20" i="11"/>
  <c r="A21" i="11"/>
  <c r="B21" i="11"/>
  <c r="D21" i="11"/>
  <c r="E21" i="11"/>
  <c r="F21" i="11"/>
  <c r="G21" i="11"/>
  <c r="A22" i="11"/>
  <c r="B22" i="11"/>
  <c r="D22" i="11"/>
  <c r="E22" i="11"/>
  <c r="F22" i="11"/>
  <c r="G22" i="11"/>
  <c r="A23" i="11"/>
  <c r="B23" i="11"/>
  <c r="D23" i="11"/>
  <c r="E23" i="11"/>
  <c r="F23" i="11"/>
  <c r="G23" i="11"/>
  <c r="A24" i="11"/>
  <c r="B24" i="11"/>
  <c r="D24" i="11"/>
  <c r="E24" i="11"/>
  <c r="F24" i="11"/>
  <c r="G24" i="11"/>
  <c r="A25" i="11"/>
  <c r="B25" i="11"/>
  <c r="D25" i="11"/>
  <c r="E25" i="11"/>
  <c r="F25" i="11"/>
  <c r="G25" i="11"/>
  <c r="A26" i="11"/>
  <c r="B26" i="11"/>
  <c r="D26" i="11"/>
  <c r="E26" i="11"/>
  <c r="F26" i="11"/>
  <c r="G26" i="11"/>
  <c r="A27" i="11"/>
  <c r="B27" i="11"/>
  <c r="D27" i="11"/>
  <c r="E27" i="11"/>
  <c r="F27" i="11"/>
  <c r="G27" i="11"/>
  <c r="A28" i="11"/>
  <c r="B28" i="11"/>
  <c r="D28" i="11"/>
  <c r="E28" i="11"/>
  <c r="F28" i="11"/>
  <c r="G28" i="11"/>
  <c r="A29" i="11"/>
  <c r="B29" i="11"/>
  <c r="D29" i="11"/>
  <c r="E29" i="11"/>
  <c r="F29" i="11"/>
  <c r="G29" i="11"/>
  <c r="A30" i="11"/>
  <c r="B30" i="11"/>
  <c r="D30" i="11"/>
  <c r="E30" i="11"/>
  <c r="F30" i="11"/>
  <c r="G30" i="11"/>
  <c r="A31" i="11"/>
  <c r="B31" i="11"/>
  <c r="D31" i="11"/>
  <c r="E31" i="11"/>
  <c r="F31" i="11"/>
  <c r="G31" i="11"/>
  <c r="A32" i="11"/>
  <c r="B32" i="11"/>
  <c r="D32" i="11"/>
  <c r="E32" i="11"/>
  <c r="F32" i="11"/>
  <c r="G32" i="11"/>
  <c r="A33" i="11"/>
  <c r="B33" i="11"/>
  <c r="D33" i="11"/>
  <c r="E33" i="11"/>
  <c r="F33" i="11"/>
  <c r="G33" i="11"/>
  <c r="A8" i="10"/>
  <c r="H8" i="10"/>
  <c r="A12" i="10"/>
  <c r="H12" i="10"/>
  <c r="A15" i="10"/>
  <c r="E15" i="10"/>
  <c r="G15" i="10"/>
  <c r="A16" i="10"/>
  <c r="E16" i="10"/>
  <c r="G16" i="10"/>
  <c r="A17" i="10"/>
  <c r="E17" i="10"/>
  <c r="G17" i="10"/>
  <c r="A18" i="10"/>
  <c r="E18" i="10"/>
  <c r="G18" i="10"/>
  <c r="A37" i="10"/>
  <c r="H37" i="10"/>
  <c r="A41" i="10"/>
  <c r="H41" i="10"/>
  <c r="A44" i="10"/>
  <c r="E44" i="10"/>
  <c r="G44" i="10"/>
  <c r="A45" i="10"/>
  <c r="E45" i="10"/>
  <c r="G45" i="10"/>
  <c r="A46" i="10"/>
  <c r="E46" i="10"/>
  <c r="G46" i="10"/>
  <c r="A47" i="10"/>
  <c r="E47" i="10"/>
  <c r="G47" i="10"/>
  <c r="A66" i="10"/>
  <c r="H66" i="10"/>
  <c r="A70" i="10"/>
  <c r="H70" i="10"/>
  <c r="A73" i="10"/>
  <c r="E73" i="10"/>
  <c r="G73" i="10"/>
  <c r="A74" i="10"/>
  <c r="E74" i="10"/>
  <c r="G74" i="10"/>
  <c r="A75" i="10"/>
  <c r="E75" i="10"/>
  <c r="G75" i="10"/>
  <c r="A76" i="10"/>
  <c r="E76" i="10"/>
  <c r="G76" i="10"/>
  <c r="A95" i="10"/>
  <c r="H95" i="10"/>
  <c r="A99" i="10"/>
  <c r="H99" i="10"/>
  <c r="A102" i="10"/>
  <c r="E102" i="10"/>
  <c r="G102" i="10"/>
  <c r="A103" i="10"/>
  <c r="E103" i="10"/>
  <c r="G103" i="10"/>
  <c r="A104" i="10"/>
  <c r="E104" i="10"/>
  <c r="G104" i="10"/>
  <c r="A105" i="10"/>
  <c r="E105" i="10"/>
  <c r="G105" i="10"/>
  <c r="A124" i="10"/>
  <c r="H124" i="10"/>
  <c r="A128" i="10"/>
  <c r="H128" i="10"/>
  <c r="A131" i="10"/>
  <c r="E131" i="10"/>
  <c r="G131" i="10"/>
  <c r="A132" i="10"/>
  <c r="E132" i="10"/>
  <c r="G132" i="10"/>
  <c r="A133" i="10"/>
  <c r="E133" i="10"/>
  <c r="G133" i="10"/>
  <c r="A134" i="10"/>
  <c r="E134" i="10"/>
  <c r="G134" i="10"/>
  <c r="A153" i="10"/>
  <c r="H153" i="10"/>
  <c r="A157" i="10"/>
  <c r="H157" i="10"/>
  <c r="A160" i="10"/>
  <c r="E160" i="10"/>
  <c r="G160" i="10"/>
  <c r="A161" i="10"/>
  <c r="E161" i="10"/>
  <c r="G161" i="10"/>
  <c r="A162" i="10"/>
  <c r="E170" i="10" s="1"/>
  <c r="K171" i="10" s="1"/>
  <c r="E162" i="10"/>
  <c r="G162" i="10"/>
  <c r="A163" i="10"/>
  <c r="E163" i="10"/>
  <c r="G163" i="10"/>
  <c r="A182" i="10"/>
  <c r="H182" i="10"/>
  <c r="A186" i="10"/>
  <c r="H186" i="10"/>
  <c r="A189" i="10"/>
  <c r="E189" i="10"/>
  <c r="G189" i="10"/>
  <c r="A190" i="10"/>
  <c r="E190" i="10"/>
  <c r="G190" i="10"/>
  <c r="A191" i="10"/>
  <c r="E191" i="10"/>
  <c r="G191" i="10"/>
  <c r="A192" i="10"/>
  <c r="E192" i="10"/>
  <c r="G192" i="10"/>
  <c r="A211" i="10"/>
  <c r="H211" i="10"/>
  <c r="A215" i="10"/>
  <c r="H215" i="10"/>
  <c r="A218" i="10"/>
  <c r="E218" i="10"/>
  <c r="G218" i="10"/>
  <c r="A219" i="10"/>
  <c r="E219" i="10"/>
  <c r="G219" i="10"/>
  <c r="A220" i="10"/>
  <c r="E228" i="10"/>
  <c r="K229" i="10" s="1"/>
  <c r="E220" i="10"/>
  <c r="G220" i="10"/>
  <c r="A221" i="10"/>
  <c r="E221" i="10"/>
  <c r="G221" i="10"/>
  <c r="A240" i="10"/>
  <c r="H240" i="10"/>
  <c r="A244" i="10"/>
  <c r="H244" i="10"/>
  <c r="A247" i="10"/>
  <c r="E247" i="10"/>
  <c r="G247" i="10"/>
  <c r="A248" i="10"/>
  <c r="E248" i="10"/>
  <c r="G248" i="10"/>
  <c r="A249" i="10"/>
  <c r="E249" i="10"/>
  <c r="G249" i="10"/>
  <c r="A250" i="10"/>
  <c r="E250" i="10"/>
  <c r="G250" i="10"/>
  <c r="A269" i="10"/>
  <c r="H269" i="10"/>
  <c r="A273" i="10"/>
  <c r="H273" i="10"/>
  <c r="A276" i="10"/>
  <c r="E276" i="10"/>
  <c r="G276" i="10"/>
  <c r="A277" i="10"/>
  <c r="E277" i="10"/>
  <c r="G277" i="10"/>
  <c r="A278" i="10"/>
  <c r="E278" i="10"/>
  <c r="G278" i="10"/>
  <c r="A279" i="10"/>
  <c r="E279" i="10"/>
  <c r="G279" i="10"/>
  <c r="A298" i="10"/>
  <c r="H298" i="10"/>
  <c r="A302" i="10"/>
  <c r="H302" i="10"/>
  <c r="A305" i="10"/>
  <c r="E305" i="10"/>
  <c r="G305" i="10"/>
  <c r="A306" i="10"/>
  <c r="E306" i="10"/>
  <c r="G306" i="10"/>
  <c r="A307" i="10"/>
  <c r="E307" i="10"/>
  <c r="G307" i="10"/>
  <c r="A308" i="10"/>
  <c r="E308" i="10"/>
  <c r="G308" i="10"/>
  <c r="A327" i="10"/>
  <c r="H327" i="10"/>
  <c r="A331" i="10"/>
  <c r="H331" i="10"/>
  <c r="A334" i="10"/>
  <c r="E334" i="10"/>
  <c r="G334" i="10"/>
  <c r="A335" i="10"/>
  <c r="E335" i="10"/>
  <c r="G335" i="10"/>
  <c r="A336" i="10"/>
  <c r="E336" i="10"/>
  <c r="G336" i="10"/>
  <c r="A337" i="10"/>
  <c r="E337" i="10"/>
  <c r="G337" i="10"/>
  <c r="A356" i="10"/>
  <c r="H356" i="10"/>
  <c r="A360" i="10"/>
  <c r="H360" i="10"/>
  <c r="A363" i="10"/>
  <c r="E363" i="10"/>
  <c r="G363" i="10"/>
  <c r="A364" i="10"/>
  <c r="E364" i="10"/>
  <c r="G364" i="10"/>
  <c r="A365" i="10"/>
  <c r="E365" i="10"/>
  <c r="G365" i="10"/>
  <c r="A366" i="10"/>
  <c r="E366" i="10"/>
  <c r="G366" i="10"/>
  <c r="A385" i="10"/>
  <c r="H385" i="10"/>
  <c r="A389" i="10"/>
  <c r="H389" i="10"/>
  <c r="A392" i="10"/>
  <c r="E392" i="10"/>
  <c r="G392" i="10"/>
  <c r="A393" i="10"/>
  <c r="E393" i="10"/>
  <c r="G393" i="10"/>
  <c r="A394" i="10"/>
  <c r="E394" i="10"/>
  <c r="G394" i="10"/>
  <c r="A395" i="10"/>
  <c r="E395" i="10"/>
  <c r="G395" i="10"/>
  <c r="A414" i="10"/>
  <c r="H414" i="10"/>
  <c r="A418" i="10"/>
  <c r="H418" i="10"/>
  <c r="A421" i="10"/>
  <c r="E421" i="10"/>
  <c r="G421" i="10"/>
  <c r="A422" i="10"/>
  <c r="E422" i="10"/>
  <c r="G422" i="10"/>
  <c r="A423" i="10"/>
  <c r="E423" i="10"/>
  <c r="G423" i="10"/>
  <c r="A424" i="10"/>
  <c r="E424" i="10"/>
  <c r="G424" i="10"/>
  <c r="A443" i="10"/>
  <c r="H443" i="10"/>
  <c r="A447" i="10"/>
  <c r="H447" i="10"/>
  <c r="A450" i="10"/>
  <c r="E450" i="10"/>
  <c r="G450" i="10"/>
  <c r="A451" i="10"/>
  <c r="E451" i="10"/>
  <c r="G451" i="10"/>
  <c r="A452" i="10"/>
  <c r="E452" i="10"/>
  <c r="G452" i="10"/>
  <c r="A453" i="10"/>
  <c r="E453" i="10"/>
  <c r="G453" i="10"/>
  <c r="A472" i="10"/>
  <c r="H472" i="10"/>
  <c r="A476" i="10"/>
  <c r="H476" i="10"/>
  <c r="A479" i="10"/>
  <c r="E479" i="10"/>
  <c r="G479" i="10"/>
  <c r="A480" i="10"/>
  <c r="E480" i="10"/>
  <c r="G480" i="10"/>
  <c r="A481" i="10"/>
  <c r="E481" i="10"/>
  <c r="G481" i="10"/>
  <c r="A482" i="10"/>
  <c r="E482" i="10"/>
  <c r="G482" i="10"/>
  <c r="A501" i="10"/>
  <c r="H501" i="10"/>
  <c r="A505" i="10"/>
  <c r="H505" i="10"/>
  <c r="A508" i="10"/>
  <c r="E508" i="10"/>
  <c r="G508" i="10"/>
  <c r="G518" i="10" s="1"/>
  <c r="F519" i="10" s="1"/>
  <c r="A509" i="10"/>
  <c r="E509" i="10"/>
  <c r="G509" i="10"/>
  <c r="A510" i="10"/>
  <c r="E510" i="10"/>
  <c r="G510" i="10"/>
  <c r="A511" i="10"/>
  <c r="E511" i="10"/>
  <c r="G511" i="10"/>
  <c r="A530" i="10"/>
  <c r="H530" i="10"/>
  <c r="A534" i="10"/>
  <c r="H534" i="10"/>
  <c r="A537" i="10"/>
  <c r="E537" i="10"/>
  <c r="G537" i="10"/>
  <c r="A538" i="10"/>
  <c r="E538" i="10"/>
  <c r="G538" i="10"/>
  <c r="A539" i="10"/>
  <c r="E539" i="10"/>
  <c r="G539" i="10"/>
  <c r="A540" i="10"/>
  <c r="E540" i="10"/>
  <c r="G540" i="10"/>
  <c r="A559" i="10"/>
  <c r="H559" i="10"/>
  <c r="A563" i="10"/>
  <c r="H563" i="10"/>
  <c r="A566" i="10"/>
  <c r="E566" i="10"/>
  <c r="G566" i="10"/>
  <c r="A567" i="10"/>
  <c r="E567" i="10"/>
  <c r="G567" i="10"/>
  <c r="A568" i="10"/>
  <c r="E576" i="10"/>
  <c r="K577" i="10" s="1"/>
  <c r="E568" i="10"/>
  <c r="G568" i="10"/>
  <c r="A569" i="10"/>
  <c r="E569" i="10"/>
  <c r="G569" i="10"/>
  <c r="A588" i="10"/>
  <c r="H588" i="10"/>
  <c r="A592" i="10"/>
  <c r="H592" i="10"/>
  <c r="A595" i="10"/>
  <c r="E595" i="10"/>
  <c r="G595" i="10"/>
  <c r="G605" i="10" s="1"/>
  <c r="A596" i="10"/>
  <c r="E596" i="10"/>
  <c r="G596" i="10"/>
  <c r="A597" i="10"/>
  <c r="E597" i="10"/>
  <c r="G597" i="10"/>
  <c r="A598" i="10"/>
  <c r="E598" i="10"/>
  <c r="G598" i="10"/>
  <c r="A617" i="10"/>
  <c r="H617" i="10"/>
  <c r="A621" i="10"/>
  <c r="H621" i="10"/>
  <c r="A624" i="10"/>
  <c r="E624" i="10"/>
  <c r="G624" i="10"/>
  <c r="A625" i="10"/>
  <c r="E625" i="10"/>
  <c r="G625" i="10"/>
  <c r="A626" i="10"/>
  <c r="E626" i="10"/>
  <c r="G626" i="10"/>
  <c r="A627" i="10"/>
  <c r="E627" i="10"/>
  <c r="G627" i="10"/>
  <c r="A646" i="10"/>
  <c r="H646" i="10"/>
  <c r="A650" i="10"/>
  <c r="H650" i="10"/>
  <c r="A653" i="10"/>
  <c r="E653" i="10"/>
  <c r="G653" i="10"/>
  <c r="A654" i="10"/>
  <c r="E654" i="10"/>
  <c r="G654" i="10"/>
  <c r="A655" i="10"/>
  <c r="E655" i="10"/>
  <c r="G655" i="10"/>
  <c r="A656" i="10"/>
  <c r="E656" i="10"/>
  <c r="G656" i="10"/>
  <c r="A675" i="10"/>
  <c r="H675" i="10"/>
  <c r="A679" i="10"/>
  <c r="H679" i="10"/>
  <c r="A682" i="10"/>
  <c r="E682" i="10"/>
  <c r="G682" i="10"/>
  <c r="A683" i="10"/>
  <c r="E683" i="10"/>
  <c r="G683" i="10"/>
  <c r="A684" i="10"/>
  <c r="E684" i="10"/>
  <c r="G684" i="10"/>
  <c r="A685" i="10"/>
  <c r="E685" i="10"/>
  <c r="G685" i="10"/>
  <c r="A704" i="10"/>
  <c r="H704" i="10"/>
  <c r="A708" i="10"/>
  <c r="H708" i="10"/>
  <c r="A711" i="10"/>
  <c r="E711" i="10"/>
  <c r="G711" i="10"/>
  <c r="A712" i="10"/>
  <c r="E712" i="10"/>
  <c r="G712" i="10"/>
  <c r="A713" i="10"/>
  <c r="E713" i="10"/>
  <c r="G713" i="10"/>
  <c r="A714" i="10"/>
  <c r="E714" i="10"/>
  <c r="G714" i="10"/>
  <c r="A733" i="10"/>
  <c r="H733" i="10"/>
  <c r="A737" i="10"/>
  <c r="H737" i="10"/>
  <c r="A740" i="10"/>
  <c r="E740" i="10"/>
  <c r="G740" i="10"/>
  <c r="A741" i="10"/>
  <c r="E741" i="10"/>
  <c r="G741" i="10"/>
  <c r="A742" i="10"/>
  <c r="E742" i="10"/>
  <c r="G742" i="10"/>
  <c r="A743" i="10"/>
  <c r="E743" i="10"/>
  <c r="G743" i="10"/>
  <c r="A762" i="10"/>
  <c r="H762" i="10"/>
  <c r="A766" i="10"/>
  <c r="H766" i="10"/>
  <c r="A769" i="10"/>
  <c r="E769" i="10"/>
  <c r="G769" i="10"/>
  <c r="A770" i="10"/>
  <c r="E770" i="10"/>
  <c r="G770" i="10"/>
  <c r="A771" i="10"/>
  <c r="E771" i="10"/>
  <c r="G771" i="10"/>
  <c r="A772" i="10"/>
  <c r="E772" i="10"/>
  <c r="G772" i="10"/>
  <c r="G779" i="10"/>
  <c r="F780" i="10" s="1"/>
  <c r="A791" i="10"/>
  <c r="H791" i="10"/>
  <c r="A795" i="10"/>
  <c r="H795" i="10"/>
  <c r="A798" i="10"/>
  <c r="E798" i="10"/>
  <c r="G798" i="10"/>
  <c r="A799" i="10"/>
  <c r="E799" i="10"/>
  <c r="G799" i="10"/>
  <c r="A800" i="10"/>
  <c r="E800" i="10"/>
  <c r="G800" i="10"/>
  <c r="A801" i="10"/>
  <c r="E801" i="10"/>
  <c r="G801" i="10"/>
  <c r="A820" i="10"/>
  <c r="H820" i="10"/>
  <c r="A824" i="10"/>
  <c r="H824" i="10"/>
  <c r="A827" i="10"/>
  <c r="E827" i="10"/>
  <c r="G827" i="10"/>
  <c r="A828" i="10"/>
  <c r="E828" i="10"/>
  <c r="G828" i="10"/>
  <c r="A829" i="10"/>
  <c r="E829" i="10"/>
  <c r="G829" i="10"/>
  <c r="A830" i="10"/>
  <c r="E830" i="10"/>
  <c r="G830" i="10"/>
  <c r="A849" i="10"/>
  <c r="H849" i="10"/>
  <c r="A853" i="10"/>
  <c r="H853" i="10"/>
  <c r="A856" i="10"/>
  <c r="E856" i="10"/>
  <c r="G856" i="10"/>
  <c r="A857" i="10"/>
  <c r="E857" i="10"/>
  <c r="G857" i="10"/>
  <c r="A858" i="10"/>
  <c r="E858" i="10"/>
  <c r="G858" i="10"/>
  <c r="A859" i="10"/>
  <c r="E859" i="10"/>
  <c r="G859" i="10"/>
  <c r="A4" i="9"/>
  <c r="A6" i="9"/>
  <c r="U6" i="9"/>
  <c r="AM6" i="9" s="1"/>
  <c r="AN6" i="9"/>
  <c r="AO6" i="9"/>
  <c r="AQ6" i="9"/>
  <c r="A7" i="9"/>
  <c r="U7" i="9"/>
  <c r="AM7" i="9" s="1"/>
  <c r="X7" i="9"/>
  <c r="Y7" i="9"/>
  <c r="Z7" i="9"/>
  <c r="AA7" i="9"/>
  <c r="AB7" i="9"/>
  <c r="AC7" i="9"/>
  <c r="AD7" i="9"/>
  <c r="AE7" i="9"/>
  <c r="AN7" i="9"/>
  <c r="AO7" i="9"/>
  <c r="AQ7" i="9"/>
  <c r="AT7" i="9"/>
  <c r="AU7" i="9" s="1"/>
  <c r="A8" i="9"/>
  <c r="U8" i="9"/>
  <c r="AM8" i="9" s="1"/>
  <c r="X8" i="9"/>
  <c r="Y8" i="9"/>
  <c r="Z8" i="9"/>
  <c r="AA8" i="9"/>
  <c r="AB8" i="9"/>
  <c r="AC8" i="9"/>
  <c r="AD8" i="9"/>
  <c r="AE8" i="9"/>
  <c r="AN8" i="9"/>
  <c r="AO8" i="9"/>
  <c r="AQ8" i="9"/>
  <c r="A9" i="9"/>
  <c r="U9" i="9"/>
  <c r="AM9" i="9"/>
  <c r="X9" i="9"/>
  <c r="Y9" i="9"/>
  <c r="Z9" i="9"/>
  <c r="AA9" i="9"/>
  <c r="AB9" i="9"/>
  <c r="AC9" i="9"/>
  <c r="AD9" i="9"/>
  <c r="AE9" i="9"/>
  <c r="AN9" i="9"/>
  <c r="AO9" i="9"/>
  <c r="AQ9" i="9"/>
  <c r="A10" i="9"/>
  <c r="U10" i="9"/>
  <c r="AM10" i="9" s="1"/>
  <c r="X10" i="9"/>
  <c r="Y10" i="9"/>
  <c r="Z10" i="9"/>
  <c r="AA10" i="9"/>
  <c r="AB10" i="9"/>
  <c r="AC10" i="9"/>
  <c r="AD10" i="9"/>
  <c r="AE10" i="9"/>
  <c r="AN10" i="9"/>
  <c r="AO10" i="9"/>
  <c r="AQ10" i="9"/>
  <c r="A11" i="9"/>
  <c r="U11" i="9"/>
  <c r="AM11" i="9" s="1"/>
  <c r="X11" i="9"/>
  <c r="Y11" i="9"/>
  <c r="Z11" i="9"/>
  <c r="AA11" i="9"/>
  <c r="AB11" i="9"/>
  <c r="AC11" i="9"/>
  <c r="AD11" i="9"/>
  <c r="AE11" i="9"/>
  <c r="AN11" i="9"/>
  <c r="AO11" i="9"/>
  <c r="AQ11" i="9"/>
  <c r="A12" i="9"/>
  <c r="U12" i="9"/>
  <c r="AM12" i="9" s="1"/>
  <c r="X12" i="9"/>
  <c r="Y12" i="9"/>
  <c r="Z12" i="9"/>
  <c r="AA12" i="9"/>
  <c r="AB12" i="9"/>
  <c r="AC12" i="9"/>
  <c r="AD12" i="9"/>
  <c r="AE12" i="9"/>
  <c r="AN12" i="9"/>
  <c r="AO12" i="9"/>
  <c r="AQ12" i="9"/>
  <c r="A13" i="9"/>
  <c r="U13" i="9"/>
  <c r="AM13" i="9" s="1"/>
  <c r="X13" i="9"/>
  <c r="Y13" i="9"/>
  <c r="Z13" i="9"/>
  <c r="AA13" i="9"/>
  <c r="AB13" i="9"/>
  <c r="AC13" i="9"/>
  <c r="AD13" i="9"/>
  <c r="AE13" i="9"/>
  <c r="AN13" i="9"/>
  <c r="AO13" i="9"/>
  <c r="AQ13" i="9"/>
  <c r="A14" i="9"/>
  <c r="U14" i="9"/>
  <c r="AM14" i="9" s="1"/>
  <c r="X14" i="9"/>
  <c r="Y14" i="9"/>
  <c r="Z14" i="9"/>
  <c r="AA14" i="9"/>
  <c r="AB14" i="9"/>
  <c r="AC14" i="9"/>
  <c r="AD14" i="9"/>
  <c r="AE14" i="9"/>
  <c r="AN14" i="9"/>
  <c r="AO14" i="9"/>
  <c r="AQ14" i="9"/>
  <c r="A15" i="9"/>
  <c r="U15" i="9"/>
  <c r="AM15" i="9" s="1"/>
  <c r="X15" i="9"/>
  <c r="Y15" i="9"/>
  <c r="Z15" i="9"/>
  <c r="AA15" i="9"/>
  <c r="AB15" i="9"/>
  <c r="AC15" i="9"/>
  <c r="AD15" i="9"/>
  <c r="AE15" i="9"/>
  <c r="AN15" i="9"/>
  <c r="AO15" i="9"/>
  <c r="AQ15" i="9"/>
  <c r="A16" i="9"/>
  <c r="X16" i="9"/>
  <c r="Y16" i="9"/>
  <c r="Z16" i="9"/>
  <c r="AA16" i="9"/>
  <c r="AB16" i="9"/>
  <c r="AC16" i="9"/>
  <c r="AD16" i="9"/>
  <c r="AE16" i="9"/>
  <c r="AM16" i="9"/>
  <c r="AN16" i="9"/>
  <c r="AO16" i="9"/>
  <c r="AQ16" i="9"/>
  <c r="A17" i="9"/>
  <c r="X17" i="9"/>
  <c r="Y17" i="9"/>
  <c r="Z17" i="9"/>
  <c r="AA17" i="9"/>
  <c r="AB17" i="9"/>
  <c r="AC17" i="9"/>
  <c r="AD17" i="9"/>
  <c r="AE17" i="9"/>
  <c r="AM17" i="9"/>
  <c r="AN17" i="9"/>
  <c r="AO17" i="9"/>
  <c r="AQ17" i="9"/>
  <c r="A18" i="9"/>
  <c r="X18" i="9"/>
  <c r="Y18" i="9"/>
  <c r="Z18" i="9"/>
  <c r="AA18" i="9"/>
  <c r="AB18" i="9"/>
  <c r="AC18" i="9"/>
  <c r="AD18" i="9"/>
  <c r="AE18" i="9"/>
  <c r="AM18" i="9"/>
  <c r="AN18" i="9"/>
  <c r="AO18" i="9"/>
  <c r="AQ18" i="9"/>
  <c r="A19" i="9"/>
  <c r="X19" i="9"/>
  <c r="Y19" i="9"/>
  <c r="Z19" i="9"/>
  <c r="AA19" i="9"/>
  <c r="AB19" i="9"/>
  <c r="AC19" i="9"/>
  <c r="AD19" i="9"/>
  <c r="AE19" i="9"/>
  <c r="AM19" i="9"/>
  <c r="AN19" i="9"/>
  <c r="AO19" i="9"/>
  <c r="AQ19" i="9"/>
  <c r="A20" i="9"/>
  <c r="X20" i="9"/>
  <c r="Y20" i="9"/>
  <c r="Z20" i="9"/>
  <c r="AA20" i="9"/>
  <c r="AB20" i="9"/>
  <c r="AC20" i="9"/>
  <c r="AD20" i="9"/>
  <c r="AE20" i="9"/>
  <c r="AM20" i="9"/>
  <c r="AN20" i="9"/>
  <c r="AO20" i="9"/>
  <c r="AQ20" i="9"/>
  <c r="A21" i="9"/>
  <c r="X21" i="9"/>
  <c r="Y21" i="9"/>
  <c r="Z21" i="9"/>
  <c r="AA21" i="9"/>
  <c r="AB21" i="9"/>
  <c r="AC21" i="9"/>
  <c r="AD21" i="9"/>
  <c r="AE21" i="9"/>
  <c r="AM21" i="9"/>
  <c r="AN21" i="9"/>
  <c r="AO21" i="9"/>
  <c r="AQ21" i="9"/>
  <c r="A22" i="9"/>
  <c r="X22" i="9"/>
  <c r="Y22" i="9"/>
  <c r="Z22" i="9"/>
  <c r="AA22" i="9"/>
  <c r="AB22" i="9"/>
  <c r="AC22" i="9"/>
  <c r="AD22" i="9"/>
  <c r="AE22" i="9"/>
  <c r="AM22" i="9"/>
  <c r="AN22" i="9"/>
  <c r="AO22" i="9"/>
  <c r="AQ22" i="9"/>
  <c r="A23" i="9"/>
  <c r="X23" i="9"/>
  <c r="Y23" i="9"/>
  <c r="Z23" i="9"/>
  <c r="AA23" i="9"/>
  <c r="AB23" i="9"/>
  <c r="AC23" i="9"/>
  <c r="AD23" i="9"/>
  <c r="AE23" i="9"/>
  <c r="AM23" i="9"/>
  <c r="AN23" i="9"/>
  <c r="AO23" i="9"/>
  <c r="AQ23" i="9"/>
  <c r="A24" i="9"/>
  <c r="X24" i="9"/>
  <c r="Y24" i="9"/>
  <c r="Z24" i="9"/>
  <c r="AA24" i="9"/>
  <c r="AB24" i="9"/>
  <c r="AC24" i="9"/>
  <c r="AD24" i="9"/>
  <c r="AE24" i="9"/>
  <c r="AM24" i="9"/>
  <c r="AN24" i="9"/>
  <c r="AO24" i="9"/>
  <c r="AQ24" i="9"/>
  <c r="A25" i="9"/>
  <c r="U25" i="9"/>
  <c r="AM25" i="9" s="1"/>
  <c r="X25" i="9"/>
  <c r="Y25" i="9"/>
  <c r="Z25" i="9"/>
  <c r="AA25" i="9"/>
  <c r="AB25" i="9"/>
  <c r="AC25" i="9"/>
  <c r="AD25" i="9"/>
  <c r="AE25" i="9"/>
  <c r="AN25" i="9"/>
  <c r="AO25" i="9"/>
  <c r="AQ25" i="9"/>
  <c r="A26" i="9"/>
  <c r="U26" i="9"/>
  <c r="AM26" i="9" s="1"/>
  <c r="X26" i="9"/>
  <c r="Y26" i="9"/>
  <c r="Z26" i="9"/>
  <c r="AA26" i="9"/>
  <c r="AB26" i="9"/>
  <c r="AC26" i="9"/>
  <c r="AD26" i="9"/>
  <c r="AE26" i="9"/>
  <c r="AN26" i="9"/>
  <c r="AO26" i="9"/>
  <c r="AQ26" i="9"/>
  <c r="A27" i="9"/>
  <c r="U27" i="9"/>
  <c r="AM27" i="9" s="1"/>
  <c r="X27" i="9"/>
  <c r="Y27" i="9"/>
  <c r="Z27" i="9"/>
  <c r="AA27" i="9"/>
  <c r="AB27" i="9"/>
  <c r="AC27" i="9"/>
  <c r="AD27" i="9"/>
  <c r="AE27" i="9"/>
  <c r="AN27" i="9"/>
  <c r="AO27" i="9"/>
  <c r="AQ27" i="9"/>
  <c r="A28" i="9"/>
  <c r="U28" i="9"/>
  <c r="AM28" i="9" s="1"/>
  <c r="X28" i="9"/>
  <c r="Y28" i="9"/>
  <c r="Z28" i="9"/>
  <c r="AA28" i="9"/>
  <c r="AB28" i="9"/>
  <c r="AC28" i="9"/>
  <c r="AD28" i="9"/>
  <c r="AE28" i="9"/>
  <c r="AN28" i="9"/>
  <c r="AO28" i="9"/>
  <c r="AQ28" i="9"/>
  <c r="A29" i="9"/>
  <c r="U29" i="9"/>
  <c r="AM29" i="9" s="1"/>
  <c r="X29" i="9"/>
  <c r="Y29" i="9"/>
  <c r="Z29" i="9"/>
  <c r="AA29" i="9"/>
  <c r="AB29" i="9"/>
  <c r="AC29" i="9"/>
  <c r="AD29" i="9"/>
  <c r="AE29" i="9"/>
  <c r="AN29" i="9"/>
  <c r="AO29" i="9"/>
  <c r="AQ29" i="9"/>
  <c r="A30" i="9"/>
  <c r="U30" i="9"/>
  <c r="AM30" i="9" s="1"/>
  <c r="X30" i="9"/>
  <c r="Y30" i="9"/>
  <c r="Z30" i="9"/>
  <c r="AA30" i="9"/>
  <c r="AB30" i="9"/>
  <c r="AC30" i="9"/>
  <c r="AD30" i="9"/>
  <c r="AE30" i="9"/>
  <c r="AN30" i="9"/>
  <c r="AO30" i="9"/>
  <c r="AQ30" i="9"/>
  <c r="A31" i="9"/>
  <c r="U31" i="9"/>
  <c r="AM31" i="9" s="1"/>
  <c r="X31" i="9"/>
  <c r="Y31" i="9"/>
  <c r="Z31" i="9"/>
  <c r="AA31" i="9"/>
  <c r="AB31" i="9"/>
  <c r="AC31" i="9"/>
  <c r="AD31" i="9"/>
  <c r="AE31" i="9"/>
  <c r="AN31" i="9"/>
  <c r="AO31" i="9"/>
  <c r="AQ31" i="9"/>
  <c r="A32" i="9"/>
  <c r="U32" i="9"/>
  <c r="AM32" i="9" s="1"/>
  <c r="X32" i="9"/>
  <c r="Y32" i="9"/>
  <c r="Z32" i="9"/>
  <c r="AA32" i="9"/>
  <c r="AB32" i="9"/>
  <c r="AC32" i="9"/>
  <c r="AD32" i="9"/>
  <c r="AE32" i="9"/>
  <c r="AN32" i="9"/>
  <c r="AO32" i="9"/>
  <c r="AQ32" i="9"/>
  <c r="A33" i="9"/>
  <c r="X33" i="9"/>
  <c r="Y33" i="9"/>
  <c r="Z33" i="9"/>
  <c r="AA33" i="9"/>
  <c r="AB33" i="9"/>
  <c r="AC33" i="9"/>
  <c r="AD33" i="9"/>
  <c r="AE33" i="9"/>
  <c r="AM33" i="9"/>
  <c r="AN33" i="9"/>
  <c r="AO33" i="9"/>
  <c r="AQ33" i="9"/>
  <c r="A34" i="9"/>
  <c r="U34" i="9"/>
  <c r="AM34" i="9" s="1"/>
  <c r="X34" i="9"/>
  <c r="Y34" i="9"/>
  <c r="Z34" i="9"/>
  <c r="AA34" i="9"/>
  <c r="AB34" i="9"/>
  <c r="AC34" i="9"/>
  <c r="AD34" i="9"/>
  <c r="AE34" i="9"/>
  <c r="AN34" i="9"/>
  <c r="AO34" i="9"/>
  <c r="AQ34" i="9"/>
  <c r="A35" i="9"/>
  <c r="U35" i="9"/>
  <c r="AM35" i="9" s="1"/>
  <c r="X35" i="9"/>
  <c r="Y35" i="9"/>
  <c r="Z35" i="9"/>
  <c r="AA35" i="9"/>
  <c r="AB35" i="9"/>
  <c r="AC35" i="9"/>
  <c r="AD35" i="9"/>
  <c r="AE35" i="9"/>
  <c r="AN35" i="9"/>
  <c r="AO35" i="9"/>
  <c r="AQ35" i="9"/>
  <c r="C36" i="9"/>
  <c r="G36" i="9"/>
  <c r="K36" i="9"/>
  <c r="O36" i="9"/>
  <c r="A4" i="8"/>
  <c r="G4" i="8"/>
  <c r="P4" i="8"/>
  <c r="BR37" i="8" s="1"/>
  <c r="X4" i="8"/>
  <c r="AB4" i="8"/>
  <c r="AC4" i="8" s="1"/>
  <c r="AD4" i="8"/>
  <c r="BO37" i="8" s="1"/>
  <c r="AE4" i="8"/>
  <c r="AK4" i="8"/>
  <c r="BU37" i="8" s="1"/>
  <c r="BV37" i="8" s="1"/>
  <c r="AL4" i="8"/>
  <c r="AP4" i="8"/>
  <c r="AQ4" i="8" s="1"/>
  <c r="BL4" i="8" s="1"/>
  <c r="AR4" i="8"/>
  <c r="BL37" i="8"/>
  <c r="CC4" i="8"/>
  <c r="A5" i="8"/>
  <c r="G5" i="8"/>
  <c r="P5" i="8"/>
  <c r="BR38" i="8" s="1"/>
  <c r="U5" i="8"/>
  <c r="V5" i="8" s="1"/>
  <c r="X5" i="8"/>
  <c r="AB5" i="8" s="1"/>
  <c r="AD5" i="8"/>
  <c r="BO38" i="8" s="1"/>
  <c r="BP38" i="8" s="1"/>
  <c r="AE5" i="8"/>
  <c r="AI5" i="8" s="1"/>
  <c r="AJ5" i="8" s="1"/>
  <c r="BK5" i="8" s="1"/>
  <c r="AK5" i="8"/>
  <c r="BU38" i="8" s="1"/>
  <c r="BV38" i="8" s="1"/>
  <c r="AL5" i="8"/>
  <c r="AP5" i="8" s="1"/>
  <c r="AQ5" i="8"/>
  <c r="BL5" i="8" s="1"/>
  <c r="AR5" i="8"/>
  <c r="BL38" i="8" s="1"/>
  <c r="BM38" i="8"/>
  <c r="A6" i="8"/>
  <c r="P6" i="8"/>
  <c r="BR39" i="8" s="1"/>
  <c r="BS39" i="8" s="1"/>
  <c r="U6" i="8"/>
  <c r="V6" i="8" s="1"/>
  <c r="X6" i="8"/>
  <c r="AD6" i="8"/>
  <c r="AE6" i="8"/>
  <c r="AI6" i="8" s="1"/>
  <c r="AJ6" i="8" s="1"/>
  <c r="BK6" i="8"/>
  <c r="AK6" i="8"/>
  <c r="AL6" i="8"/>
  <c r="AP6" i="8" s="1"/>
  <c r="AQ6" i="8" s="1"/>
  <c r="BL6" i="8" s="1"/>
  <c r="AR6" i="8"/>
  <c r="A7" i="8"/>
  <c r="G7" i="8"/>
  <c r="P7" i="8"/>
  <c r="BJ40" i="8"/>
  <c r="BK40" i="8"/>
  <c r="X7" i="8"/>
  <c r="AB7" i="8" s="1"/>
  <c r="AC7" i="8" s="1"/>
  <c r="BJ7" i="8" s="1"/>
  <c r="AD7" i="8"/>
  <c r="BO40" i="8" s="1"/>
  <c r="AE7" i="8"/>
  <c r="AI7" i="8" s="1"/>
  <c r="AJ7" i="8" s="1"/>
  <c r="BK7" i="8" s="1"/>
  <c r="AK7" i="8"/>
  <c r="BU40" i="8" s="1"/>
  <c r="AL7" i="8"/>
  <c r="AP7" i="8" s="1"/>
  <c r="AQ7" i="8" s="1"/>
  <c r="BL7" i="8" s="1"/>
  <c r="AR7" i="8"/>
  <c r="BL40" i="8" s="1"/>
  <c r="A8" i="8"/>
  <c r="G8" i="8"/>
  <c r="P8" i="8"/>
  <c r="X8" i="8"/>
  <c r="AB8" i="8" s="1"/>
  <c r="AC8" i="8" s="1"/>
  <c r="BJ8" i="8" s="1"/>
  <c r="AD8" i="8"/>
  <c r="BO41" i="8" s="1"/>
  <c r="BP41" i="8" s="1"/>
  <c r="AE8" i="8"/>
  <c r="AI8" i="8" s="1"/>
  <c r="AJ8" i="8" s="1"/>
  <c r="BK8" i="8" s="1"/>
  <c r="AK8" i="8"/>
  <c r="AL8" i="8"/>
  <c r="AP8" i="8" s="1"/>
  <c r="AQ8" i="8"/>
  <c r="BL8" i="8" s="1"/>
  <c r="AR8" i="8"/>
  <c r="A9" i="8"/>
  <c r="G9" i="8"/>
  <c r="P9" i="8"/>
  <c r="BR42" i="8" s="1"/>
  <c r="BS42" i="8" s="1"/>
  <c r="X9" i="8"/>
  <c r="AD9" i="8"/>
  <c r="BO42" i="8" s="1"/>
  <c r="BP42" i="8" s="1"/>
  <c r="AE9" i="8"/>
  <c r="AI9" i="8" s="1"/>
  <c r="AJ9" i="8" s="1"/>
  <c r="BK9" i="8" s="1"/>
  <c r="AK9" i="8"/>
  <c r="BU42" i="8" s="1"/>
  <c r="AL9" i="8"/>
  <c r="AP9" i="8" s="1"/>
  <c r="AQ9" i="8" s="1"/>
  <c r="BL9" i="8" s="1"/>
  <c r="AR9" i="8"/>
  <c r="A10" i="8"/>
  <c r="G10" i="8"/>
  <c r="P10" i="8"/>
  <c r="X10" i="8"/>
  <c r="AB10" i="8" s="1"/>
  <c r="AC10" i="8" s="1"/>
  <c r="BJ10" i="8" s="1"/>
  <c r="AD10" i="8"/>
  <c r="BO43" i="8" s="1"/>
  <c r="AE10" i="8"/>
  <c r="AI10" i="8" s="1"/>
  <c r="AJ10" i="8" s="1"/>
  <c r="BK10" i="8" s="1"/>
  <c r="AK10" i="8"/>
  <c r="AL10" i="8"/>
  <c r="AP10" i="8" s="1"/>
  <c r="AQ10" i="8" s="1"/>
  <c r="BL10" i="8" s="1"/>
  <c r="AR10" i="8"/>
  <c r="BL43" i="8" s="1"/>
  <c r="A11" i="8"/>
  <c r="G11" i="8"/>
  <c r="P11" i="8"/>
  <c r="BR44" i="8" s="1"/>
  <c r="X11" i="8"/>
  <c r="AB11" i="8" s="1"/>
  <c r="AD11" i="8"/>
  <c r="BO44" i="8" s="1"/>
  <c r="AE11" i="8"/>
  <c r="AI11" i="8" s="1"/>
  <c r="AJ11" i="8" s="1"/>
  <c r="BK11" i="8" s="1"/>
  <c r="AK11" i="8"/>
  <c r="AL11" i="8"/>
  <c r="AP11" i="8" s="1"/>
  <c r="AQ11" i="8" s="1"/>
  <c r="BL11" i="8" s="1"/>
  <c r="AR11" i="8"/>
  <c r="BL44" i="8" s="1"/>
  <c r="A12" i="8"/>
  <c r="G12" i="8"/>
  <c r="P12" i="8"/>
  <c r="BR45" i="8" s="1"/>
  <c r="X12" i="8"/>
  <c r="AB12" i="8" s="1"/>
  <c r="AD12" i="8"/>
  <c r="AE12" i="8"/>
  <c r="AI12" i="8" s="1"/>
  <c r="AJ12" i="8" s="1"/>
  <c r="BK12" i="8" s="1"/>
  <c r="AK12" i="8"/>
  <c r="BU45" i="8" s="1"/>
  <c r="AL12" i="8"/>
  <c r="AP12" i="8" s="1"/>
  <c r="AQ12" i="8" s="1"/>
  <c r="BL12" i="8" s="1"/>
  <c r="AR12" i="8"/>
  <c r="A13" i="8"/>
  <c r="P13" i="8"/>
  <c r="BR46" i="8" s="1"/>
  <c r="BT46" i="8" s="1"/>
  <c r="U13" i="8"/>
  <c r="V13" i="8" s="1"/>
  <c r="X13" i="8"/>
  <c r="AB13" i="8" s="1"/>
  <c r="AD13" i="8"/>
  <c r="BO46" i="8" s="1"/>
  <c r="BP46" i="8" s="1"/>
  <c r="AE13" i="8"/>
  <c r="AI13" i="8" s="1"/>
  <c r="AJ13" i="8" s="1"/>
  <c r="BK13" i="8" s="1"/>
  <c r="AK13" i="8"/>
  <c r="BU46" i="8" s="1"/>
  <c r="AL13" i="8"/>
  <c r="AP13" i="8" s="1"/>
  <c r="AQ13" i="8" s="1"/>
  <c r="BL13" i="8" s="1"/>
  <c r="AR13" i="8"/>
  <c r="BL46" i="8" s="1"/>
  <c r="A14" i="8"/>
  <c r="P14" i="8"/>
  <c r="BR47" i="8" s="1"/>
  <c r="BS47" i="8" s="1"/>
  <c r="X14" i="8"/>
  <c r="AD14" i="8"/>
  <c r="AE14" i="8"/>
  <c r="AI14" i="8" s="1"/>
  <c r="AJ14" i="8" s="1"/>
  <c r="BK14" i="8" s="1"/>
  <c r="AK14" i="8"/>
  <c r="BU47" i="8" s="1"/>
  <c r="AL14" i="8"/>
  <c r="AP14" i="8" s="1"/>
  <c r="AQ14" i="8" s="1"/>
  <c r="BL14" i="8" s="1"/>
  <c r="AR14" i="8"/>
  <c r="A15" i="8"/>
  <c r="G15" i="8"/>
  <c r="P15" i="8"/>
  <c r="BR48" i="8" s="1"/>
  <c r="BS48" i="8" s="1"/>
  <c r="X15" i="8"/>
  <c r="AB15" i="8" s="1"/>
  <c r="AD15" i="8"/>
  <c r="BO48" i="8" s="1"/>
  <c r="AE15" i="8"/>
  <c r="AI15" i="8" s="1"/>
  <c r="AJ15" i="8" s="1"/>
  <c r="BK15" i="8" s="1"/>
  <c r="AK15" i="8"/>
  <c r="BU48" i="8" s="1"/>
  <c r="AL15" i="8"/>
  <c r="AP15" i="8" s="1"/>
  <c r="AQ15" i="8" s="1"/>
  <c r="BL15" i="8" s="1"/>
  <c r="AR15" i="8"/>
  <c r="BL48" i="8" s="1"/>
  <c r="A16" i="8"/>
  <c r="G16" i="8"/>
  <c r="P16" i="8"/>
  <c r="X16" i="8"/>
  <c r="AB16" i="8" s="1"/>
  <c r="AD16" i="8"/>
  <c r="BO49" i="8" s="1"/>
  <c r="BQ49" i="8" s="1"/>
  <c r="AE16" i="8"/>
  <c r="AI16" i="8" s="1"/>
  <c r="AJ16" i="8" s="1"/>
  <c r="BK16" i="8" s="1"/>
  <c r="AK16" i="8"/>
  <c r="BU49" i="8" s="1"/>
  <c r="AL16" i="8"/>
  <c r="AP16" i="8" s="1"/>
  <c r="AQ16" i="8" s="1"/>
  <c r="BL16" i="8" s="1"/>
  <c r="AR16" i="8"/>
  <c r="BL49" i="8" s="1"/>
  <c r="A17" i="8"/>
  <c r="G17" i="8"/>
  <c r="P17" i="8"/>
  <c r="BR50" i="8" s="1"/>
  <c r="BS50" i="8" s="1"/>
  <c r="U17" i="8"/>
  <c r="V17" i="8" s="1"/>
  <c r="X17" i="8"/>
  <c r="AD17" i="8"/>
  <c r="BO50" i="8" s="1"/>
  <c r="AE17" i="8"/>
  <c r="AI17" i="8" s="1"/>
  <c r="AJ17" i="8" s="1"/>
  <c r="BK17" i="8" s="1"/>
  <c r="AK17" i="8"/>
  <c r="BU50" i="8" s="1"/>
  <c r="AL17" i="8"/>
  <c r="AP17" i="8" s="1"/>
  <c r="AR17" i="8"/>
  <c r="BL50" i="8" s="1"/>
  <c r="A18" i="8"/>
  <c r="G18" i="8"/>
  <c r="P18" i="8"/>
  <c r="X18" i="8"/>
  <c r="AB18" i="8" s="1"/>
  <c r="AC18" i="8" s="1"/>
  <c r="BJ18" i="8" s="1"/>
  <c r="AD18" i="8"/>
  <c r="AE18" i="8"/>
  <c r="AI18" i="8" s="1"/>
  <c r="AJ18" i="8" s="1"/>
  <c r="BK18" i="8" s="1"/>
  <c r="AK18" i="8"/>
  <c r="BU51" i="8" s="1"/>
  <c r="AL18" i="8"/>
  <c r="AP18" i="8" s="1"/>
  <c r="AQ18" i="8" s="1"/>
  <c r="BL18" i="8" s="1"/>
  <c r="AR18" i="8"/>
  <c r="BL51" i="8" s="1"/>
  <c r="A19" i="8"/>
  <c r="G19" i="8"/>
  <c r="P19" i="8"/>
  <c r="BR52" i="8" s="1"/>
  <c r="X19" i="8"/>
  <c r="AD19" i="8"/>
  <c r="BO52" i="8" s="1"/>
  <c r="AE19" i="8"/>
  <c r="AI19" i="8" s="1"/>
  <c r="AJ19" i="8" s="1"/>
  <c r="BK19" i="8" s="1"/>
  <c r="AK19" i="8"/>
  <c r="BU52" i="8" s="1"/>
  <c r="AL19" i="8"/>
  <c r="AP19" i="8" s="1"/>
  <c r="AQ19" i="8" s="1"/>
  <c r="BL19" i="8" s="1"/>
  <c r="AR19" i="8"/>
  <c r="BL52" i="8" s="1"/>
  <c r="BM52" i="8" s="1"/>
  <c r="A20" i="8"/>
  <c r="P20" i="8"/>
  <c r="BR53" i="8" s="1"/>
  <c r="BS53" i="8" s="1"/>
  <c r="X20" i="8"/>
  <c r="AB20" i="8" s="1"/>
  <c r="AD20" i="8"/>
  <c r="BO53" i="8" s="1"/>
  <c r="BQ53" i="8" s="1"/>
  <c r="AE20" i="8"/>
  <c r="AI20" i="8" s="1"/>
  <c r="AJ20" i="8" s="1"/>
  <c r="BK20" i="8" s="1"/>
  <c r="AK20" i="8"/>
  <c r="BU53" i="8" s="1"/>
  <c r="BW53" i="8" s="1"/>
  <c r="AL20" i="8"/>
  <c r="AP20" i="8" s="1"/>
  <c r="AQ20" i="8" s="1"/>
  <c r="BL20" i="8" s="1"/>
  <c r="AR20" i="8"/>
  <c r="A21" i="8"/>
  <c r="G21" i="8"/>
  <c r="P21" i="8"/>
  <c r="BR54" i="8" s="1"/>
  <c r="X21" i="8"/>
  <c r="AB21" i="8" s="1"/>
  <c r="AC21" i="8" s="1"/>
  <c r="BJ21" i="8" s="1"/>
  <c r="AD21" i="8"/>
  <c r="BO54" i="8" s="1"/>
  <c r="BP54" i="8" s="1"/>
  <c r="AE21" i="8"/>
  <c r="AI21" i="8" s="1"/>
  <c r="AJ21" i="8" s="1"/>
  <c r="BK21" i="8" s="1"/>
  <c r="AK21" i="8"/>
  <c r="BU54" i="8" s="1"/>
  <c r="BV54" i="8" s="1"/>
  <c r="AL21" i="8"/>
  <c r="AP21" i="8" s="1"/>
  <c r="AQ21" i="8" s="1"/>
  <c r="BL21" i="8" s="1"/>
  <c r="AR21" i="8"/>
  <c r="BL54" i="8" s="1"/>
  <c r="A22" i="8"/>
  <c r="P22" i="8"/>
  <c r="BR55" i="8" s="1"/>
  <c r="X22" i="8"/>
  <c r="AD22" i="8"/>
  <c r="BO55" i="8" s="1"/>
  <c r="AE22" i="8"/>
  <c r="AI22" i="8" s="1"/>
  <c r="AJ22" i="8" s="1"/>
  <c r="BK22" i="8" s="1"/>
  <c r="AK22" i="8"/>
  <c r="AL22" i="8"/>
  <c r="AR22" i="8"/>
  <c r="BL55" i="8" s="1"/>
  <c r="A23" i="8"/>
  <c r="G23" i="8"/>
  <c r="P23" i="8"/>
  <c r="BR56" i="8" s="1"/>
  <c r="BS56" i="8" s="1"/>
  <c r="X23" i="8"/>
  <c r="AB23" i="8" s="1"/>
  <c r="AC23" i="8" s="1"/>
  <c r="BJ23" i="8" s="1"/>
  <c r="AD23" i="8"/>
  <c r="AE23" i="8"/>
  <c r="AI23" i="8" s="1"/>
  <c r="AJ23" i="8" s="1"/>
  <c r="BK23" i="8" s="1"/>
  <c r="AK23" i="8"/>
  <c r="BU56" i="8" s="1"/>
  <c r="AL23" i="8"/>
  <c r="AR23" i="8"/>
  <c r="BL56" i="8" s="1"/>
  <c r="A24" i="8"/>
  <c r="P24" i="8"/>
  <c r="BR57" i="8" s="1"/>
  <c r="BS57" i="8" s="1"/>
  <c r="X24" i="8"/>
  <c r="AD24" i="8"/>
  <c r="AE24" i="8"/>
  <c r="AI24" i="8" s="1"/>
  <c r="AJ24" i="8" s="1"/>
  <c r="BK24" i="8" s="1"/>
  <c r="AK24" i="8"/>
  <c r="BU57" i="8" s="1"/>
  <c r="AL24" i="8"/>
  <c r="AP24" i="8" s="1"/>
  <c r="AQ24" i="8" s="1"/>
  <c r="BL24" i="8" s="1"/>
  <c r="AR24" i="8"/>
  <c r="BL57" i="8" s="1"/>
  <c r="A25" i="8"/>
  <c r="G25" i="8"/>
  <c r="P25" i="8"/>
  <c r="BR58" i="8" s="1"/>
  <c r="BT58" i="8" s="1"/>
  <c r="U25" i="8"/>
  <c r="V25" i="8" s="1"/>
  <c r="X25" i="8"/>
  <c r="AD25" i="8"/>
  <c r="BO58" i="8" s="1"/>
  <c r="AE25" i="8"/>
  <c r="AI25" i="8" s="1"/>
  <c r="AJ25" i="8" s="1"/>
  <c r="BK25" i="8" s="1"/>
  <c r="AK25" i="8"/>
  <c r="BU58" i="8" s="1"/>
  <c r="AL25" i="8"/>
  <c r="AP25" i="8" s="1"/>
  <c r="AQ25" i="8" s="1"/>
  <c r="BL25" i="8" s="1"/>
  <c r="AR25" i="8"/>
  <c r="BL58" i="8" s="1"/>
  <c r="BM58" i="8" s="1"/>
  <c r="A26" i="8"/>
  <c r="G26" i="8"/>
  <c r="P26" i="8"/>
  <c r="BR59" i="8" s="1"/>
  <c r="X26" i="8"/>
  <c r="AB26" i="8" s="1"/>
  <c r="AC26" i="8" s="1"/>
  <c r="BJ26" i="8" s="1"/>
  <c r="AD26" i="8"/>
  <c r="BO59" i="8" s="1"/>
  <c r="AE26" i="8"/>
  <c r="AI26" i="8" s="1"/>
  <c r="AJ26" i="8" s="1"/>
  <c r="AK26" i="8"/>
  <c r="AL26" i="8"/>
  <c r="AP26" i="8" s="1"/>
  <c r="AQ26" i="8" s="1"/>
  <c r="BL26" i="8" s="1"/>
  <c r="AR26" i="8"/>
  <c r="BL59" i="8" s="1"/>
  <c r="A27" i="8"/>
  <c r="G27" i="8"/>
  <c r="P27" i="8"/>
  <c r="BR60" i="8" s="1"/>
  <c r="X27" i="8"/>
  <c r="AD27" i="8"/>
  <c r="AE27" i="8"/>
  <c r="AI27" i="8" s="1"/>
  <c r="AJ27" i="8" s="1"/>
  <c r="BK27" i="8" s="1"/>
  <c r="AK27" i="8"/>
  <c r="BU60" i="8" s="1"/>
  <c r="BV60" i="8" s="1"/>
  <c r="AL27" i="8"/>
  <c r="AP27" i="8" s="1"/>
  <c r="AQ27" i="8" s="1"/>
  <c r="BL27" i="8" s="1"/>
  <c r="AR27" i="8"/>
  <c r="BL60" i="8" s="1"/>
  <c r="A28" i="8"/>
  <c r="G28" i="8"/>
  <c r="P28" i="8"/>
  <c r="BR61" i="8" s="1"/>
  <c r="X28" i="8"/>
  <c r="AD28" i="8"/>
  <c r="BO61" i="8" s="1"/>
  <c r="BP61" i="8" s="1"/>
  <c r="AE28" i="8"/>
  <c r="AI28" i="8" s="1"/>
  <c r="AJ28" i="8" s="1"/>
  <c r="BK28" i="8" s="1"/>
  <c r="AK28" i="8"/>
  <c r="BU61" i="8" s="1"/>
  <c r="BV61" i="8" s="1"/>
  <c r="AL28" i="8"/>
  <c r="AP28" i="8" s="1"/>
  <c r="AQ28" i="8" s="1"/>
  <c r="BL28" i="8" s="1"/>
  <c r="AR28" i="8"/>
  <c r="BL61" i="8" s="1"/>
  <c r="BM61" i="8" s="1"/>
  <c r="A29" i="8"/>
  <c r="P29" i="8"/>
  <c r="BR62" i="8" s="1"/>
  <c r="BS62" i="8" s="1"/>
  <c r="U29" i="8"/>
  <c r="V29" i="8" s="1"/>
  <c r="X29" i="8"/>
  <c r="AB29" i="8" s="1"/>
  <c r="AC29" i="8" s="1"/>
  <c r="BJ29" i="8" s="1"/>
  <c r="AD29" i="8"/>
  <c r="BO62" i="8" s="1"/>
  <c r="AE29" i="8"/>
  <c r="AI29" i="8" s="1"/>
  <c r="AJ29" i="8" s="1"/>
  <c r="BK29" i="8" s="1"/>
  <c r="AK29" i="8"/>
  <c r="AL29" i="8"/>
  <c r="AP29" i="8" s="1"/>
  <c r="AQ29" i="8" s="1"/>
  <c r="BL29" i="8" s="1"/>
  <c r="AR29" i="8"/>
  <c r="BL62" i="8" s="1"/>
  <c r="BM62" i="8" s="1"/>
  <c r="A30" i="8"/>
  <c r="G30" i="8"/>
  <c r="P30" i="8"/>
  <c r="X30" i="8"/>
  <c r="AB30" i="8" s="1"/>
  <c r="AD30" i="8"/>
  <c r="BO63" i="8" s="1"/>
  <c r="BP63" i="8" s="1"/>
  <c r="AE30" i="8"/>
  <c r="AI30" i="8" s="1"/>
  <c r="AJ30" i="8" s="1"/>
  <c r="BK30" i="8" s="1"/>
  <c r="AK30" i="8"/>
  <c r="BU63" i="8" s="1"/>
  <c r="AL30" i="8"/>
  <c r="AP30" i="8" s="1"/>
  <c r="AQ30" i="8" s="1"/>
  <c r="BL30" i="8" s="1"/>
  <c r="AR30" i="8"/>
  <c r="BL63" i="8" s="1"/>
  <c r="A31" i="8"/>
  <c r="P31" i="8"/>
  <c r="BR64" i="8" s="1"/>
  <c r="BT64" i="8" s="1"/>
  <c r="X31" i="8"/>
  <c r="AB31" i="8" s="1"/>
  <c r="AC31" i="8" s="1"/>
  <c r="BJ31" i="8" s="1"/>
  <c r="AD31" i="8"/>
  <c r="BO64" i="8" s="1"/>
  <c r="AE31" i="8"/>
  <c r="AK31" i="8"/>
  <c r="BU64" i="8" s="1"/>
  <c r="BW64" i="8" s="1"/>
  <c r="AL31" i="8"/>
  <c r="AP31" i="8" s="1"/>
  <c r="AQ31" i="8" s="1"/>
  <c r="BL31" i="8" s="1"/>
  <c r="AR31" i="8"/>
  <c r="BL64" i="8" s="1"/>
  <c r="A32" i="8"/>
  <c r="P32" i="8"/>
  <c r="BR65" i="8" s="1"/>
  <c r="X32" i="8"/>
  <c r="AB32" i="8" s="1"/>
  <c r="AC32" i="8" s="1"/>
  <c r="BJ32" i="8" s="1"/>
  <c r="AD32" i="8"/>
  <c r="BO65" i="8" s="1"/>
  <c r="AE32" i="8"/>
  <c r="AI32" i="8" s="1"/>
  <c r="AJ32" i="8" s="1"/>
  <c r="BK32" i="8" s="1"/>
  <c r="AK32" i="8"/>
  <c r="BU65" i="8" s="1"/>
  <c r="AL32" i="8"/>
  <c r="AP32" i="8" s="1"/>
  <c r="AQ32" i="8" s="1"/>
  <c r="BL32" i="8" s="1"/>
  <c r="AR32" i="8"/>
  <c r="BL65" i="8" s="1"/>
  <c r="BM65" i="8" s="1"/>
  <c r="A33" i="8"/>
  <c r="G33" i="8"/>
  <c r="P33" i="8"/>
  <c r="BR66" i="8" s="1"/>
  <c r="U33" i="8"/>
  <c r="V33" i="8" s="1"/>
  <c r="X33" i="8"/>
  <c r="AD33" i="8"/>
  <c r="AE33" i="8"/>
  <c r="AI33" i="8" s="1"/>
  <c r="AJ33" i="8" s="1"/>
  <c r="BK33" i="8" s="1"/>
  <c r="AK33" i="8"/>
  <c r="BU66" i="8" s="1"/>
  <c r="AL33" i="8"/>
  <c r="AP33" i="8" s="1"/>
  <c r="AQ33" i="8" s="1"/>
  <c r="BL33" i="8" s="1"/>
  <c r="AR33" i="8"/>
  <c r="A37" i="8"/>
  <c r="C37" i="8"/>
  <c r="I37" i="8"/>
  <c r="AZ37" i="8" s="1"/>
  <c r="J37" i="8"/>
  <c r="N37" i="8"/>
  <c r="P37" i="8"/>
  <c r="BC37" i="8" s="1"/>
  <c r="Q37" i="8"/>
  <c r="W37" i="8"/>
  <c r="BF37" i="8" s="1"/>
  <c r="AB37" i="8"/>
  <c r="AI37" i="8"/>
  <c r="AM37" i="8"/>
  <c r="AM45" i="8" s="1"/>
  <c r="AH43" i="8" s="1"/>
  <c r="A38" i="8"/>
  <c r="C38" i="8"/>
  <c r="G38" i="8"/>
  <c r="I38" i="8"/>
  <c r="J38" i="8"/>
  <c r="N38" i="8"/>
  <c r="P38" i="8"/>
  <c r="BC38" i="8" s="1"/>
  <c r="Q38" i="8"/>
  <c r="U38" i="8"/>
  <c r="W38" i="8"/>
  <c r="BF38" i="8" s="1"/>
  <c r="BG38" i="8" s="1"/>
  <c r="AB38" i="8"/>
  <c r="AK38" i="8"/>
  <c r="AH38" i="8"/>
  <c r="AI38" i="8"/>
  <c r="AM38" i="8"/>
  <c r="BN38" i="8"/>
  <c r="A39" i="8"/>
  <c r="C39" i="8"/>
  <c r="G39" i="8"/>
  <c r="I39" i="8"/>
  <c r="J39" i="8"/>
  <c r="N39" i="8"/>
  <c r="P39" i="8"/>
  <c r="Q39" i="8"/>
  <c r="U39" i="8"/>
  <c r="W39" i="8"/>
  <c r="BF39" i="8" s="1"/>
  <c r="AB39" i="8"/>
  <c r="AT39" i="8"/>
  <c r="AI39" i="8"/>
  <c r="AM39" i="8"/>
  <c r="BI39" i="8"/>
  <c r="BJ39" i="8" s="1"/>
  <c r="BL39" i="8"/>
  <c r="BM39" i="8"/>
  <c r="BO39" i="8"/>
  <c r="BU39" i="8"/>
  <c r="A40" i="8"/>
  <c r="C40" i="8"/>
  <c r="I40" i="8"/>
  <c r="AZ40" i="8" s="1"/>
  <c r="J40" i="8"/>
  <c r="N40" i="8"/>
  <c r="P40" i="8"/>
  <c r="BC40" i="8" s="1"/>
  <c r="Q40" i="8"/>
  <c r="U40" i="8"/>
  <c r="W40" i="8"/>
  <c r="AB40" i="8"/>
  <c r="AI40" i="8"/>
  <c r="AM40" i="8"/>
  <c r="BF40" i="8"/>
  <c r="BR40" i="8"/>
  <c r="A41" i="8"/>
  <c r="C41" i="8"/>
  <c r="I41" i="8"/>
  <c r="AZ41" i="8" s="1"/>
  <c r="J41" i="8"/>
  <c r="N41" i="8"/>
  <c r="P41" i="8"/>
  <c r="BC41" i="8" s="1"/>
  <c r="Q41" i="8"/>
  <c r="U41" i="8"/>
  <c r="W41" i="8"/>
  <c r="BF41" i="8" s="1"/>
  <c r="AB41" i="8"/>
  <c r="AI41" i="8"/>
  <c r="AM41" i="8"/>
  <c r="BI41" i="8"/>
  <c r="BK41" i="8"/>
  <c r="BL41" i="8"/>
  <c r="BQ41" i="8"/>
  <c r="BR41" i="8"/>
  <c r="BU41" i="8"/>
  <c r="BV41" i="8"/>
  <c r="A42" i="8"/>
  <c r="C42" i="8"/>
  <c r="I42" i="8"/>
  <c r="J42" i="8"/>
  <c r="N42" i="8" s="1"/>
  <c r="P42" i="8"/>
  <c r="Q42" i="8"/>
  <c r="U42" i="8" s="1"/>
  <c r="W42" i="8"/>
  <c r="BF42" i="8" s="1"/>
  <c r="AB42" i="8"/>
  <c r="AI42" i="8"/>
  <c r="AM42" i="8"/>
  <c r="AZ42" i="8"/>
  <c r="BA42" i="8" s="1"/>
  <c r="BL42" i="8"/>
  <c r="A43" i="8"/>
  <c r="C43" i="8"/>
  <c r="I43" i="8"/>
  <c r="J43" i="8"/>
  <c r="N43" i="8" s="1"/>
  <c r="P43" i="8"/>
  <c r="BC43" i="8" s="1"/>
  <c r="Q43" i="8"/>
  <c r="U43" i="8" s="1"/>
  <c r="W43" i="8"/>
  <c r="BF43" i="8" s="1"/>
  <c r="BG43" i="8" s="1"/>
  <c r="AB43" i="8"/>
  <c r="AI43" i="8"/>
  <c r="AM43" i="8"/>
  <c r="BI43" i="8"/>
  <c r="BR43" i="8"/>
  <c r="BS43" i="8" s="1"/>
  <c r="BU43" i="8"/>
  <c r="A44" i="8"/>
  <c r="C44" i="8"/>
  <c r="G44" i="8" s="1"/>
  <c r="I44" i="8"/>
  <c r="J44" i="8"/>
  <c r="N44" i="8" s="1"/>
  <c r="P44" i="8"/>
  <c r="BC44" i="8" s="1"/>
  <c r="BD44" i="8" s="1"/>
  <c r="Q44" i="8"/>
  <c r="U44" i="8"/>
  <c r="W44" i="8"/>
  <c r="BF44" i="8" s="1"/>
  <c r="BG44" i="8" s="1"/>
  <c r="AB44" i="8"/>
  <c r="AI44" i="8"/>
  <c r="AM44" i="8"/>
  <c r="BI44" i="8"/>
  <c r="BU44" i="8"/>
  <c r="BV44" i="8" s="1"/>
  <c r="A45" i="8"/>
  <c r="C45" i="8"/>
  <c r="G45" i="8" s="1"/>
  <c r="I45" i="8"/>
  <c r="J45" i="8"/>
  <c r="N45" i="8" s="1"/>
  <c r="P45" i="8"/>
  <c r="Q45" i="8"/>
  <c r="U45" i="8" s="1"/>
  <c r="W45" i="8"/>
  <c r="BF45" i="8" s="1"/>
  <c r="BG45" i="8" s="1"/>
  <c r="AB45" i="8"/>
  <c r="AI45" i="8"/>
  <c r="BH45" i="8"/>
  <c r="BI45" i="8"/>
  <c r="BK45" i="8" s="1"/>
  <c r="BL45" i="8"/>
  <c r="BO45" i="8"/>
  <c r="BP45" i="8" s="1"/>
  <c r="A46" i="8"/>
  <c r="C46" i="8"/>
  <c r="I46" i="8"/>
  <c r="AZ46" i="8" s="1"/>
  <c r="J46" i="8"/>
  <c r="N46" i="8" s="1"/>
  <c r="P46" i="8"/>
  <c r="BC46" i="8" s="1"/>
  <c r="BD46" i="8" s="1"/>
  <c r="Q46" i="8"/>
  <c r="U46" i="8" s="1"/>
  <c r="W46" i="8"/>
  <c r="BF46" i="8" s="1"/>
  <c r="BH46" i="8" s="1"/>
  <c r="AB46" i="8"/>
  <c r="AI46" i="8"/>
  <c r="A47" i="8"/>
  <c r="C47" i="8"/>
  <c r="I47" i="8"/>
  <c r="AZ47" i="8" s="1"/>
  <c r="J47" i="8"/>
  <c r="N47" i="8" s="1"/>
  <c r="P47" i="8"/>
  <c r="BC47" i="8" s="1"/>
  <c r="Q47" i="8"/>
  <c r="U47" i="8" s="1"/>
  <c r="W47" i="8"/>
  <c r="BF47" i="8" s="1"/>
  <c r="AB47" i="8"/>
  <c r="AI47" i="8"/>
  <c r="AP47" i="8"/>
  <c r="BI47" i="8"/>
  <c r="BJ47" i="8" s="1"/>
  <c r="BL47" i="8"/>
  <c r="BO47" i="8"/>
  <c r="A48" i="8"/>
  <c r="C48" i="8"/>
  <c r="I48" i="8"/>
  <c r="AZ48" i="8" s="1"/>
  <c r="J48" i="8"/>
  <c r="N48" i="8" s="1"/>
  <c r="P48" i="8"/>
  <c r="BC48" i="8"/>
  <c r="Q48" i="8"/>
  <c r="U48" i="8" s="1"/>
  <c r="W48" i="8"/>
  <c r="BF48" i="8" s="1"/>
  <c r="AB48" i="8"/>
  <c r="AI48" i="8"/>
  <c r="AP48" i="8"/>
  <c r="BI48" i="8"/>
  <c r="BK48" i="8" s="1"/>
  <c r="A49" i="8"/>
  <c r="C49" i="8"/>
  <c r="I49" i="8"/>
  <c r="AZ49" i="8" s="1"/>
  <c r="J49" i="8"/>
  <c r="N49" i="8" s="1"/>
  <c r="P49" i="8"/>
  <c r="Q49" i="8"/>
  <c r="U49" i="8" s="1"/>
  <c r="W49" i="8"/>
  <c r="BF49" i="8" s="1"/>
  <c r="AB49" i="8"/>
  <c r="AI49" i="8"/>
  <c r="AP49" i="8"/>
  <c r="BI49" i="8"/>
  <c r="BK49" i="8" s="1"/>
  <c r="BR49" i="8"/>
  <c r="BS49" i="8" s="1"/>
  <c r="A50" i="8"/>
  <c r="C50" i="8"/>
  <c r="G50" i="8" s="1"/>
  <c r="I50" i="8"/>
  <c r="AZ50" i="8" s="1"/>
  <c r="J50" i="8"/>
  <c r="N50" i="8" s="1"/>
  <c r="P50" i="8"/>
  <c r="Q50" i="8"/>
  <c r="U50" i="8" s="1"/>
  <c r="W50" i="8"/>
  <c r="BF50" i="8" s="1"/>
  <c r="AB50" i="8"/>
  <c r="AI50" i="8"/>
  <c r="AP50" i="8"/>
  <c r="AS50" i="8" s="1"/>
  <c r="BC50" i="8"/>
  <c r="BD50" i="8" s="1"/>
  <c r="BP50" i="8"/>
  <c r="A51" i="8"/>
  <c r="C51" i="8"/>
  <c r="AL42" i="8" s="1"/>
  <c r="AP42" i="8" s="1"/>
  <c r="AS42" i="8" s="1"/>
  <c r="I51" i="8"/>
  <c r="AZ51" i="8" s="1"/>
  <c r="BA51" i="8" s="1"/>
  <c r="J51" i="8"/>
  <c r="N51" i="8" s="1"/>
  <c r="P51" i="8"/>
  <c r="BC51" i="8"/>
  <c r="Q51" i="8"/>
  <c r="U51" i="8" s="1"/>
  <c r="W51" i="8"/>
  <c r="AB51" i="8"/>
  <c r="AI51" i="8"/>
  <c r="AP51" i="8"/>
  <c r="BF51" i="8"/>
  <c r="BI51" i="8"/>
  <c r="BO51" i="8"/>
  <c r="BP51" i="8" s="1"/>
  <c r="BR51" i="8"/>
  <c r="BS51" i="8" s="1"/>
  <c r="A52" i="8"/>
  <c r="C52" i="8"/>
  <c r="G52" i="8" s="1"/>
  <c r="I52" i="8"/>
  <c r="AZ52" i="8" s="1"/>
  <c r="BB52" i="8" s="1"/>
  <c r="J52" i="8"/>
  <c r="P52" i="8"/>
  <c r="Q52" i="8"/>
  <c r="U52" i="8" s="1"/>
  <c r="W52" i="8"/>
  <c r="AB52" i="8"/>
  <c r="AI52" i="8"/>
  <c r="AP52" i="8"/>
  <c r="BF52" i="8"/>
  <c r="BI52" i="8"/>
  <c r="BK52" i="8" s="1"/>
  <c r="A53" i="8"/>
  <c r="C53" i="8"/>
  <c r="I53" i="8"/>
  <c r="J53" i="8"/>
  <c r="N53" i="8" s="1"/>
  <c r="P53" i="8"/>
  <c r="BC53" i="8" s="1"/>
  <c r="Q53" i="8"/>
  <c r="U53" i="8" s="1"/>
  <c r="W53" i="8"/>
  <c r="BF53" i="8" s="1"/>
  <c r="AB53" i="8"/>
  <c r="AI53" i="8"/>
  <c r="AP53" i="8"/>
  <c r="BI53" i="8"/>
  <c r="BK53" i="8" s="1"/>
  <c r="BL53" i="8"/>
  <c r="A54" i="8"/>
  <c r="C54" i="8"/>
  <c r="I54" i="8"/>
  <c r="AZ54" i="8" s="1"/>
  <c r="J54" i="8"/>
  <c r="N54" i="8" s="1"/>
  <c r="P54" i="8"/>
  <c r="Q54" i="8"/>
  <c r="U54" i="8" s="1"/>
  <c r="W54" i="8"/>
  <c r="BF54" i="8" s="1"/>
  <c r="AB54" i="8"/>
  <c r="AI54" i="8"/>
  <c r="AP54" i="8"/>
  <c r="BC54" i="8"/>
  <c r="BE54" i="8" s="1"/>
  <c r="BI54" i="8"/>
  <c r="BK54" i="8" s="1"/>
  <c r="A55" i="8"/>
  <c r="C55" i="8"/>
  <c r="I55" i="8"/>
  <c r="AZ55" i="8" s="1"/>
  <c r="BA55" i="8" s="1"/>
  <c r="J55" i="8"/>
  <c r="N55" i="8" s="1"/>
  <c r="P55" i="8"/>
  <c r="BC55" i="8" s="1"/>
  <c r="Q55" i="8"/>
  <c r="U55" i="8" s="1"/>
  <c r="W55" i="8"/>
  <c r="BF55" i="8" s="1"/>
  <c r="AB55" i="8"/>
  <c r="AI55" i="8"/>
  <c r="AP55" i="8"/>
  <c r="BI55" i="8"/>
  <c r="BJ55" i="8" s="1"/>
  <c r="BU55" i="8"/>
  <c r="A56" i="8"/>
  <c r="C56" i="8"/>
  <c r="I56" i="8"/>
  <c r="AZ56" i="8" s="1"/>
  <c r="BA56" i="8" s="1"/>
  <c r="J56" i="8"/>
  <c r="N56" i="8" s="1"/>
  <c r="P56" i="8"/>
  <c r="BC56" i="8" s="1"/>
  <c r="Q56" i="8"/>
  <c r="U56" i="8" s="1"/>
  <c r="W56" i="8"/>
  <c r="BF56" i="8" s="1"/>
  <c r="AB56" i="8"/>
  <c r="AI56" i="8"/>
  <c r="AP56" i="8"/>
  <c r="BI56" i="8"/>
  <c r="BJ56" i="8" s="1"/>
  <c r="BO56" i="8"/>
  <c r="BP56" i="8" s="1"/>
  <c r="A57" i="8"/>
  <c r="C57" i="8"/>
  <c r="I57" i="8"/>
  <c r="AZ57" i="8" s="1"/>
  <c r="BA57" i="8" s="1"/>
  <c r="J57" i="8"/>
  <c r="N57" i="8" s="1"/>
  <c r="P57" i="8"/>
  <c r="BC57" i="8" s="1"/>
  <c r="BE57" i="8" s="1"/>
  <c r="Q57" i="8"/>
  <c r="W57" i="8"/>
  <c r="BF57" i="8" s="1"/>
  <c r="AB57" i="8"/>
  <c r="AI57" i="8"/>
  <c r="AP57" i="8"/>
  <c r="BI57" i="8"/>
  <c r="BO57" i="8"/>
  <c r="A58" i="8"/>
  <c r="C58" i="8"/>
  <c r="I58" i="8"/>
  <c r="AZ58" i="8" s="1"/>
  <c r="BA58" i="8" s="1"/>
  <c r="J58" i="8"/>
  <c r="N58" i="8" s="1"/>
  <c r="P58" i="8"/>
  <c r="BC58" i="8" s="1"/>
  <c r="Q58" i="8"/>
  <c r="U58" i="8" s="1"/>
  <c r="W58" i="8"/>
  <c r="AB58" i="8"/>
  <c r="AI58" i="8"/>
  <c r="AP58" i="8"/>
  <c r="BF58" i="8"/>
  <c r="BG58" i="8" s="1"/>
  <c r="A59" i="8"/>
  <c r="C59" i="8"/>
  <c r="G59" i="8" s="1"/>
  <c r="I59" i="8"/>
  <c r="AZ59" i="8" s="1"/>
  <c r="J59" i="8"/>
  <c r="N59" i="8" s="1"/>
  <c r="P59" i="8"/>
  <c r="BC59" i="8" s="1"/>
  <c r="BD59" i="8" s="1"/>
  <c r="Q59" i="8"/>
  <c r="U59" i="8" s="1"/>
  <c r="W59" i="8"/>
  <c r="AB59" i="8"/>
  <c r="AI59" i="8"/>
  <c r="AP59" i="8"/>
  <c r="BF59" i="8"/>
  <c r="BI59" i="8"/>
  <c r="BJ59" i="8" s="1"/>
  <c r="BU59" i="8"/>
  <c r="A60" i="8"/>
  <c r="C60" i="8"/>
  <c r="G60" i="8" s="1"/>
  <c r="I60" i="8"/>
  <c r="AZ60" i="8" s="1"/>
  <c r="J60" i="8"/>
  <c r="P60" i="8"/>
  <c r="BC60" i="8" s="1"/>
  <c r="Q60" i="8"/>
  <c r="U60" i="8" s="1"/>
  <c r="W60" i="8"/>
  <c r="BF60" i="8" s="1"/>
  <c r="BG60" i="8" s="1"/>
  <c r="AB60" i="8"/>
  <c r="AI60" i="8"/>
  <c r="AP60" i="8"/>
  <c r="BI60" i="8"/>
  <c r="BJ60" i="8" s="1"/>
  <c r="BO60" i="8"/>
  <c r="A61" i="8"/>
  <c r="C61" i="8"/>
  <c r="G61" i="8" s="1"/>
  <c r="I61" i="8"/>
  <c r="AZ61" i="8" s="1"/>
  <c r="BA61" i="8" s="1"/>
  <c r="J61" i="8"/>
  <c r="P61" i="8"/>
  <c r="BC61" i="8" s="1"/>
  <c r="Q61" i="8"/>
  <c r="U61" i="8" s="1"/>
  <c r="W61" i="8"/>
  <c r="BF61" i="8" s="1"/>
  <c r="AB61" i="8"/>
  <c r="AI61" i="8"/>
  <c r="AP61" i="8"/>
  <c r="BI61" i="8"/>
  <c r="BJ61" i="8" s="1"/>
  <c r="A62" i="8"/>
  <c r="C62" i="8"/>
  <c r="G62" i="8" s="1"/>
  <c r="I62" i="8"/>
  <c r="J62" i="8"/>
  <c r="N62" i="8" s="1"/>
  <c r="P62" i="8"/>
  <c r="BC62" i="8" s="1"/>
  <c r="Q62" i="8"/>
  <c r="U62" i="8" s="1"/>
  <c r="W62" i="8"/>
  <c r="BF62" i="8" s="1"/>
  <c r="AB62" i="8"/>
  <c r="AI62" i="8"/>
  <c r="AP62" i="8"/>
  <c r="BU62" i="8"/>
  <c r="BV62" i="8" s="1"/>
  <c r="A63" i="8"/>
  <c r="C63" i="8"/>
  <c r="I63" i="8"/>
  <c r="AZ63" i="8" s="1"/>
  <c r="J63" i="8"/>
  <c r="N63" i="8" s="1"/>
  <c r="P63" i="8"/>
  <c r="BC63" i="8" s="1"/>
  <c r="Q63" i="8"/>
  <c r="U63" i="8" s="1"/>
  <c r="W63" i="8"/>
  <c r="AB63" i="8"/>
  <c r="AI63" i="8"/>
  <c r="AP63" i="8"/>
  <c r="BF63" i="8"/>
  <c r="BI63" i="8"/>
  <c r="BJ63" i="8" s="1"/>
  <c r="A64" i="8"/>
  <c r="C64" i="8"/>
  <c r="I64" i="8"/>
  <c r="AZ64" i="8" s="1"/>
  <c r="BA64" i="8" s="1"/>
  <c r="J64" i="8"/>
  <c r="N64" i="8" s="1"/>
  <c r="P64" i="8"/>
  <c r="BC64" i="8" s="1"/>
  <c r="Q64" i="8"/>
  <c r="U64" i="8" s="1"/>
  <c r="W64" i="8"/>
  <c r="BF64" i="8" s="1"/>
  <c r="BG64" i="8" s="1"/>
  <c r="AB64" i="8"/>
  <c r="AI64" i="8"/>
  <c r="AP64" i="8"/>
  <c r="BI64" i="8"/>
  <c r="A65" i="8"/>
  <c r="C65" i="8"/>
  <c r="G65" i="8" s="1"/>
  <c r="I65" i="8"/>
  <c r="AZ65" i="8" s="1"/>
  <c r="J65" i="8"/>
  <c r="N65" i="8" s="1"/>
  <c r="P65" i="8"/>
  <c r="BC65" i="8" s="1"/>
  <c r="Q65" i="8"/>
  <c r="U65" i="8" s="1"/>
  <c r="W65" i="8"/>
  <c r="BF65" i="8" s="1"/>
  <c r="AB65" i="8"/>
  <c r="AI65" i="8"/>
  <c r="AP65" i="8"/>
  <c r="BI65" i="8"/>
  <c r="BJ65" i="8" s="1"/>
  <c r="BS65" i="8"/>
  <c r="BT65" i="8"/>
  <c r="A66" i="8"/>
  <c r="C66" i="8"/>
  <c r="G66" i="8" s="1"/>
  <c r="I66" i="8"/>
  <c r="AZ66" i="8" s="1"/>
  <c r="BA66" i="8" s="1"/>
  <c r="J66" i="8"/>
  <c r="N66" i="8" s="1"/>
  <c r="P66" i="8"/>
  <c r="BC66" i="8" s="1"/>
  <c r="Q66" i="8"/>
  <c r="U66" i="8" s="1"/>
  <c r="W66" i="8"/>
  <c r="BF66" i="8" s="1"/>
  <c r="AB66" i="8"/>
  <c r="AI66" i="8"/>
  <c r="AP66" i="8"/>
  <c r="BL66" i="8"/>
  <c r="BO66" i="8"/>
  <c r="BP66" i="8" s="1"/>
  <c r="AU72" i="8"/>
  <c r="AU73" i="8" s="1"/>
  <c r="AU74" i="8" s="1"/>
  <c r="AU75" i="8" s="1"/>
  <c r="AU76" i="8"/>
  <c r="AU77" i="8" s="1"/>
  <c r="AU78" i="8" s="1"/>
  <c r="AU79" i="8" s="1"/>
  <c r="AU80" i="8" s="1"/>
  <c r="AU81" i="8" s="1"/>
  <c r="AU82" i="8" s="1"/>
  <c r="AU83" i="8" s="1"/>
  <c r="AU84" i="8" s="1"/>
  <c r="AU85" i="8" s="1"/>
  <c r="AU86" i="8" s="1"/>
  <c r="AU87" i="8" s="1"/>
  <c r="AU88" i="8" s="1"/>
  <c r="AU89" i="8" s="1"/>
  <c r="AU90" i="8" s="1"/>
  <c r="AU91" i="8" s="1"/>
  <c r="AU92" i="8" s="1"/>
  <c r="AU93" i="8" s="1"/>
  <c r="AU94" i="8" s="1"/>
  <c r="AU95" i="8" s="1"/>
  <c r="AU96" i="8" s="1"/>
  <c r="AU97" i="8" s="1"/>
  <c r="AU98" i="8" s="1"/>
  <c r="AU99" i="8" s="1"/>
  <c r="AU100" i="8" s="1"/>
  <c r="AU101" i="8" s="1"/>
  <c r="J30" i="8" s="1"/>
  <c r="N30" i="8" s="1"/>
  <c r="O30" i="8" s="1"/>
  <c r="BA30" i="8" s="1"/>
  <c r="BC30" i="8" s="1"/>
  <c r="AV74" i="8"/>
  <c r="AV75" i="8"/>
  <c r="AV76" i="8"/>
  <c r="AV77" i="8" s="1"/>
  <c r="AV78" i="8" s="1"/>
  <c r="AV79" i="8" s="1"/>
  <c r="AV80" i="8"/>
  <c r="AV81" i="8" s="1"/>
  <c r="AV82" i="8" s="1"/>
  <c r="AV83" i="8" s="1"/>
  <c r="AV84" i="8" s="1"/>
  <c r="AV85" i="8" s="1"/>
  <c r="AV86" i="8" s="1"/>
  <c r="AV87" i="8" s="1"/>
  <c r="AV88" i="8" s="1"/>
  <c r="AV89" i="8" s="1"/>
  <c r="AV90" i="8" s="1"/>
  <c r="AV91" i="8" s="1"/>
  <c r="AV92" i="8" s="1"/>
  <c r="AV93" i="8" s="1"/>
  <c r="AV94" i="8" s="1"/>
  <c r="AV95" i="8" s="1"/>
  <c r="AV96" i="8" s="1"/>
  <c r="AV97" i="8" s="1"/>
  <c r="AV98" i="8" s="1"/>
  <c r="AV99" i="8" s="1"/>
  <c r="AV100" i="8" s="1"/>
  <c r="AV101" i="8" s="1"/>
  <c r="AV102" i="8" s="1"/>
  <c r="AV103" i="8" s="1"/>
  <c r="AV104" i="8" s="1"/>
  <c r="AV105" i="8" s="1"/>
  <c r="AV106" i="8" s="1"/>
  <c r="AV107" i="8" s="1"/>
  <c r="AV108" i="8" s="1"/>
  <c r="AV109" i="8" s="1"/>
  <c r="AV110" i="8" s="1"/>
  <c r="AV111" i="8" s="1"/>
  <c r="AV112" i="8" s="1"/>
  <c r="AV113" i="8" s="1"/>
  <c r="AV114" i="8" s="1"/>
  <c r="AV115" i="8" s="1"/>
  <c r="AV116" i="8" s="1"/>
  <c r="AV117" i="8" s="1"/>
  <c r="AV118" i="8" s="1"/>
  <c r="AV119" i="8" s="1"/>
  <c r="AV120" i="8" s="1"/>
  <c r="AV121" i="8" s="1"/>
  <c r="AV122" i="8" s="1"/>
  <c r="AV123" i="8" s="1"/>
  <c r="AV124" i="8" s="1"/>
  <c r="AV125" i="8" s="1"/>
  <c r="AV126" i="8" s="1"/>
  <c r="AV127" i="8" s="1"/>
  <c r="AV128" i="8" s="1"/>
  <c r="AV129" i="8" s="1"/>
  <c r="AV130" i="8" s="1"/>
  <c r="AV131" i="8" s="1"/>
  <c r="AV132" i="8" s="1"/>
  <c r="AV133" i="8" s="1"/>
  <c r="Z85" i="8"/>
  <c r="E99" i="8"/>
  <c r="E100" i="8"/>
  <c r="E101" i="8" s="1"/>
  <c r="E102" i="8" s="1"/>
  <c r="E103" i="8" s="1"/>
  <c r="E104" i="8" s="1"/>
  <c r="E105" i="8" s="1"/>
  <c r="E106" i="8" s="1"/>
  <c r="S102" i="8"/>
  <c r="S103" i="8"/>
  <c r="S104" i="8" s="1"/>
  <c r="L104" i="8"/>
  <c r="L105" i="8"/>
  <c r="L106" i="8"/>
  <c r="L107" i="8" s="1"/>
  <c r="L108" i="8" s="1"/>
  <c r="L109" i="8" s="1"/>
  <c r="S106" i="8"/>
  <c r="S107" i="8" s="1"/>
  <c r="S109" i="8"/>
  <c r="C1" i="7"/>
  <c r="A7" i="7"/>
  <c r="AL7" i="7" s="1"/>
  <c r="A8" i="7"/>
  <c r="AL8" i="7" s="1"/>
  <c r="A9" i="7"/>
  <c r="A10" i="7"/>
  <c r="AL10" i="7" s="1"/>
  <c r="A11" i="7"/>
  <c r="A12" i="7"/>
  <c r="A13" i="7"/>
  <c r="A14" i="7"/>
  <c r="A15" i="7"/>
  <c r="A16" i="7"/>
  <c r="A17" i="7"/>
  <c r="A18" i="7"/>
  <c r="A19" i="7"/>
  <c r="A20" i="7"/>
  <c r="A21" i="7"/>
  <c r="A22" i="7"/>
  <c r="A23" i="7"/>
  <c r="A24" i="7"/>
  <c r="A25" i="7"/>
  <c r="A26" i="7"/>
  <c r="A27" i="7"/>
  <c r="A28" i="7"/>
  <c r="A29" i="7"/>
  <c r="A30" i="7"/>
  <c r="A31" i="7"/>
  <c r="A32" i="7"/>
  <c r="A33" i="7"/>
  <c r="A34" i="7"/>
  <c r="A35" i="7"/>
  <c r="A36" i="7"/>
  <c r="C1" i="6"/>
  <c r="A5" i="6"/>
  <c r="S5" i="6" s="1"/>
  <c r="C5" i="6"/>
  <c r="D5" i="6"/>
  <c r="E5" i="6"/>
  <c r="H5" i="6"/>
  <c r="AH5" i="6" s="1"/>
  <c r="AI5" i="6" s="1"/>
  <c r="Y5" i="6"/>
  <c r="Z5" i="6"/>
  <c r="AA5" i="6"/>
  <c r="AE5" i="6"/>
  <c r="AF5" i="6"/>
  <c r="AJ5" i="6"/>
  <c r="AP5" i="6"/>
  <c r="A6" i="6"/>
  <c r="S6" i="6" s="1"/>
  <c r="C6" i="6"/>
  <c r="D6" i="6"/>
  <c r="E6" i="6"/>
  <c r="H6" i="6"/>
  <c r="Y6" i="6"/>
  <c r="Z6" i="6"/>
  <c r="AA6" i="6"/>
  <c r="AE6" i="6"/>
  <c r="AF6" i="6" s="1"/>
  <c r="AO6" i="6"/>
  <c r="AS6" i="6"/>
  <c r="A7" i="6"/>
  <c r="S7" i="6" s="1"/>
  <c r="C7" i="6"/>
  <c r="D7" i="6"/>
  <c r="E7" i="6"/>
  <c r="H7" i="6"/>
  <c r="AJ7" i="6" s="1"/>
  <c r="Y7" i="6"/>
  <c r="Z7" i="6"/>
  <c r="AA7" i="6"/>
  <c r="AG7" i="6"/>
  <c r="A8" i="6"/>
  <c r="S8" i="6" s="1"/>
  <c r="C8" i="6"/>
  <c r="D8" i="6"/>
  <c r="E8" i="6"/>
  <c r="H8" i="6"/>
  <c r="Y8" i="6"/>
  <c r="AB8" i="6" s="1"/>
  <c r="Z8" i="6"/>
  <c r="AA8" i="6"/>
  <c r="AG8" i="6"/>
  <c r="AQ8" i="6"/>
  <c r="A9" i="6"/>
  <c r="S9" i="6" s="1"/>
  <c r="C9" i="6"/>
  <c r="D9" i="6"/>
  <c r="E9" i="6"/>
  <c r="H9" i="6"/>
  <c r="AH9" i="6" s="1"/>
  <c r="AI9" i="6" s="1"/>
  <c r="Y9" i="6"/>
  <c r="Z9" i="6"/>
  <c r="AA9" i="6"/>
  <c r="AG9" i="6"/>
  <c r="AS9" i="6"/>
  <c r="A10" i="6"/>
  <c r="S10" i="6" s="1"/>
  <c r="C10" i="6"/>
  <c r="D10" i="6"/>
  <c r="E10" i="6"/>
  <c r="H10" i="6"/>
  <c r="AP10" i="6" s="1"/>
  <c r="Y10" i="6"/>
  <c r="Z10" i="6"/>
  <c r="AA10" i="6"/>
  <c r="AE10" i="6"/>
  <c r="AF10" i="6" s="1"/>
  <c r="A11" i="6"/>
  <c r="S11" i="6" s="1"/>
  <c r="C11" i="6"/>
  <c r="D11" i="6"/>
  <c r="P11" i="6" s="1"/>
  <c r="Q11" i="6" s="1"/>
  <c r="E11" i="6"/>
  <c r="H11" i="6"/>
  <c r="AP11" i="6" s="1"/>
  <c r="L11" i="6"/>
  <c r="V11" i="6" s="1"/>
  <c r="Y11" i="6"/>
  <c r="Z11" i="6"/>
  <c r="AA11" i="6"/>
  <c r="A12" i="6"/>
  <c r="S12" i="6" s="1"/>
  <c r="C12" i="6"/>
  <c r="D12" i="6"/>
  <c r="N12" i="6" s="1"/>
  <c r="W12" i="6" s="1"/>
  <c r="E12" i="6"/>
  <c r="H12" i="6"/>
  <c r="AK12" i="6" s="1"/>
  <c r="AL12" i="6" s="1"/>
  <c r="Y12" i="6"/>
  <c r="Z12" i="6"/>
  <c r="AA12" i="6"/>
  <c r="A13" i="6"/>
  <c r="S13" i="6" s="1"/>
  <c r="C13" i="6"/>
  <c r="D13" i="6"/>
  <c r="N13" i="6" s="1"/>
  <c r="W13" i="6" s="1"/>
  <c r="E13" i="6"/>
  <c r="H13" i="6"/>
  <c r="AJ13" i="6" s="1"/>
  <c r="Y13" i="6"/>
  <c r="Z13" i="6"/>
  <c r="AA13" i="6"/>
  <c r="A14" i="6"/>
  <c r="S14" i="6" s="1"/>
  <c r="C14" i="6"/>
  <c r="D14" i="6"/>
  <c r="E14" i="6"/>
  <c r="H14" i="6"/>
  <c r="Y14" i="6"/>
  <c r="Z14" i="6"/>
  <c r="AA14" i="6"/>
  <c r="AE14" i="6"/>
  <c r="AF14" i="6" s="1"/>
  <c r="A15" i="6"/>
  <c r="S15" i="6" s="1"/>
  <c r="C15" i="6"/>
  <c r="D15" i="6"/>
  <c r="P15" i="6" s="1"/>
  <c r="E15" i="6"/>
  <c r="H15" i="6"/>
  <c r="AP15" i="6" s="1"/>
  <c r="Y15" i="6"/>
  <c r="Z15" i="6"/>
  <c r="AA15" i="6"/>
  <c r="A16" i="6"/>
  <c r="S16" i="6" s="1"/>
  <c r="C16" i="6"/>
  <c r="D16" i="6"/>
  <c r="E16" i="6"/>
  <c r="H16" i="6"/>
  <c r="AQ16" i="6" s="1"/>
  <c r="Y16" i="6"/>
  <c r="Z16" i="6"/>
  <c r="AA16" i="6"/>
  <c r="AG16" i="6"/>
  <c r="A17" i="6"/>
  <c r="S17" i="6" s="1"/>
  <c r="C17" i="6"/>
  <c r="D17" i="6"/>
  <c r="J17" i="6" s="1"/>
  <c r="U17" i="6" s="1"/>
  <c r="E17" i="6"/>
  <c r="H17" i="6"/>
  <c r="Y17" i="6"/>
  <c r="Z17" i="6"/>
  <c r="AA17" i="6"/>
  <c r="AH17" i="6"/>
  <c r="AI17" i="6" s="1"/>
  <c r="A18" i="6"/>
  <c r="S18" i="6" s="1"/>
  <c r="C18" i="6"/>
  <c r="D18" i="6"/>
  <c r="E18" i="6"/>
  <c r="H18" i="6"/>
  <c r="AP18" i="6" s="1"/>
  <c r="Y18" i="6"/>
  <c r="Z18" i="6"/>
  <c r="AA18" i="6"/>
  <c r="AG18" i="6"/>
  <c r="A19" i="6"/>
  <c r="S19" i="6" s="1"/>
  <c r="C19" i="6"/>
  <c r="D19" i="6"/>
  <c r="J19" i="6" s="1"/>
  <c r="U19" i="6" s="1"/>
  <c r="E19" i="6"/>
  <c r="H19" i="6"/>
  <c r="AG19" i="6" s="1"/>
  <c r="Y19" i="6"/>
  <c r="Z19" i="6"/>
  <c r="AA19" i="6"/>
  <c r="A20" i="6"/>
  <c r="S20" i="6" s="1"/>
  <c r="C20" i="6"/>
  <c r="D20" i="6"/>
  <c r="E20" i="6"/>
  <c r="H20" i="6"/>
  <c r="Y20" i="6"/>
  <c r="Z20" i="6"/>
  <c r="AA20" i="6"/>
  <c r="AS20" i="6"/>
  <c r="A21" i="6"/>
  <c r="S21" i="6" s="1"/>
  <c r="C21" i="6"/>
  <c r="D21" i="6"/>
  <c r="L21" i="6" s="1"/>
  <c r="V21" i="6" s="1"/>
  <c r="E21" i="6"/>
  <c r="H21" i="6"/>
  <c r="Y21" i="6"/>
  <c r="Z21" i="6"/>
  <c r="AA21" i="6"/>
  <c r="AE21" i="6"/>
  <c r="AF21" i="6" s="1"/>
  <c r="A22" i="6"/>
  <c r="S22" i="6" s="1"/>
  <c r="C22" i="6"/>
  <c r="D22" i="6"/>
  <c r="E22" i="6"/>
  <c r="H22" i="6"/>
  <c r="AG22" i="6" s="1"/>
  <c r="Y22" i="6"/>
  <c r="Z22" i="6"/>
  <c r="AA22" i="6"/>
  <c r="A23" i="6"/>
  <c r="S23" i="6" s="1"/>
  <c r="C23" i="6"/>
  <c r="D23" i="6"/>
  <c r="N23" i="6" s="1"/>
  <c r="W23" i="6" s="1"/>
  <c r="E23" i="6"/>
  <c r="H23" i="6"/>
  <c r="AH23" i="6" s="1"/>
  <c r="AI23" i="6" s="1"/>
  <c r="Y23" i="6"/>
  <c r="Z23" i="6"/>
  <c r="AA23" i="6"/>
  <c r="A24" i="6"/>
  <c r="S24" i="6" s="1"/>
  <c r="C24" i="6"/>
  <c r="D24" i="6"/>
  <c r="L24" i="6" s="1"/>
  <c r="V24" i="6" s="1"/>
  <c r="E24" i="6"/>
  <c r="H24" i="6"/>
  <c r="AJ24" i="6" s="1"/>
  <c r="Y24" i="6"/>
  <c r="Z24" i="6"/>
  <c r="AA24" i="6"/>
  <c r="A25" i="6"/>
  <c r="S25" i="6" s="1"/>
  <c r="C25" i="6"/>
  <c r="D25" i="6"/>
  <c r="P25" i="6" s="1"/>
  <c r="E25" i="6"/>
  <c r="H25" i="6"/>
  <c r="Y25" i="6"/>
  <c r="Z25" i="6"/>
  <c r="AA25" i="6"/>
  <c r="A26" i="6"/>
  <c r="S26" i="6" s="1"/>
  <c r="C26" i="6"/>
  <c r="D26" i="6"/>
  <c r="N26" i="6" s="1"/>
  <c r="W26" i="6" s="1"/>
  <c r="E26" i="6"/>
  <c r="H26" i="6"/>
  <c r="AK26" i="6" s="1"/>
  <c r="AL26" i="6" s="1"/>
  <c r="Y26" i="6"/>
  <c r="Z26" i="6"/>
  <c r="AA26" i="6"/>
  <c r="AQ26" i="6"/>
  <c r="A27" i="6"/>
  <c r="S27" i="6" s="1"/>
  <c r="C27" i="6"/>
  <c r="D27" i="6"/>
  <c r="E27" i="6"/>
  <c r="H27" i="6"/>
  <c r="Y27" i="6"/>
  <c r="Z27" i="6"/>
  <c r="AA27" i="6"/>
  <c r="AS27" i="6"/>
  <c r="A28" i="6"/>
  <c r="S28" i="6" s="1"/>
  <c r="C28" i="6"/>
  <c r="D28" i="6"/>
  <c r="E28" i="6"/>
  <c r="H28" i="6"/>
  <c r="AK28" i="6" s="1"/>
  <c r="AL28" i="6" s="1"/>
  <c r="Y28" i="6"/>
  <c r="Z28" i="6"/>
  <c r="AA28" i="6"/>
  <c r="AE28" i="6"/>
  <c r="AF28" i="6" s="1"/>
  <c r="A29" i="6"/>
  <c r="S29" i="6" s="1"/>
  <c r="C29" i="6"/>
  <c r="D29" i="6"/>
  <c r="P29" i="6" s="1"/>
  <c r="E29" i="6"/>
  <c r="H29" i="6"/>
  <c r="AQ29" i="6" s="1"/>
  <c r="Y29" i="6"/>
  <c r="Z29" i="6"/>
  <c r="AA29" i="6"/>
  <c r="A30" i="6"/>
  <c r="S30" i="6" s="1"/>
  <c r="C30" i="6"/>
  <c r="D30" i="6"/>
  <c r="E30" i="6"/>
  <c r="H30" i="6"/>
  <c r="Y30" i="6"/>
  <c r="Z30" i="6"/>
  <c r="AA30" i="6"/>
  <c r="A31" i="6"/>
  <c r="S31" i="6" s="1"/>
  <c r="C31" i="6"/>
  <c r="D31" i="6"/>
  <c r="N31" i="6" s="1"/>
  <c r="W31" i="6" s="1"/>
  <c r="E31" i="6"/>
  <c r="H31" i="6"/>
  <c r="AH31" i="6" s="1"/>
  <c r="AI31" i="6" s="1"/>
  <c r="Y31" i="6"/>
  <c r="Z31" i="6"/>
  <c r="AA31" i="6"/>
  <c r="A32" i="6"/>
  <c r="S32" i="6" s="1"/>
  <c r="C32" i="6"/>
  <c r="D32" i="6"/>
  <c r="L32" i="6" s="1"/>
  <c r="V32" i="6" s="1"/>
  <c r="E32" i="6"/>
  <c r="H32" i="6"/>
  <c r="AE32" i="6" s="1"/>
  <c r="AF32" i="6" s="1"/>
  <c r="Y32" i="6"/>
  <c r="Z32" i="6"/>
  <c r="AA32" i="6"/>
  <c r="A33" i="6"/>
  <c r="S33" i="6" s="1"/>
  <c r="C33" i="6"/>
  <c r="D33" i="6"/>
  <c r="P33" i="6" s="1"/>
  <c r="E33" i="6"/>
  <c r="H33" i="6"/>
  <c r="AK33" i="6" s="1"/>
  <c r="AL33" i="6" s="1"/>
  <c r="Y33" i="6"/>
  <c r="Z33" i="6"/>
  <c r="AA33" i="6"/>
  <c r="A34" i="6"/>
  <c r="S34" i="6" s="1"/>
  <c r="C34" i="6"/>
  <c r="D34" i="6"/>
  <c r="N34" i="6" s="1"/>
  <c r="W34" i="6" s="1"/>
  <c r="E34" i="6"/>
  <c r="H34" i="6"/>
  <c r="AE34" i="6" s="1"/>
  <c r="AF34" i="6" s="1"/>
  <c r="Y34" i="6"/>
  <c r="Z34" i="6"/>
  <c r="AA34" i="6"/>
  <c r="AH34" i="6"/>
  <c r="AI34" i="6" s="1"/>
  <c r="AQ34" i="6"/>
  <c r="J35" i="6"/>
  <c r="L35" i="6"/>
  <c r="N35" i="6"/>
  <c r="O35" i="6"/>
  <c r="P35" i="6"/>
  <c r="AG35" i="6"/>
  <c r="AJ35" i="6"/>
  <c r="J37" i="6"/>
  <c r="L37" i="6"/>
  <c r="N37" i="6"/>
  <c r="O37" i="6"/>
  <c r="P37" i="6"/>
  <c r="J40" i="6"/>
  <c r="L40" i="6"/>
  <c r="J41" i="6"/>
  <c r="J43" i="6"/>
  <c r="L43" i="6"/>
  <c r="N43" i="6"/>
  <c r="O43" i="6"/>
  <c r="J44" i="6"/>
  <c r="L44" i="6"/>
  <c r="N44" i="6"/>
  <c r="O44" i="6"/>
  <c r="P44" i="6"/>
  <c r="J45" i="6"/>
  <c r="L45" i="6"/>
  <c r="N45" i="6"/>
  <c r="O45" i="6"/>
  <c r="P45" i="6"/>
  <c r="J46" i="6"/>
  <c r="L46" i="6"/>
  <c r="N46" i="6"/>
  <c r="O46" i="6"/>
  <c r="P46" i="6"/>
  <c r="J47" i="6"/>
  <c r="L47" i="6"/>
  <c r="N47" i="6"/>
  <c r="O47" i="6"/>
  <c r="P47" i="6"/>
  <c r="J48" i="6"/>
  <c r="L48" i="6"/>
  <c r="N48" i="6"/>
  <c r="O48" i="6"/>
  <c r="P48" i="6"/>
  <c r="J49" i="6"/>
  <c r="L49" i="6"/>
  <c r="N49" i="6"/>
  <c r="O49" i="6"/>
  <c r="P49" i="6"/>
  <c r="J50" i="6"/>
  <c r="L50" i="6"/>
  <c r="N50" i="6"/>
  <c r="O50" i="6"/>
  <c r="P50" i="6"/>
  <c r="J51" i="6"/>
  <c r="L51" i="6"/>
  <c r="N51" i="6"/>
  <c r="O51" i="6"/>
  <c r="P51" i="6"/>
  <c r="J52" i="6"/>
  <c r="L52" i="6"/>
  <c r="N52" i="6"/>
  <c r="O52" i="6"/>
  <c r="P52" i="6"/>
  <c r="J53" i="6"/>
  <c r="L53" i="6"/>
  <c r="N53" i="6"/>
  <c r="O53" i="6"/>
  <c r="P53" i="6"/>
  <c r="J54" i="6"/>
  <c r="L54" i="6"/>
  <c r="N54" i="6"/>
  <c r="O54" i="6"/>
  <c r="P54" i="6"/>
  <c r="J55" i="6"/>
  <c r="L55" i="6"/>
  <c r="N55" i="6"/>
  <c r="O55" i="6"/>
  <c r="P55" i="6"/>
  <c r="J56" i="6"/>
  <c r="L56" i="6"/>
  <c r="N56" i="6"/>
  <c r="O56" i="6"/>
  <c r="P56" i="6"/>
  <c r="J57" i="6"/>
  <c r="L57" i="6"/>
  <c r="N57" i="6"/>
  <c r="O57" i="6"/>
  <c r="P57" i="6"/>
  <c r="J58" i="6"/>
  <c r="L58" i="6"/>
  <c r="N58" i="6"/>
  <c r="O58" i="6"/>
  <c r="P58" i="6"/>
  <c r="J59" i="6"/>
  <c r="L59" i="6"/>
  <c r="N59" i="6"/>
  <c r="O59" i="6"/>
  <c r="P59" i="6"/>
  <c r="J60" i="6"/>
  <c r="L60" i="6"/>
  <c r="N60" i="6"/>
  <c r="O60" i="6"/>
  <c r="P60" i="6"/>
  <c r="J61" i="6"/>
  <c r="L61" i="6"/>
  <c r="N61" i="6"/>
  <c r="O61" i="6"/>
  <c r="P61" i="6"/>
  <c r="J62" i="6"/>
  <c r="L62" i="6"/>
  <c r="N62" i="6"/>
  <c r="O62" i="6"/>
  <c r="P62" i="6"/>
  <c r="J63" i="6"/>
  <c r="L63" i="6"/>
  <c r="N63" i="6"/>
  <c r="O63" i="6"/>
  <c r="P63" i="6"/>
  <c r="J64" i="6"/>
  <c r="L64" i="6"/>
  <c r="N64" i="6"/>
  <c r="O64" i="6"/>
  <c r="P64" i="6"/>
  <c r="J65" i="6"/>
  <c r="L65" i="6"/>
  <c r="N65" i="6"/>
  <c r="O65" i="6"/>
  <c r="P65" i="6"/>
  <c r="J66" i="6"/>
  <c r="L66" i="6"/>
  <c r="N66" i="6"/>
  <c r="O66" i="6"/>
  <c r="P66" i="6"/>
  <c r="J67" i="6"/>
  <c r="L67" i="6"/>
  <c r="N67" i="6"/>
  <c r="O67" i="6"/>
  <c r="P67" i="6"/>
  <c r="J68" i="6"/>
  <c r="L68" i="6"/>
  <c r="N68" i="6"/>
  <c r="O68" i="6"/>
  <c r="P68" i="6"/>
  <c r="J69" i="6"/>
  <c r="L69" i="6"/>
  <c r="N69" i="6"/>
  <c r="O69" i="6"/>
  <c r="P69" i="6"/>
  <c r="J70" i="6"/>
  <c r="L70" i="6"/>
  <c r="N70" i="6"/>
  <c r="O70" i="6"/>
  <c r="P70" i="6"/>
  <c r="J71" i="6"/>
  <c r="L71" i="6"/>
  <c r="N71" i="6"/>
  <c r="O71" i="6"/>
  <c r="P71" i="6"/>
  <c r="J72" i="6"/>
  <c r="L72" i="6"/>
  <c r="N72" i="6"/>
  <c r="O72" i="6"/>
  <c r="P72" i="6"/>
  <c r="J73" i="6"/>
  <c r="L73" i="6"/>
  <c r="N73" i="6"/>
  <c r="O73" i="6"/>
  <c r="P73" i="6"/>
  <c r="J74" i="6"/>
  <c r="L74" i="6"/>
  <c r="N74" i="6"/>
  <c r="O74" i="6"/>
  <c r="P74" i="6"/>
  <c r="J75" i="6"/>
  <c r="L75" i="6"/>
  <c r="N75" i="6"/>
  <c r="O75" i="6"/>
  <c r="P75" i="6"/>
  <c r="J76" i="6"/>
  <c r="L76" i="6"/>
  <c r="N76" i="6"/>
  <c r="O76" i="6"/>
  <c r="P76" i="6"/>
  <c r="J77" i="6"/>
  <c r="L77" i="6"/>
  <c r="N77" i="6"/>
  <c r="O77" i="6"/>
  <c r="P77" i="6"/>
  <c r="J78" i="6"/>
  <c r="L78" i="6"/>
  <c r="N78" i="6"/>
  <c r="O78" i="6"/>
  <c r="P78" i="6"/>
  <c r="J79" i="6"/>
  <c r="L79" i="6"/>
  <c r="N79" i="6"/>
  <c r="O79" i="6"/>
  <c r="P79" i="6"/>
  <c r="J80" i="6"/>
  <c r="L80" i="6"/>
  <c r="N80" i="6"/>
  <c r="O80" i="6"/>
  <c r="P80" i="6"/>
  <c r="J81" i="6"/>
  <c r="L81" i="6"/>
  <c r="N81" i="6"/>
  <c r="O81" i="6"/>
  <c r="P81" i="6"/>
  <c r="J82" i="6"/>
  <c r="L82" i="6"/>
  <c r="N82" i="6"/>
  <c r="O82" i="6"/>
  <c r="P82" i="6"/>
  <c r="J83" i="6"/>
  <c r="L83" i="6"/>
  <c r="N83" i="6"/>
  <c r="O83" i="6"/>
  <c r="P83" i="6"/>
  <c r="J84" i="6"/>
  <c r="L84" i="6"/>
  <c r="N84" i="6"/>
  <c r="O84" i="6"/>
  <c r="P84" i="6"/>
  <c r="J85" i="6"/>
  <c r="L85" i="6"/>
  <c r="N85" i="6"/>
  <c r="O85" i="6"/>
  <c r="P85" i="6"/>
  <c r="J86" i="6"/>
  <c r="L86" i="6"/>
  <c r="N86" i="6"/>
  <c r="O86" i="6"/>
  <c r="P86" i="6"/>
  <c r="J87" i="6"/>
  <c r="L87" i="6"/>
  <c r="N87" i="6"/>
  <c r="O87" i="6"/>
  <c r="P87" i="6"/>
  <c r="J88" i="6"/>
  <c r="L88" i="6"/>
  <c r="N88" i="6"/>
  <c r="O88" i="6"/>
  <c r="P88" i="6"/>
  <c r="J89" i="6"/>
  <c r="L89" i="6"/>
  <c r="N89" i="6"/>
  <c r="O89" i="6"/>
  <c r="P89" i="6"/>
  <c r="J90" i="6"/>
  <c r="L90" i="6"/>
  <c r="N90" i="6"/>
  <c r="O90" i="6"/>
  <c r="P90" i="6"/>
  <c r="J91" i="6"/>
  <c r="L91" i="6"/>
  <c r="N91" i="6"/>
  <c r="O91" i="6"/>
  <c r="P91" i="6"/>
  <c r="J92" i="6"/>
  <c r="L92" i="6"/>
  <c r="N92" i="6"/>
  <c r="O92" i="6"/>
  <c r="P92" i="6"/>
  <c r="J93" i="6"/>
  <c r="L93" i="6"/>
  <c r="N93" i="6"/>
  <c r="O93" i="6"/>
  <c r="P93" i="6"/>
  <c r="J94" i="6"/>
  <c r="L94" i="6"/>
  <c r="N94" i="6"/>
  <c r="O94" i="6"/>
  <c r="P94" i="6"/>
  <c r="J95" i="6"/>
  <c r="L95" i="6"/>
  <c r="N95" i="6"/>
  <c r="O95" i="6"/>
  <c r="P95" i="6"/>
  <c r="J96" i="6"/>
  <c r="L96" i="6"/>
  <c r="N96" i="6"/>
  <c r="O96" i="6"/>
  <c r="P96" i="6"/>
  <c r="J97" i="6"/>
  <c r="L97" i="6"/>
  <c r="N97" i="6"/>
  <c r="O97" i="6"/>
  <c r="P97" i="6"/>
  <c r="J98" i="6"/>
  <c r="L98" i="6"/>
  <c r="N98" i="6"/>
  <c r="O98" i="6"/>
  <c r="P98" i="6"/>
  <c r="J99" i="6"/>
  <c r="L99" i="6"/>
  <c r="N99" i="6"/>
  <c r="O99" i="6"/>
  <c r="P99" i="6"/>
  <c r="J100" i="6"/>
  <c r="L100" i="6"/>
  <c r="N100" i="6"/>
  <c r="O100" i="6"/>
  <c r="P100" i="6"/>
  <c r="J101" i="6"/>
  <c r="L101" i="6"/>
  <c r="N101" i="6"/>
  <c r="O101" i="6"/>
  <c r="P101" i="6"/>
  <c r="J102" i="6"/>
  <c r="L102" i="6"/>
  <c r="N102" i="6"/>
  <c r="O102" i="6"/>
  <c r="P102" i="6"/>
  <c r="J103" i="6"/>
  <c r="L103" i="6"/>
  <c r="N103" i="6"/>
  <c r="O103" i="6"/>
  <c r="P103" i="6"/>
  <c r="J104" i="6"/>
  <c r="L104" i="6"/>
  <c r="N104" i="6"/>
  <c r="O104" i="6"/>
  <c r="P104" i="6"/>
  <c r="J105" i="6"/>
  <c r="L105" i="6"/>
  <c r="N105" i="6"/>
  <c r="O105" i="6"/>
  <c r="P105" i="6"/>
  <c r="J106" i="6"/>
  <c r="L106" i="6"/>
  <c r="N106" i="6"/>
  <c r="O106" i="6"/>
  <c r="P106" i="6"/>
  <c r="J107" i="6"/>
  <c r="L107" i="6"/>
  <c r="N107" i="6"/>
  <c r="O107" i="6"/>
  <c r="P107" i="6"/>
  <c r="J108" i="6"/>
  <c r="L108" i="6"/>
  <c r="N108" i="6"/>
  <c r="O108" i="6"/>
  <c r="P108" i="6"/>
  <c r="J109" i="6"/>
  <c r="L109" i="6"/>
  <c r="N109" i="6"/>
  <c r="O109" i="6"/>
  <c r="P109" i="6"/>
  <c r="J110" i="6"/>
  <c r="L110" i="6"/>
  <c r="N110" i="6"/>
  <c r="O110" i="6"/>
  <c r="P110" i="6"/>
  <c r="J111" i="6"/>
  <c r="L111" i="6"/>
  <c r="N111" i="6"/>
  <c r="O111" i="6"/>
  <c r="P111" i="6"/>
  <c r="J112" i="6"/>
  <c r="L112" i="6"/>
  <c r="N112" i="6"/>
  <c r="O112" i="6"/>
  <c r="P112" i="6"/>
  <c r="J113" i="6"/>
  <c r="L113" i="6"/>
  <c r="N113" i="6"/>
  <c r="O113" i="6"/>
  <c r="P113" i="6"/>
  <c r="J114" i="6"/>
  <c r="L114" i="6"/>
  <c r="N114" i="6"/>
  <c r="O114" i="6"/>
  <c r="P114" i="6"/>
  <c r="J115" i="6"/>
  <c r="L115" i="6"/>
  <c r="N115" i="6"/>
  <c r="O115" i="6"/>
  <c r="P115" i="6"/>
  <c r="J116" i="6"/>
  <c r="L116" i="6"/>
  <c r="N116" i="6"/>
  <c r="O116" i="6"/>
  <c r="P116" i="6"/>
  <c r="J117" i="6"/>
  <c r="L117" i="6"/>
  <c r="N117" i="6"/>
  <c r="O117" i="6"/>
  <c r="P117" i="6"/>
  <c r="J118" i="6"/>
  <c r="L118" i="6"/>
  <c r="N118" i="6"/>
  <c r="O118" i="6"/>
  <c r="P118" i="6"/>
  <c r="J119" i="6"/>
  <c r="L119" i="6"/>
  <c r="N119" i="6"/>
  <c r="O119" i="6"/>
  <c r="P119" i="6"/>
  <c r="J120" i="6"/>
  <c r="L120" i="6"/>
  <c r="N120" i="6"/>
  <c r="O120" i="6"/>
  <c r="P120" i="6"/>
  <c r="J121" i="6"/>
  <c r="L121" i="6"/>
  <c r="N121" i="6"/>
  <c r="O121" i="6"/>
  <c r="P121" i="6"/>
  <c r="J122" i="6"/>
  <c r="L122" i="6"/>
  <c r="N122" i="6"/>
  <c r="O122" i="6"/>
  <c r="P122" i="6"/>
  <c r="J123" i="6"/>
  <c r="L123" i="6"/>
  <c r="N123" i="6"/>
  <c r="O123" i="6"/>
  <c r="P123" i="6"/>
  <c r="J124" i="6"/>
  <c r="L124" i="6"/>
  <c r="N124" i="6"/>
  <c r="O124" i="6"/>
  <c r="P124" i="6"/>
  <c r="J125" i="6"/>
  <c r="L125" i="6"/>
  <c r="N125" i="6"/>
  <c r="O125" i="6"/>
  <c r="P125" i="6"/>
  <c r="J126" i="6"/>
  <c r="L126" i="6"/>
  <c r="N126" i="6"/>
  <c r="O126" i="6"/>
  <c r="P126" i="6"/>
  <c r="J127" i="6"/>
  <c r="L127" i="6"/>
  <c r="N127" i="6"/>
  <c r="O127" i="6"/>
  <c r="P127" i="6"/>
  <c r="J128" i="6"/>
  <c r="L128" i="6"/>
  <c r="N128" i="6"/>
  <c r="O128" i="6"/>
  <c r="P128" i="6"/>
  <c r="J129" i="6"/>
  <c r="L129" i="6"/>
  <c r="N129" i="6"/>
  <c r="O129" i="6"/>
  <c r="P129" i="6"/>
  <c r="J130" i="6"/>
  <c r="L130" i="6"/>
  <c r="N130" i="6"/>
  <c r="O130" i="6"/>
  <c r="P130" i="6"/>
  <c r="J131" i="6"/>
  <c r="L131" i="6"/>
  <c r="N131" i="6"/>
  <c r="O131" i="6"/>
  <c r="P131" i="6"/>
  <c r="J132" i="6"/>
  <c r="L132" i="6"/>
  <c r="N132" i="6"/>
  <c r="O132" i="6"/>
  <c r="P132" i="6"/>
  <c r="J133" i="6"/>
  <c r="L133" i="6"/>
  <c r="N133" i="6"/>
  <c r="O133" i="6"/>
  <c r="P133" i="6"/>
  <c r="J134" i="6"/>
  <c r="L134" i="6"/>
  <c r="N134" i="6"/>
  <c r="O134" i="6"/>
  <c r="P134" i="6"/>
  <c r="J135" i="6"/>
  <c r="L135" i="6"/>
  <c r="N135" i="6"/>
  <c r="O135" i="6"/>
  <c r="P135" i="6"/>
  <c r="J136" i="6"/>
  <c r="L136" i="6"/>
  <c r="N136" i="6"/>
  <c r="O136" i="6"/>
  <c r="P136" i="6"/>
  <c r="J137" i="6"/>
  <c r="L137" i="6"/>
  <c r="N137" i="6"/>
  <c r="O137" i="6"/>
  <c r="P137" i="6"/>
  <c r="J138" i="6"/>
  <c r="L138" i="6"/>
  <c r="N138" i="6"/>
  <c r="O138" i="6"/>
  <c r="P138" i="6"/>
  <c r="J139" i="6"/>
  <c r="L139" i="6"/>
  <c r="N139" i="6"/>
  <c r="O139" i="6"/>
  <c r="P139" i="6"/>
  <c r="J140" i="6"/>
  <c r="L140" i="6"/>
  <c r="N140" i="6"/>
  <c r="O140" i="6"/>
  <c r="P140" i="6"/>
  <c r="J141" i="6"/>
  <c r="L141" i="6"/>
  <c r="N141" i="6"/>
  <c r="O141" i="6"/>
  <c r="P141" i="6"/>
  <c r="J142" i="6"/>
  <c r="L142" i="6"/>
  <c r="N142" i="6"/>
  <c r="O142" i="6"/>
  <c r="P142" i="6"/>
  <c r="J143" i="6"/>
  <c r="L143" i="6"/>
  <c r="N143" i="6"/>
  <c r="O143" i="6"/>
  <c r="P143" i="6"/>
  <c r="J144" i="6"/>
  <c r="L144" i="6"/>
  <c r="N144" i="6"/>
  <c r="O144" i="6"/>
  <c r="P144" i="6"/>
  <c r="J145" i="6"/>
  <c r="L145" i="6"/>
  <c r="N145" i="6"/>
  <c r="O145" i="6"/>
  <c r="P145" i="6"/>
  <c r="J146" i="6"/>
  <c r="L146" i="6"/>
  <c r="N146" i="6"/>
  <c r="O146" i="6"/>
  <c r="P146" i="6"/>
  <c r="J147" i="6"/>
  <c r="L147" i="6"/>
  <c r="N147" i="6"/>
  <c r="O147" i="6"/>
  <c r="P147" i="6"/>
  <c r="J148" i="6"/>
  <c r="L148" i="6"/>
  <c r="N148" i="6"/>
  <c r="O148" i="6"/>
  <c r="P148" i="6"/>
  <c r="J149" i="6"/>
  <c r="L149" i="6"/>
  <c r="N149" i="6"/>
  <c r="O149" i="6"/>
  <c r="P149" i="6"/>
  <c r="J150" i="6"/>
  <c r="L150" i="6"/>
  <c r="N150" i="6"/>
  <c r="O150" i="6"/>
  <c r="P150" i="6"/>
  <c r="J151" i="6"/>
  <c r="L151" i="6"/>
  <c r="N151" i="6"/>
  <c r="O151" i="6"/>
  <c r="P151" i="6"/>
  <c r="U151" i="6"/>
  <c r="J152" i="6"/>
  <c r="L152" i="6"/>
  <c r="N152" i="6"/>
  <c r="O152" i="6"/>
  <c r="P152" i="6"/>
  <c r="J153" i="6"/>
  <c r="L153" i="6"/>
  <c r="N153" i="6"/>
  <c r="O153" i="6"/>
  <c r="P153" i="6"/>
  <c r="J154" i="6"/>
  <c r="L154" i="6"/>
  <c r="N154" i="6"/>
  <c r="O154" i="6"/>
  <c r="P154" i="6"/>
  <c r="J155" i="6"/>
  <c r="L155" i="6"/>
  <c r="N155" i="6"/>
  <c r="O155" i="6"/>
  <c r="P155" i="6"/>
  <c r="J156" i="6"/>
  <c r="L156" i="6"/>
  <c r="N156" i="6"/>
  <c r="O156" i="6"/>
  <c r="P156" i="6"/>
  <c r="J157" i="6"/>
  <c r="L157" i="6"/>
  <c r="N157" i="6"/>
  <c r="O157" i="6"/>
  <c r="P157" i="6"/>
  <c r="J158" i="6"/>
  <c r="L158" i="6"/>
  <c r="N158" i="6"/>
  <c r="O158" i="6"/>
  <c r="P158" i="6"/>
  <c r="J159" i="6"/>
  <c r="L159" i="6"/>
  <c r="N159" i="6"/>
  <c r="O159" i="6"/>
  <c r="P159" i="6"/>
  <c r="K162" i="6"/>
  <c r="M162" i="6"/>
  <c r="M163" i="6"/>
  <c r="M164" i="6"/>
  <c r="M165" i="6" s="1"/>
  <c r="M166" i="6" s="1"/>
  <c r="M167" i="6" s="1"/>
  <c r="M168" i="6" s="1"/>
  <c r="M169" i="6" s="1"/>
  <c r="M170" i="6" s="1"/>
  <c r="M171" i="6" s="1"/>
  <c r="M172" i="6" s="1"/>
  <c r="M173" i="6" s="1"/>
  <c r="M174" i="6" s="1"/>
  <c r="M175" i="6" s="1"/>
  <c r="M176" i="6" s="1"/>
  <c r="M177" i="6" s="1"/>
  <c r="M178" i="6" s="1"/>
  <c r="M179" i="6" s="1"/>
  <c r="M180" i="6" s="1"/>
  <c r="M181" i="6" s="1"/>
  <c r="M182" i="6" s="1"/>
  <c r="M183" i="6" s="1"/>
  <c r="M184" i="6" s="1"/>
  <c r="M185" i="6" s="1"/>
  <c r="M186" i="6" s="1"/>
  <c r="M187" i="6" s="1"/>
  <c r="M188" i="6" s="1"/>
  <c r="M189" i="6" s="1"/>
  <c r="M190" i="6" s="1"/>
  <c r="M191" i="6" s="1"/>
  <c r="M192" i="6" s="1"/>
  <c r="M193" i="6" s="1"/>
  <c r="M194" i="6" s="1"/>
  <c r="M195" i="6" s="1"/>
  <c r="M196" i="6" s="1"/>
  <c r="M197" i="6" s="1"/>
  <c r="M198" i="6" s="1"/>
  <c r="M199" i="6" s="1"/>
  <c r="M200" i="6" s="1"/>
  <c r="M201" i="6" s="1"/>
  <c r="M202" i="6" s="1"/>
  <c r="M203" i="6" s="1"/>
  <c r="M204" i="6" s="1"/>
  <c r="M205" i="6" s="1"/>
  <c r="M206" i="6" s="1"/>
  <c r="M207" i="6" s="1"/>
  <c r="M208" i="6" s="1"/>
  <c r="M209" i="6" s="1"/>
  <c r="M210" i="6" s="1"/>
  <c r="M211" i="6" s="1"/>
  <c r="M212" i="6" s="1"/>
  <c r="M213" i="6" s="1"/>
  <c r="M214" i="6" s="1"/>
  <c r="M215" i="6" s="1"/>
  <c r="M216" i="6" s="1"/>
  <c r="M217" i="6" s="1"/>
  <c r="M218" i="6" s="1"/>
  <c r="M219" i="6" s="1"/>
  <c r="M220" i="6" s="1"/>
  <c r="M221" i="6" s="1"/>
  <c r="M222" i="6" s="1"/>
  <c r="M223" i="6" s="1"/>
  <c r="M224" i="6"/>
  <c r="M225" i="6" s="1"/>
  <c r="M226" i="6" s="1"/>
  <c r="M227" i="6" s="1"/>
  <c r="M228" i="6" s="1"/>
  <c r="M229" i="6" s="1"/>
  <c r="M230" i="6" s="1"/>
  <c r="M231" i="6" s="1"/>
  <c r="M232" i="6" s="1"/>
  <c r="M233" i="6" s="1"/>
  <c r="M234" i="6" s="1"/>
  <c r="M235" i="6" s="1"/>
  <c r="M236" i="6" s="1"/>
  <c r="M237" i="6" s="1"/>
  <c r="M238" i="6" s="1"/>
  <c r="M239" i="6" s="1"/>
  <c r="M240" i="6" s="1"/>
  <c r="M241" i="6" s="1"/>
  <c r="M242" i="6" s="1"/>
  <c r="M243" i="6" s="1"/>
  <c r="M244" i="6" s="1"/>
  <c r="M245" i="6" s="1"/>
  <c r="M246" i="6" s="1"/>
  <c r="M247" i="6" s="1"/>
  <c r="M248" i="6" s="1"/>
  <c r="M249" i="6" s="1"/>
  <c r="M250" i="6" s="1"/>
  <c r="M251" i="6" s="1"/>
  <c r="M252" i="6" s="1"/>
  <c r="M253" i="6" s="1"/>
  <c r="M254" i="6" s="1"/>
  <c r="M255" i="6" s="1"/>
  <c r="M256" i="6" s="1"/>
  <c r="M257" i="6" s="1"/>
  <c r="M258" i="6" s="1"/>
  <c r="M259" i="6" s="1"/>
  <c r="M260" i="6" s="1"/>
  <c r="M261" i="6" s="1"/>
  <c r="K163" i="6"/>
  <c r="K164" i="6"/>
  <c r="K165" i="6" s="1"/>
  <c r="K166" i="6" s="1"/>
  <c r="K167" i="6" s="1"/>
  <c r="K168" i="6"/>
  <c r="K169" i="6" s="1"/>
  <c r="K170" i="6" s="1"/>
  <c r="K171" i="6" s="1"/>
  <c r="K172" i="6" s="1"/>
  <c r="K173" i="6" s="1"/>
  <c r="K174" i="6" s="1"/>
  <c r="K175" i="6" s="1"/>
  <c r="K176" i="6" s="1"/>
  <c r="K177" i="6" s="1"/>
  <c r="K178" i="6" s="1"/>
  <c r="K179" i="6" s="1"/>
  <c r="K180" i="6" s="1"/>
  <c r="K181" i="6" s="1"/>
  <c r="K182" i="6" s="1"/>
  <c r="K183" i="6" s="1"/>
  <c r="K184" i="6" s="1"/>
  <c r="K185" i="6" s="1"/>
  <c r="K186" i="6" s="1"/>
  <c r="K187" i="6" s="1"/>
  <c r="K188" i="6" s="1"/>
  <c r="K189" i="6" s="1"/>
  <c r="K190" i="6" s="1"/>
  <c r="K191" i="6" s="1"/>
  <c r="K192" i="6" s="1"/>
  <c r="K193" i="6" s="1"/>
  <c r="K194" i="6" s="1"/>
  <c r="K195" i="6" s="1"/>
  <c r="K196" i="6" s="1"/>
  <c r="K197" i="6" s="1"/>
  <c r="K198" i="6" s="1"/>
  <c r="K199" i="6" s="1"/>
  <c r="K200" i="6" s="1"/>
  <c r="K201" i="6" s="1"/>
  <c r="K202" i="6" s="1"/>
  <c r="K203" i="6" s="1"/>
  <c r="K204" i="6" s="1"/>
  <c r="K205" i="6" s="1"/>
  <c r="K206" i="6" s="1"/>
  <c r="K207" i="6" s="1"/>
  <c r="K208" i="6" s="1"/>
  <c r="K209" i="6" s="1"/>
  <c r="K210" i="6" s="1"/>
  <c r="K211" i="6" s="1"/>
  <c r="K212" i="6" s="1"/>
  <c r="K213" i="6" s="1"/>
  <c r="K214" i="6" s="1"/>
  <c r="K215" i="6" s="1"/>
  <c r="K216" i="6" s="1"/>
  <c r="K217" i="6" s="1"/>
  <c r="K218" i="6" s="1"/>
  <c r="K219" i="6" s="1"/>
  <c r="K220" i="6" s="1"/>
  <c r="K221" i="6" s="1"/>
  <c r="K222" i="6" s="1"/>
  <c r="K223" i="6" s="1"/>
  <c r="K224" i="6"/>
  <c r="K225" i="6" s="1"/>
  <c r="K226" i="6" s="1"/>
  <c r="K227" i="6" s="1"/>
  <c r="K228" i="6" s="1"/>
  <c r="K229" i="6" s="1"/>
  <c r="K230" i="6" s="1"/>
  <c r="K231" i="6" s="1"/>
  <c r="K232" i="6" s="1"/>
  <c r="K233" i="6" s="1"/>
  <c r="K234" i="6" s="1"/>
  <c r="K235" i="6" s="1"/>
  <c r="K236" i="6" s="1"/>
  <c r="K237" i="6" s="1"/>
  <c r="K238" i="6" s="1"/>
  <c r="K239" i="6" s="1"/>
  <c r="K240" i="6" s="1"/>
  <c r="K241" i="6" s="1"/>
  <c r="K242" i="6" s="1"/>
  <c r="K243" i="6" s="1"/>
  <c r="K244" i="6" s="1"/>
  <c r="K245" i="6" s="1"/>
  <c r="K246" i="6" s="1"/>
  <c r="K247" i="6" s="1"/>
  <c r="K248" i="6" s="1"/>
  <c r="K249" i="6" s="1"/>
  <c r="K250" i="6" s="1"/>
  <c r="K251" i="6" s="1"/>
  <c r="K252" i="6" s="1"/>
  <c r="K253" i="6" s="1"/>
  <c r="K254" i="6" s="1"/>
  <c r="K255" i="6" s="1"/>
  <c r="K256" i="6" s="1"/>
  <c r="K257" i="6" s="1"/>
  <c r="K258" i="6" s="1"/>
  <c r="K259" i="6" s="1"/>
  <c r="K260" i="6" s="1"/>
  <c r="K261" i="6" s="1"/>
  <c r="A1" i="5"/>
  <c r="B4" i="5"/>
  <c r="C4" i="5"/>
  <c r="E4" i="5"/>
  <c r="F4" i="5"/>
  <c r="B5" i="5"/>
  <c r="C5" i="5"/>
  <c r="E5" i="5"/>
  <c r="F5" i="5"/>
  <c r="B6" i="5"/>
  <c r="C6" i="5"/>
  <c r="E6" i="5"/>
  <c r="F6" i="5"/>
  <c r="B7" i="5"/>
  <c r="C7" i="5"/>
  <c r="E7" i="5"/>
  <c r="F7" i="5"/>
  <c r="B8" i="5"/>
  <c r="C8" i="5"/>
  <c r="E8" i="5"/>
  <c r="F8" i="5"/>
  <c r="B9" i="5"/>
  <c r="C9" i="5"/>
  <c r="E9" i="5"/>
  <c r="F9" i="5"/>
  <c r="B10" i="5"/>
  <c r="C10" i="5"/>
  <c r="E10" i="5"/>
  <c r="F10" i="5"/>
  <c r="B11" i="5"/>
  <c r="C11" i="5"/>
  <c r="E11" i="5"/>
  <c r="F11" i="5"/>
  <c r="B12" i="5"/>
  <c r="C12" i="5"/>
  <c r="E12" i="5"/>
  <c r="F12" i="5"/>
  <c r="B13" i="5"/>
  <c r="C13" i="5"/>
  <c r="E13" i="5"/>
  <c r="F13" i="5"/>
  <c r="B14" i="5"/>
  <c r="C14" i="5"/>
  <c r="E14" i="5"/>
  <c r="F14" i="5"/>
  <c r="B15" i="5"/>
  <c r="C15" i="5"/>
  <c r="E15" i="5"/>
  <c r="F15" i="5"/>
  <c r="B16" i="5"/>
  <c r="C16" i="5"/>
  <c r="E16" i="5"/>
  <c r="F16" i="5"/>
  <c r="B17" i="5"/>
  <c r="C17" i="5"/>
  <c r="E17" i="5"/>
  <c r="F17" i="5"/>
  <c r="B18" i="5"/>
  <c r="C18" i="5"/>
  <c r="E18" i="5"/>
  <c r="F18" i="5"/>
  <c r="B19" i="5"/>
  <c r="C19" i="5"/>
  <c r="E19" i="5"/>
  <c r="F19" i="5"/>
  <c r="B20" i="5"/>
  <c r="C20" i="5"/>
  <c r="E20" i="5"/>
  <c r="F20" i="5"/>
  <c r="B21" i="5"/>
  <c r="C21" i="5"/>
  <c r="E21" i="5"/>
  <c r="F21" i="5"/>
  <c r="B22" i="5"/>
  <c r="C22" i="5"/>
  <c r="E22" i="5"/>
  <c r="F22" i="5"/>
  <c r="B23" i="5"/>
  <c r="C23" i="5"/>
  <c r="E23" i="5"/>
  <c r="F23" i="5"/>
  <c r="B24" i="5"/>
  <c r="C24" i="5"/>
  <c r="E24" i="5"/>
  <c r="F24" i="5"/>
  <c r="B25" i="5"/>
  <c r="C25" i="5"/>
  <c r="E25" i="5"/>
  <c r="F25" i="5"/>
  <c r="B26" i="5"/>
  <c r="C26" i="5"/>
  <c r="E26" i="5"/>
  <c r="F26" i="5"/>
  <c r="B27" i="5"/>
  <c r="C27" i="5"/>
  <c r="E27" i="5"/>
  <c r="F27" i="5"/>
  <c r="B28" i="5"/>
  <c r="C28" i="5"/>
  <c r="E28" i="5"/>
  <c r="F28" i="5"/>
  <c r="B29" i="5"/>
  <c r="C29" i="5"/>
  <c r="E29" i="5"/>
  <c r="F29" i="5"/>
  <c r="B30" i="5"/>
  <c r="C30" i="5"/>
  <c r="E30" i="5"/>
  <c r="F30" i="5"/>
  <c r="B31" i="5"/>
  <c r="C31" i="5"/>
  <c r="E31" i="5"/>
  <c r="F31" i="5"/>
  <c r="B32" i="5"/>
  <c r="C32" i="5"/>
  <c r="E32" i="5"/>
  <c r="F32" i="5"/>
  <c r="B33" i="5"/>
  <c r="C33" i="5"/>
  <c r="E33" i="5"/>
  <c r="F33" i="5"/>
  <c r="O1" i="4"/>
  <c r="T4" i="4"/>
  <c r="U4" i="4" s="1"/>
  <c r="V4" i="4" s="1"/>
  <c r="W4" i="4" s="1"/>
  <c r="X4" i="4" s="1"/>
  <c r="Y4" i="4" s="1"/>
  <c r="Z4" i="4" s="1"/>
  <c r="AA4" i="4" s="1"/>
  <c r="AB4" i="4" s="1"/>
  <c r="AC4" i="4" s="1"/>
  <c r="AD4" i="4" s="1"/>
  <c r="AE4" i="4" s="1"/>
  <c r="AF4" i="4" s="1"/>
  <c r="AG4" i="4" s="1"/>
  <c r="AH4" i="4" s="1"/>
  <c r="AI4" i="4" s="1"/>
  <c r="AJ4" i="4" s="1"/>
  <c r="AK4" i="4" s="1"/>
  <c r="AL4" i="4" s="1"/>
  <c r="AM4" i="4" s="1"/>
  <c r="AN4" i="4" s="1"/>
  <c r="AO4" i="4" s="1"/>
  <c r="AP4" i="4" s="1"/>
  <c r="AQ4" i="4" s="1"/>
  <c r="AR4" i="4" s="1"/>
  <c r="AS4" i="4" s="1"/>
  <c r="AT4" i="4" s="1"/>
  <c r="AU4" i="4" s="1"/>
  <c r="AV4" i="4" s="1"/>
  <c r="AW4" i="4" s="1"/>
  <c r="AX4" i="4" s="1"/>
  <c r="AY4" i="4" s="1"/>
  <c r="AZ4" i="4" s="1"/>
  <c r="BA4" i="4" s="1"/>
  <c r="BB4" i="4" s="1"/>
  <c r="BC4" i="4" s="1"/>
  <c r="BD4" i="4" s="1"/>
  <c r="BE4" i="4" s="1"/>
  <c r="BF4" i="4" s="1"/>
  <c r="BG4" i="4" s="1"/>
  <c r="BH4" i="4" s="1"/>
  <c r="BI4" i="4" s="1"/>
  <c r="BJ4" i="4" s="1"/>
  <c r="BK4" i="4" s="1"/>
  <c r="BL4" i="4" s="1"/>
  <c r="BM4" i="4" s="1"/>
  <c r="BN4" i="4" s="1"/>
  <c r="BO4" i="4" s="1"/>
  <c r="A5" i="4"/>
  <c r="E5" i="4"/>
  <c r="A6" i="4"/>
  <c r="E6" i="4"/>
  <c r="A7" i="4"/>
  <c r="E7" i="4"/>
  <c r="A8" i="4"/>
  <c r="E8" i="4"/>
  <c r="A9" i="4"/>
  <c r="E9" i="4"/>
  <c r="A10" i="4"/>
  <c r="E10" i="4"/>
  <c r="A11" i="4"/>
  <c r="E11" i="4"/>
  <c r="A12" i="4"/>
  <c r="E12" i="4"/>
  <c r="A13" i="4"/>
  <c r="E13" i="4"/>
  <c r="A14" i="4"/>
  <c r="E14" i="4"/>
  <c r="A15" i="4"/>
  <c r="E15" i="4"/>
  <c r="A16" i="4"/>
  <c r="E16" i="4"/>
  <c r="A17" i="4"/>
  <c r="E17" i="4"/>
  <c r="A18" i="4"/>
  <c r="E18" i="4"/>
  <c r="A19" i="4"/>
  <c r="E19" i="4"/>
  <c r="A20" i="4"/>
  <c r="E20" i="4"/>
  <c r="A21" i="4"/>
  <c r="E21" i="4"/>
  <c r="A22" i="4"/>
  <c r="E22" i="4"/>
  <c r="A23" i="4"/>
  <c r="E23" i="4"/>
  <c r="A24" i="4"/>
  <c r="E24" i="4"/>
  <c r="A25" i="4"/>
  <c r="E25" i="4"/>
  <c r="A26" i="4"/>
  <c r="E26" i="4"/>
  <c r="A27" i="4"/>
  <c r="E27" i="4"/>
  <c r="A28" i="4"/>
  <c r="E28" i="4"/>
  <c r="A29" i="4"/>
  <c r="E29" i="4"/>
  <c r="A30" i="4"/>
  <c r="E30" i="4"/>
  <c r="A31" i="4"/>
  <c r="E31" i="4"/>
  <c r="A32" i="4"/>
  <c r="E32" i="4"/>
  <c r="A33" i="4"/>
  <c r="E33" i="4"/>
  <c r="A34" i="4"/>
  <c r="E34" i="4"/>
  <c r="A52" i="4"/>
  <c r="E52" i="4"/>
  <c r="A53" i="4"/>
  <c r="E53" i="4"/>
  <c r="A54" i="4"/>
  <c r="E54" i="4"/>
  <c r="A55" i="4"/>
  <c r="E55" i="4"/>
  <c r="A56" i="4"/>
  <c r="E56" i="4"/>
  <c r="A57" i="4"/>
  <c r="E57" i="4"/>
  <c r="A58" i="4"/>
  <c r="E58" i="4"/>
  <c r="A59" i="4"/>
  <c r="E59" i="4"/>
  <c r="A60" i="4"/>
  <c r="E60" i="4"/>
  <c r="A61" i="4"/>
  <c r="E61" i="4"/>
  <c r="A62" i="4"/>
  <c r="E62" i="4"/>
  <c r="A63" i="4"/>
  <c r="E63" i="4"/>
  <c r="A64" i="4"/>
  <c r="E64" i="4"/>
  <c r="A65" i="4"/>
  <c r="E65" i="4"/>
  <c r="A66" i="4"/>
  <c r="E66" i="4"/>
  <c r="A67" i="4"/>
  <c r="E67" i="4"/>
  <c r="A68" i="4"/>
  <c r="E68" i="4"/>
  <c r="A69" i="4"/>
  <c r="E69" i="4"/>
  <c r="A70" i="4"/>
  <c r="E70" i="4"/>
  <c r="A71" i="4"/>
  <c r="E71" i="4"/>
  <c r="A72" i="4"/>
  <c r="E72" i="4"/>
  <c r="A73" i="4"/>
  <c r="E73" i="4"/>
  <c r="A74" i="4"/>
  <c r="E74" i="4"/>
  <c r="A75" i="4"/>
  <c r="E75" i="4"/>
  <c r="A76" i="4"/>
  <c r="E76" i="4"/>
  <c r="A77" i="4"/>
  <c r="E77" i="4"/>
  <c r="A78" i="4"/>
  <c r="E78" i="4"/>
  <c r="A79" i="4"/>
  <c r="E79" i="4"/>
  <c r="A80" i="4"/>
  <c r="E80" i="4"/>
  <c r="A81" i="4"/>
  <c r="E81" i="4"/>
  <c r="C1" i="3"/>
  <c r="E4" i="3"/>
  <c r="F4" i="3"/>
  <c r="G4" i="3" s="1"/>
  <c r="H4" i="3" s="1"/>
  <c r="I4" i="3" s="1"/>
  <c r="J4" i="3" s="1"/>
  <c r="K4" i="3" s="1"/>
  <c r="L4" i="3" s="1"/>
  <c r="M4" i="3" s="1"/>
  <c r="N4" i="3" s="1"/>
  <c r="O4" i="3" s="1"/>
  <c r="P4" i="3" s="1"/>
  <c r="Q4" i="3" s="1"/>
  <c r="R4" i="3" s="1"/>
  <c r="S4" i="3" s="1"/>
  <c r="T4" i="3" s="1"/>
  <c r="U4" i="3" s="1"/>
  <c r="V4" i="3" s="1"/>
  <c r="W4" i="3" s="1"/>
  <c r="X4" i="3" s="1"/>
  <c r="Y4" i="3" s="1"/>
  <c r="Z4" i="3" s="1"/>
  <c r="AA4" i="3" s="1"/>
  <c r="AB4" i="3" s="1"/>
  <c r="AC4" i="3" s="1"/>
  <c r="AD4" i="3" s="1"/>
  <c r="AE4" i="3" s="1"/>
  <c r="AF4" i="3" s="1"/>
  <c r="AG4" i="3" s="1"/>
  <c r="AH4" i="3" s="1"/>
  <c r="AI4" i="3" s="1"/>
  <c r="AJ4" i="3" s="1"/>
  <c r="AK4" i="3" s="1"/>
  <c r="AL4" i="3" s="1"/>
  <c r="AM4" i="3" s="1"/>
  <c r="AN4" i="3" s="1"/>
  <c r="AO4" i="3" s="1"/>
  <c r="AP4" i="3" s="1"/>
  <c r="AQ4" i="3" s="1"/>
  <c r="AR4" i="3" s="1"/>
  <c r="AS4" i="3" s="1"/>
  <c r="AT4" i="3" s="1"/>
  <c r="AU4" i="3" s="1"/>
  <c r="AV4" i="3" s="1"/>
  <c r="AW4" i="3" s="1"/>
  <c r="AX4" i="3" s="1"/>
  <c r="A5" i="3"/>
  <c r="B5" i="3"/>
  <c r="A6" i="3"/>
  <c r="B6" i="3"/>
  <c r="A7" i="3"/>
  <c r="B7" i="3"/>
  <c r="A8" i="3"/>
  <c r="B8" i="3"/>
  <c r="A9" i="3"/>
  <c r="B9" i="3"/>
  <c r="A10" i="3"/>
  <c r="B10" i="3"/>
  <c r="A11" i="3"/>
  <c r="B11" i="3"/>
  <c r="A12" i="3"/>
  <c r="B12" i="3"/>
  <c r="A13" i="3"/>
  <c r="B13" i="3"/>
  <c r="A14" i="3"/>
  <c r="B14" i="3"/>
  <c r="A15" i="3"/>
  <c r="B15" i="3"/>
  <c r="A16" i="3"/>
  <c r="B16" i="3"/>
  <c r="A17" i="3"/>
  <c r="B17" i="3"/>
  <c r="A18" i="3"/>
  <c r="B18" i="3"/>
  <c r="A19" i="3"/>
  <c r="B19" i="3"/>
  <c r="A20" i="3"/>
  <c r="B20" i="3"/>
  <c r="A21" i="3"/>
  <c r="B21" i="3"/>
  <c r="A22" i="3"/>
  <c r="B22" i="3"/>
  <c r="A23" i="3"/>
  <c r="B23" i="3"/>
  <c r="A24" i="3"/>
  <c r="B24" i="3"/>
  <c r="A25" i="3"/>
  <c r="B25" i="3"/>
  <c r="A26" i="3"/>
  <c r="B26" i="3"/>
  <c r="A27" i="3"/>
  <c r="B27" i="3"/>
  <c r="A28" i="3"/>
  <c r="B28" i="3"/>
  <c r="A29" i="3"/>
  <c r="B29" i="3"/>
  <c r="A30" i="3"/>
  <c r="B30" i="3"/>
  <c r="A31" i="3"/>
  <c r="B31" i="3"/>
  <c r="A32" i="3"/>
  <c r="B32" i="3"/>
  <c r="A33" i="3"/>
  <c r="B33" i="3"/>
  <c r="A34" i="3"/>
  <c r="B34" i="3"/>
  <c r="E53" i="3"/>
  <c r="F53" i="3"/>
  <c r="G53" i="3" s="1"/>
  <c r="H53" i="3" s="1"/>
  <c r="I53" i="3" s="1"/>
  <c r="J53" i="3"/>
  <c r="K53" i="3" s="1"/>
  <c r="L53" i="3" s="1"/>
  <c r="M53" i="3" s="1"/>
  <c r="N53" i="3" s="1"/>
  <c r="O53" i="3" s="1"/>
  <c r="P53" i="3" s="1"/>
  <c r="Q53" i="3" s="1"/>
  <c r="R53" i="3" s="1"/>
  <c r="S53" i="3" s="1"/>
  <c r="T53" i="3" s="1"/>
  <c r="U53" i="3" s="1"/>
  <c r="V53" i="3" s="1"/>
  <c r="W53" i="3" s="1"/>
  <c r="X53" i="3" s="1"/>
  <c r="Y53" i="3" s="1"/>
  <c r="Z53" i="3" s="1"/>
  <c r="AA53" i="3" s="1"/>
  <c r="AB53" i="3" s="1"/>
  <c r="AC53" i="3" s="1"/>
  <c r="AD53" i="3" s="1"/>
  <c r="AE53" i="3" s="1"/>
  <c r="AF53" i="3" s="1"/>
  <c r="AG53" i="3" s="1"/>
  <c r="AH53" i="3" s="1"/>
  <c r="AI53" i="3" s="1"/>
  <c r="AJ53" i="3" s="1"/>
  <c r="AK53" i="3" s="1"/>
  <c r="AL53" i="3" s="1"/>
  <c r="AM53" i="3" s="1"/>
  <c r="AN53" i="3" s="1"/>
  <c r="AO53" i="3" s="1"/>
  <c r="AP53" i="3" s="1"/>
  <c r="AQ53" i="3" s="1"/>
  <c r="AR53" i="3" s="1"/>
  <c r="AS53" i="3" s="1"/>
  <c r="AT53" i="3" s="1"/>
  <c r="AU53" i="3" s="1"/>
  <c r="AV53" i="3" s="1"/>
  <c r="AW53" i="3" s="1"/>
  <c r="AX53" i="3" s="1"/>
  <c r="A54" i="3"/>
  <c r="B54" i="3"/>
  <c r="A55" i="3"/>
  <c r="B55" i="3"/>
  <c r="A56" i="3"/>
  <c r="B56" i="3"/>
  <c r="A57" i="3"/>
  <c r="B57" i="3"/>
  <c r="A58" i="3"/>
  <c r="B58" i="3"/>
  <c r="A59" i="3"/>
  <c r="B59" i="3"/>
  <c r="A60" i="3"/>
  <c r="B60" i="3"/>
  <c r="A61" i="3"/>
  <c r="B61" i="3"/>
  <c r="A62" i="3"/>
  <c r="B62" i="3"/>
  <c r="A63" i="3"/>
  <c r="B63" i="3"/>
  <c r="A64" i="3"/>
  <c r="B64" i="3"/>
  <c r="A65" i="3"/>
  <c r="B65" i="3"/>
  <c r="A66" i="3"/>
  <c r="B66" i="3"/>
  <c r="A67" i="3"/>
  <c r="B67" i="3"/>
  <c r="A68" i="3"/>
  <c r="B68" i="3"/>
  <c r="A69" i="3"/>
  <c r="B69" i="3"/>
  <c r="A70" i="3"/>
  <c r="B70" i="3"/>
  <c r="A71" i="3"/>
  <c r="B71" i="3"/>
  <c r="A72" i="3"/>
  <c r="B72" i="3"/>
  <c r="A73" i="3"/>
  <c r="B73" i="3"/>
  <c r="A74" i="3"/>
  <c r="B74" i="3"/>
  <c r="A75" i="3"/>
  <c r="B75" i="3"/>
  <c r="A76" i="3"/>
  <c r="B76" i="3"/>
  <c r="A77" i="3"/>
  <c r="B77" i="3"/>
  <c r="A78" i="3"/>
  <c r="B78" i="3"/>
  <c r="A79" i="3"/>
  <c r="B79" i="3"/>
  <c r="A80" i="3"/>
  <c r="B80" i="3"/>
  <c r="A81" i="3"/>
  <c r="B81" i="3"/>
  <c r="A82" i="3"/>
  <c r="B82" i="3"/>
  <c r="A83" i="3"/>
  <c r="B83" i="3"/>
  <c r="D1" i="2"/>
  <c r="B4" i="2"/>
  <c r="D4" i="2"/>
  <c r="E4" i="2"/>
  <c r="Q4" i="2"/>
  <c r="H4" i="2" s="1"/>
  <c r="T4" i="2"/>
  <c r="K4" i="2" s="1"/>
  <c r="B5" i="2"/>
  <c r="D5" i="2"/>
  <c r="E5" i="2"/>
  <c r="Q5" i="2"/>
  <c r="H5" i="2" s="1"/>
  <c r="T5" i="2"/>
  <c r="K5" i="2" s="1"/>
  <c r="B6" i="2"/>
  <c r="D6" i="2"/>
  <c r="E6" i="2"/>
  <c r="Q6" i="2"/>
  <c r="H6" i="2" s="1"/>
  <c r="T6" i="2"/>
  <c r="K6" i="2" s="1"/>
  <c r="B7" i="2"/>
  <c r="D7" i="2"/>
  <c r="E7" i="2"/>
  <c r="Q7" i="2"/>
  <c r="H7" i="2" s="1"/>
  <c r="T7" i="2"/>
  <c r="K7" i="2" s="1"/>
  <c r="B8" i="2"/>
  <c r="D8" i="2"/>
  <c r="E8" i="2"/>
  <c r="Q8" i="2"/>
  <c r="H8" i="2" s="1"/>
  <c r="T8" i="2"/>
  <c r="K8" i="2" s="1"/>
  <c r="B9" i="2"/>
  <c r="D9" i="2"/>
  <c r="E9" i="2"/>
  <c r="Q9" i="2"/>
  <c r="H9" i="2" s="1"/>
  <c r="T9" i="2"/>
  <c r="K9" i="2" s="1"/>
  <c r="B10" i="2"/>
  <c r="D10" i="2"/>
  <c r="E10" i="2"/>
  <c r="Q10" i="2"/>
  <c r="H10" i="2" s="1"/>
  <c r="T10" i="2"/>
  <c r="K10" i="2" s="1"/>
  <c r="B11" i="2"/>
  <c r="D11" i="2"/>
  <c r="E11" i="2"/>
  <c r="Q11" i="2"/>
  <c r="H11" i="2" s="1"/>
  <c r="T11" i="2"/>
  <c r="K11" i="2" s="1"/>
  <c r="B12" i="2"/>
  <c r="D12" i="2"/>
  <c r="E12" i="2"/>
  <c r="Q12" i="2"/>
  <c r="H12" i="2" s="1"/>
  <c r="T12" i="2"/>
  <c r="K12" i="2" s="1"/>
  <c r="B13" i="2"/>
  <c r="D13" i="2"/>
  <c r="E13" i="2"/>
  <c r="Q13" i="2"/>
  <c r="H13" i="2" s="1"/>
  <c r="T13" i="2"/>
  <c r="K13" i="2" s="1"/>
  <c r="B14" i="2"/>
  <c r="D14" i="2"/>
  <c r="E14" i="2"/>
  <c r="Q14" i="2"/>
  <c r="H14" i="2" s="1"/>
  <c r="T14" i="2"/>
  <c r="K14" i="2" s="1"/>
  <c r="B15" i="2"/>
  <c r="D15" i="2"/>
  <c r="E15" i="2"/>
  <c r="Q15" i="2"/>
  <c r="H15" i="2" s="1"/>
  <c r="T15" i="2"/>
  <c r="K15" i="2" s="1"/>
  <c r="B16" i="2"/>
  <c r="D16" i="2"/>
  <c r="E16" i="2"/>
  <c r="Q16" i="2"/>
  <c r="H16" i="2" s="1"/>
  <c r="T16" i="2"/>
  <c r="K16" i="2" s="1"/>
  <c r="B17" i="2"/>
  <c r="D17" i="2"/>
  <c r="E17" i="2"/>
  <c r="Q17" i="2"/>
  <c r="H17" i="2" s="1"/>
  <c r="T17" i="2"/>
  <c r="K17" i="2" s="1"/>
  <c r="B18" i="2"/>
  <c r="D18" i="2"/>
  <c r="E18" i="2"/>
  <c r="Q18" i="2"/>
  <c r="H18" i="2" s="1"/>
  <c r="T18" i="2"/>
  <c r="K18" i="2" s="1"/>
  <c r="B19" i="2"/>
  <c r="D19" i="2"/>
  <c r="E19" i="2"/>
  <c r="Q19" i="2"/>
  <c r="H19" i="2" s="1"/>
  <c r="T19" i="2"/>
  <c r="K19" i="2" s="1"/>
  <c r="B20" i="2"/>
  <c r="D20" i="2"/>
  <c r="E20" i="2"/>
  <c r="Q20" i="2"/>
  <c r="H20" i="2" s="1"/>
  <c r="T20" i="2"/>
  <c r="K20" i="2" s="1"/>
  <c r="B21" i="2"/>
  <c r="D21" i="2"/>
  <c r="E21" i="2"/>
  <c r="Q21" i="2"/>
  <c r="H21" i="2" s="1"/>
  <c r="T21" i="2"/>
  <c r="K21" i="2" s="1"/>
  <c r="B22" i="2"/>
  <c r="D22" i="2"/>
  <c r="E22" i="2"/>
  <c r="Q22" i="2"/>
  <c r="H22" i="2" s="1"/>
  <c r="T22" i="2"/>
  <c r="K22" i="2" s="1"/>
  <c r="B23" i="2"/>
  <c r="D23" i="2"/>
  <c r="E23" i="2"/>
  <c r="Q23" i="2"/>
  <c r="H23" i="2" s="1"/>
  <c r="T23" i="2"/>
  <c r="K23" i="2" s="1"/>
  <c r="B24" i="2"/>
  <c r="D24" i="2"/>
  <c r="E24" i="2"/>
  <c r="Q24" i="2"/>
  <c r="H24" i="2" s="1"/>
  <c r="T24" i="2"/>
  <c r="K24" i="2" s="1"/>
  <c r="B25" i="2"/>
  <c r="D25" i="2"/>
  <c r="E25" i="2"/>
  <c r="Q25" i="2"/>
  <c r="H25" i="2" s="1"/>
  <c r="T25" i="2"/>
  <c r="K25" i="2" s="1"/>
  <c r="B26" i="2"/>
  <c r="D26" i="2"/>
  <c r="E26" i="2"/>
  <c r="Q26" i="2"/>
  <c r="H26" i="2" s="1"/>
  <c r="T26" i="2"/>
  <c r="K26" i="2" s="1"/>
  <c r="B27" i="2"/>
  <c r="D27" i="2"/>
  <c r="E27" i="2"/>
  <c r="Q27" i="2"/>
  <c r="H27" i="2" s="1"/>
  <c r="T27" i="2"/>
  <c r="K27" i="2" s="1"/>
  <c r="B28" i="2"/>
  <c r="D28" i="2"/>
  <c r="E28" i="2"/>
  <c r="Q28" i="2"/>
  <c r="H28" i="2" s="1"/>
  <c r="T28" i="2"/>
  <c r="K28" i="2" s="1"/>
  <c r="B29" i="2"/>
  <c r="D29" i="2"/>
  <c r="E29" i="2"/>
  <c r="Q29" i="2"/>
  <c r="H29" i="2" s="1"/>
  <c r="T29" i="2"/>
  <c r="K29" i="2" s="1"/>
  <c r="B30" i="2"/>
  <c r="D30" i="2"/>
  <c r="E30" i="2"/>
  <c r="Q30" i="2"/>
  <c r="H30" i="2" s="1"/>
  <c r="T30" i="2"/>
  <c r="K30" i="2" s="1"/>
  <c r="B31" i="2"/>
  <c r="D31" i="2"/>
  <c r="E31" i="2"/>
  <c r="Q31" i="2"/>
  <c r="H31" i="2" s="1"/>
  <c r="T31" i="2"/>
  <c r="K31" i="2" s="1"/>
  <c r="B32" i="2"/>
  <c r="D32" i="2"/>
  <c r="E32" i="2"/>
  <c r="Q32" i="2"/>
  <c r="H32" i="2" s="1"/>
  <c r="T32" i="2"/>
  <c r="K32" i="2" s="1"/>
  <c r="B33" i="2"/>
  <c r="D33" i="2"/>
  <c r="E33" i="2"/>
  <c r="Q33" i="2"/>
  <c r="H33" i="2" s="1"/>
  <c r="T33" i="2"/>
  <c r="K33" i="2" s="1"/>
  <c r="G22" i="8"/>
  <c r="G14" i="8"/>
  <c r="G6" i="8"/>
  <c r="G32" i="8"/>
  <c r="G24" i="8"/>
  <c r="L27" i="6"/>
  <c r="V27" i="6" s="1"/>
  <c r="P27" i="6"/>
  <c r="Q27" i="6" s="1"/>
  <c r="N27" i="6"/>
  <c r="W27" i="6" s="1"/>
  <c r="J27" i="6"/>
  <c r="U27" i="6" s="1"/>
  <c r="O27" i="6"/>
  <c r="AK29" i="7" s="1"/>
  <c r="N21" i="6"/>
  <c r="W21" i="6" s="1"/>
  <c r="J21" i="6"/>
  <c r="U21" i="6" s="1"/>
  <c r="O21" i="6"/>
  <c r="AK23" i="7" s="1"/>
  <c r="P21" i="6"/>
  <c r="Q21" i="6" s="1"/>
  <c r="AE8" i="6"/>
  <c r="AF8" i="6" s="1"/>
  <c r="AO8" i="6"/>
  <c r="AS8" i="6"/>
  <c r="AJ8" i="6"/>
  <c r="AP8" i="6"/>
  <c r="AH8" i="6"/>
  <c r="AI8" i="6" s="1"/>
  <c r="AR8" i="6"/>
  <c r="AK8" i="6"/>
  <c r="AL8" i="6"/>
  <c r="AE19" i="6"/>
  <c r="AF19" i="6" s="1"/>
  <c r="AO19" i="6"/>
  <c r="AS19" i="6"/>
  <c r="AJ19" i="6"/>
  <c r="AP19" i="6"/>
  <c r="AH19" i="6"/>
  <c r="AI19" i="6" s="1"/>
  <c r="AR19" i="6"/>
  <c r="AK19" i="6"/>
  <c r="AL19" i="6" s="1"/>
  <c r="P28" i="6"/>
  <c r="Q28" i="6" s="1"/>
  <c r="J28" i="6"/>
  <c r="U28" i="6" s="1"/>
  <c r="N28" i="6"/>
  <c r="W28" i="6" s="1"/>
  <c r="O28" i="6"/>
  <c r="AK30" i="7" s="1"/>
  <c r="P10" i="6"/>
  <c r="J10" i="6"/>
  <c r="U10" i="6" s="1"/>
  <c r="N10" i="6"/>
  <c r="W10" i="6" s="1"/>
  <c r="O10" i="6"/>
  <c r="AK12" i="7" s="1"/>
  <c r="L20" i="6"/>
  <c r="V20" i="6" s="1"/>
  <c r="O20" i="6"/>
  <c r="AK22" i="7" s="1"/>
  <c r="P20" i="6"/>
  <c r="Q20" i="6" s="1"/>
  <c r="N20" i="6"/>
  <c r="W20" i="6" s="1"/>
  <c r="J20" i="6"/>
  <c r="U20" i="6" s="1"/>
  <c r="AE33" i="6"/>
  <c r="AF33" i="6" s="1"/>
  <c r="AO33" i="6"/>
  <c r="AS33" i="6"/>
  <c r="AJ33" i="6"/>
  <c r="AP33" i="6"/>
  <c r="AH33" i="6"/>
  <c r="AI33" i="6" s="1"/>
  <c r="AG33" i="6"/>
  <c r="AQ33" i="6"/>
  <c r="AR33" i="6"/>
  <c r="L28" i="6"/>
  <c r="V28" i="6" s="1"/>
  <c r="AQ19" i="6"/>
  <c r="L10" i="6"/>
  <c r="V10" i="6" s="1"/>
  <c r="AH29" i="6"/>
  <c r="AI29" i="6" s="1"/>
  <c r="AR29" i="6"/>
  <c r="AE29" i="6"/>
  <c r="AF29" i="6" s="1"/>
  <c r="AO29" i="6"/>
  <c r="AS29" i="6"/>
  <c r="AB28" i="6"/>
  <c r="AB21" i="6"/>
  <c r="AB18" i="6"/>
  <c r="AE16" i="6"/>
  <c r="AF16" i="6" s="1"/>
  <c r="AO16" i="6"/>
  <c r="AS16" i="6"/>
  <c r="AJ16" i="6"/>
  <c r="AP16" i="6"/>
  <c r="AH11" i="6"/>
  <c r="AI11" i="6" s="1"/>
  <c r="AR11" i="6"/>
  <c r="AE11" i="6"/>
  <c r="AF11" i="6" s="1"/>
  <c r="AO11" i="6"/>
  <c r="AS11" i="6"/>
  <c r="AB10" i="6"/>
  <c r="L34" i="6"/>
  <c r="V34" i="6" s="1"/>
  <c r="O34" i="6"/>
  <c r="AK36" i="7" s="1"/>
  <c r="P34" i="6"/>
  <c r="Q34" i="6" s="1"/>
  <c r="AK29" i="6"/>
  <c r="AL29" i="6" s="1"/>
  <c r="AB25" i="6"/>
  <c r="P24" i="6"/>
  <c r="J24" i="6"/>
  <c r="U24" i="6" s="1"/>
  <c r="N24" i="6"/>
  <c r="W24" i="6" s="1"/>
  <c r="L23" i="6"/>
  <c r="V23" i="6" s="1"/>
  <c r="O23" i="6"/>
  <c r="AK25" i="7" s="1"/>
  <c r="P23" i="6"/>
  <c r="Q23" i="6" s="1"/>
  <c r="AE22" i="6"/>
  <c r="AF22" i="6" s="1"/>
  <c r="AO22" i="6"/>
  <c r="AS22" i="6"/>
  <c r="AJ22" i="6"/>
  <c r="AP22" i="6"/>
  <c r="AH18" i="6"/>
  <c r="AI18" i="6" s="1"/>
  <c r="AR18" i="6"/>
  <c r="AE18" i="6"/>
  <c r="AF18" i="6" s="1"/>
  <c r="AO18" i="6"/>
  <c r="AS18" i="6"/>
  <c r="AB17" i="6"/>
  <c r="AB15" i="6"/>
  <c r="L13" i="6"/>
  <c r="V13" i="6" s="1"/>
  <c r="O13" i="6"/>
  <c r="AK15" i="7" s="1"/>
  <c r="P13" i="6"/>
  <c r="AE12" i="6"/>
  <c r="AF12" i="6" s="1"/>
  <c r="AO12" i="6"/>
  <c r="AS12" i="6"/>
  <c r="AJ12" i="6"/>
  <c r="AP12" i="6"/>
  <c r="AJ11" i="6"/>
  <c r="AE26" i="6"/>
  <c r="AF26" i="6" s="1"/>
  <c r="AO26" i="6"/>
  <c r="AS26" i="6"/>
  <c r="AJ26" i="6"/>
  <c r="AP26" i="6"/>
  <c r="L17" i="6"/>
  <c r="V17" i="6" s="1"/>
  <c r="P17" i="6"/>
  <c r="N17" i="6"/>
  <c r="W17" i="6" s="1"/>
  <c r="J34" i="6"/>
  <c r="U34" i="6" s="1"/>
  <c r="P32" i="6"/>
  <c r="J32" i="6"/>
  <c r="U32" i="6" s="1"/>
  <c r="N32" i="6"/>
  <c r="W32" i="6" s="1"/>
  <c r="L31" i="6"/>
  <c r="V31" i="6" s="1"/>
  <c r="O31" i="6"/>
  <c r="AK33" i="7" s="1"/>
  <c r="P31" i="6"/>
  <c r="Q31" i="6" s="1"/>
  <c r="AE30" i="6"/>
  <c r="AF30" i="6" s="1"/>
  <c r="AO30" i="6"/>
  <c r="AS30" i="6"/>
  <c r="AJ30" i="6"/>
  <c r="AP30" i="6"/>
  <c r="AJ29" i="6"/>
  <c r="AR26" i="6"/>
  <c r="AH26" i="6"/>
  <c r="AI26" i="6" s="1"/>
  <c r="AH25" i="6"/>
  <c r="AI25" i="6" s="1"/>
  <c r="AR25" i="6"/>
  <c r="AE25" i="6"/>
  <c r="AF25" i="6" s="1"/>
  <c r="AO25" i="6"/>
  <c r="AS25" i="6"/>
  <c r="AB24" i="6"/>
  <c r="J23" i="6"/>
  <c r="U23" i="6" s="1"/>
  <c r="AK18" i="6"/>
  <c r="AL18" i="6" s="1"/>
  <c r="O17" i="6"/>
  <c r="AK19" i="7" s="1"/>
  <c r="AK16" i="6"/>
  <c r="AL16" i="6" s="1"/>
  <c r="AH15" i="6"/>
  <c r="AI15" i="6" s="1"/>
  <c r="AR15" i="6"/>
  <c r="AE15" i="6"/>
  <c r="AF15" i="6" s="1"/>
  <c r="AO15" i="6"/>
  <c r="AS15" i="6"/>
  <c r="AB14" i="6"/>
  <c r="J13" i="6"/>
  <c r="U13" i="6" s="1"/>
  <c r="AQ11" i="6"/>
  <c r="AG11" i="6"/>
  <c r="AB11" i="6"/>
  <c r="AH7" i="6"/>
  <c r="AI7" i="6" s="1"/>
  <c r="AR7" i="6"/>
  <c r="AE7" i="6"/>
  <c r="AS7" i="6"/>
  <c r="AP34" i="6"/>
  <c r="AP31" i="6"/>
  <c r="N29" i="6"/>
  <c r="W29" i="6" s="1"/>
  <c r="AP27" i="6"/>
  <c r="N25" i="6"/>
  <c r="W25" i="6" s="1"/>
  <c r="AP23" i="6"/>
  <c r="AP20" i="6"/>
  <c r="N18" i="6"/>
  <c r="W18" i="6" s="1"/>
  <c r="AQ17" i="6"/>
  <c r="AK17" i="6"/>
  <c r="AL17" i="6" s="1"/>
  <c r="N15" i="6"/>
  <c r="W15" i="6" s="1"/>
  <c r="AP13" i="6"/>
  <c r="N11" i="6"/>
  <c r="W11" i="6" s="1"/>
  <c r="AP9" i="6"/>
  <c r="BN62" i="8"/>
  <c r="BT47" i="8"/>
  <c r="BB42" i="8"/>
  <c r="BK65" i="8"/>
  <c r="AZ62" i="8"/>
  <c r="BB62" i="8" s="1"/>
  <c r="BB57" i="8"/>
  <c r="AZ44" i="8"/>
  <c r="BA44" i="8" s="1"/>
  <c r="N60" i="8"/>
  <c r="AK60" i="8" s="1"/>
  <c r="BE50" i="8"/>
  <c r="AS62" i="8"/>
  <c r="N61" i="8"/>
  <c r="AS61" i="8" s="1"/>
  <c r="BW61" i="8"/>
  <c r="BW60" i="8"/>
  <c r="AS58" i="8"/>
  <c r="BB55" i="8"/>
  <c r="G41" i="8"/>
  <c r="U37" i="8"/>
  <c r="BB58" i="8"/>
  <c r="BT56" i="8"/>
  <c r="N52" i="8"/>
  <c r="G47" i="8"/>
  <c r="AK47" i="8" s="1"/>
  <c r="AV45" i="8"/>
  <c r="G43" i="8"/>
  <c r="AV43" i="8" s="1"/>
  <c r="BW62" i="8"/>
  <c r="BN52" i="8"/>
  <c r="G49" i="8"/>
  <c r="AT49" i="8" s="1"/>
  <c r="BR63" i="8"/>
  <c r="BS63" i="8" s="1"/>
  <c r="G57" i="8"/>
  <c r="G55" i="8"/>
  <c r="AT55" i="8" s="1"/>
  <c r="G53" i="8"/>
  <c r="BT42" i="8"/>
  <c r="AI31" i="8"/>
  <c r="AJ31" i="8" s="1"/>
  <c r="AK50" i="8"/>
  <c r="G48" i="8"/>
  <c r="AT48" i="8" s="1"/>
  <c r="G46" i="8"/>
  <c r="BC45" i="8"/>
  <c r="BD45" i="8" s="1"/>
  <c r="BW41" i="8"/>
  <c r="BN39" i="8"/>
  <c r="BQ38" i="8"/>
  <c r="AB28" i="8"/>
  <c r="AC28" i="8" s="1"/>
  <c r="G58" i="8"/>
  <c r="AV58" i="8" s="1"/>
  <c r="G56" i="8"/>
  <c r="G54" i="8"/>
  <c r="BC52" i="8"/>
  <c r="BD52" i="8" s="1"/>
  <c r="BE44" i="8"/>
  <c r="BT39" i="8"/>
  <c r="BC42" i="8"/>
  <c r="BC39" i="8"/>
  <c r="BD39" i="8"/>
  <c r="AB25" i="8"/>
  <c r="AC25" i="8" s="1"/>
  <c r="BJ25" i="8" s="1"/>
  <c r="BM25" i="8" s="1"/>
  <c r="AP22" i="8"/>
  <c r="AQ22" i="8" s="1"/>
  <c r="BL22" i="8" s="1"/>
  <c r="G40" i="8"/>
  <c r="G37" i="8"/>
  <c r="AB27" i="8"/>
  <c r="AC27" i="8" s="1"/>
  <c r="BJ27" i="8" s="1"/>
  <c r="BM27" i="8" s="1"/>
  <c r="AB24" i="8"/>
  <c r="AC24" i="8" s="1"/>
  <c r="AB22" i="8"/>
  <c r="AC22" i="8" s="1"/>
  <c r="BJ22" i="8" s="1"/>
  <c r="BG21" i="8"/>
  <c r="BH21" i="8" s="1"/>
  <c r="AB9" i="8"/>
  <c r="AC9" i="8" s="1"/>
  <c r="AC15" i="8"/>
  <c r="BG15" i="8" s="1"/>
  <c r="BH15" i="8" s="1"/>
  <c r="AC16" i="8"/>
  <c r="BJ16" i="8" s="1"/>
  <c r="BM16" i="8" s="1"/>
  <c r="AC11" i="8"/>
  <c r="BG11" i="8" s="1"/>
  <c r="BH11" i="8" s="1"/>
  <c r="BG10" i="8"/>
  <c r="BH10" i="8" s="1"/>
  <c r="AB6" i="8"/>
  <c r="AC6" i="8" s="1"/>
  <c r="BJ6" i="8"/>
  <c r="BM6" i="8" s="1"/>
  <c r="BN6" i="8" s="1"/>
  <c r="G9" i="7" s="1"/>
  <c r="BG8" i="9" s="1"/>
  <c r="BG7" i="8"/>
  <c r="BH7" i="8" s="1"/>
  <c r="BG6" i="8"/>
  <c r="BH6" i="8" s="1"/>
  <c r="AT41" i="8"/>
  <c r="BE39" i="8"/>
  <c r="BE52" i="8"/>
  <c r="N14" i="6"/>
  <c r="W14" i="6" s="1"/>
  <c r="L14" i="6"/>
  <c r="V14" i="6" s="1"/>
  <c r="J14" i="6"/>
  <c r="U14" i="6" s="1"/>
  <c r="O14" i="6"/>
  <c r="AK16" i="7" s="1"/>
  <c r="BJ49" i="8"/>
  <c r="BJ45" i="8"/>
  <c r="BJ41" i="8"/>
  <c r="BK59" i="8"/>
  <c r="BK56" i="8"/>
  <c r="BJ52" i="8"/>
  <c r="BK47" i="8"/>
  <c r="BK39" i="8"/>
  <c r="V28" i="8"/>
  <c r="U24" i="8"/>
  <c r="V24" i="8" s="1"/>
  <c r="U16" i="8"/>
  <c r="V16" i="8" s="1"/>
  <c r="U8" i="8"/>
  <c r="U23" i="8"/>
  <c r="V23" i="8" s="1"/>
  <c r="U19" i="8"/>
  <c r="V19" i="8" s="1"/>
  <c r="U31" i="8"/>
  <c r="V31" i="8" s="1"/>
  <c r="U27" i="8"/>
  <c r="V27" i="8" s="1"/>
  <c r="U15" i="8"/>
  <c r="V15" i="8" s="1"/>
  <c r="BM10" i="8"/>
  <c r="AT31" i="9"/>
  <c r="AU31" i="9" s="1"/>
  <c r="G29" i="8"/>
  <c r="G20" i="8"/>
  <c r="G31" i="8"/>
  <c r="AZ31" i="9"/>
  <c r="AI31" i="9" s="1"/>
  <c r="BB66" i="8"/>
  <c r="P14" i="6"/>
  <c r="Q14" i="6" s="1"/>
  <c r="V8" i="8"/>
  <c r="Q33" i="7"/>
  <c r="R33" i="7" s="1"/>
  <c r="Q29" i="7"/>
  <c r="R29" i="7" s="1"/>
  <c r="Q25" i="7"/>
  <c r="R25" i="7" s="1"/>
  <c r="Q21" i="7"/>
  <c r="R21" i="7" s="1"/>
  <c r="Q17" i="7"/>
  <c r="R17" i="7" s="1"/>
  <c r="Q13" i="7"/>
  <c r="Q9" i="7"/>
  <c r="R9" i="7"/>
  <c r="P9" i="7" s="1"/>
  <c r="O9" i="7" s="1"/>
  <c r="S30" i="7"/>
  <c r="S26" i="7"/>
  <c r="S22" i="7"/>
  <c r="S18" i="7"/>
  <c r="S14" i="7"/>
  <c r="R13" i="7"/>
  <c r="S33" i="7"/>
  <c r="Q31" i="7"/>
  <c r="R31" i="7" s="1"/>
  <c r="S29" i="7"/>
  <c r="Q27" i="7"/>
  <c r="R27" i="7" s="1"/>
  <c r="Q23" i="7"/>
  <c r="R23" i="7" s="1"/>
  <c r="S21" i="7"/>
  <c r="S17" i="7"/>
  <c r="Q15" i="7"/>
  <c r="R15" i="7" s="1"/>
  <c r="S13" i="7"/>
  <c r="Q11" i="7"/>
  <c r="S9" i="7"/>
  <c r="BM7" i="8"/>
  <c r="BK46" i="8"/>
  <c r="BD38" i="8"/>
  <c r="BE38" i="8"/>
  <c r="BV63" i="8"/>
  <c r="BW63" i="8"/>
  <c r="BM8" i="8"/>
  <c r="BN8" i="8" s="1"/>
  <c r="G11" i="7" s="1"/>
  <c r="BS64" i="8"/>
  <c r="BV58" i="8"/>
  <c r="BW58" i="8"/>
  <c r="BM57" i="8"/>
  <c r="BN57" i="8"/>
  <c r="AL38" i="8"/>
  <c r="AP38" i="8" s="1"/>
  <c r="AS38" i="8" s="1"/>
  <c r="BJ54" i="8"/>
  <c r="BJ15" i="8"/>
  <c r="BM15" i="8" s="1"/>
  <c r="BN15" i="8" s="1"/>
  <c r="G18" i="7" s="1"/>
  <c r="BG17" i="9" s="1"/>
  <c r="BH44" i="8"/>
  <c r="BE59" i="8"/>
  <c r="BQ66" i="8"/>
  <c r="G63" i="8"/>
  <c r="BT62" i="8"/>
  <c r="BN61" i="8"/>
  <c r="BP60" i="8"/>
  <c r="BQ60" i="8"/>
  <c r="BV51" i="8"/>
  <c r="BW51" i="8"/>
  <c r="BM48" i="8"/>
  <c r="BN48" i="8"/>
  <c r="BA41" i="8"/>
  <c r="BB41" i="8"/>
  <c r="BM60" i="8"/>
  <c r="BN60" i="8"/>
  <c r="AC20" i="8"/>
  <c r="BJ20" i="8" s="1"/>
  <c r="BM20" i="8" s="1"/>
  <c r="BM44" i="8"/>
  <c r="BN44" i="8"/>
  <c r="AS64" i="8"/>
  <c r="BV46" i="8"/>
  <c r="BW46" i="8"/>
  <c r="BJ50" i="8"/>
  <c r="BK50" i="8"/>
  <c r="AL43" i="8"/>
  <c r="AP43" i="8" s="1"/>
  <c r="AS43" i="8" s="1"/>
  <c r="AT59" i="8"/>
  <c r="AT53" i="8"/>
  <c r="BV55" i="8"/>
  <c r="BW55" i="8"/>
  <c r="BQ51" i="8"/>
  <c r="BA47" i="8"/>
  <c r="BB47" i="8"/>
  <c r="BM46" i="8"/>
  <c r="BN46" i="8"/>
  <c r="BV40" i="8"/>
  <c r="BW40" i="8"/>
  <c r="BK44" i="8"/>
  <c r="BJ44" i="8"/>
  <c r="BS61" i="8"/>
  <c r="BT61" i="8"/>
  <c r="BK60" i="8"/>
  <c r="AL41" i="8"/>
  <c r="AP41" i="8" s="1"/>
  <c r="AS41" i="8" s="1"/>
  <c r="BG25" i="8"/>
  <c r="BH25" i="8" s="1"/>
  <c r="AL40" i="8"/>
  <c r="AP40" i="8" s="1"/>
  <c r="AS40" i="8" s="1"/>
  <c r="BH58" i="8"/>
  <c r="AK66" i="8"/>
  <c r="BD58" i="8"/>
  <c r="BE58" i="8"/>
  <c r="BG56" i="8"/>
  <c r="BH56" i="8"/>
  <c r="BT50" i="8"/>
  <c r="BS40" i="8"/>
  <c r="BT40" i="8"/>
  <c r="AB19" i="8"/>
  <c r="AC19" i="8" s="1"/>
  <c r="AS55" i="8"/>
  <c r="BB61" i="8"/>
  <c r="BH60" i="8"/>
  <c r="BQ54" i="8"/>
  <c r="BT51" i="8"/>
  <c r="BQ50" i="8"/>
  <c r="BT49" i="8"/>
  <c r="BE46" i="8"/>
  <c r="BW44" i="8"/>
  <c r="AK39" i="8"/>
  <c r="BH38" i="8"/>
  <c r="BT57" i="8"/>
  <c r="BQ56" i="8"/>
  <c r="AS47" i="8"/>
  <c r="J23" i="8"/>
  <c r="N23" i="8" s="1"/>
  <c r="J7" i="8"/>
  <c r="N7" i="8" s="1"/>
  <c r="J6" i="8"/>
  <c r="J12" i="8"/>
  <c r="N12" i="8" s="1"/>
  <c r="J15" i="8"/>
  <c r="AY15" i="8" s="1"/>
  <c r="AZ15" i="8" s="1"/>
  <c r="J14" i="8"/>
  <c r="N14" i="8" s="1"/>
  <c r="O14" i="8" s="1"/>
  <c r="BG66" i="8"/>
  <c r="BH66" i="8"/>
  <c r="BD61" i="8"/>
  <c r="BE61" i="8"/>
  <c r="BS58" i="8"/>
  <c r="BP57" i="8"/>
  <c r="BQ57" i="8"/>
  <c r="BB56" i="8"/>
  <c r="BG51" i="8"/>
  <c r="BH51" i="8"/>
  <c r="AV66" i="8"/>
  <c r="BE45" i="8"/>
  <c r="AS59" i="8"/>
  <c r="AV59" i="8"/>
  <c r="AK59" i="8"/>
  <c r="BV53" i="8"/>
  <c r="AZ53" i="8"/>
  <c r="AT66" i="8"/>
  <c r="BM29" i="8"/>
  <c r="BK63" i="8"/>
  <c r="BD65" i="8"/>
  <c r="BE65" i="8"/>
  <c r="BJ64" i="8"/>
  <c r="BK64" i="8"/>
  <c r="BG62" i="8"/>
  <c r="BH62" i="8"/>
  <c r="BD60" i="8"/>
  <c r="BE60" i="8"/>
  <c r="BG59" i="8"/>
  <c r="BH59" i="8"/>
  <c r="BG46" i="8"/>
  <c r="BN7" i="8"/>
  <c r="G10" i="7" s="1"/>
  <c r="BG9" i="9" s="1"/>
  <c r="AV54" i="8"/>
  <c r="BG65" i="8"/>
  <c r="BH65" i="8"/>
  <c r="BG55" i="8"/>
  <c r="BH55" i="8"/>
  <c r="BD47" i="8"/>
  <c r="BE47" i="8"/>
  <c r="BS46" i="8"/>
  <c r="BV45" i="8"/>
  <c r="BW45" i="8"/>
  <c r="BA62" i="8"/>
  <c r="BA65" i="8"/>
  <c r="BB65" i="8"/>
  <c r="BV64" i="8"/>
  <c r="BA63" i="8"/>
  <c r="BB63" i="8"/>
  <c r="BD63" i="8"/>
  <c r="BE63" i="8"/>
  <c r="AT62" i="8"/>
  <c r="BA60" i="8"/>
  <c r="BB60" i="8"/>
  <c r="BV59" i="8"/>
  <c r="BW59" i="8"/>
  <c r="U57" i="8"/>
  <c r="AK57" i="8" s="1"/>
  <c r="AL44" i="8"/>
  <c r="AP44" i="8" s="1"/>
  <c r="AS44" i="8" s="1"/>
  <c r="BD56" i="8"/>
  <c r="BE56" i="8"/>
  <c r="BP55" i="8"/>
  <c r="BQ55" i="8"/>
  <c r="BW54" i="8"/>
  <c r="BB51" i="8"/>
  <c r="AV48" i="8"/>
  <c r="AS48" i="8"/>
  <c r="BG42" i="8"/>
  <c r="BH42" i="8"/>
  <c r="BD40" i="8"/>
  <c r="BE40" i="8"/>
  <c r="BA40" i="8"/>
  <c r="BB40" i="8"/>
  <c r="BW38" i="8"/>
  <c r="BP62" i="8"/>
  <c r="BQ62" i="8"/>
  <c r="BG29" i="8"/>
  <c r="BH29" i="8" s="1"/>
  <c r="BK61" i="8"/>
  <c r="BG32" i="8"/>
  <c r="BH32" i="8" s="1"/>
  <c r="BD66" i="8"/>
  <c r="BE66" i="8"/>
  <c r="AS66" i="8"/>
  <c r="AT65" i="8"/>
  <c r="AK61" i="8"/>
  <c r="BJ58" i="8"/>
  <c r="BK58" i="8"/>
  <c r="BK57" i="8"/>
  <c r="BJ57" i="8"/>
  <c r="BM55" i="8"/>
  <c r="BN55" i="8"/>
  <c r="AS54" i="8"/>
  <c r="BG53" i="8"/>
  <c r="BH53" i="8"/>
  <c r="G51" i="8"/>
  <c r="AK51" i="8" s="1"/>
  <c r="BP49" i="8"/>
  <c r="BG49" i="8"/>
  <c r="BH49" i="8"/>
  <c r="BC49" i="8"/>
  <c r="BE49" i="8" s="1"/>
  <c r="AV49" i="8"/>
  <c r="BM45" i="8"/>
  <c r="BN45" i="8"/>
  <c r="AZ45" i="8"/>
  <c r="BB45" i="8" s="1"/>
  <c r="AT45" i="8"/>
  <c r="BJ43" i="8"/>
  <c r="BK43" i="8"/>
  <c r="BS66" i="8"/>
  <c r="BT66" i="8"/>
  <c r="BV65" i="8"/>
  <c r="BW65" i="8"/>
  <c r="BN65" i="8"/>
  <c r="BD64" i="8"/>
  <c r="BE64" i="8"/>
  <c r="G64" i="8"/>
  <c r="AV64" i="8" s="1"/>
  <c r="BQ63" i="8"/>
  <c r="BG63" i="8"/>
  <c r="BH63" i="8"/>
  <c r="AK62" i="8"/>
  <c r="BQ61" i="8"/>
  <c r="BV57" i="8"/>
  <c r="BW57" i="8"/>
  <c r="BT53" i="8"/>
  <c r="AZ43" i="8"/>
  <c r="G42" i="8"/>
  <c r="AT42" i="8" s="1"/>
  <c r="BD41" i="8"/>
  <c r="BE41" i="8"/>
  <c r="BV39" i="8"/>
  <c r="BW39" i="8"/>
  <c r="AB33" i="8"/>
  <c r="AC33" i="8" s="1"/>
  <c r="BJ33" i="8" s="1"/>
  <c r="BM33" i="8" s="1"/>
  <c r="AL39" i="8"/>
  <c r="AP39" i="8" s="1"/>
  <c r="AS39" i="8" s="1"/>
  <c r="AP23" i="8"/>
  <c r="AQ23" i="8" s="1"/>
  <c r="BL23" i="8" s="1"/>
  <c r="BM23" i="8" s="1"/>
  <c r="BG23" i="8"/>
  <c r="BH23" i="8" s="1"/>
  <c r="BM63" i="8"/>
  <c r="BN63" i="8"/>
  <c r="BV56" i="8"/>
  <c r="BW56" i="8"/>
  <c r="BA54" i="8"/>
  <c r="BB54" i="8"/>
  <c r="BP53" i="8"/>
  <c r="BP52" i="8"/>
  <c r="BQ52" i="8"/>
  <c r="AS51" i="8"/>
  <c r="BV47" i="8"/>
  <c r="BW47" i="8"/>
  <c r="BG47" i="8"/>
  <c r="BH47" i="8"/>
  <c r="BM41" i="8"/>
  <c r="BN41" i="8"/>
  <c r="BM66" i="8"/>
  <c r="BN66" i="8"/>
  <c r="BP65" i="8"/>
  <c r="BQ65" i="8"/>
  <c r="BN58" i="8"/>
  <c r="BG57" i="8"/>
  <c r="BH57" i="8"/>
  <c r="BS55" i="8"/>
  <c r="BT55" i="8"/>
  <c r="BD55" i="8"/>
  <c r="BE55" i="8"/>
  <c r="BH54" i="8"/>
  <c r="BG54" i="8"/>
  <c r="BA49" i="8"/>
  <c r="BB49" i="8"/>
  <c r="BD48" i="8"/>
  <c r="BE48" i="8"/>
  <c r="BP47" i="8"/>
  <c r="BQ47" i="8"/>
  <c r="BM32" i="8"/>
  <c r="BS44" i="8"/>
  <c r="BT44" i="8"/>
  <c r="AT50" i="8"/>
  <c r="AK45" i="8"/>
  <c r="BV43" i="8"/>
  <c r="BW43" i="8"/>
  <c r="BP40" i="8"/>
  <c r="BQ40" i="8"/>
  <c r="BP39" i="8"/>
  <c r="BQ39" i="8"/>
  <c r="BS41" i="8"/>
  <c r="BT41" i="8"/>
  <c r="BS38" i="8"/>
  <c r="BT38" i="8"/>
  <c r="BQ45" i="8"/>
  <c r="BQ42" i="8"/>
  <c r="BK42" i="8"/>
  <c r="AB14" i="8"/>
  <c r="AC14" i="8" s="1"/>
  <c r="BJ14" i="8" s="1"/>
  <c r="BM14" i="8" s="1"/>
  <c r="G13" i="8"/>
  <c r="BJ38" i="8"/>
  <c r="BK38" i="8"/>
  <c r="AB17" i="8"/>
  <c r="AC17" i="8" s="1"/>
  <c r="BJ17" i="8" s="1"/>
  <c r="BG8" i="8"/>
  <c r="BH8" i="8" s="1"/>
  <c r="BW37" i="8"/>
  <c r="F606" i="10"/>
  <c r="S28" i="7"/>
  <c r="Q19" i="7"/>
  <c r="R19" i="7" s="1"/>
  <c r="Q35" i="7"/>
  <c r="S10" i="7"/>
  <c r="P10" i="7"/>
  <c r="O10" i="7" s="1"/>
  <c r="BJ9" i="9" s="1"/>
  <c r="BL9" i="9" s="1"/>
  <c r="BM9" i="9" s="1"/>
  <c r="BE9" i="9" s="1"/>
  <c r="R35" i="7"/>
  <c r="Q32" i="7"/>
  <c r="R32" i="7" s="1"/>
  <c r="Q26" i="7"/>
  <c r="R26" i="7" s="1"/>
  <c r="Q16" i="7"/>
  <c r="R16" i="7" s="1"/>
  <c r="Q24" i="7"/>
  <c r="Q18" i="7"/>
  <c r="R18" i="7" s="1"/>
  <c r="Q36" i="7"/>
  <c r="R36" i="7" s="1"/>
  <c r="Q20" i="7"/>
  <c r="R20" i="7" s="1"/>
  <c r="S8" i="7"/>
  <c r="R8" i="7"/>
  <c r="Q34" i="7"/>
  <c r="R34" i="7" s="1"/>
  <c r="AZ7" i="9"/>
  <c r="AI7" i="9" s="1"/>
  <c r="AH7" i="9" s="1"/>
  <c r="AX7" i="9"/>
  <c r="AY7" i="9" s="1"/>
  <c r="AV7" i="9"/>
  <c r="AW7" i="9" s="1"/>
  <c r="E28" i="13"/>
  <c r="G837" i="10"/>
  <c r="F838" i="10" s="1"/>
  <c r="I838" i="10" s="1"/>
  <c r="G315" i="10"/>
  <c r="F316" i="10" s="1"/>
  <c r="G141" i="10"/>
  <c r="F142" i="10"/>
  <c r="G54" i="10"/>
  <c r="F55" i="10" s="1"/>
  <c r="AX31" i="9"/>
  <c r="AY31" i="9" s="1"/>
  <c r="AT30" i="9"/>
  <c r="AU30" i="9" s="1"/>
  <c r="G750" i="10"/>
  <c r="F751" i="10" s="1"/>
  <c r="I751" i="10" s="1"/>
  <c r="E431" i="10"/>
  <c r="K432" i="10"/>
  <c r="G83" i="10"/>
  <c r="F84" i="10" s="1"/>
  <c r="H16" i="13"/>
  <c r="H13" i="13"/>
  <c r="H8" i="13"/>
  <c r="G547" i="10"/>
  <c r="F548" i="10"/>
  <c r="I548" i="10" s="1"/>
  <c r="G373" i="10"/>
  <c r="F374" i="10"/>
  <c r="I374" i="10" s="1"/>
  <c r="G286" i="10"/>
  <c r="F287" i="10" s="1"/>
  <c r="AZ32" i="9"/>
  <c r="AI32" i="9" s="1"/>
  <c r="G721" i="10"/>
  <c r="F722" i="10"/>
  <c r="G692" i="10"/>
  <c r="F693" i="10"/>
  <c r="I693" i="10" s="1"/>
  <c r="G489" i="10"/>
  <c r="F490" i="10"/>
  <c r="G460" i="10"/>
  <c r="F461" i="10"/>
  <c r="G257" i="10"/>
  <c r="F258" i="10" s="1"/>
  <c r="G228" i="10"/>
  <c r="F229" i="10" s="1"/>
  <c r="I229" i="10" s="1"/>
  <c r="G866" i="10"/>
  <c r="F867" i="10"/>
  <c r="G663" i="10"/>
  <c r="F664" i="10"/>
  <c r="I664" i="10" s="1"/>
  <c r="G634" i="10"/>
  <c r="F635" i="10"/>
  <c r="G431" i="10"/>
  <c r="F432" i="10"/>
  <c r="I432" i="10" s="1"/>
  <c r="G402" i="10"/>
  <c r="F403" i="10"/>
  <c r="I403" i="10" s="1"/>
  <c r="G199" i="10"/>
  <c r="F200" i="10" s="1"/>
  <c r="G170" i="10"/>
  <c r="F171" i="10" s="1"/>
  <c r="I171" i="10" s="1"/>
  <c r="G808" i="10"/>
  <c r="F809" i="10"/>
  <c r="I809" i="10" s="1"/>
  <c r="G576" i="10"/>
  <c r="F577" i="10"/>
  <c r="I577" i="10" s="1"/>
  <c r="G344" i="10"/>
  <c r="F345" i="10"/>
  <c r="G112" i="10"/>
  <c r="F113" i="10"/>
  <c r="I113" i="10" s="1"/>
  <c r="BG20" i="8"/>
  <c r="BH20" i="8" s="1"/>
  <c r="AK42" i="8"/>
  <c r="AY6" i="8"/>
  <c r="AZ6" i="8" s="1"/>
  <c r="AY7" i="8"/>
  <c r="AZ7" i="8" s="1"/>
  <c r="BB53" i="8"/>
  <c r="BA53" i="8"/>
  <c r="BA52" i="8"/>
  <c r="BA43" i="8"/>
  <c r="BB43" i="8"/>
  <c r="BD49" i="8"/>
  <c r="BA45" i="8"/>
  <c r="AV51" i="8"/>
  <c r="BG27" i="8"/>
  <c r="BH27" i="8" s="1"/>
  <c r="AY14" i="8"/>
  <c r="AZ14" i="8" s="1"/>
  <c r="P8" i="7"/>
  <c r="O8" i="7" s="1"/>
  <c r="T8" i="7"/>
  <c r="U8" i="7" s="1"/>
  <c r="AC39" i="7" s="1"/>
  <c r="R24" i="7"/>
  <c r="T10" i="7"/>
  <c r="BJ7" i="9"/>
  <c r="BL7" i="9"/>
  <c r="BM7" i="9" s="1"/>
  <c r="BE7" i="9" s="1"/>
  <c r="U10" i="7"/>
  <c r="AC41" i="7" s="1"/>
  <c r="AV32" i="9"/>
  <c r="AW32" i="9" s="1"/>
  <c r="AT32" i="9"/>
  <c r="AU32" i="9" s="1"/>
  <c r="X7" i="7"/>
  <c r="S7" i="7"/>
  <c r="G25" i="10"/>
  <c r="AK37" i="8"/>
  <c r="BQ37" i="8"/>
  <c r="BP37" i="8"/>
  <c r="AB5" i="6"/>
  <c r="Q7" i="7"/>
  <c r="R7" i="7" s="1"/>
  <c r="BG37" i="8"/>
  <c r="BH37" i="8"/>
  <c r="BD37" i="8"/>
  <c r="BE37" i="8"/>
  <c r="BA37" i="8"/>
  <c r="BB37" i="8"/>
  <c r="AT37" i="8"/>
  <c r="AV37" i="8"/>
  <c r="BN37" i="8"/>
  <c r="BM37" i="8"/>
  <c r="BJ4" i="8"/>
  <c r="BJ37" i="8"/>
  <c r="BK37" i="8"/>
  <c r="F26" i="10"/>
  <c r="S6" i="9"/>
  <c r="E866" i="10"/>
  <c r="K867" i="10" s="1"/>
  <c r="E837" i="10"/>
  <c r="K838" i="10" s="1"/>
  <c r="E808" i="10"/>
  <c r="K809" i="10"/>
  <c r="E779" i="10"/>
  <c r="K780" i="10" s="1"/>
  <c r="E750" i="10"/>
  <c r="K751" i="10" s="1"/>
  <c r="E721" i="10"/>
  <c r="K722" i="10" s="1"/>
  <c r="E692" i="10"/>
  <c r="K693" i="10"/>
  <c r="E663" i="10"/>
  <c r="K664" i="10" s="1"/>
  <c r="E634" i="10"/>
  <c r="K635" i="10" s="1"/>
  <c r="E605" i="10"/>
  <c r="K606" i="10" s="1"/>
  <c r="E547" i="10"/>
  <c r="K548" i="10"/>
  <c r="E518" i="10"/>
  <c r="K519" i="10" s="1"/>
  <c r="E489" i="10"/>
  <c r="K490" i="10" s="1"/>
  <c r="E460" i="10"/>
  <c r="K461" i="10" s="1"/>
  <c r="E402" i="10"/>
  <c r="K403" i="10"/>
  <c r="E373" i="10"/>
  <c r="K374" i="10" s="1"/>
  <c r="E344" i="10"/>
  <c r="K345" i="10" s="1"/>
  <c r="E315" i="10"/>
  <c r="K316" i="10" s="1"/>
  <c r="E286" i="10"/>
  <c r="K287" i="10"/>
  <c r="E257" i="10"/>
  <c r="K258" i="10" s="1"/>
  <c r="E199" i="10"/>
  <c r="K200" i="10" s="1"/>
  <c r="E141" i="10"/>
  <c r="K142" i="10" s="1"/>
  <c r="E112" i="10"/>
  <c r="K113" i="10"/>
  <c r="E83" i="10"/>
  <c r="K84" i="10" s="1"/>
  <c r="E54" i="10"/>
  <c r="K55" i="10" s="1"/>
  <c r="E25" i="10"/>
  <c r="K26" i="10" s="1"/>
  <c r="Z36" i="7"/>
  <c r="BD35" i="9"/>
  <c r="AZ30" i="9"/>
  <c r="AI30" i="9" s="1"/>
  <c r="AH30" i="9" s="1"/>
  <c r="AV34" i="9"/>
  <c r="AW34" i="9" s="1"/>
  <c r="AT34" i="9"/>
  <c r="AU34" i="9" s="1"/>
  <c r="AZ34" i="9"/>
  <c r="AI34" i="9" s="1"/>
  <c r="AX28" i="9"/>
  <c r="AY28" i="9" s="1"/>
  <c r="AZ28" i="9"/>
  <c r="AI28" i="9" s="1"/>
  <c r="AH28" i="9" s="1"/>
  <c r="BD9" i="9"/>
  <c r="Z10" i="7"/>
  <c r="AT28" i="9"/>
  <c r="AU28" i="9" s="1"/>
  <c r="AH31" i="9"/>
  <c r="AJ31" i="9"/>
  <c r="N23" i="13"/>
  <c r="P23" i="13" s="1"/>
  <c r="AW31" i="9"/>
  <c r="BD29" i="9"/>
  <c r="Z30" i="7"/>
  <c r="H9" i="13"/>
  <c r="D28" i="13"/>
  <c r="H7" i="13"/>
  <c r="F28" i="13"/>
  <c r="BD33" i="9"/>
  <c r="Z34" i="7"/>
  <c r="BD25" i="9"/>
  <c r="Z26" i="7"/>
  <c r="BD17" i="9"/>
  <c r="Z18" i="7"/>
  <c r="BD21" i="9"/>
  <c r="AV28" i="9"/>
  <c r="AW28" i="9" s="1"/>
  <c r="BD13" i="9"/>
  <c r="Z14" i="7"/>
  <c r="BT37" i="8"/>
  <c r="BS37" i="8"/>
  <c r="BX37" i="8"/>
  <c r="T6" i="9"/>
  <c r="Z7" i="7"/>
  <c r="AJ30" i="9"/>
  <c r="O23" i="13"/>
  <c r="AX29" i="9"/>
  <c r="AY29" i="9" s="1"/>
  <c r="AT29" i="9"/>
  <c r="AU29" i="9" s="1"/>
  <c r="AV29" i="9"/>
  <c r="AW29" i="9" s="1"/>
  <c r="AZ29" i="9"/>
  <c r="AI29" i="9" s="1"/>
  <c r="AX33" i="9"/>
  <c r="AY33" i="9" s="1"/>
  <c r="AZ33" i="9"/>
  <c r="AI33" i="9" s="1"/>
  <c r="AV33" i="9"/>
  <c r="AW33" i="9" s="1"/>
  <c r="AT33" i="9"/>
  <c r="AU33" i="9" s="1"/>
  <c r="AZ9" i="9"/>
  <c r="AI9" i="9" s="1"/>
  <c r="AT9" i="9"/>
  <c r="AU9" i="9" s="1"/>
  <c r="AX9" i="9"/>
  <c r="AY9" i="9" s="1"/>
  <c r="AV9" i="9"/>
  <c r="N10" i="13" s="1"/>
  <c r="Q10" i="13" s="1"/>
  <c r="AZ13" i="9"/>
  <c r="AI13" i="9" s="1"/>
  <c r="AH13" i="9" s="1"/>
  <c r="AX13" i="9"/>
  <c r="AY13" i="9" s="1"/>
  <c r="AV13" i="9"/>
  <c r="AW13" i="9" s="1"/>
  <c r="AT13" i="9"/>
  <c r="AU13" i="9" s="1"/>
  <c r="N14" i="13"/>
  <c r="P14" i="13" s="1"/>
  <c r="AT27" i="9"/>
  <c r="AU27" i="9" s="1"/>
  <c r="AV27" i="9"/>
  <c r="N19" i="13" s="1"/>
  <c r="O19" i="13" s="1"/>
  <c r="AZ27" i="9"/>
  <c r="AI27" i="9" s="1"/>
  <c r="AH27" i="9" s="1"/>
  <c r="AX27" i="9"/>
  <c r="AY27" i="9" s="1"/>
  <c r="AZ26" i="9"/>
  <c r="AI26" i="9" s="1"/>
  <c r="AJ26" i="9" s="1"/>
  <c r="AX26" i="9"/>
  <c r="AY26" i="9" s="1"/>
  <c r="AT26" i="9"/>
  <c r="AU26" i="9" s="1"/>
  <c r="AV26" i="9"/>
  <c r="AW26" i="9" s="1"/>
  <c r="AV25" i="9"/>
  <c r="AW25" i="9" s="1"/>
  <c r="AT25" i="9"/>
  <c r="AU25" i="9" s="1"/>
  <c r="AX25" i="9"/>
  <c r="AY25" i="9" s="1"/>
  <c r="AZ25" i="9"/>
  <c r="AI25" i="9" s="1"/>
  <c r="AX24" i="9"/>
  <c r="AY24" i="9" s="1"/>
  <c r="AZ24" i="9"/>
  <c r="AI24" i="9" s="1"/>
  <c r="AJ24" i="9" s="1"/>
  <c r="AT24" i="9"/>
  <c r="AU24" i="9" s="1"/>
  <c r="AV24" i="9"/>
  <c r="AW24" i="9" s="1"/>
  <c r="BD23" i="9"/>
  <c r="AX22" i="9"/>
  <c r="AY22" i="9" s="1"/>
  <c r="AV22" i="9"/>
  <c r="AW22" i="9" s="1"/>
  <c r="AZ22" i="9"/>
  <c r="AI22" i="9" s="1"/>
  <c r="AT22" i="9"/>
  <c r="AU22" i="9" s="1"/>
  <c r="BD22" i="9"/>
  <c r="Z22" i="7"/>
  <c r="AX20" i="9"/>
  <c r="AY20" i="9" s="1"/>
  <c r="AZ20" i="9"/>
  <c r="AI20" i="9" s="1"/>
  <c r="AH20" i="9" s="1"/>
  <c r="AT20" i="9"/>
  <c r="AU20" i="9" s="1"/>
  <c r="AV20" i="9"/>
  <c r="AW20" i="9" s="1"/>
  <c r="AT19" i="9"/>
  <c r="AU19" i="9" s="1"/>
  <c r="AV19" i="9"/>
  <c r="AW19" i="9" s="1"/>
  <c r="AX19" i="9"/>
  <c r="AY19" i="9" s="1"/>
  <c r="AZ19" i="9"/>
  <c r="AI19" i="9" s="1"/>
  <c r="AJ19" i="9" s="1"/>
  <c r="BD19" i="9"/>
  <c r="AV18" i="9"/>
  <c r="AW18" i="9" s="1"/>
  <c r="AZ18" i="9"/>
  <c r="AI18" i="9" s="1"/>
  <c r="AX18" i="9"/>
  <c r="AY18" i="9" s="1"/>
  <c r="AT18" i="9"/>
  <c r="AU18" i="9" s="1"/>
  <c r="BD18" i="9"/>
  <c r="AZ17" i="9"/>
  <c r="AI17" i="9" s="1"/>
  <c r="AX17" i="9"/>
  <c r="AY17" i="9" s="1"/>
  <c r="AV17" i="9"/>
  <c r="AW17" i="9" s="1"/>
  <c r="AT17" i="9"/>
  <c r="AU17" i="9" s="1"/>
  <c r="AV16" i="9"/>
  <c r="AW16" i="9" s="1"/>
  <c r="AZ16" i="9"/>
  <c r="AI16" i="9" s="1"/>
  <c r="AT16" i="9"/>
  <c r="AU16" i="9" s="1"/>
  <c r="AX16" i="9"/>
  <c r="AY16" i="9" s="1"/>
  <c r="AZ14" i="9"/>
  <c r="AI14" i="9" s="1"/>
  <c r="AH14" i="9" s="1"/>
  <c r="AX14" i="9"/>
  <c r="AY14" i="9" s="1"/>
  <c r="AV14" i="9"/>
  <c r="N15" i="13" s="1"/>
  <c r="AT14" i="9"/>
  <c r="AU14" i="9" s="1"/>
  <c r="BD14" i="9"/>
  <c r="AV11" i="9"/>
  <c r="AW11" i="9" s="1"/>
  <c r="AZ11" i="9"/>
  <c r="AI11" i="9" s="1"/>
  <c r="AJ11" i="9" s="1"/>
  <c r="AX11" i="9"/>
  <c r="AY11" i="9" s="1"/>
  <c r="AT11" i="9"/>
  <c r="AU11" i="9" s="1"/>
  <c r="AX8" i="9"/>
  <c r="AY8" i="9" s="1"/>
  <c r="AV8" i="9"/>
  <c r="N9" i="13" s="1"/>
  <c r="AT8" i="9"/>
  <c r="AU8" i="9" s="1"/>
  <c r="AZ8" i="9"/>
  <c r="AI8" i="9" s="1"/>
  <c r="AJ7" i="9"/>
  <c r="AT35" i="9"/>
  <c r="AU35" i="9" s="1"/>
  <c r="AV35" i="9"/>
  <c r="AW35" i="9" s="1"/>
  <c r="AZ35" i="9"/>
  <c r="AI35" i="9" s="1"/>
  <c r="AX35" i="9"/>
  <c r="AY35" i="9" s="1"/>
  <c r="AS6" i="9"/>
  <c r="AZ6" i="9" s="1"/>
  <c r="AI6" i="9" s="1"/>
  <c r="BD6" i="9"/>
  <c r="T36" i="9"/>
  <c r="L9" i="6"/>
  <c r="N9" i="6"/>
  <c r="J7" i="6"/>
  <c r="N5" i="6"/>
  <c r="J9" i="6"/>
  <c r="L5" i="6"/>
  <c r="L7" i="6"/>
  <c r="N6" i="6"/>
  <c r="J5" i="6"/>
  <c r="N7" i="6"/>
  <c r="L8" i="6"/>
  <c r="J8" i="6"/>
  <c r="J6" i="6"/>
  <c r="L6" i="6"/>
  <c r="Z2040" i="7" l="1"/>
  <c r="Z2041" i="7" s="1"/>
  <c r="Z2042" i="7" s="1"/>
  <c r="Z2043" i="7" s="1"/>
  <c r="Z2044" i="7" s="1"/>
  <c r="Z2045" i="7" s="1"/>
  <c r="Z2046" i="7" s="1"/>
  <c r="Z2047" i="7" s="1"/>
  <c r="Z2048" i="7" s="1"/>
  <c r="Z2049" i="7" s="1"/>
  <c r="Z2050" i="7" s="1"/>
  <c r="Z2051" i="7" s="1"/>
  <c r="Z2052" i="7" s="1"/>
  <c r="Z2053" i="7" s="1"/>
  <c r="Z2054" i="7" s="1"/>
  <c r="Z2055" i="7" s="1"/>
  <c r="Z2056" i="7" s="1"/>
  <c r="Z2057" i="7" s="1"/>
  <c r="Z2058" i="7" s="1"/>
  <c r="Z2059" i="7" s="1"/>
  <c r="Z2060" i="7" s="1"/>
  <c r="Z2061" i="7" s="1"/>
  <c r="Z2062" i="7" s="1"/>
  <c r="Z2063" i="7" s="1"/>
  <c r="Z2064" i="7" s="1"/>
  <c r="Z2065" i="7" s="1"/>
  <c r="Z2066" i="7" s="1"/>
  <c r="Z2067" i="7" s="1"/>
  <c r="Z2068" i="7" s="1"/>
  <c r="Z2069" i="7" s="1"/>
  <c r="Z2070" i="7" s="1"/>
  <c r="Z2071" i="7" s="1"/>
  <c r="Z2072" i="7" s="1"/>
  <c r="Z2073" i="7" s="1"/>
  <c r="Z2074" i="7" s="1"/>
  <c r="Z2075" i="7" s="1"/>
  <c r="Z2076" i="7" s="1"/>
  <c r="Z2077" i="7" s="1"/>
  <c r="Z2078" i="7" s="1"/>
  <c r="Z2079" i="7" s="1"/>
  <c r="Z2080" i="7" s="1"/>
  <c r="Z2081" i="7" s="1"/>
  <c r="Z2082" i="7" s="1"/>
  <c r="Z2083" i="7" s="1"/>
  <c r="Z2084" i="7" s="1"/>
  <c r="Z2085" i="7" s="1"/>
  <c r="Z2086" i="7" s="1"/>
  <c r="Z2087" i="7" s="1"/>
  <c r="Z2088" i="7" s="1"/>
  <c r="Z2089" i="7" s="1"/>
  <c r="Z2090" i="7" s="1"/>
  <c r="Z2091" i="7" s="1"/>
  <c r="Z2092" i="7" s="1"/>
  <c r="Z2093" i="7" s="1"/>
  <c r="Z2094" i="7" s="1"/>
  <c r="Z2095" i="7" s="1"/>
  <c r="Z2096" i="7" s="1"/>
  <c r="Z2097" i="7" s="1"/>
  <c r="Z2098" i="7" s="1"/>
  <c r="Z2099" i="7" s="1"/>
  <c r="Z2100" i="7" s="1"/>
  <c r="Z2101" i="7" s="1"/>
  <c r="Z2102" i="7" s="1"/>
  <c r="Z2103" i="7" s="1"/>
  <c r="Z2104" i="7" s="1"/>
  <c r="Z2105" i="7" s="1"/>
  <c r="Z2106" i="7" s="1"/>
  <c r="Z2107" i="7" s="1"/>
  <c r="Z2108" i="7" s="1"/>
  <c r="Z2109" i="7" s="1"/>
  <c r="Z2110" i="7" s="1"/>
  <c r="Z2111" i="7" s="1"/>
  <c r="Z2112" i="7" s="1"/>
  <c r="Z2113" i="7" s="1"/>
  <c r="Z2114" i="7" s="1"/>
  <c r="Z2115" i="7" s="1"/>
  <c r="Z2116" i="7" s="1"/>
  <c r="Z2117" i="7" s="1"/>
  <c r="Z2118" i="7" s="1"/>
  <c r="Z2119" i="7" s="1"/>
  <c r="Z2120" i="7" s="1"/>
  <c r="Z2121" i="7" s="1"/>
  <c r="Z2122" i="7" s="1"/>
  <c r="Z2123" i="7" s="1"/>
  <c r="Z2124" i="7" s="1"/>
  <c r="Z2125" i="7" s="1"/>
  <c r="Z2126" i="7" s="1"/>
  <c r="Z2127" i="7" s="1"/>
  <c r="Z2128" i="7" s="1"/>
  <c r="Z2129" i="7" s="1"/>
  <c r="Z2130" i="7" s="1"/>
  <c r="Z2131" i="7" s="1"/>
  <c r="Z2132" i="7" s="1"/>
  <c r="Z2133" i="7" s="1"/>
  <c r="Z2134" i="7" s="1"/>
  <c r="Z2135" i="7" s="1"/>
  <c r="Z2136" i="7" s="1"/>
  <c r="Z2137" i="7" s="1"/>
  <c r="Z2138" i="7" s="1"/>
  <c r="Z2139" i="7" s="1"/>
  <c r="Z2140" i="7" s="1"/>
  <c r="Z2141" i="7" s="1"/>
  <c r="Z2142" i="7" s="1"/>
  <c r="Z2143" i="7" s="1"/>
  <c r="Z2144" i="7" s="1"/>
  <c r="Z2145" i="7" s="1"/>
  <c r="Z2146" i="7" s="1"/>
  <c r="Z2147" i="7" s="1"/>
  <c r="Z2148" i="7" s="1"/>
  <c r="Z2149" i="7" s="1"/>
  <c r="Z2150" i="7" s="1"/>
  <c r="Z2151" i="7" s="1"/>
  <c r="Z2152" i="7" s="1"/>
  <c r="Z2153" i="7" s="1"/>
  <c r="Z2154" i="7" s="1"/>
  <c r="Z2155" i="7" s="1"/>
  <c r="Z2156" i="7" s="1"/>
  <c r="Z2157" i="7" s="1"/>
  <c r="Z2158" i="7" s="1"/>
  <c r="Z2159" i="7" s="1"/>
  <c r="Z2160" i="7" s="1"/>
  <c r="Z2161" i="7" s="1"/>
  <c r="Z2162" i="7" s="1"/>
  <c r="Z2163" i="7" s="1"/>
  <c r="Z2164" i="7" s="1"/>
  <c r="Z2165" i="7" s="1"/>
  <c r="Z2166" i="7" s="1"/>
  <c r="Z2167" i="7" s="1"/>
  <c r="Z2168" i="7" s="1"/>
  <c r="Z2169" i="7" s="1"/>
  <c r="Z2170" i="7" s="1"/>
  <c r="Z2171" i="7" s="1"/>
  <c r="Z2172" i="7" s="1"/>
  <c r="Z2173" i="7" s="1"/>
  <c r="Z2174" i="7" s="1"/>
  <c r="Z2175" i="7" s="1"/>
  <c r="Z2176" i="7" s="1"/>
  <c r="Z2177" i="7" s="1"/>
  <c r="Z2178" i="7" s="1"/>
  <c r="Z2179" i="7" s="1"/>
  <c r="Z2180" i="7" s="1"/>
  <c r="Z2181" i="7" s="1"/>
  <c r="Z2182" i="7" s="1"/>
  <c r="Z2183" i="7" s="1"/>
  <c r="Z2184" i="7" s="1"/>
  <c r="Z2185" i="7" s="1"/>
  <c r="Z2186" i="7" s="1"/>
  <c r="Z2187" i="7" s="1"/>
  <c r="Z2188" i="7" s="1"/>
  <c r="Z2189" i="7" s="1"/>
  <c r="Z2190" i="7" s="1"/>
  <c r="Z2191" i="7" s="1"/>
  <c r="Z2192" i="7" s="1"/>
  <c r="Z2193" i="7" s="1"/>
  <c r="Z2194" i="7" s="1"/>
  <c r="Z2195" i="7" s="1"/>
  <c r="Z2196" i="7" s="1"/>
  <c r="Z2197" i="7" s="1"/>
  <c r="Z2198" i="7" s="1"/>
  <c r="Z2199" i="7" s="1"/>
  <c r="Z2200" i="7" s="1"/>
  <c r="Z2201" i="7" s="1"/>
  <c r="Z2202" i="7" s="1"/>
  <c r="Z2203" i="7" s="1"/>
  <c r="Z2204" i="7" s="1"/>
  <c r="Z2205" i="7" s="1"/>
  <c r="Z2206" i="7" s="1"/>
  <c r="Z2207" i="7" s="1"/>
  <c r="Z2208" i="7" s="1"/>
  <c r="Z2209" i="7" s="1"/>
  <c r="Z2210" i="7" s="1"/>
  <c r="Z2211" i="7" s="1"/>
  <c r="Z2212" i="7" s="1"/>
  <c r="Z2213" i="7" s="1"/>
  <c r="Z2214" i="7" s="1"/>
  <c r="Z2215" i="7" s="1"/>
  <c r="Z2216" i="7" s="1"/>
  <c r="Z2217" i="7" s="1"/>
  <c r="Z2218" i="7" s="1"/>
  <c r="Z2219" i="7" s="1"/>
  <c r="Z2220" i="7" s="1"/>
  <c r="Z2221" i="7" s="1"/>
  <c r="Z2222" i="7" s="1"/>
  <c r="Z2223" i="7" s="1"/>
  <c r="Z2224" i="7" s="1"/>
  <c r="Z2225" i="7" s="1"/>
  <c r="Z2226" i="7" s="1"/>
  <c r="Z2227" i="7" s="1"/>
  <c r="Z2228" i="7" s="1"/>
  <c r="Z2229" i="7" s="1"/>
  <c r="Z2230" i="7" s="1"/>
  <c r="Z2231" i="7" s="1"/>
  <c r="Z2232" i="7" s="1"/>
  <c r="Z2233" i="7" s="1"/>
  <c r="Z2234" i="7" s="1"/>
  <c r="Z2235" i="7" s="1"/>
  <c r="Z2236" i="7" s="1"/>
  <c r="Z2237" i="7" s="1"/>
  <c r="Z2238" i="7" s="1"/>
  <c r="Z2239" i="7" s="1"/>
  <c r="Z2240" i="7" s="1"/>
  <c r="Z2241" i="7" s="1"/>
  <c r="Z2242" i="7" s="1"/>
  <c r="Z2243" i="7" s="1"/>
  <c r="Z2244" i="7" s="1"/>
  <c r="Z2245" i="7" s="1"/>
  <c r="Z2246" i="7" s="1"/>
  <c r="Z2247" i="7" s="1"/>
  <c r="Z2248" i="7" s="1"/>
  <c r="Z2249" i="7" s="1"/>
  <c r="Z2250" i="7" s="1"/>
  <c r="Z2251" i="7" s="1"/>
  <c r="Z2252" i="7" s="1"/>
  <c r="Z2253" i="7" s="1"/>
  <c r="Z2254" i="7" s="1"/>
  <c r="Z2255" i="7" s="1"/>
  <c r="Z2256" i="7" s="1"/>
  <c r="Z2257" i="7" s="1"/>
  <c r="Z2258" i="7" s="1"/>
  <c r="Z2259" i="7" s="1"/>
  <c r="Z2260" i="7" s="1"/>
  <c r="Z2261" i="7" s="1"/>
  <c r="Z2262" i="7" s="1"/>
  <c r="Z2263" i="7" s="1"/>
  <c r="Z2264" i="7" s="1"/>
  <c r="Z2265" i="7" s="1"/>
  <c r="Z2266" i="7" s="1"/>
  <c r="Z2267" i="7" s="1"/>
  <c r="Z2268" i="7" s="1"/>
  <c r="Z2269" i="7" s="1"/>
  <c r="Z2270" i="7" s="1"/>
  <c r="Z2271" i="7" s="1"/>
  <c r="Z2272" i="7" s="1"/>
  <c r="Z2273" i="7" s="1"/>
  <c r="Z2274" i="7" s="1"/>
  <c r="Z2275" i="7" s="1"/>
  <c r="Z2276" i="7" s="1"/>
  <c r="Z2277" i="7" s="1"/>
  <c r="Z2278" i="7" s="1"/>
  <c r="Z2279" i="7" s="1"/>
  <c r="Z2280" i="7" s="1"/>
  <c r="Z2281" i="7" s="1"/>
  <c r="Z2282" i="7" s="1"/>
  <c r="Z2283" i="7" s="1"/>
  <c r="Z2284" i="7" s="1"/>
  <c r="Z2285" i="7" s="1"/>
  <c r="Z2286" i="7" s="1"/>
  <c r="Z2287" i="7" s="1"/>
  <c r="Z2288" i="7" s="1"/>
  <c r="Z2289" i="7" s="1"/>
  <c r="Z2290" i="7" s="1"/>
  <c r="Z2291" i="7" s="1"/>
  <c r="Z2292" i="7" s="1"/>
  <c r="Z2293" i="7" s="1"/>
  <c r="Z2294" i="7" s="1"/>
  <c r="Z2295" i="7" s="1"/>
  <c r="Z2296" i="7" s="1"/>
  <c r="Z2297" i="7" s="1"/>
  <c r="Z2298" i="7" s="1"/>
  <c r="Z2299" i="7" s="1"/>
  <c r="Z2300" i="7" s="1"/>
  <c r="Z2301" i="7" s="1"/>
  <c r="Z2302" i="7" s="1"/>
  <c r="Z2303" i="7" s="1"/>
  <c r="Z2304" i="7" s="1"/>
  <c r="Z2305" i="7" s="1"/>
  <c r="Z2306" i="7" s="1"/>
  <c r="Z2307" i="7" s="1"/>
  <c r="Z2308" i="7" s="1"/>
  <c r="Z2309" i="7" s="1"/>
  <c r="Z2310" i="7" s="1"/>
  <c r="Z2311" i="7" s="1"/>
  <c r="Z2312" i="7" s="1"/>
  <c r="Z2313" i="7" s="1"/>
  <c r="Z2314" i="7" s="1"/>
  <c r="Z2315" i="7" s="1"/>
  <c r="Z2316" i="7" s="1"/>
  <c r="Z2317" i="7" s="1"/>
  <c r="Z2318" i="7" s="1"/>
  <c r="Z2319" i="7" s="1"/>
  <c r="Z2320" i="7" s="1"/>
  <c r="Z2321" i="7" s="1"/>
  <c r="Z2322" i="7" s="1"/>
  <c r="Z2323" i="7" s="1"/>
  <c r="Z2324" i="7" s="1"/>
  <c r="Z2325" i="7" s="1"/>
  <c r="Z2326" i="7" s="1"/>
  <c r="Z2327" i="7" s="1"/>
  <c r="Z2328" i="7" s="1"/>
  <c r="Z2329" i="7" s="1"/>
  <c r="Z2330" i="7" s="1"/>
  <c r="Z2331" i="7" s="1"/>
  <c r="Z2332" i="7" s="1"/>
  <c r="Z2333" i="7" s="1"/>
  <c r="Z2334" i="7" s="1"/>
  <c r="Z2335" i="7" s="1"/>
  <c r="Z2336" i="7" s="1"/>
  <c r="Z2337" i="7" s="1"/>
  <c r="Z2338" i="7" s="1"/>
  <c r="Z2339" i="7" s="1"/>
  <c r="Z2340" i="7" s="1"/>
  <c r="Z2341" i="7" s="1"/>
  <c r="Z2342" i="7" s="1"/>
  <c r="Z2343" i="7" s="1"/>
  <c r="Z2344" i="7" s="1"/>
  <c r="Z2345" i="7" s="1"/>
  <c r="Z2346" i="7" s="1"/>
  <c r="Z2347" i="7" s="1"/>
  <c r="Z2348" i="7" s="1"/>
  <c r="Z2349" i="7" s="1"/>
  <c r="Z2350" i="7" s="1"/>
  <c r="Z2351" i="7" s="1"/>
  <c r="Z2352" i="7" s="1"/>
  <c r="Z2353" i="7" s="1"/>
  <c r="Z2354" i="7" s="1"/>
  <c r="Z2355" i="7" s="1"/>
  <c r="Z2356" i="7" s="1"/>
  <c r="Z2357" i="7" s="1"/>
  <c r="Z2358" i="7" s="1"/>
  <c r="Z2359" i="7" s="1"/>
  <c r="Z2360" i="7" s="1"/>
  <c r="Z2361" i="7" s="1"/>
  <c r="Z2362" i="7" s="1"/>
  <c r="Z2363" i="7" s="1"/>
  <c r="Z2364" i="7" s="1"/>
  <c r="Z2365" i="7" s="1"/>
  <c r="Z2366" i="7" s="1"/>
  <c r="Z2367" i="7" s="1"/>
  <c r="Z2368" i="7" s="1"/>
  <c r="Z2369" i="7" s="1"/>
  <c r="Z2370" i="7" s="1"/>
  <c r="Z2371" i="7" s="1"/>
  <c r="Z2372" i="7" s="1"/>
  <c r="Z2373" i="7" s="1"/>
  <c r="Z2374" i="7" s="1"/>
  <c r="Z2375" i="7" s="1"/>
  <c r="Z2376" i="7" s="1"/>
  <c r="Z2377" i="7" s="1"/>
  <c r="Z2378" i="7" s="1"/>
  <c r="Z2379" i="7" s="1"/>
  <c r="Z2380" i="7" s="1"/>
  <c r="Z2381" i="7" s="1"/>
  <c r="Z2382" i="7" s="1"/>
  <c r="Z2383" i="7" s="1"/>
  <c r="Z2384" i="7" s="1"/>
  <c r="Z2385" i="7" s="1"/>
  <c r="Z2386" i="7" s="1"/>
  <c r="Z2387" i="7" s="1"/>
  <c r="Z2388" i="7" s="1"/>
  <c r="Z2389" i="7" s="1"/>
  <c r="Z2390" i="7" s="1"/>
  <c r="Z2391" i="7" s="1"/>
  <c r="Z2392" i="7" s="1"/>
  <c r="Z2393" i="7" s="1"/>
  <c r="Z2394" i="7" s="1"/>
  <c r="Z2395" i="7" s="1"/>
  <c r="Z2396" i="7" s="1"/>
  <c r="Z2397" i="7" s="1"/>
  <c r="Z2398" i="7" s="1"/>
  <c r="Z2399" i="7" s="1"/>
  <c r="Z2400" i="7" s="1"/>
  <c r="Z2401" i="7" s="1"/>
  <c r="Z2402" i="7" s="1"/>
  <c r="Z2403" i="7" s="1"/>
  <c r="Z2404" i="7" s="1"/>
  <c r="Z2405" i="7" s="1"/>
  <c r="Z2406" i="7" s="1"/>
  <c r="Z2407" i="7" s="1"/>
  <c r="Z2408" i="7" s="1"/>
  <c r="Z2409" i="7" s="1"/>
  <c r="Z2410" i="7" s="1"/>
  <c r="Z2411" i="7" s="1"/>
  <c r="Z2412" i="7" s="1"/>
  <c r="Z2413" i="7" s="1"/>
  <c r="Z2414" i="7" s="1"/>
  <c r="Z2415" i="7" s="1"/>
  <c r="Z2416" i="7" s="1"/>
  <c r="Z2417" i="7" s="1"/>
  <c r="Z2418" i="7" s="1"/>
  <c r="Z2419" i="7" s="1"/>
  <c r="Z2420" i="7" s="1"/>
  <c r="Z2421" i="7" s="1"/>
  <c r="Z2422" i="7" s="1"/>
  <c r="Z2423" i="7" s="1"/>
  <c r="Z2424" i="7" s="1"/>
  <c r="Z2425" i="7" s="1"/>
  <c r="Z2426" i="7" s="1"/>
  <c r="Z2427" i="7" s="1"/>
  <c r="Z2428" i="7" s="1"/>
  <c r="Z2429" i="7" s="1"/>
  <c r="Z2430" i="7" s="1"/>
  <c r="Z2431" i="7" s="1"/>
  <c r="Z2432" i="7" s="1"/>
  <c r="Z2433" i="7" s="1"/>
  <c r="Z2434" i="7" s="1"/>
  <c r="Z2435" i="7" s="1"/>
  <c r="Z2436" i="7" s="1"/>
  <c r="Z2437" i="7" s="1"/>
  <c r="Z2438" i="7" s="1"/>
  <c r="Z2439" i="7" s="1"/>
  <c r="Z2440" i="7" s="1"/>
  <c r="Z2441" i="7" s="1"/>
  <c r="Z2442" i="7" s="1"/>
  <c r="Z2443" i="7" s="1"/>
  <c r="Z2444" i="7" s="1"/>
  <c r="Z2445" i="7" s="1"/>
  <c r="Z2446" i="7" s="1"/>
  <c r="Z2447" i="7" s="1"/>
  <c r="Z2448" i="7" s="1"/>
  <c r="Z2449" i="7" s="1"/>
  <c r="Z2450" i="7" s="1"/>
  <c r="Z2451" i="7" s="1"/>
  <c r="Z2452" i="7" s="1"/>
  <c r="Z2453" i="7" s="1"/>
  <c r="Z2454" i="7" s="1"/>
  <c r="Z2455" i="7" s="1"/>
  <c r="Z2456" i="7" s="1"/>
  <c r="Z2457" i="7" s="1"/>
  <c r="Z2458" i="7" s="1"/>
  <c r="Z2459" i="7" s="1"/>
  <c r="Z2460" i="7" s="1"/>
  <c r="Z2461" i="7" s="1"/>
  <c r="Z2462" i="7" s="1"/>
  <c r="Z2463" i="7" s="1"/>
  <c r="Z2464" i="7" s="1"/>
  <c r="Z2465" i="7" s="1"/>
  <c r="Z2466" i="7" s="1"/>
  <c r="Z2467" i="7" s="1"/>
  <c r="Z2468" i="7" s="1"/>
  <c r="Z2469" i="7" s="1"/>
  <c r="Z2470" i="7" s="1"/>
  <c r="Z2471" i="7" s="1"/>
  <c r="Z2472" i="7" s="1"/>
  <c r="Z2473" i="7" s="1"/>
  <c r="Z2474" i="7" s="1"/>
  <c r="Z2475" i="7" s="1"/>
  <c r="Z2476" i="7" s="1"/>
  <c r="Z2477" i="7" s="1"/>
  <c r="Z2478" i="7" s="1"/>
  <c r="Z2479" i="7" s="1"/>
  <c r="Z2480" i="7" s="1"/>
  <c r="Z2481" i="7" s="1"/>
  <c r="Z2482" i="7" s="1"/>
  <c r="Z2483" i="7" s="1"/>
  <c r="Z2484" i="7" s="1"/>
  <c r="Z2485" i="7" s="1"/>
  <c r="Z2486" i="7" s="1"/>
  <c r="Z2487" i="7" s="1"/>
  <c r="Z2488" i="7" s="1"/>
  <c r="Z2489" i="7" s="1"/>
  <c r="Z2490" i="7" s="1"/>
  <c r="Z2491" i="7" s="1"/>
  <c r="Z2492" i="7" s="1"/>
  <c r="Z2493" i="7" s="1"/>
  <c r="Z2494" i="7" s="1"/>
  <c r="Z2495" i="7" s="1"/>
  <c r="Z2496" i="7" s="1"/>
  <c r="Z2497" i="7" s="1"/>
  <c r="Z2498" i="7" s="1"/>
  <c r="Z2499" i="7" s="1"/>
  <c r="Z2500" i="7" s="1"/>
  <c r="Z2501" i="7" s="1"/>
  <c r="Z2502" i="7" s="1"/>
  <c r="Z2503" i="7" s="1"/>
  <c r="Z2504" i="7" s="1"/>
  <c r="Z2505" i="7" s="1"/>
  <c r="Z2506" i="7" s="1"/>
  <c r="Z2507" i="7" s="1"/>
  <c r="Z2508" i="7" s="1"/>
  <c r="Z2509" i="7" s="1"/>
  <c r="Z2510" i="7" s="1"/>
  <c r="Z2511" i="7" s="1"/>
  <c r="Z2512" i="7" s="1"/>
  <c r="Z2513" i="7" s="1"/>
  <c r="Z2514" i="7" s="1"/>
  <c r="Z2515" i="7" s="1"/>
  <c r="Z2516" i="7" s="1"/>
  <c r="Z2517" i="7" s="1"/>
  <c r="Z2518" i="7" s="1"/>
  <c r="Z2519" i="7" s="1"/>
  <c r="Z2520" i="7" s="1"/>
  <c r="Z2521" i="7" s="1"/>
  <c r="Z2522" i="7" s="1"/>
  <c r="Z2523" i="7" s="1"/>
  <c r="Z2524" i="7" s="1"/>
  <c r="Z2525" i="7" s="1"/>
  <c r="Z2526" i="7" s="1"/>
  <c r="Z2527" i="7" s="1"/>
  <c r="Z2528" i="7" s="1"/>
  <c r="Z2529" i="7" s="1"/>
  <c r="Z2530" i="7" s="1"/>
  <c r="Z2531" i="7" s="1"/>
  <c r="Z2532" i="7" s="1"/>
  <c r="Z2533" i="7" s="1"/>
  <c r="Z2534" i="7" s="1"/>
  <c r="Z2535" i="7" s="1"/>
  <c r="Z2536" i="7" s="1"/>
  <c r="Z2537" i="7" s="1"/>
  <c r="Z2538" i="7" s="1"/>
  <c r="Z2539" i="7" s="1"/>
  <c r="Z2540" i="7" s="1"/>
  <c r="Z2541" i="7" s="1"/>
  <c r="Z2542" i="7" s="1"/>
  <c r="Z2543" i="7" s="1"/>
  <c r="Z2544" i="7" s="1"/>
  <c r="Z2545" i="7" s="1"/>
  <c r="Z2546" i="7" s="1"/>
  <c r="Z2547" i="7" s="1"/>
  <c r="Z2548" i="7" s="1"/>
  <c r="Z2549" i="7" s="1"/>
  <c r="Z2550" i="7" s="1"/>
  <c r="Z2551" i="7" s="1"/>
  <c r="Z2552" i="7" s="1"/>
  <c r="Z2553" i="7" s="1"/>
  <c r="Z2554" i="7" s="1"/>
  <c r="Z2555" i="7" s="1"/>
  <c r="Z2556" i="7" s="1"/>
  <c r="Z2557" i="7" s="1"/>
  <c r="Z2558" i="7" s="1"/>
  <c r="Z2559" i="7" s="1"/>
  <c r="Z2560" i="7" s="1"/>
  <c r="Z2561" i="7" s="1"/>
  <c r="Z2562" i="7" s="1"/>
  <c r="Z2563" i="7" s="1"/>
  <c r="Z2564" i="7" s="1"/>
  <c r="Z2565" i="7" s="1"/>
  <c r="Z2566" i="7" s="1"/>
  <c r="Z2567" i="7" s="1"/>
  <c r="Z2568" i="7" s="1"/>
  <c r="Z2569" i="7" s="1"/>
  <c r="Z2570" i="7" s="1"/>
  <c r="Z2571" i="7" s="1"/>
  <c r="Z2572" i="7" s="1"/>
  <c r="Z2573" i="7" s="1"/>
  <c r="Z2574" i="7" s="1"/>
  <c r="Z2575" i="7" s="1"/>
  <c r="Z2576" i="7" s="1"/>
  <c r="Z2577" i="7" s="1"/>
  <c r="Z2578" i="7" s="1"/>
  <c r="Z2579" i="7" s="1"/>
  <c r="Z2580" i="7" s="1"/>
  <c r="Z2581" i="7" s="1"/>
  <c r="Z2582" i="7" s="1"/>
  <c r="Z2583" i="7" s="1"/>
  <c r="Z2584" i="7" s="1"/>
  <c r="Z2585" i="7" s="1"/>
  <c r="Z2586" i="7" s="1"/>
  <c r="Z2587" i="7" s="1"/>
  <c r="Z2588" i="7" s="1"/>
  <c r="Z2589" i="7" s="1"/>
  <c r="Z2590" i="7" s="1"/>
  <c r="Z2591" i="7" s="1"/>
  <c r="Z2592" i="7" s="1"/>
  <c r="Z2593" i="7" s="1"/>
  <c r="Z2594" i="7" s="1"/>
  <c r="Z2595" i="7" s="1"/>
  <c r="Z2596" i="7" s="1"/>
  <c r="Z2597" i="7" s="1"/>
  <c r="Z2598" i="7" s="1"/>
  <c r="Z2599" i="7" s="1"/>
  <c r="Z2600" i="7" s="1"/>
  <c r="Z2601" i="7" s="1"/>
  <c r="Z2602" i="7" s="1"/>
  <c r="Z2603" i="7" s="1"/>
  <c r="Z2604" i="7" s="1"/>
  <c r="Z2605" i="7" s="1"/>
  <c r="Z2606" i="7" s="1"/>
  <c r="Z2607" i="7" s="1"/>
  <c r="Z2608" i="7" s="1"/>
  <c r="Z2609" i="7" s="1"/>
  <c r="Z2610" i="7" s="1"/>
  <c r="Z2611" i="7" s="1"/>
  <c r="Z2612" i="7" s="1"/>
  <c r="Z2613" i="7" s="1"/>
  <c r="Z2614" i="7" s="1"/>
  <c r="Z2615" i="7" s="1"/>
  <c r="Z2616" i="7" s="1"/>
  <c r="Z2617" i="7" s="1"/>
  <c r="Z2618" i="7" s="1"/>
  <c r="Z2619" i="7" s="1"/>
  <c r="Z2620" i="7" s="1"/>
  <c r="Z2621" i="7" s="1"/>
  <c r="Z2622" i="7" s="1"/>
  <c r="Z2623" i="7" s="1"/>
  <c r="Z2624" i="7" s="1"/>
  <c r="Z2625" i="7" s="1"/>
  <c r="Z2626" i="7" s="1"/>
  <c r="Z2627" i="7" s="1"/>
  <c r="Z2628" i="7" s="1"/>
  <c r="Z2629" i="7" s="1"/>
  <c r="Z2630" i="7" s="1"/>
  <c r="Z2631" i="7" s="1"/>
  <c r="Z2632" i="7" s="1"/>
  <c r="Z2633" i="7" s="1"/>
  <c r="Z2634" i="7" s="1"/>
  <c r="Z2635" i="7" s="1"/>
  <c r="Z2636" i="7" s="1"/>
  <c r="Z2637" i="7" s="1"/>
  <c r="Z2638" i="7" s="1"/>
  <c r="Z2639" i="7" s="1"/>
  <c r="Z2640" i="7" s="1"/>
  <c r="Z2641" i="7" s="1"/>
  <c r="Z2642" i="7" s="1"/>
  <c r="Z2643" i="7" s="1"/>
  <c r="Z2644" i="7" s="1"/>
  <c r="Z2645" i="7" s="1"/>
  <c r="Z2646" i="7" s="1"/>
  <c r="Z2647" i="7" s="1"/>
  <c r="Z2648" i="7" s="1"/>
  <c r="Z2649" i="7" s="1"/>
  <c r="Z2650" i="7" s="1"/>
  <c r="Z2651" i="7" s="1"/>
  <c r="Z2652" i="7" s="1"/>
  <c r="Z2653" i="7" s="1"/>
  <c r="Z2654" i="7" s="1"/>
  <c r="Z2655" i="7" s="1"/>
  <c r="Z2656" i="7" s="1"/>
  <c r="Z2657" i="7" s="1"/>
  <c r="Z2658" i="7" s="1"/>
  <c r="Z2659" i="7" s="1"/>
  <c r="Z2660" i="7" s="1"/>
  <c r="Z2661" i="7" s="1"/>
  <c r="Z2662" i="7" s="1"/>
  <c r="Z2663" i="7" s="1"/>
  <c r="Z2664" i="7" s="1"/>
  <c r="Z2665" i="7" s="1"/>
  <c r="Z2666" i="7" s="1"/>
  <c r="Z2667" i="7" s="1"/>
  <c r="Z2668" i="7" s="1"/>
  <c r="Z2669" i="7" s="1"/>
  <c r="Z2670" i="7" s="1"/>
  <c r="Z2671" i="7" s="1"/>
  <c r="Z2672" i="7" s="1"/>
  <c r="Z2673" i="7" s="1"/>
  <c r="Z2674" i="7" s="1"/>
  <c r="Z2675" i="7" s="1"/>
  <c r="Z2676" i="7" s="1"/>
  <c r="Z2677" i="7" s="1"/>
  <c r="Z2678" i="7" s="1"/>
  <c r="Z2679" i="7" s="1"/>
  <c r="Z2680" i="7" s="1"/>
  <c r="Z2681" i="7" s="1"/>
  <c r="Z2682" i="7" s="1"/>
  <c r="Z2683" i="7" s="1"/>
  <c r="Z2684" i="7" s="1"/>
  <c r="Z2685" i="7" s="1"/>
  <c r="Z2686" i="7" s="1"/>
  <c r="Z2687" i="7" s="1"/>
  <c r="Z2688" i="7" s="1"/>
  <c r="Z2689" i="7" s="1"/>
  <c r="Z2690" i="7" s="1"/>
  <c r="Z2691" i="7" s="1"/>
  <c r="Z2692" i="7" s="1"/>
  <c r="Z2693" i="7" s="1"/>
  <c r="Z2694" i="7" s="1"/>
  <c r="Z2695" i="7" s="1"/>
  <c r="Z2696" i="7" s="1"/>
  <c r="Z2697" i="7" s="1"/>
  <c r="Z2698" i="7" s="1"/>
  <c r="Z2699" i="7" s="1"/>
  <c r="Z2700" i="7" s="1"/>
  <c r="Z2701" i="7" s="1"/>
  <c r="Z2702" i="7" s="1"/>
  <c r="Z2703" i="7" s="1"/>
  <c r="Z2704" i="7" s="1"/>
  <c r="Z2705" i="7" s="1"/>
  <c r="Z2706" i="7" s="1"/>
  <c r="Z2707" i="7" s="1"/>
  <c r="Z2708" i="7" s="1"/>
  <c r="Z2709" i="7" s="1"/>
  <c r="Z2710" i="7" s="1"/>
  <c r="Z2711" i="7" s="1"/>
  <c r="Z2712" i="7" s="1"/>
  <c r="Z2713" i="7" s="1"/>
  <c r="Z2714" i="7" s="1"/>
  <c r="Z2715" i="7" s="1"/>
  <c r="Z2716" i="7" s="1"/>
  <c r="Z2717" i="7" s="1"/>
  <c r="Z2718" i="7" s="1"/>
  <c r="Z2719" i="7" s="1"/>
  <c r="Z2720" i="7" s="1"/>
  <c r="Z2721" i="7" s="1"/>
  <c r="Z2722" i="7" s="1"/>
  <c r="Z2723" i="7" s="1"/>
  <c r="Z2724" i="7" s="1"/>
  <c r="Z2725" i="7" s="1"/>
  <c r="Z2726" i="7" s="1"/>
  <c r="Z2727" i="7" s="1"/>
  <c r="Z2728" i="7" s="1"/>
  <c r="Z2729" i="7" s="1"/>
  <c r="Z2730" i="7" s="1"/>
  <c r="Z2731" i="7" s="1"/>
  <c r="Z2732" i="7" s="1"/>
  <c r="Z2733" i="7" s="1"/>
  <c r="Z2734" i="7" s="1"/>
  <c r="Z2735" i="7" s="1"/>
  <c r="Z2736" i="7" s="1"/>
  <c r="Z2737" i="7" s="1"/>
  <c r="Z2738" i="7" s="1"/>
  <c r="Z2739" i="7" s="1"/>
  <c r="Z2740" i="7" s="1"/>
  <c r="Z2741" i="7" s="1"/>
  <c r="Z2742" i="7" s="1"/>
  <c r="Z2743" i="7" s="1"/>
  <c r="Z2744" i="7" s="1"/>
  <c r="Z2745" i="7" s="1"/>
  <c r="Z2746" i="7" s="1"/>
  <c r="Z2747" i="7" s="1"/>
  <c r="Z2748" i="7" s="1"/>
  <c r="Z2749" i="7" s="1"/>
  <c r="Z2750" i="7" s="1"/>
  <c r="Z2751" i="7" s="1"/>
  <c r="Z2752" i="7" s="1"/>
  <c r="Z2753" i="7" s="1"/>
  <c r="Z2754" i="7" s="1"/>
  <c r="Z2755" i="7" s="1"/>
  <c r="Z2756" i="7" s="1"/>
  <c r="Z2757" i="7" s="1"/>
  <c r="Z2758" i="7" s="1"/>
  <c r="Z2759" i="7" s="1"/>
  <c r="Z2760" i="7" s="1"/>
  <c r="Z2761" i="7" s="1"/>
  <c r="Z2762" i="7" s="1"/>
  <c r="Z2763" i="7" s="1"/>
  <c r="Z2764" i="7" s="1"/>
  <c r="Z2765" i="7" s="1"/>
  <c r="Z2766" i="7" s="1"/>
  <c r="Z2767" i="7" s="1"/>
  <c r="Z2768" i="7" s="1"/>
  <c r="Z2769" i="7" s="1"/>
  <c r="Z2770" i="7" s="1"/>
  <c r="Z2771" i="7" s="1"/>
  <c r="Z2772" i="7" s="1"/>
  <c r="Z2773" i="7" s="1"/>
  <c r="Z2774" i="7" s="1"/>
  <c r="Z2775" i="7" s="1"/>
  <c r="Z2776" i="7" s="1"/>
  <c r="Z2777" i="7" s="1"/>
  <c r="Z2778" i="7" s="1"/>
  <c r="Z2779" i="7" s="1"/>
  <c r="Z2780" i="7" s="1"/>
  <c r="Z2781" i="7" s="1"/>
  <c r="Z2782" i="7" s="1"/>
  <c r="Z2783" i="7" s="1"/>
  <c r="Z2784" i="7" s="1"/>
  <c r="Z2785" i="7" s="1"/>
  <c r="Z2786" i="7" s="1"/>
  <c r="Z2787" i="7" s="1"/>
  <c r="Z2788" i="7" s="1"/>
  <c r="Z2789" i="7" s="1"/>
  <c r="Z2790" i="7" s="1"/>
  <c r="Z2791" i="7" s="1"/>
  <c r="Z2792" i="7" s="1"/>
  <c r="Z2793" i="7" s="1"/>
  <c r="Z2794" i="7" s="1"/>
  <c r="Z2795" i="7" s="1"/>
  <c r="Z2796" i="7" s="1"/>
  <c r="Z2797" i="7" s="1"/>
  <c r="Z2798" i="7" s="1"/>
  <c r="Z2799" i="7" s="1"/>
  <c r="Z2800" i="7" s="1"/>
  <c r="Z2801" i="7" s="1"/>
  <c r="Z2802" i="7" s="1"/>
  <c r="Z2803" i="7" s="1"/>
  <c r="Z2804" i="7" s="1"/>
  <c r="Z2805" i="7" s="1"/>
  <c r="Z2806" i="7" s="1"/>
  <c r="Z2807" i="7" s="1"/>
  <c r="Z2808" i="7" s="1"/>
  <c r="Z2809" i="7" s="1"/>
  <c r="Z2810" i="7" s="1"/>
  <c r="Z2811" i="7" s="1"/>
  <c r="Z2812" i="7" s="1"/>
  <c r="Z2813" i="7" s="1"/>
  <c r="Z2814" i="7" s="1"/>
  <c r="Z2815" i="7" s="1"/>
  <c r="Z2816" i="7" s="1"/>
  <c r="Z2817" i="7" s="1"/>
  <c r="Z2818" i="7" s="1"/>
  <c r="Z2819" i="7" s="1"/>
  <c r="Z2820" i="7" s="1"/>
  <c r="Z2821" i="7" s="1"/>
  <c r="Z2822" i="7" s="1"/>
  <c r="Z2823" i="7" s="1"/>
  <c r="Z2824" i="7" s="1"/>
  <c r="Z2825" i="7" s="1"/>
  <c r="Z2826" i="7" s="1"/>
  <c r="Z2827" i="7" s="1"/>
  <c r="Z2828" i="7" s="1"/>
  <c r="Z2829" i="7" s="1"/>
  <c r="Z2830" i="7" s="1"/>
  <c r="Z2831" i="7" s="1"/>
  <c r="Z2832" i="7" s="1"/>
  <c r="Z2833" i="7" s="1"/>
  <c r="Z2834" i="7" s="1"/>
  <c r="Z2835" i="7" s="1"/>
  <c r="Z2836" i="7" s="1"/>
  <c r="Z2837" i="7" s="1"/>
  <c r="Z2838" i="7" s="1"/>
  <c r="Z2839" i="7" s="1"/>
  <c r="Z2840" i="7" s="1"/>
  <c r="Z2841" i="7" s="1"/>
  <c r="Z2842" i="7" s="1"/>
  <c r="Z2843" i="7" s="1"/>
  <c r="Z2844" i="7" s="1"/>
  <c r="Z2845" i="7" s="1"/>
  <c r="Z2846" i="7" s="1"/>
  <c r="Z2847" i="7" s="1"/>
  <c r="Z2848" i="7" s="1"/>
  <c r="Z2849" i="7" s="1"/>
  <c r="Z2850" i="7" s="1"/>
  <c r="Z2851" i="7" s="1"/>
  <c r="Z2852" i="7" s="1"/>
  <c r="Z2853" i="7" s="1"/>
  <c r="Z2854" i="7" s="1"/>
  <c r="Z2855" i="7" s="1"/>
  <c r="Z2856" i="7" s="1"/>
  <c r="Z2857" i="7" s="1"/>
  <c r="Z2858" i="7" s="1"/>
  <c r="Z2859" i="7" s="1"/>
  <c r="Z2860" i="7" s="1"/>
  <c r="Z2861" i="7" s="1"/>
  <c r="Z2862" i="7" s="1"/>
  <c r="Z2863" i="7" s="1"/>
  <c r="Z2864" i="7" s="1"/>
  <c r="Z2865" i="7" s="1"/>
  <c r="Z2866" i="7" s="1"/>
  <c r="Z2867" i="7" s="1"/>
  <c r="Z2868" i="7" s="1"/>
  <c r="Z2869" i="7" s="1"/>
  <c r="Z2870" i="7" s="1"/>
  <c r="Z2871" i="7" s="1"/>
  <c r="Z2872" i="7" s="1"/>
  <c r="Z2873" i="7" s="1"/>
  <c r="Z2874" i="7" s="1"/>
  <c r="Z2875" i="7" s="1"/>
  <c r="Z2876" i="7" s="1"/>
  <c r="Z2877" i="7" s="1"/>
  <c r="Z2878" i="7" s="1"/>
  <c r="Z2879" i="7" s="1"/>
  <c r="Z2880" i="7" s="1"/>
  <c r="Z2881" i="7" s="1"/>
  <c r="Z2882" i="7" s="1"/>
  <c r="Z2883" i="7" s="1"/>
  <c r="Z2884" i="7" s="1"/>
  <c r="Z2885" i="7" s="1"/>
  <c r="Z2886" i="7" s="1"/>
  <c r="Z2887" i="7" s="1"/>
  <c r="Z2888" i="7" s="1"/>
  <c r="Z2889" i="7" s="1"/>
  <c r="Z2890" i="7" s="1"/>
  <c r="Z2891" i="7" s="1"/>
  <c r="Z2892" i="7" s="1"/>
  <c r="Z2893" i="7" s="1"/>
  <c r="Z2894" i="7" s="1"/>
  <c r="Z2895" i="7" s="1"/>
  <c r="Z2896" i="7" s="1"/>
  <c r="Z2897" i="7" s="1"/>
  <c r="Z2898" i="7" s="1"/>
  <c r="Z2899" i="7" s="1"/>
  <c r="Z2900" i="7" s="1"/>
  <c r="Z2901" i="7" s="1"/>
  <c r="Z2902" i="7" s="1"/>
  <c r="Z2903" i="7" s="1"/>
  <c r="Z2904" i="7" s="1"/>
  <c r="Z2905" i="7" s="1"/>
  <c r="Z2906" i="7" s="1"/>
  <c r="Z2907" i="7" s="1"/>
  <c r="Z2908" i="7" s="1"/>
  <c r="Z2909" i="7" s="1"/>
  <c r="Z2910" i="7" s="1"/>
  <c r="Z2911" i="7" s="1"/>
  <c r="Z2912" i="7" s="1"/>
  <c r="Z2913" i="7" s="1"/>
  <c r="Z2914" i="7" s="1"/>
  <c r="Z2915" i="7" s="1"/>
  <c r="Z2916" i="7" s="1"/>
  <c r="Z2917" i="7" s="1"/>
  <c r="Z2918" i="7" s="1"/>
  <c r="Z2919" i="7" s="1"/>
  <c r="Z2920" i="7" s="1"/>
  <c r="Z2921" i="7" s="1"/>
  <c r="Z2922" i="7" s="1"/>
  <c r="Z2923" i="7" s="1"/>
  <c r="Z2924" i="7" s="1"/>
  <c r="Z2925" i="7" s="1"/>
  <c r="Z2926" i="7" s="1"/>
  <c r="Z2927" i="7" s="1"/>
  <c r="Z2928" i="7" s="1"/>
  <c r="Z2929" i="7" s="1"/>
  <c r="Z2930" i="7" s="1"/>
  <c r="Z2931" i="7" s="1"/>
  <c r="Z2932" i="7" s="1"/>
  <c r="Z2933" i="7" s="1"/>
  <c r="Z2934" i="7" s="1"/>
  <c r="Z2935" i="7" s="1"/>
  <c r="Z2936" i="7" s="1"/>
  <c r="Z2937" i="7" s="1"/>
  <c r="Z2938" i="7" s="1"/>
  <c r="Z2939" i="7" s="1"/>
  <c r="Z2940" i="7" s="1"/>
  <c r="Z2941" i="7" s="1"/>
  <c r="Z2942" i="7" s="1"/>
  <c r="Z2943" i="7" s="1"/>
  <c r="Z2944" i="7" s="1"/>
  <c r="Z2945" i="7" s="1"/>
  <c r="Z2946" i="7" s="1"/>
  <c r="Z2947" i="7" s="1"/>
  <c r="Z2948" i="7" s="1"/>
  <c r="Z2949" i="7" s="1"/>
  <c r="Z2950" i="7" s="1"/>
  <c r="Z2951" i="7" s="1"/>
  <c r="Z2952" i="7" s="1"/>
  <c r="Z2953" i="7" s="1"/>
  <c r="Z2954" i="7" s="1"/>
  <c r="Z2955" i="7" s="1"/>
  <c r="Z2956" i="7" s="1"/>
  <c r="Z2957" i="7" s="1"/>
  <c r="Z2958" i="7" s="1"/>
  <c r="Z2959" i="7" s="1"/>
  <c r="Z2960" i="7" s="1"/>
  <c r="Z2961" i="7" s="1"/>
  <c r="Z2962" i="7" s="1"/>
  <c r="Z2963" i="7" s="1"/>
  <c r="Z2964" i="7" s="1"/>
  <c r="Z2965" i="7" s="1"/>
  <c r="Z2966" i="7" s="1"/>
  <c r="Z2967" i="7" s="1"/>
  <c r="Z2968" i="7" s="1"/>
  <c r="Z2969" i="7" s="1"/>
  <c r="Z2970" i="7" s="1"/>
  <c r="Z2971" i="7" s="1"/>
  <c r="Z2972" i="7" s="1"/>
  <c r="Z2973" i="7" s="1"/>
  <c r="Z2974" i="7" s="1"/>
  <c r="Z2975" i="7" s="1"/>
  <c r="Z2976" i="7" s="1"/>
  <c r="Z2977" i="7" s="1"/>
  <c r="Z2978" i="7" s="1"/>
  <c r="Z2979" i="7" s="1"/>
  <c r="Z2980" i="7" s="1"/>
  <c r="Z2981" i="7" s="1"/>
  <c r="Z2982" i="7" s="1"/>
  <c r="Z2983" i="7" s="1"/>
  <c r="Z2984" i="7" s="1"/>
  <c r="Z2985" i="7" s="1"/>
  <c r="Z2986" i="7" s="1"/>
  <c r="Z2987" i="7" s="1"/>
  <c r="Z2988" i="7" s="1"/>
  <c r="Z2989" i="7" s="1"/>
  <c r="Z2990" i="7" s="1"/>
  <c r="Z2991" i="7" s="1"/>
  <c r="Z2992" i="7" s="1"/>
  <c r="Z2993" i="7" s="1"/>
  <c r="Z2994" i="7" s="1"/>
  <c r="Z2995" i="7" s="1"/>
  <c r="Z2996" i="7" s="1"/>
  <c r="Z2997" i="7" s="1"/>
  <c r="Z2998" i="7" s="1"/>
  <c r="Z2999" i="7" s="1"/>
  <c r="Z3000" i="7" s="1"/>
  <c r="Z3001" i="7" s="1"/>
  <c r="Z3002" i="7" s="1"/>
  <c r="Z3003" i="7" s="1"/>
  <c r="Z3004" i="7" s="1"/>
  <c r="Z3005" i="7" s="1"/>
  <c r="Z3006" i="7" s="1"/>
  <c r="Z3007" i="7" s="1"/>
  <c r="Z3008" i="7" s="1"/>
  <c r="Z3009" i="7" s="1"/>
  <c r="Z3010" i="7" s="1"/>
  <c r="Z3011" i="7" s="1"/>
  <c r="Z3012" i="7" s="1"/>
  <c r="Z3013" i="7" s="1"/>
  <c r="Z3014" i="7" s="1"/>
  <c r="Z3015" i="7" s="1"/>
  <c r="Z3016" i="7" s="1"/>
  <c r="Z3017" i="7" s="1"/>
  <c r="Z3018" i="7" s="1"/>
  <c r="Z3019" i="7" s="1"/>
  <c r="Z3020" i="7" s="1"/>
  <c r="Z3021" i="7" s="1"/>
  <c r="Z3022" i="7" s="1"/>
  <c r="Z3023" i="7" s="1"/>
  <c r="Z3024" i="7" s="1"/>
  <c r="Z3025" i="7" s="1"/>
  <c r="Z3026" i="7" s="1"/>
  <c r="Z3027" i="7" s="1"/>
  <c r="Z3028" i="7" s="1"/>
  <c r="Z3029" i="7" s="1"/>
  <c r="Z3030" i="7" s="1"/>
  <c r="Z3031" i="7" s="1"/>
  <c r="Z3032" i="7" s="1"/>
  <c r="Z3033" i="7" s="1"/>
  <c r="Z3034" i="7" s="1"/>
  <c r="Z3035" i="7" s="1"/>
  <c r="Z3036" i="7" s="1"/>
  <c r="Z3037" i="7" s="1"/>
  <c r="Z3038" i="7" s="1"/>
  <c r="Z3039" i="7" s="1"/>
  <c r="Z3040" i="7" s="1"/>
  <c r="Z3041" i="7" s="1"/>
  <c r="Z3042" i="7" s="1"/>
  <c r="Z3043" i="7" s="1"/>
  <c r="Z3044" i="7" s="1"/>
  <c r="Z3045" i="7" s="1"/>
  <c r="Z3046" i="7" s="1"/>
  <c r="Z3047" i="7" s="1"/>
  <c r="Z3048" i="7" s="1"/>
  <c r="Z3049" i="7" s="1"/>
  <c r="Z3050" i="7" s="1"/>
  <c r="Z3051" i="7" s="1"/>
  <c r="Z3052" i="7" s="1"/>
  <c r="Z3053" i="7" s="1"/>
  <c r="Z3054" i="7" s="1"/>
  <c r="Z3055" i="7" s="1"/>
  <c r="Z3056" i="7" s="1"/>
  <c r="Z3057" i="7" s="1"/>
  <c r="Z3058" i="7" s="1"/>
  <c r="Z3059" i="7" s="1"/>
  <c r="Z3060" i="7" s="1"/>
  <c r="Z3061" i="7" s="1"/>
  <c r="Z3062" i="7" s="1"/>
  <c r="Z3063" i="7" s="1"/>
  <c r="Z3064" i="7" s="1"/>
  <c r="Z3065" i="7" s="1"/>
  <c r="Z3066" i="7" s="1"/>
  <c r="Z3067" i="7" s="1"/>
  <c r="Z3068" i="7" s="1"/>
  <c r="Z3069" i="7" s="1"/>
  <c r="Z3070" i="7" s="1"/>
  <c r="Z3071" i="7" s="1"/>
  <c r="Z3072" i="7" s="1"/>
  <c r="Z3073" i="7" s="1"/>
  <c r="Z3074" i="7" s="1"/>
  <c r="Z3075" i="7" s="1"/>
  <c r="Z3076" i="7" s="1"/>
  <c r="Z3077" i="7" s="1"/>
  <c r="Z3078" i="7" s="1"/>
  <c r="Z3079" i="7" s="1"/>
  <c r="Z3080" i="7" s="1"/>
  <c r="Z3081" i="7" s="1"/>
  <c r="Z3082" i="7" s="1"/>
  <c r="Z3083" i="7" s="1"/>
  <c r="Z3084" i="7" s="1"/>
  <c r="Z3085" i="7" s="1"/>
  <c r="Z3086" i="7" s="1"/>
  <c r="Z3087" i="7" s="1"/>
  <c r="Z3088" i="7" s="1"/>
  <c r="Z3089" i="7" s="1"/>
  <c r="Z3090" i="7" s="1"/>
  <c r="Z3091" i="7" s="1"/>
  <c r="Z3092" i="7" s="1"/>
  <c r="Z3093" i="7" s="1"/>
  <c r="Z3094" i="7" s="1"/>
  <c r="Z3095" i="7" s="1"/>
  <c r="Z3096" i="7" s="1"/>
  <c r="Z3097" i="7" s="1"/>
  <c r="Z3098" i="7" s="1"/>
  <c r="Z3099" i="7" s="1"/>
  <c r="Z3100" i="7" s="1"/>
  <c r="Z3101" i="7" s="1"/>
  <c r="Z3102" i="7" s="1"/>
  <c r="Z3103" i="7" s="1"/>
  <c r="Z3104" i="7" s="1"/>
  <c r="Z3105" i="7" s="1"/>
  <c r="Z3106" i="7" s="1"/>
  <c r="Z3107" i="7" s="1"/>
  <c r="Z3108" i="7" s="1"/>
  <c r="Z3109" i="7" s="1"/>
  <c r="Z3110" i="7" s="1"/>
  <c r="Z3111" i="7" s="1"/>
  <c r="Z3112" i="7" s="1"/>
  <c r="Z3113" i="7" s="1"/>
  <c r="Z3114" i="7" s="1"/>
  <c r="Z3115" i="7" s="1"/>
  <c r="Z3116" i="7" s="1"/>
  <c r="Z3117" i="7" s="1"/>
  <c r="Z3118" i="7" s="1"/>
  <c r="Z3119" i="7" s="1"/>
  <c r="Z3120" i="7" s="1"/>
  <c r="Z3121" i="7" s="1"/>
  <c r="Z3122" i="7" s="1"/>
  <c r="Z3123" i="7" s="1"/>
  <c r="Z3124" i="7" s="1"/>
  <c r="Z3125" i="7" s="1"/>
  <c r="Z3126" i="7" s="1"/>
  <c r="Z3127" i="7" s="1"/>
  <c r="Z3128" i="7" s="1"/>
  <c r="Z3129" i="7" s="1"/>
  <c r="Z3130" i="7" s="1"/>
  <c r="Z3131" i="7" s="1"/>
  <c r="Z3132" i="7" s="1"/>
  <c r="Z3133" i="7" s="1"/>
  <c r="Z3134" i="7" s="1"/>
  <c r="Z3135" i="7" s="1"/>
  <c r="Z3136" i="7" s="1"/>
  <c r="Z3137" i="7" s="1"/>
  <c r="Z3138" i="7" s="1"/>
  <c r="Z3139" i="7" s="1"/>
  <c r="Z3140" i="7" s="1"/>
  <c r="Z3141" i="7" s="1"/>
  <c r="Z3142" i="7" s="1"/>
  <c r="Z3143" i="7" s="1"/>
  <c r="Z3144" i="7" s="1"/>
  <c r="Z3145" i="7" s="1"/>
  <c r="Z3146" i="7" s="1"/>
  <c r="Z3147" i="7" s="1"/>
  <c r="Z3148" i="7" s="1"/>
  <c r="Z3149" i="7" s="1"/>
  <c r="Z3150" i="7" s="1"/>
  <c r="Z3151" i="7" s="1"/>
  <c r="Z3152" i="7" s="1"/>
  <c r="Z3153" i="7" s="1"/>
  <c r="Z3154" i="7" s="1"/>
  <c r="Z3155" i="7" s="1"/>
  <c r="Z3156" i="7" s="1"/>
  <c r="Z3157" i="7" s="1"/>
  <c r="Z3158" i="7" s="1"/>
  <c r="Z3159" i="7" s="1"/>
  <c r="Z3160" i="7" s="1"/>
  <c r="Z3161" i="7" s="1"/>
  <c r="Z3162" i="7" s="1"/>
  <c r="Z3163" i="7" s="1"/>
  <c r="Z3164" i="7" s="1"/>
  <c r="Z3165" i="7" s="1"/>
  <c r="Z3166" i="7" s="1"/>
  <c r="Z3167" i="7" s="1"/>
  <c r="Z3168" i="7" s="1"/>
  <c r="Z3169" i="7" s="1"/>
  <c r="Z3170" i="7" s="1"/>
  <c r="Z3171" i="7" s="1"/>
  <c r="Z3172" i="7" s="1"/>
  <c r="Z3173" i="7" s="1"/>
  <c r="Z3174" i="7" s="1"/>
  <c r="Z3175" i="7" s="1"/>
  <c r="Z3176" i="7" s="1"/>
  <c r="Z3177" i="7" s="1"/>
  <c r="Z3178" i="7" s="1"/>
  <c r="Z3179" i="7" s="1"/>
  <c r="Z3180" i="7" s="1"/>
  <c r="Z3181" i="7" s="1"/>
  <c r="Z3182" i="7" s="1"/>
  <c r="Z3183" i="7" s="1"/>
  <c r="Z3184" i="7" s="1"/>
  <c r="Z3185" i="7" s="1"/>
  <c r="Z3186" i="7" s="1"/>
  <c r="Z3187" i="7" s="1"/>
  <c r="Z3188" i="7" s="1"/>
  <c r="Z3189" i="7" s="1"/>
  <c r="Z3190" i="7" s="1"/>
  <c r="Z3191" i="7" s="1"/>
  <c r="Z3192" i="7" s="1"/>
  <c r="Z3193" i="7" s="1"/>
  <c r="Z3194" i="7" s="1"/>
  <c r="Z3195" i="7" s="1"/>
  <c r="Z3196" i="7" s="1"/>
  <c r="Z3197" i="7" s="1"/>
  <c r="Z3198" i="7" s="1"/>
  <c r="Z3199" i="7" s="1"/>
  <c r="Z3200" i="7" s="1"/>
  <c r="Z3201" i="7" s="1"/>
  <c r="Z3202" i="7" s="1"/>
  <c r="Z3203" i="7" s="1"/>
  <c r="Z3204" i="7" s="1"/>
  <c r="Z3205" i="7" s="1"/>
  <c r="Z3206" i="7" s="1"/>
  <c r="Z3207" i="7" s="1"/>
  <c r="Z3208" i="7" s="1"/>
  <c r="Z3209" i="7" s="1"/>
  <c r="Z3210" i="7" s="1"/>
  <c r="Z3211" i="7" s="1"/>
  <c r="Z3212" i="7" s="1"/>
  <c r="Z3213" i="7" s="1"/>
  <c r="Z3214" i="7" s="1"/>
  <c r="Z3215" i="7" s="1"/>
  <c r="Z3216" i="7" s="1"/>
  <c r="Z3217" i="7" s="1"/>
  <c r="Z3218" i="7" s="1"/>
  <c r="Z3219" i="7" s="1"/>
  <c r="Z3220" i="7" s="1"/>
  <c r="Z3221" i="7" s="1"/>
  <c r="Z3222" i="7" s="1"/>
  <c r="Z3223" i="7" s="1"/>
  <c r="Z3224" i="7" s="1"/>
  <c r="Z3225" i="7" s="1"/>
  <c r="Z3226" i="7" s="1"/>
  <c r="Z3227" i="7" s="1"/>
  <c r="Z3228" i="7" s="1"/>
  <c r="Z3229" i="7" s="1"/>
  <c r="Z3230" i="7" s="1"/>
  <c r="Z3231" i="7" s="1"/>
  <c r="Z3232" i="7" s="1"/>
  <c r="Z3233" i="7" s="1"/>
  <c r="Z3234" i="7" s="1"/>
  <c r="Z3235" i="7" s="1"/>
  <c r="Z3236" i="7" s="1"/>
  <c r="Z3237" i="7" s="1"/>
  <c r="Z3238" i="7" s="1"/>
  <c r="Z3239" i="7" s="1"/>
  <c r="Z3240" i="7" s="1"/>
  <c r="Z3241" i="7" s="1"/>
  <c r="Z3242" i="7" s="1"/>
  <c r="Z3243" i="7" s="1"/>
  <c r="Z3244" i="7" s="1"/>
  <c r="Z3245" i="7" s="1"/>
  <c r="Z3246" i="7" s="1"/>
  <c r="Z3247" i="7" s="1"/>
  <c r="Z3248" i="7" s="1"/>
  <c r="Z3249" i="7" s="1"/>
  <c r="Z3250" i="7" s="1"/>
  <c r="Z3251" i="7" s="1"/>
  <c r="Z3252" i="7" s="1"/>
  <c r="Z3253" i="7" s="1"/>
  <c r="Z3254" i="7" s="1"/>
  <c r="Z3255" i="7" s="1"/>
  <c r="Z3256" i="7" s="1"/>
  <c r="Z3257" i="7" s="1"/>
  <c r="Z3258" i="7" s="1"/>
  <c r="Z3259" i="7" s="1"/>
  <c r="Z3260" i="7" s="1"/>
  <c r="Z3261" i="7" s="1"/>
  <c r="Z3262" i="7" s="1"/>
  <c r="Z3263" i="7" s="1"/>
  <c r="Z3264" i="7" s="1"/>
  <c r="Z3265" i="7" s="1"/>
  <c r="Z3266" i="7" s="1"/>
  <c r="Z3267" i="7" s="1"/>
  <c r="Z3268" i="7" s="1"/>
  <c r="Z3269" i="7" s="1"/>
  <c r="Z3270" i="7" s="1"/>
  <c r="Z3271" i="7" s="1"/>
  <c r="Z3272" i="7" s="1"/>
  <c r="Z3273" i="7" s="1"/>
  <c r="Z3274" i="7" s="1"/>
  <c r="Z3275" i="7" s="1"/>
  <c r="Z3276" i="7" s="1"/>
  <c r="Z3277" i="7" s="1"/>
  <c r="Z3278" i="7" s="1"/>
  <c r="Z3279" i="7" s="1"/>
  <c r="Z3280" i="7" s="1"/>
  <c r="Z3281" i="7" s="1"/>
  <c r="Z3282" i="7" s="1"/>
  <c r="Z3283" i="7" s="1"/>
  <c r="Z3284" i="7" s="1"/>
  <c r="Z3285" i="7" s="1"/>
  <c r="Z3286" i="7" s="1"/>
  <c r="Z3287" i="7" s="1"/>
  <c r="Z3288" i="7" s="1"/>
  <c r="Z3289" i="7" s="1"/>
  <c r="Z3290" i="7" s="1"/>
  <c r="Z3291" i="7" s="1"/>
  <c r="Z3292" i="7" s="1"/>
  <c r="Z3293" i="7" s="1"/>
  <c r="Z3294" i="7" s="1"/>
  <c r="Z3295" i="7" s="1"/>
  <c r="Z3296" i="7" s="1"/>
  <c r="Z3297" i="7" s="1"/>
  <c r="Z3298" i="7" s="1"/>
  <c r="Z3299" i="7" s="1"/>
  <c r="Z3300" i="7" s="1"/>
  <c r="Z3301" i="7" s="1"/>
  <c r="Z3302" i="7" s="1"/>
  <c r="Z3303" i="7" s="1"/>
  <c r="Z3304" i="7" s="1"/>
  <c r="Z3305" i="7" s="1"/>
  <c r="Z3306" i="7" s="1"/>
  <c r="Z3307" i="7" s="1"/>
  <c r="Z3308" i="7" s="1"/>
  <c r="Z3309" i="7" s="1"/>
  <c r="Z3310" i="7" s="1"/>
  <c r="Z3311" i="7" s="1"/>
  <c r="Z3312" i="7" s="1"/>
  <c r="Z3313" i="7" s="1"/>
  <c r="Z3314" i="7" s="1"/>
  <c r="Z3315" i="7" s="1"/>
  <c r="Z3316" i="7" s="1"/>
  <c r="Z3317" i="7" s="1"/>
  <c r="Z3318" i="7" s="1"/>
  <c r="Z3319" i="7" s="1"/>
  <c r="Z3320" i="7" s="1"/>
  <c r="Z3321" i="7" s="1"/>
  <c r="Z3322" i="7" s="1"/>
  <c r="Z3323" i="7" s="1"/>
  <c r="Z3324" i="7" s="1"/>
  <c r="Z3325" i="7" s="1"/>
  <c r="Z3326" i="7" s="1"/>
  <c r="Z3327" i="7" s="1"/>
  <c r="Z3328" i="7" s="1"/>
  <c r="Z3329" i="7" s="1"/>
  <c r="Z3330" i="7" s="1"/>
  <c r="Z3331" i="7" s="1"/>
  <c r="Z3332" i="7" s="1"/>
  <c r="Z3333" i="7" s="1"/>
  <c r="Z3334" i="7" s="1"/>
  <c r="Z3335" i="7" s="1"/>
  <c r="Z3336" i="7" s="1"/>
  <c r="Z3337" i="7" s="1"/>
  <c r="Z3338" i="7" s="1"/>
  <c r="Z3339" i="7" s="1"/>
  <c r="Z3340" i="7" s="1"/>
  <c r="Z3341" i="7" s="1"/>
  <c r="Z3342" i="7" s="1"/>
  <c r="Z3343" i="7" s="1"/>
  <c r="Z3344" i="7" s="1"/>
  <c r="Z3345" i="7" s="1"/>
  <c r="Z3346" i="7" s="1"/>
  <c r="Z3347" i="7" s="1"/>
  <c r="Z3348" i="7" s="1"/>
  <c r="Z3349" i="7" s="1"/>
  <c r="Z3350" i="7" s="1"/>
  <c r="Z3351" i="7" s="1"/>
  <c r="Z3352" i="7" s="1"/>
  <c r="Z3353" i="7" s="1"/>
  <c r="Z3354" i="7" s="1"/>
  <c r="Z3355" i="7" s="1"/>
  <c r="Z3356" i="7" s="1"/>
  <c r="Z3357" i="7" s="1"/>
  <c r="Z3358" i="7" s="1"/>
  <c r="Z3359" i="7" s="1"/>
  <c r="Z3360" i="7" s="1"/>
  <c r="Z3361" i="7" s="1"/>
  <c r="Z3362" i="7" s="1"/>
  <c r="Z3363" i="7" s="1"/>
  <c r="Z3364" i="7" s="1"/>
  <c r="Z3365" i="7" s="1"/>
  <c r="Z3366" i="7" s="1"/>
  <c r="Z3367" i="7" s="1"/>
  <c r="Z3368" i="7" s="1"/>
  <c r="Z3369" i="7" s="1"/>
  <c r="Z3370" i="7" s="1"/>
  <c r="Z3371" i="7" s="1"/>
  <c r="Z3372" i="7" s="1"/>
  <c r="Z3373" i="7" s="1"/>
  <c r="Z3374" i="7" s="1"/>
  <c r="Z3375" i="7" s="1"/>
  <c r="Z3376" i="7" s="1"/>
  <c r="Z3377" i="7" s="1"/>
  <c r="Z3378" i="7" s="1"/>
  <c r="Z3379" i="7" s="1"/>
  <c r="Z3380" i="7" s="1"/>
  <c r="Z3381" i="7" s="1"/>
  <c r="Z3382" i="7" s="1"/>
  <c r="Z3383" i="7" s="1"/>
  <c r="Z3384" i="7" s="1"/>
  <c r="Z3385" i="7" s="1"/>
  <c r="Z3386" i="7" s="1"/>
  <c r="Z3387" i="7" s="1"/>
  <c r="Z3388" i="7" s="1"/>
  <c r="Z3389" i="7" s="1"/>
  <c r="Z3390" i="7" s="1"/>
  <c r="Z3391" i="7" s="1"/>
  <c r="Z3392" i="7" s="1"/>
  <c r="Z3393" i="7" s="1"/>
  <c r="Z3394" i="7" s="1"/>
  <c r="Z3395" i="7" s="1"/>
  <c r="Z3396" i="7" s="1"/>
  <c r="Z3397" i="7" s="1"/>
  <c r="Z3398" i="7" s="1"/>
  <c r="Z3399" i="7" s="1"/>
  <c r="Z3400" i="7" s="1"/>
  <c r="Z3401" i="7" s="1"/>
  <c r="Z3402" i="7" s="1"/>
  <c r="Z3403" i="7" s="1"/>
  <c r="Z3404" i="7" s="1"/>
  <c r="Z3405" i="7" s="1"/>
  <c r="Z3406" i="7" s="1"/>
  <c r="Z3407" i="7" s="1"/>
  <c r="Z3408" i="7" s="1"/>
  <c r="Z3409" i="7" s="1"/>
  <c r="Z3410" i="7" s="1"/>
  <c r="Z3411" i="7" s="1"/>
  <c r="Z3412" i="7" s="1"/>
  <c r="Z3413" i="7" s="1"/>
  <c r="Z3414" i="7" s="1"/>
  <c r="Z3415" i="7" s="1"/>
  <c r="Z3416" i="7" s="1"/>
  <c r="Z3417" i="7" s="1"/>
  <c r="Z3418" i="7" s="1"/>
  <c r="Z3419" i="7" s="1"/>
  <c r="Z3420" i="7" s="1"/>
  <c r="Z3421" i="7" s="1"/>
  <c r="Z3422" i="7" s="1"/>
  <c r="Z3423" i="7" s="1"/>
  <c r="Z3424" i="7" s="1"/>
  <c r="Z3425" i="7" s="1"/>
  <c r="Z3426" i="7" s="1"/>
  <c r="Z3427" i="7" s="1"/>
  <c r="Z3428" i="7" s="1"/>
  <c r="Z3429" i="7" s="1"/>
  <c r="Z3430" i="7" s="1"/>
  <c r="Z3431" i="7" s="1"/>
  <c r="Z3432" i="7" s="1"/>
  <c r="Z3433" i="7" s="1"/>
  <c r="Z3434" i="7" s="1"/>
  <c r="Z3435" i="7" s="1"/>
  <c r="Z3436" i="7" s="1"/>
  <c r="Z3437" i="7" s="1"/>
  <c r="Z3438" i="7" s="1"/>
  <c r="Z3439" i="7" s="1"/>
  <c r="Z3440" i="7" s="1"/>
  <c r="Z3441" i="7" s="1"/>
  <c r="Z3442" i="7" s="1"/>
  <c r="Z3443" i="7" s="1"/>
  <c r="Z3444" i="7" s="1"/>
  <c r="Z3445" i="7" s="1"/>
  <c r="Z3446" i="7" s="1"/>
  <c r="Z3447" i="7" s="1"/>
  <c r="Z3448" i="7" s="1"/>
  <c r="Z3449" i="7" s="1"/>
  <c r="Z3450" i="7" s="1"/>
  <c r="Z3451" i="7" s="1"/>
  <c r="Z3452" i="7" s="1"/>
  <c r="Z3453" i="7" s="1"/>
  <c r="Z3454" i="7" s="1"/>
  <c r="Z3455" i="7" s="1"/>
  <c r="Z3456" i="7" s="1"/>
  <c r="Z3457" i="7" s="1"/>
  <c r="Z3458" i="7" s="1"/>
  <c r="Z3459" i="7" s="1"/>
  <c r="Z3460" i="7" s="1"/>
  <c r="Z3461" i="7" s="1"/>
  <c r="Z3462" i="7" s="1"/>
  <c r="Z3463" i="7" s="1"/>
  <c r="Z3464" i="7" s="1"/>
  <c r="Z3465" i="7" s="1"/>
  <c r="Z3466" i="7" s="1"/>
  <c r="Z3467" i="7" s="1"/>
  <c r="Z3468" i="7" s="1"/>
  <c r="Z3469" i="7" s="1"/>
  <c r="Z3470" i="7" s="1"/>
  <c r="Z3471" i="7" s="1"/>
  <c r="Z3472" i="7" s="1"/>
  <c r="Z3473" i="7" s="1"/>
  <c r="Z3474" i="7" s="1"/>
  <c r="Z3475" i="7" s="1"/>
  <c r="Z3476" i="7" s="1"/>
  <c r="Z3477" i="7" s="1"/>
  <c r="Z3478" i="7" s="1"/>
  <c r="Z3479" i="7" s="1"/>
  <c r="Z3480" i="7" s="1"/>
  <c r="Z3481" i="7" s="1"/>
  <c r="Z3482" i="7" s="1"/>
  <c r="Z3483" i="7" s="1"/>
  <c r="Z3484" i="7" s="1"/>
  <c r="Z3485" i="7" s="1"/>
  <c r="Z3486" i="7" s="1"/>
  <c r="Z3487" i="7" s="1"/>
  <c r="Z3488" i="7" s="1"/>
  <c r="Z3489" i="7" s="1"/>
  <c r="Z3490" i="7" s="1"/>
  <c r="Z3491" i="7" s="1"/>
  <c r="Z3492" i="7" s="1"/>
  <c r="Z3493" i="7" s="1"/>
  <c r="Z3494" i="7" s="1"/>
  <c r="Z3495" i="7" s="1"/>
  <c r="Z3496" i="7" s="1"/>
  <c r="Z3497" i="7" s="1"/>
  <c r="Z3498" i="7" s="1"/>
  <c r="Z3499" i="7" s="1"/>
  <c r="Z3500" i="7" s="1"/>
  <c r="Z3501" i="7" s="1"/>
  <c r="Z3502" i="7" s="1"/>
  <c r="Z3503" i="7" s="1"/>
  <c r="Z3504" i="7" s="1"/>
  <c r="Z3505" i="7" s="1"/>
  <c r="Z3506" i="7" s="1"/>
  <c r="Z3507" i="7" s="1"/>
  <c r="Z3508" i="7" s="1"/>
  <c r="Z3509" i="7" s="1"/>
  <c r="Z3510" i="7" s="1"/>
  <c r="Z3511" i="7" s="1"/>
  <c r="Z3512" i="7" s="1"/>
  <c r="Z3513" i="7" s="1"/>
  <c r="Z3514" i="7" s="1"/>
  <c r="Z3515" i="7" s="1"/>
  <c r="Z3516" i="7" s="1"/>
  <c r="Z3517" i="7" s="1"/>
  <c r="Z3518" i="7" s="1"/>
  <c r="Z3519" i="7" s="1"/>
  <c r="Z3520" i="7" s="1"/>
  <c r="Z3521" i="7" s="1"/>
  <c r="Z3522" i="7" s="1"/>
  <c r="Z3523" i="7" s="1"/>
  <c r="Z3524" i="7" s="1"/>
  <c r="Z3525" i="7" s="1"/>
  <c r="Z3526" i="7" s="1"/>
  <c r="Z3527" i="7" s="1"/>
  <c r="Z3528" i="7" s="1"/>
  <c r="Z3529" i="7" s="1"/>
  <c r="Z3530" i="7" s="1"/>
  <c r="Z3531" i="7" s="1"/>
  <c r="Z3532" i="7" s="1"/>
  <c r="Z3533" i="7" s="1"/>
  <c r="Z3534" i="7" s="1"/>
  <c r="Z3535" i="7" s="1"/>
  <c r="Z3536" i="7" s="1"/>
  <c r="Z3537" i="7" s="1"/>
  <c r="Z3538" i="7" s="1"/>
  <c r="Z3539" i="7" s="1"/>
  <c r="Z3540" i="7" s="1"/>
  <c r="Z3541" i="7" s="1"/>
  <c r="Z3542" i="7" s="1"/>
  <c r="Z3543" i="7" s="1"/>
  <c r="Z3544" i="7" s="1"/>
  <c r="Z3545" i="7" s="1"/>
  <c r="Z3546" i="7" s="1"/>
  <c r="Z3547" i="7" s="1"/>
  <c r="Z3548" i="7" s="1"/>
  <c r="Z3549" i="7" s="1"/>
  <c r="Z3550" i="7" s="1"/>
  <c r="Z3551" i="7" s="1"/>
  <c r="Z3552" i="7" s="1"/>
  <c r="Z3553" i="7" s="1"/>
  <c r="Z3554" i="7" s="1"/>
  <c r="Z3555" i="7" s="1"/>
  <c r="Z3556" i="7" s="1"/>
  <c r="Z3557" i="7" s="1"/>
  <c r="Z3558" i="7" s="1"/>
  <c r="Z3559" i="7" s="1"/>
  <c r="Z3560" i="7" s="1"/>
  <c r="Z3561" i="7" s="1"/>
  <c r="Z3562" i="7" s="1"/>
  <c r="Z3563" i="7" s="1"/>
  <c r="Z3564" i="7" s="1"/>
  <c r="Z3565" i="7" s="1"/>
  <c r="Z3566" i="7" s="1"/>
  <c r="Z3567" i="7" s="1"/>
  <c r="Z3568" i="7" s="1"/>
  <c r="Z3569" i="7" s="1"/>
  <c r="Z3570" i="7" s="1"/>
  <c r="Z3571" i="7" s="1"/>
  <c r="Z3572" i="7" s="1"/>
  <c r="Z3573" i="7" s="1"/>
  <c r="Z3574" i="7" s="1"/>
  <c r="Z3575" i="7" s="1"/>
  <c r="Z3576" i="7" s="1"/>
  <c r="Z3577" i="7" s="1"/>
  <c r="Z3578" i="7" s="1"/>
  <c r="Z3579" i="7" s="1"/>
  <c r="Z3580" i="7" s="1"/>
  <c r="Z3581" i="7" s="1"/>
  <c r="Z3582" i="7" s="1"/>
  <c r="Z3583" i="7" s="1"/>
  <c r="Z3584" i="7" s="1"/>
  <c r="Z3585" i="7" s="1"/>
  <c r="Z3586" i="7" s="1"/>
  <c r="Z3587" i="7" s="1"/>
  <c r="Z3588" i="7" s="1"/>
  <c r="Z3589" i="7" s="1"/>
  <c r="Z3590" i="7" s="1"/>
  <c r="Z3591" i="7" s="1"/>
  <c r="Z3592" i="7" s="1"/>
  <c r="Z3593" i="7" s="1"/>
  <c r="Z3594" i="7" s="1"/>
  <c r="Z3595" i="7" s="1"/>
  <c r="Z3596" i="7" s="1"/>
  <c r="Z3597" i="7" s="1"/>
  <c r="Z3598" i="7" s="1"/>
  <c r="Z3599" i="7" s="1"/>
  <c r="Z3600" i="7" s="1"/>
  <c r="Z3601" i="7" s="1"/>
  <c r="Z3602" i="7" s="1"/>
  <c r="Z3603" i="7" s="1"/>
  <c r="Z3604" i="7" s="1"/>
  <c r="Z3605" i="7" s="1"/>
  <c r="Z3606" i="7" s="1"/>
  <c r="Z3607" i="7" s="1"/>
  <c r="Z3608" i="7" s="1"/>
  <c r="Z3609" i="7" s="1"/>
  <c r="Z3610" i="7" s="1"/>
  <c r="Z3611" i="7" s="1"/>
  <c r="Z3612" i="7" s="1"/>
  <c r="Z3613" i="7" s="1"/>
  <c r="Z3614" i="7" s="1"/>
  <c r="Z3615" i="7" s="1"/>
  <c r="Z3616" i="7" s="1"/>
  <c r="Z3617" i="7" s="1"/>
  <c r="Z3618" i="7" s="1"/>
  <c r="Z3619" i="7" s="1"/>
  <c r="Z3620" i="7" s="1"/>
  <c r="Z3621" i="7" s="1"/>
  <c r="Z3622" i="7" s="1"/>
  <c r="Z3623" i="7" s="1"/>
  <c r="Z3624" i="7" s="1"/>
  <c r="Z3625" i="7" s="1"/>
  <c r="Z3626" i="7" s="1"/>
  <c r="Z3627" i="7" s="1"/>
  <c r="Z3628" i="7" s="1"/>
  <c r="Z3629" i="7" s="1"/>
  <c r="Z3630" i="7" s="1"/>
  <c r="Z3631" i="7" s="1"/>
  <c r="Z3632" i="7" s="1"/>
  <c r="Z3633" i="7" s="1"/>
  <c r="Z3634" i="7" s="1"/>
  <c r="Z3635" i="7" s="1"/>
  <c r="Z3636" i="7" s="1"/>
  <c r="Z3637" i="7" s="1"/>
  <c r="Z3638" i="7" s="1"/>
  <c r="Z3639" i="7" s="1"/>
  <c r="Z3640" i="7" s="1"/>
  <c r="Z3641" i="7" s="1"/>
  <c r="Z3642" i="7" s="1"/>
  <c r="Z3643" i="7" s="1"/>
  <c r="Z3644" i="7" s="1"/>
  <c r="Z3645" i="7" s="1"/>
  <c r="Z3646" i="7" s="1"/>
  <c r="Z3647" i="7" s="1"/>
  <c r="Z3648" i="7" s="1"/>
  <c r="Z3649" i="7" s="1"/>
  <c r="Z3650" i="7" s="1"/>
  <c r="Z3651" i="7" s="1"/>
  <c r="Z3652" i="7" s="1"/>
  <c r="Z3653" i="7" s="1"/>
  <c r="Z3654" i="7" s="1"/>
  <c r="Z3655" i="7" s="1"/>
  <c r="Z3656" i="7" s="1"/>
  <c r="Z3657" i="7" s="1"/>
  <c r="Z3658" i="7" s="1"/>
  <c r="Z3659" i="7" s="1"/>
  <c r="Z3660" i="7" s="1"/>
  <c r="Z3661" i="7" s="1"/>
  <c r="Z3662" i="7" s="1"/>
  <c r="Z3663" i="7" s="1"/>
  <c r="Z3664" i="7" s="1"/>
  <c r="Z3665" i="7" s="1"/>
  <c r="Z3666" i="7" s="1"/>
  <c r="Z3667" i="7" s="1"/>
  <c r="Z3668" i="7" s="1"/>
  <c r="Z3669" i="7" s="1"/>
  <c r="Z3670" i="7" s="1"/>
  <c r="Z3671" i="7" s="1"/>
  <c r="Z3672" i="7" s="1"/>
  <c r="Z3673" i="7" s="1"/>
  <c r="Z3674" i="7" s="1"/>
  <c r="Z3675" i="7" s="1"/>
  <c r="Z3676" i="7" s="1"/>
  <c r="Z3677" i="7" s="1"/>
  <c r="Z3678" i="7" s="1"/>
  <c r="Z3679" i="7" s="1"/>
  <c r="Z3680" i="7" s="1"/>
  <c r="Z3681" i="7" s="1"/>
  <c r="Z3682" i="7" s="1"/>
  <c r="Z3683" i="7" s="1"/>
  <c r="Z3684" i="7" s="1"/>
  <c r="Z3685" i="7" s="1"/>
  <c r="Z3686" i="7" s="1"/>
  <c r="Z3687" i="7" s="1"/>
  <c r="Z3688" i="7" s="1"/>
  <c r="Z3689" i="7" s="1"/>
  <c r="Z3690" i="7" s="1"/>
  <c r="Z3691" i="7" s="1"/>
  <c r="Z3692" i="7" s="1"/>
  <c r="Z3693" i="7" s="1"/>
  <c r="Z3694" i="7" s="1"/>
  <c r="Z3695" i="7" s="1"/>
  <c r="Z3696" i="7" s="1"/>
  <c r="Z3697" i="7" s="1"/>
  <c r="Z3698" i="7" s="1"/>
  <c r="Z3699" i="7" s="1"/>
  <c r="Z3700" i="7" s="1"/>
  <c r="Z3701" i="7" s="1"/>
  <c r="Z3702" i="7" s="1"/>
  <c r="Z3703" i="7" s="1"/>
  <c r="Z3704" i="7" s="1"/>
  <c r="Z3705" i="7" s="1"/>
  <c r="Z3706" i="7" s="1"/>
  <c r="Z3707" i="7" s="1"/>
  <c r="Z3708" i="7" s="1"/>
  <c r="Z3709" i="7" s="1"/>
  <c r="Z3710" i="7" s="1"/>
  <c r="Z3711" i="7" s="1"/>
  <c r="Z3712" i="7" s="1"/>
  <c r="Z3713" i="7" s="1"/>
  <c r="Z3714" i="7" s="1"/>
  <c r="Z3715" i="7" s="1"/>
  <c r="Z3716" i="7" s="1"/>
  <c r="Z3717" i="7" s="1"/>
  <c r="Z3718" i="7" s="1"/>
  <c r="Z3719" i="7" s="1"/>
  <c r="Z3720" i="7" s="1"/>
  <c r="Z3721" i="7" s="1"/>
  <c r="Z3722" i="7" s="1"/>
  <c r="Z3723" i="7" s="1"/>
  <c r="Z3724" i="7" s="1"/>
  <c r="Z3725" i="7" s="1"/>
  <c r="Z3726" i="7" s="1"/>
  <c r="Z3727" i="7" s="1"/>
  <c r="Z3728" i="7" s="1"/>
  <c r="Z3729" i="7" s="1"/>
  <c r="Z3730" i="7" s="1"/>
  <c r="Z3731" i="7" s="1"/>
  <c r="Z3732" i="7" s="1"/>
  <c r="Z3733" i="7" s="1"/>
  <c r="Z3734" i="7" s="1"/>
  <c r="Z3735" i="7" s="1"/>
  <c r="Z3736" i="7" s="1"/>
  <c r="Z3737" i="7" s="1"/>
  <c r="Z3738" i="7" s="1"/>
  <c r="Z3739" i="7" s="1"/>
  <c r="Z3740" i="7" s="1"/>
  <c r="Z3741" i="7" s="1"/>
  <c r="Z3742" i="7" s="1"/>
  <c r="Z3743" i="7" s="1"/>
  <c r="Z3744" i="7" s="1"/>
  <c r="Z3745" i="7" s="1"/>
  <c r="Z3746" i="7" s="1"/>
  <c r="Z3747" i="7" s="1"/>
  <c r="Z3748" i="7" s="1"/>
  <c r="Z3749" i="7" s="1"/>
  <c r="Z3750" i="7" s="1"/>
  <c r="Z3751" i="7" s="1"/>
  <c r="Z3752" i="7" s="1"/>
  <c r="Z3753" i="7" s="1"/>
  <c r="Z3754" i="7" s="1"/>
  <c r="Z3755" i="7" s="1"/>
  <c r="Z3756" i="7" s="1"/>
  <c r="Z3757" i="7" s="1"/>
  <c r="Z3758" i="7" s="1"/>
  <c r="Z3759" i="7" s="1"/>
  <c r="Z3760" i="7" s="1"/>
  <c r="Z3761" i="7" s="1"/>
  <c r="Z3762" i="7" s="1"/>
  <c r="Z3763" i="7" s="1"/>
  <c r="Z3764" i="7" s="1"/>
  <c r="Z3765" i="7" s="1"/>
  <c r="Z3766" i="7" s="1"/>
  <c r="Z3767" i="7" s="1"/>
  <c r="Z3768" i="7" s="1"/>
  <c r="Z3769" i="7" s="1"/>
  <c r="Z3770" i="7" s="1"/>
  <c r="Z3771" i="7" s="1"/>
  <c r="Z3772" i="7" s="1"/>
  <c r="Z3773" i="7" s="1"/>
  <c r="Z3774" i="7" s="1"/>
  <c r="Z3775" i="7" s="1"/>
  <c r="Z3776" i="7" s="1"/>
  <c r="Z3777" i="7" s="1"/>
  <c r="Z3778" i="7" s="1"/>
  <c r="Z3779" i="7" s="1"/>
  <c r="Z3780" i="7" s="1"/>
  <c r="Z3781" i="7" s="1"/>
  <c r="Z3782" i="7" s="1"/>
  <c r="Z3783" i="7" s="1"/>
  <c r="Z3784" i="7" s="1"/>
  <c r="Z3785" i="7" s="1"/>
  <c r="Z3786" i="7" s="1"/>
  <c r="Z3787" i="7" s="1"/>
  <c r="Z3788" i="7" s="1"/>
  <c r="Z3789" i="7" s="1"/>
  <c r="Z3790" i="7" s="1"/>
  <c r="Z3791" i="7" s="1"/>
  <c r="Z3792" i="7" s="1"/>
  <c r="Z3793" i="7" s="1"/>
  <c r="Z3794" i="7" s="1"/>
  <c r="Z3795" i="7" s="1"/>
  <c r="Z3796" i="7" s="1"/>
  <c r="Z3797" i="7" s="1"/>
  <c r="Z3798" i="7" s="1"/>
  <c r="Z3799" i="7" s="1"/>
  <c r="Z3800" i="7" s="1"/>
  <c r="Z3801" i="7" s="1"/>
  <c r="Z3802" i="7" s="1"/>
  <c r="Z3803" i="7" s="1"/>
  <c r="Z3804" i="7" s="1"/>
  <c r="Z3805" i="7" s="1"/>
  <c r="Z3806" i="7" s="1"/>
  <c r="Z3807" i="7" s="1"/>
  <c r="Z3808" i="7" s="1"/>
  <c r="Z3809" i="7" s="1"/>
  <c r="Z3810" i="7" s="1"/>
  <c r="Z3811" i="7" s="1"/>
  <c r="Z3812" i="7" s="1"/>
  <c r="Z3813" i="7" s="1"/>
  <c r="Z3814" i="7" s="1"/>
  <c r="Z3815" i="7" s="1"/>
  <c r="Z3816" i="7" s="1"/>
  <c r="Z3817" i="7" s="1"/>
  <c r="Z3818" i="7" s="1"/>
  <c r="Z3819" i="7" s="1"/>
  <c r="Z3820" i="7" s="1"/>
  <c r="Z3821" i="7" s="1"/>
  <c r="Z3822" i="7" s="1"/>
  <c r="Z3823" i="7" s="1"/>
  <c r="Z3824" i="7" s="1"/>
  <c r="Z3825" i="7" s="1"/>
  <c r="Z3826" i="7" s="1"/>
  <c r="Z3827" i="7" s="1"/>
  <c r="Z3828" i="7" s="1"/>
  <c r="Z3829" i="7" s="1"/>
  <c r="Z3830" i="7" s="1"/>
  <c r="Z3831" i="7" s="1"/>
  <c r="Z3832" i="7" s="1"/>
  <c r="Z3833" i="7" s="1"/>
  <c r="Z3834" i="7" s="1"/>
  <c r="Z3835" i="7" s="1"/>
  <c r="Z3836" i="7" s="1"/>
  <c r="Z3837" i="7" s="1"/>
  <c r="Z3838" i="7" s="1"/>
  <c r="Z3839" i="7" s="1"/>
  <c r="Z3840" i="7" s="1"/>
  <c r="Z3841" i="7" s="1"/>
  <c r="Z3842" i="7" s="1"/>
  <c r="Z3843" i="7" s="1"/>
  <c r="Z3844" i="7" s="1"/>
  <c r="Z3845" i="7" s="1"/>
  <c r="Z3846" i="7" s="1"/>
  <c r="Z3847" i="7" s="1"/>
  <c r="Z3848" i="7" s="1"/>
  <c r="Z3849" i="7" s="1"/>
  <c r="Z3850" i="7" s="1"/>
  <c r="Z3851" i="7" s="1"/>
  <c r="Z3852" i="7" s="1"/>
  <c r="Z3853" i="7" s="1"/>
  <c r="Z3854" i="7" s="1"/>
  <c r="Z3855" i="7" s="1"/>
  <c r="Z3856" i="7" s="1"/>
  <c r="Z3857" i="7" s="1"/>
  <c r="Z3858" i="7" s="1"/>
  <c r="Z3859" i="7" s="1"/>
  <c r="Z3860" i="7" s="1"/>
  <c r="Z3861" i="7" s="1"/>
  <c r="Z3862" i="7" s="1"/>
  <c r="Z3863" i="7" s="1"/>
  <c r="Z3864" i="7" s="1"/>
  <c r="Z3865" i="7" s="1"/>
  <c r="Z3866" i="7" s="1"/>
  <c r="Z3867" i="7" s="1"/>
  <c r="Z3868" i="7" s="1"/>
  <c r="Z3869" i="7" s="1"/>
  <c r="Z3870" i="7" s="1"/>
  <c r="Z3871" i="7" s="1"/>
  <c r="Z3872" i="7" s="1"/>
  <c r="Z3873" i="7" s="1"/>
  <c r="Z3874" i="7" s="1"/>
  <c r="Z3875" i="7" s="1"/>
  <c r="Z3876" i="7" s="1"/>
  <c r="Z3877" i="7" s="1"/>
  <c r="Z3878" i="7" s="1"/>
  <c r="Z3879" i="7" s="1"/>
  <c r="Z3880" i="7" s="1"/>
  <c r="Z3881" i="7" s="1"/>
  <c r="Z3882" i="7" s="1"/>
  <c r="Z3883" i="7" s="1"/>
  <c r="Z3884" i="7" s="1"/>
  <c r="Z3885" i="7" s="1"/>
  <c r="Z3886" i="7" s="1"/>
  <c r="Z3887" i="7" s="1"/>
  <c r="Z3888" i="7" s="1"/>
  <c r="Z3889" i="7" s="1"/>
  <c r="Z3890" i="7" s="1"/>
  <c r="Z3891" i="7" s="1"/>
  <c r="Z3892" i="7" s="1"/>
  <c r="Z3893" i="7" s="1"/>
  <c r="Z3894" i="7" s="1"/>
  <c r="Z3895" i="7" s="1"/>
  <c r="Z3896" i="7" s="1"/>
  <c r="Z3897" i="7" s="1"/>
  <c r="Z3898" i="7" s="1"/>
  <c r="Z3899" i="7" s="1"/>
  <c r="Z3900" i="7" s="1"/>
  <c r="Z3901" i="7" s="1"/>
  <c r="Z3902" i="7" s="1"/>
  <c r="Z3903" i="7" s="1"/>
  <c r="Z3904" i="7" s="1"/>
  <c r="Z3905" i="7" s="1"/>
  <c r="Z3906" i="7" s="1"/>
  <c r="Z3907" i="7" s="1"/>
  <c r="Z3908" i="7" s="1"/>
  <c r="Z3909" i="7" s="1"/>
  <c r="Z3910" i="7" s="1"/>
  <c r="Z3911" i="7" s="1"/>
  <c r="Z3912" i="7" s="1"/>
  <c r="Z3913" i="7" s="1"/>
  <c r="Z3914" i="7" s="1"/>
  <c r="Z3915" i="7" s="1"/>
  <c r="Z3916" i="7" s="1"/>
  <c r="Z3917" i="7" s="1"/>
  <c r="Z3918" i="7" s="1"/>
  <c r="Z3919" i="7" s="1"/>
  <c r="Z3920" i="7" s="1"/>
  <c r="Z3921" i="7" s="1"/>
  <c r="Z3922" i="7" s="1"/>
  <c r="Z3923" i="7" s="1"/>
  <c r="Z3924" i="7" s="1"/>
  <c r="Z3925" i="7" s="1"/>
  <c r="Z3926" i="7" s="1"/>
  <c r="Z3927" i="7" s="1"/>
  <c r="Z3928" i="7" s="1"/>
  <c r="Z3929" i="7" s="1"/>
  <c r="Z3930" i="7" s="1"/>
  <c r="Z3931" i="7" s="1"/>
  <c r="Z3932" i="7" s="1"/>
  <c r="Z3933" i="7" s="1"/>
  <c r="Z3934" i="7" s="1"/>
  <c r="Z3935" i="7" s="1"/>
  <c r="Z3936" i="7" s="1"/>
  <c r="Z3937" i="7" s="1"/>
  <c r="Z3938" i="7" s="1"/>
  <c r="Z3939" i="7" s="1"/>
  <c r="Z3940" i="7" s="1"/>
  <c r="Z3941" i="7" s="1"/>
  <c r="Z3942" i="7" s="1"/>
  <c r="Z3943" i="7" s="1"/>
  <c r="Z3944" i="7" s="1"/>
  <c r="Z3945" i="7" s="1"/>
  <c r="Z3946" i="7" s="1"/>
  <c r="Z3947" i="7" s="1"/>
  <c r="Z3948" i="7" s="1"/>
  <c r="Z3949" i="7" s="1"/>
  <c r="Z3950" i="7" s="1"/>
  <c r="Z3951" i="7" s="1"/>
  <c r="Z3952" i="7" s="1"/>
  <c r="Z3953" i="7" s="1"/>
  <c r="Z3954" i="7" s="1"/>
  <c r="Z3955" i="7" s="1"/>
  <c r="Z3956" i="7" s="1"/>
  <c r="Z3957" i="7" s="1"/>
  <c r="Z3958" i="7" s="1"/>
  <c r="Z3959" i="7" s="1"/>
  <c r="Z3960" i="7" s="1"/>
  <c r="Z3961" i="7" s="1"/>
  <c r="Z3962" i="7" s="1"/>
  <c r="Z3963" i="7" s="1"/>
  <c r="Z3964" i="7" s="1"/>
  <c r="Z3965" i="7" s="1"/>
  <c r="Z3966" i="7" s="1"/>
  <c r="Z3967" i="7" s="1"/>
  <c r="Z3968" i="7" s="1"/>
  <c r="Z3969" i="7" s="1"/>
  <c r="Z3970" i="7" s="1"/>
  <c r="Z3971" i="7" s="1"/>
  <c r="Z3972" i="7" s="1"/>
  <c r="Z3973" i="7" s="1"/>
  <c r="Z3974" i="7" s="1"/>
  <c r="Z3975" i="7" s="1"/>
  <c r="Z3976" i="7" s="1"/>
  <c r="Z3977" i="7" s="1"/>
  <c r="Z3978" i="7" s="1"/>
  <c r="Z3979" i="7" s="1"/>
  <c r="Z3980" i="7" s="1"/>
  <c r="Z3981" i="7" s="1"/>
  <c r="Z3982" i="7" s="1"/>
  <c r="Z3983" i="7" s="1"/>
  <c r="Z3984" i="7" s="1"/>
  <c r="Z3985" i="7" s="1"/>
  <c r="Z3986" i="7" s="1"/>
  <c r="Z3987" i="7" s="1"/>
  <c r="Z3988" i="7" s="1"/>
  <c r="Z3989" i="7" s="1"/>
  <c r="Z3990" i="7" s="1"/>
  <c r="Z3991" i="7" s="1"/>
  <c r="Z3992" i="7" s="1"/>
  <c r="Z3993" i="7" s="1"/>
  <c r="Z3994" i="7" s="1"/>
  <c r="Z3995" i="7" s="1"/>
  <c r="Z3996" i="7" s="1"/>
  <c r="Z3997" i="7" s="1"/>
  <c r="Z3998" i="7" s="1"/>
  <c r="Z3999" i="7" s="1"/>
  <c r="Z4000" i="7" s="1"/>
  <c r="Z4001" i="7" s="1"/>
  <c r="Z4002" i="7" s="1"/>
  <c r="Z4003" i="7" s="1"/>
  <c r="Z4004" i="7" s="1"/>
  <c r="Z4005" i="7" s="1"/>
  <c r="Z4006" i="7" s="1"/>
  <c r="Z4007" i="7" s="1"/>
  <c r="Z4008" i="7" s="1"/>
  <c r="Z4009" i="7" s="1"/>
  <c r="Z4010" i="7" s="1"/>
  <c r="Z4011" i="7" s="1"/>
  <c r="Z4012" i="7" s="1"/>
  <c r="Z4013" i="7" s="1"/>
  <c r="Z4014" i="7" s="1"/>
  <c r="Z4015" i="7" s="1"/>
  <c r="Z4016" i="7" s="1"/>
  <c r="Z4017" i="7" s="1"/>
  <c r="Z4018" i="7" s="1"/>
  <c r="Z4019" i="7" s="1"/>
  <c r="Z4020" i="7" s="1"/>
  <c r="Z4021" i="7" s="1"/>
  <c r="Z4022" i="7" s="1"/>
  <c r="Z4023" i="7" s="1"/>
  <c r="Z4024" i="7" s="1"/>
  <c r="Z4025" i="7" s="1"/>
  <c r="Z4026" i="7" s="1"/>
  <c r="Z4027" i="7" s="1"/>
  <c r="Z4028" i="7" s="1"/>
  <c r="Z4029" i="7" s="1"/>
  <c r="Z4030" i="7" s="1"/>
  <c r="Z4031" i="7" s="1"/>
  <c r="Z4032" i="7" s="1"/>
  <c r="Z4033" i="7" s="1"/>
  <c r="Z4034" i="7" s="1"/>
  <c r="Z4035" i="7" s="1"/>
  <c r="Z4036" i="7" s="1"/>
  <c r="Z4037" i="7" s="1"/>
  <c r="Z4038" i="7" s="1"/>
  <c r="Z4039" i="7" s="1"/>
  <c r="Y31" i="7"/>
  <c r="Y25" i="7"/>
  <c r="BI24" i="9" s="1"/>
  <c r="Y20" i="7"/>
  <c r="Y10" i="7"/>
  <c r="BG10" i="9"/>
  <c r="AS7" i="8"/>
  <c r="O7" i="8"/>
  <c r="BA7" i="8" s="1"/>
  <c r="BC7" i="8" s="1"/>
  <c r="BD7" i="8" s="1"/>
  <c r="C10" i="7" s="1"/>
  <c r="I867" i="10"/>
  <c r="I142" i="10"/>
  <c r="R11" i="7"/>
  <c r="P11" i="7"/>
  <c r="O11" i="7" s="1"/>
  <c r="Y22" i="7"/>
  <c r="AA22" i="7" s="1"/>
  <c r="P7" i="7"/>
  <c r="O7" i="7" s="1"/>
  <c r="I200" i="10"/>
  <c r="I258" i="10"/>
  <c r="I55" i="10"/>
  <c r="N6" i="8"/>
  <c r="Y26" i="7"/>
  <c r="BI25" i="9" s="1"/>
  <c r="AT51" i="8"/>
  <c r="I84" i="10"/>
  <c r="I345" i="10"/>
  <c r="I635" i="10"/>
  <c r="I461" i="10"/>
  <c r="I26" i="10"/>
  <c r="I490" i="10"/>
  <c r="I722" i="10"/>
  <c r="AX40" i="8"/>
  <c r="AP9" i="9" s="1"/>
  <c r="BJ8" i="9"/>
  <c r="BL8" i="9" s="1"/>
  <c r="BM8" i="9" s="1"/>
  <c r="BE8" i="9" s="1"/>
  <c r="T9" i="7"/>
  <c r="Y34" i="7"/>
  <c r="BI33" i="9" s="1"/>
  <c r="I287" i="10"/>
  <c r="I316" i="10"/>
  <c r="J11" i="8"/>
  <c r="J17" i="8"/>
  <c r="J16" i="8"/>
  <c r="J29" i="8"/>
  <c r="J26" i="8"/>
  <c r="J33" i="8"/>
  <c r="AY33" i="8" s="1"/>
  <c r="AZ33" i="8" s="1"/>
  <c r="J9" i="8"/>
  <c r="J31" i="8"/>
  <c r="AY31" i="8" s="1"/>
  <c r="AZ31" i="8" s="1"/>
  <c r="J18" i="8"/>
  <c r="J24" i="8"/>
  <c r="AY24" i="8" s="1"/>
  <c r="AZ24" i="8" s="1"/>
  <c r="J21" i="8"/>
  <c r="N21" i="8" s="1"/>
  <c r="J27" i="8"/>
  <c r="AU102" i="8"/>
  <c r="AU103" i="8" s="1"/>
  <c r="AU104" i="8" s="1"/>
  <c r="AU105" i="8" s="1"/>
  <c r="AU106" i="8" s="1"/>
  <c r="AU107" i="8" s="1"/>
  <c r="AU108" i="8" s="1"/>
  <c r="AU109" i="8" s="1"/>
  <c r="AU110" i="8" s="1"/>
  <c r="AU111" i="8" s="1"/>
  <c r="AU112" i="8" s="1"/>
  <c r="AU113" i="8" s="1"/>
  <c r="AU114" i="8" s="1"/>
  <c r="AU115" i="8" s="1"/>
  <c r="AU116" i="8" s="1"/>
  <c r="AU117" i="8" s="1"/>
  <c r="AU118" i="8" s="1"/>
  <c r="AU119" i="8" s="1"/>
  <c r="AU120" i="8" s="1"/>
  <c r="AU121" i="8" s="1"/>
  <c r="AU122" i="8" s="1"/>
  <c r="AU123" i="8" s="1"/>
  <c r="AU124" i="8" s="1"/>
  <c r="AU125" i="8" s="1"/>
  <c r="AU126" i="8" s="1"/>
  <c r="AU127" i="8" s="1"/>
  <c r="AU128" i="8" s="1"/>
  <c r="AU129" i="8" s="1"/>
  <c r="AU130" i="8" s="1"/>
  <c r="AU131" i="8" s="1"/>
  <c r="AU132" i="8" s="1"/>
  <c r="AU133" i="8" s="1"/>
  <c r="J10" i="8"/>
  <c r="AY10" i="8" s="1"/>
  <c r="AZ10" i="8" s="1"/>
  <c r="J5" i="8"/>
  <c r="J13" i="8"/>
  <c r="AY13" i="8" s="1"/>
  <c r="AZ13" i="8" s="1"/>
  <c r="J28" i="8"/>
  <c r="J32" i="8"/>
  <c r="J22" i="8"/>
  <c r="J4" i="8"/>
  <c r="J19" i="8"/>
  <c r="J8" i="8"/>
  <c r="AL37" i="8" s="1"/>
  <c r="J25" i="8"/>
  <c r="J20" i="8"/>
  <c r="BG40" i="8"/>
  <c r="BX40" i="8" s="1"/>
  <c r="BH40" i="8"/>
  <c r="AZ39" i="8"/>
  <c r="AV39" i="8"/>
  <c r="AZ38" i="8"/>
  <c r="AV38" i="8"/>
  <c r="AT38" i="8"/>
  <c r="BV52" i="8"/>
  <c r="BW52" i="8"/>
  <c r="BS52" i="8"/>
  <c r="BT52" i="8"/>
  <c r="AV40" i="8"/>
  <c r="AK40" i="8"/>
  <c r="AT40" i="8"/>
  <c r="BD42" i="8"/>
  <c r="BE42" i="8"/>
  <c r="AK41" i="8"/>
  <c r="AV41" i="8"/>
  <c r="BM40" i="8"/>
  <c r="BN40" i="8"/>
  <c r="AC5" i="8"/>
  <c r="BJ5" i="8" s="1"/>
  <c r="BM5" i="8" s="1"/>
  <c r="BG5" i="8"/>
  <c r="BH5" i="8" s="1"/>
  <c r="I606" i="10"/>
  <c r="BN29" i="8"/>
  <c r="G32" i="7" s="1"/>
  <c r="BG31" i="9" s="1"/>
  <c r="AK56" i="8"/>
  <c r="AV56" i="8"/>
  <c r="BD51" i="8"/>
  <c r="BE51" i="8"/>
  <c r="I519" i="10"/>
  <c r="BH8" i="9"/>
  <c r="X9" i="7"/>
  <c r="O22" i="6"/>
  <c r="AK24" i="7" s="1"/>
  <c r="L22" i="6"/>
  <c r="V22" i="6" s="1"/>
  <c r="AI4" i="8"/>
  <c r="CB4" i="8"/>
  <c r="I780" i="10"/>
  <c r="AV47" i="8"/>
  <c r="AT52" i="8"/>
  <c r="AJ21" i="6"/>
  <c r="AH21" i="6"/>
  <c r="AI21" i="6" s="1"/>
  <c r="AJ6" i="6"/>
  <c r="AP6" i="6"/>
  <c r="AG6" i="6"/>
  <c r="AK6" i="6"/>
  <c r="AL6" i="6" s="1"/>
  <c r="AQ6" i="6"/>
  <c r="AH6" i="6"/>
  <c r="AI6" i="6" s="1"/>
  <c r="AR6" i="6"/>
  <c r="BH50" i="8"/>
  <c r="BG50" i="8"/>
  <c r="N30" i="6"/>
  <c r="W30" i="6" s="1"/>
  <c r="O30" i="6"/>
  <c r="AK32" i="7" s="1"/>
  <c r="BG41" i="8"/>
  <c r="BX41" i="8" s="1"/>
  <c r="BH41" i="8"/>
  <c r="AG17" i="6"/>
  <c r="AR17" i="6"/>
  <c r="BG39" i="8"/>
  <c r="BH39" i="8"/>
  <c r="AO9" i="6"/>
  <c r="AB6" i="6"/>
  <c r="X8" i="7"/>
  <c r="O11" i="6"/>
  <c r="AK13" i="7" s="1"/>
  <c r="J11" i="6"/>
  <c r="U11" i="6" s="1"/>
  <c r="AO10" i="6"/>
  <c r="AP7" i="6"/>
  <c r="AO5" i="6"/>
  <c r="BH11" i="9"/>
  <c r="BD10" i="9"/>
  <c r="AS10" i="9"/>
  <c r="Y13" i="7"/>
  <c r="AJ32" i="9"/>
  <c r="AH32" i="9"/>
  <c r="BM56" i="8"/>
  <c r="BX56" i="8" s="1"/>
  <c r="BN56" i="8"/>
  <c r="BV50" i="8"/>
  <c r="BW50" i="8"/>
  <c r="BM49" i="8"/>
  <c r="BN49" i="8"/>
  <c r="BP44" i="8"/>
  <c r="BQ44" i="8"/>
  <c r="BQ64" i="8"/>
  <c r="BP64" i="8"/>
  <c r="BK62" i="8"/>
  <c r="BJ62" i="8"/>
  <c r="BX62" i="8" s="1"/>
  <c r="N15" i="8"/>
  <c r="O15" i="8" s="1"/>
  <c r="AY23" i="8"/>
  <c r="AZ23" i="8" s="1"/>
  <c r="AV57" i="8"/>
  <c r="J31" i="6"/>
  <c r="U31" i="6" s="1"/>
  <c r="X31" i="6" s="1"/>
  <c r="AP28" i="6"/>
  <c r="O24" i="6"/>
  <c r="AK26" i="7" s="1"/>
  <c r="AO21" i="6"/>
  <c r="AH16" i="6"/>
  <c r="AI16" i="6" s="1"/>
  <c r="BH20" i="9"/>
  <c r="S36" i="7"/>
  <c r="P36" i="7" s="1"/>
  <c r="O36" i="7" s="1"/>
  <c r="L30" i="6"/>
  <c r="V30" i="6" s="1"/>
  <c r="J22" i="6"/>
  <c r="U22" i="6" s="1"/>
  <c r="AJ14" i="9"/>
  <c r="AH26" i="9"/>
  <c r="AY12" i="8"/>
  <c r="AZ12" i="8" s="1"/>
  <c r="AY30" i="8"/>
  <c r="AZ30" i="8" s="1"/>
  <c r="BD30" i="8" s="1"/>
  <c r="C33" i="7" s="1"/>
  <c r="BF32" i="9" s="1"/>
  <c r="L25" i="6"/>
  <c r="V25" i="6" s="1"/>
  <c r="AR16" i="6"/>
  <c r="BM21" i="8"/>
  <c r="BA48" i="8"/>
  <c r="BB48" i="8"/>
  <c r="AS12" i="8"/>
  <c r="O12" i="8"/>
  <c r="BA12" i="8" s="1"/>
  <c r="BC12" i="8" s="1"/>
  <c r="BD12" i="8" s="1"/>
  <c r="C15" i="7" s="1"/>
  <c r="O23" i="8"/>
  <c r="BA23" i="8" s="1"/>
  <c r="BC23" i="8" s="1"/>
  <c r="AV23" i="8"/>
  <c r="AS23" i="8"/>
  <c r="BD43" i="8"/>
  <c r="BX43" i="8" s="1"/>
  <c r="BE43" i="8"/>
  <c r="BB46" i="8"/>
  <c r="BA46" i="8"/>
  <c r="BA50" i="8"/>
  <c r="BB50" i="8"/>
  <c r="AK46" i="8"/>
  <c r="AV46" i="8"/>
  <c r="AW27" i="9"/>
  <c r="AK64" i="8"/>
  <c r="N31" i="8"/>
  <c r="O31" i="8" s="1"/>
  <c r="BA31" i="8" s="1"/>
  <c r="BC31" i="8" s="1"/>
  <c r="BD31" i="8" s="1"/>
  <c r="C34" i="7" s="1"/>
  <c r="BF33" i="9" s="1"/>
  <c r="BX65" i="8"/>
  <c r="AT43" i="8"/>
  <c r="AK48" i="8"/>
  <c r="AS52" i="8"/>
  <c r="AV52" i="8"/>
  <c r="P22" i="6"/>
  <c r="Q22" i="6" s="1"/>
  <c r="AL35" i="7"/>
  <c r="AJ35" i="7"/>
  <c r="AL31" i="7"/>
  <c r="AJ31" i="7"/>
  <c r="AL27" i="7"/>
  <c r="AJ27" i="7"/>
  <c r="AL23" i="7"/>
  <c r="AJ23" i="7"/>
  <c r="AL19" i="7"/>
  <c r="AJ19" i="7"/>
  <c r="AL15" i="7"/>
  <c r="AJ15" i="7"/>
  <c r="AV42" i="8"/>
  <c r="AV61" i="8"/>
  <c r="P13" i="7"/>
  <c r="O13" i="7" s="1"/>
  <c r="AS31" i="8"/>
  <c r="AX64" i="8" s="1"/>
  <c r="AP33" i="9" s="1"/>
  <c r="BN10" i="8"/>
  <c r="G13" i="7" s="1"/>
  <c r="BG12" i="9" s="1"/>
  <c r="AT46" i="8"/>
  <c r="AQ31" i="6"/>
  <c r="J30" i="6"/>
  <c r="U30" i="6" s="1"/>
  <c r="X30" i="6" s="1"/>
  <c r="N22" i="6"/>
  <c r="W22" i="6" s="1"/>
  <c r="AS21" i="6"/>
  <c r="N19" i="6"/>
  <c r="W19" i="6" s="1"/>
  <c r="P12" i="6"/>
  <c r="BB13" i="9" s="1"/>
  <c r="AL34" i="7"/>
  <c r="AJ34" i="7"/>
  <c r="AL30" i="7"/>
  <c r="AJ30" i="7"/>
  <c r="AL26" i="7"/>
  <c r="AJ26" i="7"/>
  <c r="AL22" i="7"/>
  <c r="AJ22" i="7"/>
  <c r="AL18" i="7"/>
  <c r="AJ18" i="7"/>
  <c r="AL14" i="7"/>
  <c r="AJ14" i="7"/>
  <c r="BK55" i="8"/>
  <c r="AK52" i="8"/>
  <c r="H15" i="13"/>
  <c r="AH24" i="9"/>
  <c r="AT6" i="9"/>
  <c r="AU6" i="9" s="1"/>
  <c r="AW8" i="9"/>
  <c r="N17" i="13"/>
  <c r="P17" i="13" s="1"/>
  <c r="AV6" i="9"/>
  <c r="N7" i="13" s="1"/>
  <c r="O7" i="13" s="1"/>
  <c r="AO31" i="6"/>
  <c r="AL33" i="7"/>
  <c r="AJ33" i="7"/>
  <c r="AL29" i="7"/>
  <c r="AJ29" i="7"/>
  <c r="AL25" i="7"/>
  <c r="AJ25" i="7"/>
  <c r="AL21" i="7"/>
  <c r="AJ21" i="7"/>
  <c r="AL17" i="7"/>
  <c r="AJ17" i="7"/>
  <c r="AL13" i="7"/>
  <c r="AJ13" i="7"/>
  <c r="AS63" i="8"/>
  <c r="BN21" i="8"/>
  <c r="G24" i="7" s="1"/>
  <c r="BG23" i="9" s="1"/>
  <c r="BX46" i="8"/>
  <c r="AL36" i="7"/>
  <c r="AJ36" i="7"/>
  <c r="AL32" i="7"/>
  <c r="AJ32" i="7"/>
  <c r="AL28" i="7"/>
  <c r="AJ28" i="7"/>
  <c r="AL24" i="7"/>
  <c r="AJ24" i="7"/>
  <c r="AL20" i="7"/>
  <c r="AJ20" i="7"/>
  <c r="AL16" i="7"/>
  <c r="AJ16" i="7"/>
  <c r="AL12" i="7"/>
  <c r="AJ12" i="7"/>
  <c r="W6" i="6"/>
  <c r="W7" i="6"/>
  <c r="W9" i="6"/>
  <c r="V6" i="6"/>
  <c r="V7" i="6"/>
  <c r="V8" i="6"/>
  <c r="V9" i="6"/>
  <c r="U6" i="6"/>
  <c r="U7" i="6"/>
  <c r="U8" i="6"/>
  <c r="U9" i="6"/>
  <c r="W5" i="6"/>
  <c r="V5" i="6"/>
  <c r="U5" i="6"/>
  <c r="AH34" i="9"/>
  <c r="AJ34" i="9"/>
  <c r="BD62" i="8"/>
  <c r="BE62" i="8"/>
  <c r="BP59" i="8"/>
  <c r="BQ59" i="8"/>
  <c r="O21" i="8"/>
  <c r="AT21" i="8" s="1"/>
  <c r="AS21" i="8"/>
  <c r="AX54" i="8" s="1"/>
  <c r="AP23" i="9" s="1"/>
  <c r="BM54" i="8"/>
  <c r="BN54" i="8"/>
  <c r="BQ43" i="8"/>
  <c r="BP43" i="8"/>
  <c r="AV21" i="9"/>
  <c r="AW21" i="9" s="1"/>
  <c r="AZ21" i="9"/>
  <c r="AI21" i="9" s="1"/>
  <c r="AX21" i="9"/>
  <c r="AY21" i="9" s="1"/>
  <c r="AT21" i="9"/>
  <c r="AU21" i="9" s="1"/>
  <c r="V30" i="8"/>
  <c r="AS30" i="8"/>
  <c r="AX63" i="8" s="1"/>
  <c r="AP32" i="9" s="1"/>
  <c r="V22" i="8"/>
  <c r="V14" i="8"/>
  <c r="AV14" i="8" s="1"/>
  <c r="AS14" i="8"/>
  <c r="AX47" i="8" s="1"/>
  <c r="AP16" i="9" s="1"/>
  <c r="BA59" i="8"/>
  <c r="BB59" i="8"/>
  <c r="AQ17" i="8"/>
  <c r="BL17" i="8" s="1"/>
  <c r="BM17" i="8" s="1"/>
  <c r="BV48" i="8"/>
  <c r="BW48" i="8"/>
  <c r="AC13" i="8"/>
  <c r="BJ13" i="8" s="1"/>
  <c r="BM13" i="8" s="1"/>
  <c r="BG13" i="8"/>
  <c r="BH13" i="8" s="1"/>
  <c r="AH11" i="9"/>
  <c r="N21" i="13"/>
  <c r="O21" i="13" s="1"/>
  <c r="N8" i="13"/>
  <c r="AS15" i="8"/>
  <c r="AX48" i="8" s="1"/>
  <c r="AP17" i="9" s="1"/>
  <c r="AT64" i="8"/>
  <c r="AY21" i="8"/>
  <c r="AZ21" i="8" s="1"/>
  <c r="AT60" i="8"/>
  <c r="M41" i="6"/>
  <c r="AQ28" i="6"/>
  <c r="L19" i="6"/>
  <c r="V19" i="6" s="1"/>
  <c r="AS17" i="6"/>
  <c r="AQ13" i="6"/>
  <c r="L12" i="6"/>
  <c r="V12" i="6" s="1"/>
  <c r="S35" i="7"/>
  <c r="P35" i="7" s="1"/>
  <c r="O35" i="7" s="1"/>
  <c r="S27" i="7"/>
  <c r="P27" i="7" s="1"/>
  <c r="O27" i="7" s="1"/>
  <c r="S23" i="7"/>
  <c r="S15" i="7"/>
  <c r="P15" i="7" s="1"/>
  <c r="O15" i="7" s="1"/>
  <c r="AS56" i="8"/>
  <c r="AX56" i="8" s="1"/>
  <c r="AP25" i="9" s="1"/>
  <c r="AH19" i="9"/>
  <c r="BN32" i="8"/>
  <c r="G35" i="7" s="1"/>
  <c r="BG34" i="9" s="1"/>
  <c r="AS60" i="8"/>
  <c r="L33" i="6"/>
  <c r="V33" i="6" s="1"/>
  <c r="P30" i="6"/>
  <c r="Q30" i="6" s="1"/>
  <c r="L29" i="6"/>
  <c r="V29" i="6" s="1"/>
  <c r="AJ28" i="6"/>
  <c r="AQ18" i="6"/>
  <c r="AJ17" i="6"/>
  <c r="AH12" i="6"/>
  <c r="AI12" i="6" s="1"/>
  <c r="AB12" i="6"/>
  <c r="AK11" i="6"/>
  <c r="AL11" i="6" s="1"/>
  <c r="AK65" i="8"/>
  <c r="BQ46" i="8"/>
  <c r="Z32" i="7"/>
  <c r="Z15" i="7"/>
  <c r="S25" i="7"/>
  <c r="P25" i="7" s="1"/>
  <c r="O25" i="7" s="1"/>
  <c r="Q17" i="13"/>
  <c r="AJ20" i="9"/>
  <c r="N18" i="13"/>
  <c r="AT14" i="8"/>
  <c r="AQ24" i="6"/>
  <c r="AG12" i="6"/>
  <c r="AV62" i="8"/>
  <c r="AV60" i="8"/>
  <c r="BM18" i="8"/>
  <c r="AH16" i="9"/>
  <c r="AJ16" i="9"/>
  <c r="AJ9" i="9"/>
  <c r="AH9" i="9"/>
  <c r="Q23" i="13"/>
  <c r="R23" i="13" s="1"/>
  <c r="AT56" i="8"/>
  <c r="BH43" i="8"/>
  <c r="BD53" i="8"/>
  <c r="BE53" i="8"/>
  <c r="BE67" i="8" s="1"/>
  <c r="AO38" i="8" s="1"/>
  <c r="AV44" i="8"/>
  <c r="AT44" i="8"/>
  <c r="AK44" i="8"/>
  <c r="BV66" i="8"/>
  <c r="BW66" i="8"/>
  <c r="BK26" i="8"/>
  <c r="BM26" i="8" s="1"/>
  <c r="BG26" i="8"/>
  <c r="BH26" i="8" s="1"/>
  <c r="BP58" i="8"/>
  <c r="BQ58" i="8"/>
  <c r="BS54" i="8"/>
  <c r="BT54" i="8"/>
  <c r="AC12" i="8"/>
  <c r="BG12" i="8" s="1"/>
  <c r="BH12" i="8" s="1"/>
  <c r="BW42" i="8"/>
  <c r="BV42" i="8"/>
  <c r="AV21" i="8"/>
  <c r="AV53" i="8"/>
  <c r="AS53" i="8"/>
  <c r="AK53" i="8"/>
  <c r="AC30" i="8"/>
  <c r="BG30" i="8" s="1"/>
  <c r="BH30" i="8" s="1"/>
  <c r="BM59" i="8"/>
  <c r="BN59" i="8"/>
  <c r="BS59" i="8"/>
  <c r="BT59" i="8"/>
  <c r="BS45" i="8"/>
  <c r="BX45" i="8" s="1"/>
  <c r="BT45" i="8"/>
  <c r="BM43" i="8"/>
  <c r="BN43" i="8"/>
  <c r="R30" i="7"/>
  <c r="P30" i="7" s="1"/>
  <c r="O30" i="7" s="1"/>
  <c r="O17" i="13"/>
  <c r="P19" i="13"/>
  <c r="AW9" i="9"/>
  <c r="AV65" i="8"/>
  <c r="AS65" i="8"/>
  <c r="AS49" i="8"/>
  <c r="AK49" i="8"/>
  <c r="BS60" i="8"/>
  <c r="BX60" i="8" s="1"/>
  <c r="BT60" i="8"/>
  <c r="AX6" i="9"/>
  <c r="AY6" i="9" s="1"/>
  <c r="P10" i="13"/>
  <c r="Q19" i="13"/>
  <c r="BM50" i="8"/>
  <c r="BN50" i="8"/>
  <c r="BK66" i="8"/>
  <c r="BJ66" i="8"/>
  <c r="BX66" i="8" s="1"/>
  <c r="AV63" i="8"/>
  <c r="P23" i="7"/>
  <c r="O23" i="7" s="1"/>
  <c r="AK54" i="8"/>
  <c r="AR34" i="6"/>
  <c r="AK34" i="6"/>
  <c r="AL34" i="6" s="1"/>
  <c r="AJ34" i="6"/>
  <c r="AG13" i="6"/>
  <c r="H12" i="13"/>
  <c r="BH27" i="9"/>
  <c r="BH25" i="9"/>
  <c r="BH16" i="9"/>
  <c r="Z35" i="7"/>
  <c r="BD34" i="9"/>
  <c r="BD12" i="9"/>
  <c r="S34" i="7"/>
  <c r="P34" i="7" s="1"/>
  <c r="O34" i="7" s="1"/>
  <c r="Q12" i="7"/>
  <c r="R12" i="7" s="1"/>
  <c r="AT63" i="8"/>
  <c r="AT54" i="8"/>
  <c r="AW54" i="8" s="1"/>
  <c r="AT61" i="8"/>
  <c r="P17" i="7"/>
  <c r="O17" i="7" s="1"/>
  <c r="P33" i="7"/>
  <c r="O33" i="7" s="1"/>
  <c r="BG16" i="8"/>
  <c r="BH16" i="8" s="1"/>
  <c r="BN16" i="8" s="1"/>
  <c r="G19" i="7" s="1"/>
  <c r="BG18" i="9" s="1"/>
  <c r="AO34" i="6"/>
  <c r="AG34" i="6"/>
  <c r="N33" i="6"/>
  <c r="W33" i="6" s="1"/>
  <c r="J33" i="6"/>
  <c r="U33" i="6" s="1"/>
  <c r="AS32" i="6"/>
  <c r="O32" i="6"/>
  <c r="AK34" i="7" s="1"/>
  <c r="AG31" i="6"/>
  <c r="AH28" i="6"/>
  <c r="AI28" i="6" s="1"/>
  <c r="AG26" i="6"/>
  <c r="AK24" i="6"/>
  <c r="AL24" i="6" s="1"/>
  <c r="AQ23" i="6"/>
  <c r="AB20" i="6"/>
  <c r="AN20" i="6" s="1"/>
  <c r="AB19" i="6"/>
  <c r="L15" i="6"/>
  <c r="V15" i="6" s="1"/>
  <c r="AO13" i="6"/>
  <c r="AR12" i="6"/>
  <c r="BB64" i="8"/>
  <c r="BD57" i="8"/>
  <c r="BX57" i="8" s="1"/>
  <c r="X22" i="7"/>
  <c r="Z17" i="7"/>
  <c r="Y17" i="7" s="1"/>
  <c r="Q22" i="7"/>
  <c r="Q14" i="7"/>
  <c r="AK63" i="8"/>
  <c r="AV55" i="8"/>
  <c r="AS34" i="6"/>
  <c r="AB31" i="6"/>
  <c r="AJ31" i="6"/>
  <c r="AB27" i="6"/>
  <c r="AN27" i="6" s="1"/>
  <c r="AG24" i="6"/>
  <c r="AP21" i="6"/>
  <c r="AH13" i="6"/>
  <c r="AI13" i="6" s="1"/>
  <c r="AB13" i="6"/>
  <c r="AN13" i="6" s="1"/>
  <c r="AT13" i="6" s="1"/>
  <c r="T13" i="6" s="1"/>
  <c r="V14" i="9" s="1"/>
  <c r="AQ12" i="6"/>
  <c r="J12" i="6"/>
  <c r="U12" i="6" s="1"/>
  <c r="AV50" i="8"/>
  <c r="BH23" i="9"/>
  <c r="Z23" i="7"/>
  <c r="Y23" i="7" s="1"/>
  <c r="BD16" i="9"/>
  <c r="Q28" i="7"/>
  <c r="S24" i="7"/>
  <c r="P24" i="7" s="1"/>
  <c r="O24" i="7" s="1"/>
  <c r="BI21" i="9"/>
  <c r="AH22" i="9"/>
  <c r="AJ22" i="9"/>
  <c r="AJ35" i="9"/>
  <c r="AH35" i="9"/>
  <c r="AJ6" i="9"/>
  <c r="AH6" i="9"/>
  <c r="P9" i="13"/>
  <c r="O9" i="13"/>
  <c r="Q9" i="13"/>
  <c r="AJ21" i="9"/>
  <c r="AH21" i="9"/>
  <c r="BP48" i="8"/>
  <c r="BQ48" i="8"/>
  <c r="BQ67" i="8" s="1"/>
  <c r="AO42" i="8" s="1"/>
  <c r="AH18" i="9"/>
  <c r="AJ18" i="9"/>
  <c r="BG31" i="8"/>
  <c r="BH31" i="8" s="1"/>
  <c r="BK31" i="8"/>
  <c r="BM31" i="8" s="1"/>
  <c r="AT31" i="8"/>
  <c r="AW64" i="8" s="1"/>
  <c r="BV49" i="8"/>
  <c r="BW49" i="8"/>
  <c r="AJ27" i="9"/>
  <c r="BA14" i="8"/>
  <c r="BC14" i="8" s="1"/>
  <c r="BD14" i="8" s="1"/>
  <c r="C17" i="7" s="1"/>
  <c r="BF16" i="9" s="1"/>
  <c r="BG17" i="8"/>
  <c r="BH17" i="8" s="1"/>
  <c r="AS57" i="8"/>
  <c r="AT58" i="8"/>
  <c r="P29" i="7"/>
  <c r="O29" i="7" s="1"/>
  <c r="BJ28" i="9" s="1"/>
  <c r="BL28" i="9" s="1"/>
  <c r="BM28" i="9" s="1"/>
  <c r="BE28" i="9" s="1"/>
  <c r="BN25" i="8"/>
  <c r="G28" i="7" s="1"/>
  <c r="BG27" i="9" s="1"/>
  <c r="AB34" i="6"/>
  <c r="O33" i="6"/>
  <c r="AK35" i="7" s="1"/>
  <c r="AG30" i="6"/>
  <c r="AH30" i="6"/>
  <c r="AI30" i="6" s="1"/>
  <c r="AQ30" i="6"/>
  <c r="BN27" i="8"/>
  <c r="G30" i="7" s="1"/>
  <c r="BG29" i="9" s="1"/>
  <c r="BX44" i="8"/>
  <c r="AH32" i="6"/>
  <c r="AI32" i="6" s="1"/>
  <c r="AO32" i="6"/>
  <c r="P18" i="6"/>
  <c r="Q18" i="6" s="1"/>
  <c r="J18" i="6"/>
  <c r="U18" i="6" s="1"/>
  <c r="O18" i="6"/>
  <c r="AK20" i="7" s="1"/>
  <c r="J16" i="6"/>
  <c r="U16" i="6" s="1"/>
  <c r="L16" i="6"/>
  <c r="V16" i="6" s="1"/>
  <c r="O16" i="6"/>
  <c r="AK18" i="7" s="1"/>
  <c r="AJ15" i="6"/>
  <c r="AK15" i="6"/>
  <c r="AL15" i="6" s="1"/>
  <c r="AG15" i="6"/>
  <c r="AQ15" i="6"/>
  <c r="BN42" i="8"/>
  <c r="BM42" i="8"/>
  <c r="N12" i="13"/>
  <c r="AW14" i="9"/>
  <c r="N10" i="8"/>
  <c r="N13" i="8"/>
  <c r="AT57" i="8"/>
  <c r="BX55" i="8"/>
  <c r="BN23" i="8"/>
  <c r="G26" i="7" s="1"/>
  <c r="BG25" i="9" s="1"/>
  <c r="BN13" i="8"/>
  <c r="G16" i="7" s="1"/>
  <c r="BG15" i="9" s="1"/>
  <c r="AK58" i="8"/>
  <c r="BN20" i="8"/>
  <c r="G23" i="7" s="1"/>
  <c r="BG22" i="9" s="1"/>
  <c r="AK55" i="8"/>
  <c r="AP32" i="6"/>
  <c r="AE20" i="6"/>
  <c r="AF20" i="6" s="1"/>
  <c r="AK20" i="6"/>
  <c r="AL20" i="6" s="1"/>
  <c r="AR20" i="6"/>
  <c r="AG20" i="6"/>
  <c r="L18" i="6"/>
  <c r="V18" i="6" s="1"/>
  <c r="N16" i="6"/>
  <c r="W16" i="6" s="1"/>
  <c r="AS14" i="6"/>
  <c r="AP14" i="6"/>
  <c r="AR14" i="6"/>
  <c r="AJ14" i="6"/>
  <c r="BM51" i="8"/>
  <c r="BN51" i="8"/>
  <c r="Q14" i="13"/>
  <c r="AJ28" i="9"/>
  <c r="BA21" i="8"/>
  <c r="BC21" i="8" s="1"/>
  <c r="BD21" i="8" s="1"/>
  <c r="C24" i="7" s="1"/>
  <c r="BX58" i="8"/>
  <c r="BX63" i="8"/>
  <c r="AJ32" i="6"/>
  <c r="AE31" i="6"/>
  <c r="AF31" i="6" s="1"/>
  <c r="AK31" i="6"/>
  <c r="AL31" i="6" s="1"/>
  <c r="AR31" i="6"/>
  <c r="AS31" i="6"/>
  <c r="AE27" i="6"/>
  <c r="AF27" i="6" s="1"/>
  <c r="AK27" i="6"/>
  <c r="AL27" i="6" s="1"/>
  <c r="AR27" i="6"/>
  <c r="AG27" i="6"/>
  <c r="AJ25" i="6"/>
  <c r="AP25" i="6"/>
  <c r="AG25" i="6"/>
  <c r="AE23" i="6"/>
  <c r="AF23" i="6" s="1"/>
  <c r="AS23" i="6"/>
  <c r="AG23" i="6"/>
  <c r="AO23" i="6"/>
  <c r="AJ23" i="6"/>
  <c r="AK23" i="6"/>
  <c r="AL23" i="6" s="1"/>
  <c r="AR23" i="6"/>
  <c r="BG61" i="8"/>
  <c r="BX61" i="8" s="1"/>
  <c r="BH61" i="8"/>
  <c r="BH31" i="9"/>
  <c r="BH29" i="9"/>
  <c r="BH24" i="9"/>
  <c r="BH15" i="9"/>
  <c r="BH13" i="9"/>
  <c r="BD31" i="9"/>
  <c r="BD28" i="9"/>
  <c r="BD26" i="9"/>
  <c r="BD15" i="9"/>
  <c r="S31" i="7"/>
  <c r="P31" i="7" s="1"/>
  <c r="O31" i="7" s="1"/>
  <c r="S19" i="7"/>
  <c r="P19" i="7" s="1"/>
  <c r="O19" i="7" s="1"/>
  <c r="S12" i="7"/>
  <c r="P12" i="7" s="1"/>
  <c r="O12" i="7" s="1"/>
  <c r="T12" i="7" s="1"/>
  <c r="U12" i="7" s="1"/>
  <c r="AC43" i="7" s="1"/>
  <c r="AS12" i="9"/>
  <c r="AS23" i="9"/>
  <c r="AB33" i="6"/>
  <c r="AB30" i="6"/>
  <c r="AS28" i="6"/>
  <c r="AO28" i="6"/>
  <c r="AG28" i="6"/>
  <c r="AB26" i="6"/>
  <c r="AB23" i="6"/>
  <c r="AQ22" i="6"/>
  <c r="AB22" i="6"/>
  <c r="AR21" i="6"/>
  <c r="AK21" i="6"/>
  <c r="AL21" i="6" s="1"/>
  <c r="AG21" i="6"/>
  <c r="O19" i="6"/>
  <c r="AK21" i="7" s="1"/>
  <c r="AP17" i="6"/>
  <c r="AS13" i="6"/>
  <c r="AE13" i="6"/>
  <c r="AF13" i="6" s="1"/>
  <c r="O12" i="6"/>
  <c r="AK14" i="7" s="1"/>
  <c r="BT48" i="8"/>
  <c r="X34" i="7"/>
  <c r="X29" i="7"/>
  <c r="X18" i="7"/>
  <c r="X13" i="7"/>
  <c r="AB32" i="6"/>
  <c r="AN32" i="6" s="1"/>
  <c r="AB29" i="6"/>
  <c r="AR28" i="6"/>
  <c r="O26" i="6"/>
  <c r="AK28" i="7" s="1"/>
  <c r="AH22" i="6"/>
  <c r="AI22" i="6" s="1"/>
  <c r="AQ21" i="6"/>
  <c r="AO17" i="6"/>
  <c r="AE17" i="6"/>
  <c r="AF17" i="6" s="1"/>
  <c r="AB16" i="6"/>
  <c r="AR13" i="6"/>
  <c r="AK13" i="6"/>
  <c r="AL13" i="6" s="1"/>
  <c r="BJ53" i="8"/>
  <c r="BJ48" i="8"/>
  <c r="BT43" i="8"/>
  <c r="H14" i="13"/>
  <c r="H28" i="13" s="1"/>
  <c r="BH35" i="9"/>
  <c r="BH19" i="9"/>
  <c r="Z29" i="7"/>
  <c r="Z19" i="7"/>
  <c r="S32" i="7"/>
  <c r="P32" i="7" s="1"/>
  <c r="O32" i="7" s="1"/>
  <c r="S20" i="7"/>
  <c r="P20" i="7" s="1"/>
  <c r="O20" i="7" s="1"/>
  <c r="S16" i="7"/>
  <c r="P16" i="7" s="1"/>
  <c r="O16" i="7" s="1"/>
  <c r="AJ8" i="9"/>
  <c r="AH8" i="9"/>
  <c r="Q7" i="13"/>
  <c r="P7" i="13"/>
  <c r="AJ25" i="9"/>
  <c r="AH25" i="9"/>
  <c r="P15" i="13"/>
  <c r="O15" i="13"/>
  <c r="Q15" i="13"/>
  <c r="AJ17" i="9"/>
  <c r="AH17" i="9"/>
  <c r="AH29" i="9"/>
  <c r="AJ29" i="9"/>
  <c r="BF14" i="9"/>
  <c r="O14" i="13"/>
  <c r="R14" i="13" s="1"/>
  <c r="BA15" i="8"/>
  <c r="BC15" i="8" s="1"/>
  <c r="BD15" i="8" s="1"/>
  <c r="C18" i="7" s="1"/>
  <c r="AT15" i="8"/>
  <c r="AW48" i="8" s="1"/>
  <c r="O18" i="13"/>
  <c r="AH33" i="9"/>
  <c r="AJ33" i="9"/>
  <c r="O10" i="13"/>
  <c r="R10" i="13" s="1"/>
  <c r="AJ13" i="9"/>
  <c r="Q21" i="13"/>
  <c r="P21" i="13"/>
  <c r="N20" i="13"/>
  <c r="AV15" i="8"/>
  <c r="BJ12" i="9"/>
  <c r="BL12" i="9" s="1"/>
  <c r="BM12" i="9" s="1"/>
  <c r="BE12" i="9" s="1"/>
  <c r="T13" i="7"/>
  <c r="BJ22" i="9"/>
  <c r="BL22" i="9" s="1"/>
  <c r="BM22" i="9" s="1"/>
  <c r="BE22" i="9" s="1"/>
  <c r="T23" i="7"/>
  <c r="T33" i="7"/>
  <c r="BJ32" i="9"/>
  <c r="BL32" i="9" s="1"/>
  <c r="BM32" i="9" s="1"/>
  <c r="BE32" i="9" s="1"/>
  <c r="BG24" i="8"/>
  <c r="BH24" i="8" s="1"/>
  <c r="BJ24" i="8"/>
  <c r="BM24" i="8" s="1"/>
  <c r="BJ19" i="8"/>
  <c r="BM19" i="8" s="1"/>
  <c r="BG19" i="8"/>
  <c r="BH19" i="8" s="1"/>
  <c r="T17" i="7"/>
  <c r="U17" i="7" s="1"/>
  <c r="AC48" i="7" s="1"/>
  <c r="BJ16" i="9"/>
  <c r="BL16" i="9" s="1"/>
  <c r="BM16" i="9" s="1"/>
  <c r="BE16" i="9" s="1"/>
  <c r="BJ28" i="8"/>
  <c r="BM28" i="8" s="1"/>
  <c r="BG28" i="8"/>
  <c r="BH28" i="8" s="1"/>
  <c r="AA25" i="7"/>
  <c r="T29" i="7"/>
  <c r="BG9" i="8"/>
  <c r="BH9" i="8" s="1"/>
  <c r="BJ9" i="8"/>
  <c r="BM9" i="8" s="1"/>
  <c r="BM22" i="8"/>
  <c r="BG33" i="8"/>
  <c r="BH33" i="8" s="1"/>
  <c r="BN33" i="8" s="1"/>
  <c r="G36" i="7" s="1"/>
  <c r="P18" i="7"/>
  <c r="O18" i="7" s="1"/>
  <c r="BG14" i="8"/>
  <c r="BH14" i="8" s="1"/>
  <c r="BN14" i="8" s="1"/>
  <c r="G17" i="7" s="1"/>
  <c r="BB44" i="8"/>
  <c r="AK43" i="8"/>
  <c r="BG18" i="8"/>
  <c r="BH18" i="8" s="1"/>
  <c r="P21" i="7"/>
  <c r="O21" i="7" s="1"/>
  <c r="AM34" i="7"/>
  <c r="BB33" i="9"/>
  <c r="Q32" i="6"/>
  <c r="AM26" i="7"/>
  <c r="BB25" i="9"/>
  <c r="Q24" i="6"/>
  <c r="BG48" i="8"/>
  <c r="BH48" i="8"/>
  <c r="P26" i="7"/>
  <c r="O26" i="7" s="1"/>
  <c r="AM16" i="7"/>
  <c r="BB15" i="9"/>
  <c r="BT63" i="8"/>
  <c r="BJ11" i="8"/>
  <c r="BM11" i="8" s="1"/>
  <c r="BN11" i="8" s="1"/>
  <c r="G14" i="7" s="1"/>
  <c r="BG22" i="8"/>
  <c r="BH22" i="8" s="1"/>
  <c r="AM12" i="7"/>
  <c r="BB11" i="9"/>
  <c r="Q10" i="6"/>
  <c r="AM35" i="7"/>
  <c r="BB34" i="9"/>
  <c r="Q33" i="6"/>
  <c r="AM15" i="7"/>
  <c r="BB14" i="9"/>
  <c r="Q13" i="6"/>
  <c r="AM33" i="7"/>
  <c r="BB32" i="9"/>
  <c r="AM19" i="7"/>
  <c r="BB18" i="9"/>
  <c r="Q17" i="6"/>
  <c r="AM31" i="7"/>
  <c r="BB30" i="9"/>
  <c r="Q29" i="6"/>
  <c r="AM27" i="7"/>
  <c r="BB26" i="9"/>
  <c r="Q25" i="6"/>
  <c r="AM17" i="7"/>
  <c r="BB16" i="9"/>
  <c r="Q15" i="6"/>
  <c r="AM25" i="7"/>
  <c r="BB24" i="9"/>
  <c r="AQ32" i="6"/>
  <c r="AK32" i="6"/>
  <c r="AL32" i="6" s="1"/>
  <c r="AG32" i="6"/>
  <c r="AK30" i="6"/>
  <c r="AL30" i="6" s="1"/>
  <c r="AP29" i="6"/>
  <c r="O29" i="6"/>
  <c r="AK31" i="7" s="1"/>
  <c r="J29" i="6"/>
  <c r="U29" i="6" s="1"/>
  <c r="AO27" i="6"/>
  <c r="AH27" i="6"/>
  <c r="AI27" i="6" s="1"/>
  <c r="AJ27" i="6"/>
  <c r="L26" i="6"/>
  <c r="V26" i="6" s="1"/>
  <c r="AK25" i="6"/>
  <c r="AL25" i="6" s="1"/>
  <c r="O25" i="6"/>
  <c r="AK27" i="7" s="1"/>
  <c r="J25" i="6"/>
  <c r="U25" i="6" s="1"/>
  <c r="AS24" i="6"/>
  <c r="AO24" i="6"/>
  <c r="AE24" i="6"/>
  <c r="AF24" i="6" s="1"/>
  <c r="AK22" i="6"/>
  <c r="AL22" i="6" s="1"/>
  <c r="AO20" i="6"/>
  <c r="AH20" i="6"/>
  <c r="AI20" i="6" s="1"/>
  <c r="AJ20" i="6"/>
  <c r="P19" i="6"/>
  <c r="AJ18" i="6"/>
  <c r="P16" i="6"/>
  <c r="O15" i="6"/>
  <c r="AK17" i="7" s="1"/>
  <c r="J15" i="6"/>
  <c r="U15" i="6" s="1"/>
  <c r="AS10" i="6"/>
  <c r="BH64" i="8"/>
  <c r="BD54" i="8"/>
  <c r="BX54" i="8" s="1"/>
  <c r="BG52" i="8"/>
  <c r="BH52" i="8"/>
  <c r="BK51" i="8"/>
  <c r="BJ51" i="8"/>
  <c r="BX51" i="8" s="1"/>
  <c r="BM47" i="8"/>
  <c r="BX47" i="8" s="1"/>
  <c r="BN47" i="8"/>
  <c r="AR30" i="6"/>
  <c r="AM32" i="7"/>
  <c r="AG29" i="6"/>
  <c r="P26" i="6"/>
  <c r="J26" i="6"/>
  <c r="U26" i="6" s="1"/>
  <c r="AQ25" i="6"/>
  <c r="AR24" i="6"/>
  <c r="AH24" i="6"/>
  <c r="AI24" i="6" s="1"/>
  <c r="AR22" i="6"/>
  <c r="AM24" i="7"/>
  <c r="BB23" i="9"/>
  <c r="AG14" i="6"/>
  <c r="AK14" i="6"/>
  <c r="AL14" i="6" s="1"/>
  <c r="AQ14" i="6"/>
  <c r="AT47" i="8"/>
  <c r="AM20" i="7"/>
  <c r="BB19" i="9"/>
  <c r="AG10" i="6"/>
  <c r="AK10" i="6"/>
  <c r="AL10" i="6" s="1"/>
  <c r="AQ10" i="6"/>
  <c r="AH10" i="6"/>
  <c r="AI10" i="6" s="1"/>
  <c r="AR10" i="6"/>
  <c r="BM64" i="8"/>
  <c r="BX64" i="8" s="1"/>
  <c r="BN64" i="8"/>
  <c r="AM36" i="7"/>
  <c r="BB35" i="9"/>
  <c r="AM22" i="7"/>
  <c r="BB21" i="9"/>
  <c r="AM30" i="7"/>
  <c r="BB29" i="9"/>
  <c r="AM23" i="7"/>
  <c r="BB22" i="9"/>
  <c r="AF22" i="9" s="1"/>
  <c r="AG22" i="9" s="1"/>
  <c r="AM29" i="7"/>
  <c r="BB28" i="9"/>
  <c r="AR32" i="6"/>
  <c r="AQ27" i="6"/>
  <c r="AP24" i="6"/>
  <c r="AQ20" i="6"/>
  <c r="AO14" i="6"/>
  <c r="AH14" i="6"/>
  <c r="AI14" i="6" s="1"/>
  <c r="AM14" i="7"/>
  <c r="AM13" i="7"/>
  <c r="BB12" i="9"/>
  <c r="AJ10" i="6"/>
  <c r="BM53" i="8"/>
  <c r="BN53" i="8"/>
  <c r="AX30" i="9"/>
  <c r="AY30" i="9" s="1"/>
  <c r="AV30" i="9"/>
  <c r="AM46" i="8"/>
  <c r="AH49" i="8" s="1"/>
  <c r="BD32" i="9"/>
  <c r="X35" i="7"/>
  <c r="X31" i="7"/>
  <c r="X27" i="7"/>
  <c r="X23" i="7"/>
  <c r="X19" i="7"/>
  <c r="X15" i="7"/>
  <c r="AF7" i="6"/>
  <c r="AO7" i="6" s="1"/>
  <c r="AK7" i="6"/>
  <c r="AL7" i="6" s="1"/>
  <c r="AQ7" i="6"/>
  <c r="AL9" i="7"/>
  <c r="AJ9" i="6"/>
  <c r="AR9" i="6" s="1"/>
  <c r="AK9" i="6"/>
  <c r="AL9" i="6" s="1"/>
  <c r="AL11" i="7"/>
  <c r="AQ9" i="6"/>
  <c r="AE9" i="6"/>
  <c r="AF9" i="6" s="1"/>
  <c r="AQ5" i="6"/>
  <c r="AK5" i="6"/>
  <c r="AL5" i="6" s="1"/>
  <c r="AS5" i="6" s="1"/>
  <c r="AG5" i="6"/>
  <c r="AR5" i="6"/>
  <c r="AB9" i="6"/>
  <c r="AN9" i="6" s="1"/>
  <c r="O9" i="6"/>
  <c r="AB7" i="6"/>
  <c r="AN7" i="6" s="1"/>
  <c r="O7" i="6"/>
  <c r="AK9" i="7" s="1"/>
  <c r="O6" i="6"/>
  <c r="O5" i="6"/>
  <c r="AH15" i="9"/>
  <c r="AJ15" i="9"/>
  <c r="AT15" i="9"/>
  <c r="AU15" i="9" s="1"/>
  <c r="AX15" i="9"/>
  <c r="AY15" i="9" s="1"/>
  <c r="AV15" i="9"/>
  <c r="X24" i="6"/>
  <c r="AN24" i="6"/>
  <c r="X17" i="6"/>
  <c r="AN23" i="6"/>
  <c r="AT23" i="6" s="1"/>
  <c r="T23" i="6" s="1"/>
  <c r="V24" i="9" s="1"/>
  <c r="AN34" i="6"/>
  <c r="X21" i="6"/>
  <c r="X27" i="6"/>
  <c r="AN6" i="6"/>
  <c r="X14" i="6"/>
  <c r="AN21" i="6"/>
  <c r="AT21" i="6" s="1"/>
  <c r="T21" i="6" s="1"/>
  <c r="V22" i="9" s="1"/>
  <c r="AN17" i="6"/>
  <c r="AN14" i="6"/>
  <c r="AN10" i="6"/>
  <c r="AN28" i="6"/>
  <c r="AN5" i="6"/>
  <c r="X13" i="6"/>
  <c r="X28" i="6"/>
  <c r="X10" i="6"/>
  <c r="AN31" i="6"/>
  <c r="AT31" i="6" s="1"/>
  <c r="T31" i="6" s="1"/>
  <c r="V32" i="9" s="1"/>
  <c r="N8" i="6"/>
  <c r="AN30" i="6" l="1"/>
  <c r="BJ34" i="9"/>
  <c r="BL34" i="9" s="1"/>
  <c r="BM34" i="9" s="1"/>
  <c r="BE34" i="9" s="1"/>
  <c r="T35" i="7"/>
  <c r="N17" i="8"/>
  <c r="AY17" i="8"/>
  <c r="AZ17" i="8" s="1"/>
  <c r="BI9" i="9"/>
  <c r="AA10" i="7"/>
  <c r="AB10" i="7" s="1"/>
  <c r="AA31" i="7"/>
  <c r="BI30" i="9"/>
  <c r="AV10" i="9"/>
  <c r="AT10" i="9"/>
  <c r="AU10" i="9" s="1"/>
  <c r="AX10" i="9"/>
  <c r="AY10" i="9" s="1"/>
  <c r="AZ10" i="9"/>
  <c r="AI10" i="9" s="1"/>
  <c r="BN5" i="8"/>
  <c r="G8" i="7" s="1"/>
  <c r="BA38" i="8"/>
  <c r="BX38" i="8" s="1"/>
  <c r="BB38" i="8"/>
  <c r="N19" i="8"/>
  <c r="AY19" i="8"/>
  <c r="AZ19" i="8" s="1"/>
  <c r="AY28" i="8"/>
  <c r="AZ28" i="8" s="1"/>
  <c r="N28" i="8"/>
  <c r="N18" i="8"/>
  <c r="AY18" i="8"/>
  <c r="AZ18" i="8" s="1"/>
  <c r="AY26" i="8"/>
  <c r="AZ26" i="8" s="1"/>
  <c r="N26" i="8"/>
  <c r="AY11" i="8"/>
  <c r="AZ11" i="8" s="1"/>
  <c r="N11" i="8"/>
  <c r="Y33" i="7"/>
  <c r="Y9" i="7"/>
  <c r="AT17" i="6"/>
  <c r="T17" i="6" s="1"/>
  <c r="V18" i="9" s="1"/>
  <c r="AT34" i="6"/>
  <c r="T34" i="6" s="1"/>
  <c r="V35" i="9" s="1"/>
  <c r="AN11" i="6"/>
  <c r="AT11" i="6" s="1"/>
  <c r="T11" i="6" s="1"/>
  <c r="V12" i="9" s="1"/>
  <c r="BX53" i="8"/>
  <c r="Q12" i="6"/>
  <c r="AW47" i="8"/>
  <c r="AA26" i="7"/>
  <c r="Y19" i="7"/>
  <c r="BX42" i="8"/>
  <c r="AT12" i="8"/>
  <c r="AW45" i="8" s="1"/>
  <c r="BW67" i="8"/>
  <c r="AO44" i="8" s="1"/>
  <c r="BX59" i="8"/>
  <c r="Y15" i="7"/>
  <c r="N24" i="8"/>
  <c r="N33" i="8"/>
  <c r="N20" i="8"/>
  <c r="AY20" i="8"/>
  <c r="AZ20" i="8" s="1"/>
  <c r="AY4" i="8"/>
  <c r="AZ4" i="8" s="1"/>
  <c r="N4" i="8"/>
  <c r="AY27" i="8"/>
  <c r="AZ27" i="8" s="1"/>
  <c r="N27" i="8"/>
  <c r="N29" i="8"/>
  <c r="AY29" i="8"/>
  <c r="AZ29" i="8" s="1"/>
  <c r="Y14" i="7"/>
  <c r="O6" i="8"/>
  <c r="AS6" i="8"/>
  <c r="AX39" i="8" s="1"/>
  <c r="AP8" i="9" s="1"/>
  <c r="AT6" i="8"/>
  <c r="AW39" i="8" s="1"/>
  <c r="Y30" i="7"/>
  <c r="Y16" i="7"/>
  <c r="Y24" i="7"/>
  <c r="Y27" i="7"/>
  <c r="BN18" i="8"/>
  <c r="G21" i="7" s="1"/>
  <c r="Y18" i="7"/>
  <c r="BJ10" i="9"/>
  <c r="BL10" i="9" s="1"/>
  <c r="BM10" i="9" s="1"/>
  <c r="BE10" i="9" s="1"/>
  <c r="T11" i="7"/>
  <c r="U11" i="7" s="1"/>
  <c r="AC42" i="7" s="1"/>
  <c r="Y11" i="7"/>
  <c r="AT28" i="6"/>
  <c r="T28" i="6" s="1"/>
  <c r="V29" i="9" s="1"/>
  <c r="AT6" i="6"/>
  <c r="T6" i="6" s="1"/>
  <c r="V7" i="9" s="1"/>
  <c r="AF28" i="9"/>
  <c r="AG28" i="9" s="1"/>
  <c r="BB31" i="9"/>
  <c r="BX52" i="8"/>
  <c r="BB67" i="8"/>
  <c r="AO37" i="8" s="1"/>
  <c r="AO46" i="8" s="1"/>
  <c r="AH52" i="8" s="1"/>
  <c r="BJ11" i="9"/>
  <c r="BL11" i="9" s="1"/>
  <c r="BM11" i="9" s="1"/>
  <c r="BE11" i="9" s="1"/>
  <c r="Y29" i="7"/>
  <c r="AW6" i="9"/>
  <c r="BX49" i="8"/>
  <c r="AV31" i="8"/>
  <c r="Y35" i="7"/>
  <c r="BX50" i="8"/>
  <c r="Y32" i="7"/>
  <c r="BD23" i="8"/>
  <c r="C26" i="7" s="1"/>
  <c r="BF25" i="9" s="1"/>
  <c r="BK25" i="9" s="1"/>
  <c r="Y28" i="7"/>
  <c r="BA39" i="8"/>
  <c r="BX39" i="8" s="1"/>
  <c r="BB39" i="8"/>
  <c r="N25" i="8"/>
  <c r="AY25" i="8"/>
  <c r="AZ25" i="8" s="1"/>
  <c r="AY22" i="8"/>
  <c r="AZ22" i="8" s="1"/>
  <c r="N22" i="8"/>
  <c r="N5" i="8"/>
  <c r="AY5" i="8"/>
  <c r="AZ5" i="8" s="1"/>
  <c r="AY9" i="8"/>
  <c r="AZ9" i="8" s="1"/>
  <c r="N9" i="8"/>
  <c r="AY16" i="8"/>
  <c r="AZ16" i="8" s="1"/>
  <c r="N16" i="8"/>
  <c r="U9" i="7"/>
  <c r="AC40" i="7" s="1"/>
  <c r="Y36" i="7"/>
  <c r="AT7" i="8"/>
  <c r="AW40" i="8" s="1"/>
  <c r="AD41" i="7" s="1"/>
  <c r="AC10" i="7" s="1"/>
  <c r="BJ6" i="9"/>
  <c r="BL6" i="9" s="1"/>
  <c r="BM6" i="9" s="1"/>
  <c r="BE6" i="9" s="1"/>
  <c r="T7" i="7"/>
  <c r="U7" i="7" s="1"/>
  <c r="AC38" i="7" s="1"/>
  <c r="Y7" i="7"/>
  <c r="AV7" i="8"/>
  <c r="Y8" i="7"/>
  <c r="Y21" i="7"/>
  <c r="Y12" i="7"/>
  <c r="BI12" i="9"/>
  <c r="AA13" i="7"/>
  <c r="AJ4" i="8"/>
  <c r="BK4" i="8" s="1"/>
  <c r="BM4" i="8" s="1"/>
  <c r="N8" i="8"/>
  <c r="AY8" i="8"/>
  <c r="AZ8" i="8" s="1"/>
  <c r="AY32" i="8"/>
  <c r="AZ32" i="8" s="1"/>
  <c r="N32" i="8"/>
  <c r="BF9" i="9"/>
  <c r="AA20" i="7"/>
  <c r="BI19" i="9"/>
  <c r="AN22" i="6"/>
  <c r="AT22" i="6" s="1"/>
  <c r="T22" i="6" s="1"/>
  <c r="V23" i="9" s="1"/>
  <c r="BK67" i="8"/>
  <c r="AO40" i="8" s="1"/>
  <c r="AA34" i="7"/>
  <c r="R17" i="13"/>
  <c r="BJ35" i="9"/>
  <c r="BL35" i="9" s="1"/>
  <c r="BM35" i="9" s="1"/>
  <c r="BE35" i="9" s="1"/>
  <c r="AF35" i="9" s="1"/>
  <c r="AG35" i="9" s="1"/>
  <c r="T36" i="7"/>
  <c r="U36" i="7" s="1"/>
  <c r="AC67" i="7" s="1"/>
  <c r="AT23" i="8"/>
  <c r="AW56" i="8" s="1"/>
  <c r="BJ26" i="9"/>
  <c r="BL26" i="9" s="1"/>
  <c r="BM26" i="9" s="1"/>
  <c r="BE26" i="9" s="1"/>
  <c r="AF26" i="9" s="1"/>
  <c r="AG26" i="9" s="1"/>
  <c r="T27" i="7"/>
  <c r="U27" i="7" s="1"/>
  <c r="AC58" i="7" s="1"/>
  <c r="BN17" i="8"/>
  <c r="G20" i="7" s="1"/>
  <c r="AS33" i="8"/>
  <c r="AX66" i="8" s="1"/>
  <c r="AP35" i="9" s="1"/>
  <c r="O33" i="8"/>
  <c r="W8" i="6"/>
  <c r="AN19" i="6"/>
  <c r="AT19" i="6" s="1"/>
  <c r="T19" i="6" s="1"/>
  <c r="V20" i="9" s="1"/>
  <c r="AN15" i="6"/>
  <c r="AT15" i="6" s="1"/>
  <c r="T15" i="6" s="1"/>
  <c r="V16" i="9" s="1"/>
  <c r="X12" i="6"/>
  <c r="AN18" i="6"/>
  <c r="AT18" i="6" s="1"/>
  <c r="T18" i="6" s="1"/>
  <c r="V19" i="9" s="1"/>
  <c r="X25" i="6"/>
  <c r="AN12" i="6"/>
  <c r="AT12" i="6" s="1"/>
  <c r="T12" i="6" s="1"/>
  <c r="V13" i="9" s="1"/>
  <c r="X16" i="6"/>
  <c r="AN16" i="6"/>
  <c r="AT16" i="6" s="1"/>
  <c r="T16" i="6" s="1"/>
  <c r="V17" i="9" s="1"/>
  <c r="X19" i="6"/>
  <c r="AN33" i="6"/>
  <c r="AT33" i="6" s="1"/>
  <c r="T33" i="6" s="1"/>
  <c r="V34" i="9" s="1"/>
  <c r="AN26" i="6"/>
  <c r="AT26" i="6" s="1"/>
  <c r="T26" i="6" s="1"/>
  <c r="V27" i="9" s="1"/>
  <c r="AN29" i="6"/>
  <c r="AT29" i="6" s="1"/>
  <c r="T29" i="6" s="1"/>
  <c r="V30" i="9" s="1"/>
  <c r="X18" i="6"/>
  <c r="X26" i="6"/>
  <c r="X29" i="6"/>
  <c r="BJ14" i="9"/>
  <c r="BL14" i="9" s="1"/>
  <c r="BM14" i="9" s="1"/>
  <c r="BE14" i="9" s="1"/>
  <c r="T15" i="7"/>
  <c r="U15" i="7" s="1"/>
  <c r="AC46" i="7" s="1"/>
  <c r="AD46" i="7" s="1"/>
  <c r="AC15" i="7" s="1"/>
  <c r="BJ24" i="9"/>
  <c r="BL24" i="9" s="1"/>
  <c r="BM24" i="9" s="1"/>
  <c r="BE24" i="9" s="1"/>
  <c r="AF24" i="9" s="1"/>
  <c r="AG24" i="9" s="1"/>
  <c r="T25" i="7"/>
  <c r="U25" i="7" s="1"/>
  <c r="AC56" i="7" s="1"/>
  <c r="O24" i="8"/>
  <c r="AV24" i="8" s="1"/>
  <c r="AS24" i="8"/>
  <c r="AX57" i="8" s="1"/>
  <c r="AP26" i="9" s="1"/>
  <c r="R19" i="13"/>
  <c r="AF14" i="9"/>
  <c r="AG14" i="9" s="1"/>
  <c r="Q18" i="13"/>
  <c r="P18" i="13"/>
  <c r="BI14" i="9"/>
  <c r="AA15" i="7"/>
  <c r="AT32" i="6"/>
  <c r="T32" i="6" s="1"/>
  <c r="V33" i="9" s="1"/>
  <c r="BN26" i="8"/>
  <c r="G29" i="7" s="1"/>
  <c r="BG28" i="9" s="1"/>
  <c r="AL45" i="8"/>
  <c r="AP37" i="8"/>
  <c r="AS37" i="8" s="1"/>
  <c r="O8" i="13"/>
  <c r="Q8" i="13"/>
  <c r="P8" i="13"/>
  <c r="BJ29" i="9"/>
  <c r="BL29" i="9" s="1"/>
  <c r="BM29" i="9" s="1"/>
  <c r="BE29" i="9" s="1"/>
  <c r="AF29" i="9" s="1"/>
  <c r="AG29" i="9" s="1"/>
  <c r="T30" i="7"/>
  <c r="U30" i="7" s="1"/>
  <c r="AC61" i="7" s="1"/>
  <c r="BJ23" i="9"/>
  <c r="BL23" i="9" s="1"/>
  <c r="BM23" i="9" s="1"/>
  <c r="BE23" i="9" s="1"/>
  <c r="AF23" i="9" s="1"/>
  <c r="AG23" i="9" s="1"/>
  <c r="T24" i="7"/>
  <c r="U24" i="7" s="1"/>
  <c r="AC55" i="7" s="1"/>
  <c r="AD55" i="7" s="1"/>
  <c r="AC24" i="7" s="1"/>
  <c r="AT24" i="6"/>
  <c r="T24" i="6" s="1"/>
  <c r="V25" i="9" s="1"/>
  <c r="AF32" i="9"/>
  <c r="AG32" i="9" s="1"/>
  <c r="BJ30" i="8"/>
  <c r="BM30" i="8" s="1"/>
  <c r="BN30" i="8" s="1"/>
  <c r="G33" i="7" s="1"/>
  <c r="BG32" i="9" s="1"/>
  <c r="AV30" i="8"/>
  <c r="AT30" i="8"/>
  <c r="AW63" i="8" s="1"/>
  <c r="BI22" i="9"/>
  <c r="AA23" i="7"/>
  <c r="R14" i="7"/>
  <c r="P14" i="7" s="1"/>
  <c r="O14" i="7" s="1"/>
  <c r="BI34" i="9"/>
  <c r="AA35" i="7"/>
  <c r="BX48" i="8"/>
  <c r="BN31" i="8"/>
  <c r="G34" i="7" s="1"/>
  <c r="BG33" i="9" s="1"/>
  <c r="BK33" i="9" s="1"/>
  <c r="R22" i="7"/>
  <c r="P22" i="7" s="1"/>
  <c r="O22" i="7" s="1"/>
  <c r="R28" i="7"/>
  <c r="P28" i="7" s="1"/>
  <c r="O28" i="7" s="1"/>
  <c r="AA17" i="7"/>
  <c r="AB17" i="7" s="1"/>
  <c r="W16" i="9" s="1"/>
  <c r="BI16" i="9"/>
  <c r="BJ12" i="8"/>
  <c r="BM12" i="8" s="1"/>
  <c r="BN12" i="8" s="1"/>
  <c r="G15" i="7" s="1"/>
  <c r="BG14" i="9" s="1"/>
  <c r="BK14" i="9" s="1"/>
  <c r="AV12" i="8"/>
  <c r="T16" i="7"/>
  <c r="U16" i="7" s="1"/>
  <c r="BJ15" i="9"/>
  <c r="BL15" i="9" s="1"/>
  <c r="BM15" i="9" s="1"/>
  <c r="BE15" i="9" s="1"/>
  <c r="AF15" i="9" s="1"/>
  <c r="AG15" i="9" s="1"/>
  <c r="BJ18" i="9"/>
  <c r="BL18" i="9" s="1"/>
  <c r="BM18" i="9" s="1"/>
  <c r="BE18" i="9" s="1"/>
  <c r="AF18" i="9" s="1"/>
  <c r="AG18" i="9" s="1"/>
  <c r="T19" i="7"/>
  <c r="U19" i="7" s="1"/>
  <c r="BJ30" i="9"/>
  <c r="BL30" i="9" s="1"/>
  <c r="BM30" i="9" s="1"/>
  <c r="BE30" i="9" s="1"/>
  <c r="AF30" i="9" s="1"/>
  <c r="AG30" i="9" s="1"/>
  <c r="T31" i="7"/>
  <c r="U31" i="7" s="1"/>
  <c r="AC62" i="7" s="1"/>
  <c r="BG19" i="9"/>
  <c r="AT30" i="6"/>
  <c r="T30" i="6" s="1"/>
  <c r="V31" i="9" s="1"/>
  <c r="X15" i="6"/>
  <c r="AT27" i="6"/>
  <c r="T27" i="6" s="1"/>
  <c r="V28" i="9" s="1"/>
  <c r="AN25" i="6"/>
  <c r="AT25" i="6" s="1"/>
  <c r="T25" i="6" s="1"/>
  <c r="V26" i="9" s="1"/>
  <c r="AF12" i="9"/>
  <c r="AG12" i="9" s="1"/>
  <c r="AF16" i="9"/>
  <c r="AG16" i="9" s="1"/>
  <c r="AF11" i="9"/>
  <c r="AG11" i="9" s="1"/>
  <c r="BT67" i="8"/>
  <c r="AO43" i="8" s="1"/>
  <c r="BH67" i="8"/>
  <c r="AO39" i="8" s="1"/>
  <c r="BN22" i="8"/>
  <c r="G25" i="7" s="1"/>
  <c r="AB25" i="7" s="1"/>
  <c r="AT12" i="9"/>
  <c r="AU12" i="9" s="1"/>
  <c r="AZ12" i="9"/>
  <c r="AI12" i="9" s="1"/>
  <c r="AV12" i="9"/>
  <c r="AX12" i="9"/>
  <c r="AY12" i="9" s="1"/>
  <c r="R9" i="13"/>
  <c r="R21" i="13"/>
  <c r="R7" i="13"/>
  <c r="T32" i="7"/>
  <c r="U32" i="7" s="1"/>
  <c r="AC63" i="7" s="1"/>
  <c r="BJ31" i="9"/>
  <c r="BL31" i="9" s="1"/>
  <c r="BM31" i="9" s="1"/>
  <c r="BE31" i="9" s="1"/>
  <c r="AF31" i="9" s="1"/>
  <c r="AG31" i="9" s="1"/>
  <c r="R15" i="13"/>
  <c r="BI18" i="9"/>
  <c r="AA19" i="7"/>
  <c r="BF23" i="9"/>
  <c r="AS13" i="8"/>
  <c r="O13" i="8"/>
  <c r="BA13" i="8" s="1"/>
  <c r="BC13" i="8" s="1"/>
  <c r="BD13" i="8" s="1"/>
  <c r="C16" i="7" s="1"/>
  <c r="AA29" i="7"/>
  <c r="BI28" i="9"/>
  <c r="AT23" i="9"/>
  <c r="AU23" i="9" s="1"/>
  <c r="AX23" i="9"/>
  <c r="AY23" i="9" s="1"/>
  <c r="AZ23" i="9"/>
  <c r="AI23" i="9" s="1"/>
  <c r="AV23" i="9"/>
  <c r="AW23" i="9" s="1"/>
  <c r="O10" i="8"/>
  <c r="AV10" i="8" s="1"/>
  <c r="AS10" i="8"/>
  <c r="AX43" i="8" s="1"/>
  <c r="AP12" i="9" s="1"/>
  <c r="Q12" i="13"/>
  <c r="O12" i="13"/>
  <c r="P12" i="13"/>
  <c r="BJ19" i="9"/>
  <c r="BL19" i="9" s="1"/>
  <c r="BM19" i="9" s="1"/>
  <c r="BE19" i="9" s="1"/>
  <c r="AF19" i="9" s="1"/>
  <c r="AG19" i="9" s="1"/>
  <c r="T20" i="7"/>
  <c r="U20" i="7" s="1"/>
  <c r="AC51" i="7" s="1"/>
  <c r="BG35" i="9"/>
  <c r="BG16" i="9"/>
  <c r="AT20" i="6"/>
  <c r="T20" i="6" s="1"/>
  <c r="V21" i="9" s="1"/>
  <c r="AM28" i="7"/>
  <c r="BB27" i="9"/>
  <c r="Q26" i="6"/>
  <c r="AM18" i="7"/>
  <c r="BB17" i="9"/>
  <c r="Q16" i="6"/>
  <c r="AF34" i="9"/>
  <c r="AG34" i="9" s="1"/>
  <c r="T18" i="7"/>
  <c r="U18" i="7" s="1"/>
  <c r="AC49" i="7" s="1"/>
  <c r="AD49" i="7" s="1"/>
  <c r="AC18" i="7" s="1"/>
  <c r="BJ17" i="9"/>
  <c r="BL17" i="9" s="1"/>
  <c r="BM17" i="9" s="1"/>
  <c r="BE17" i="9" s="1"/>
  <c r="BN9" i="8"/>
  <c r="G12" i="7" s="1"/>
  <c r="BN24" i="8"/>
  <c r="G27" i="7" s="1"/>
  <c r="U33" i="7"/>
  <c r="AC64" i="7" s="1"/>
  <c r="AD64" i="7" s="1"/>
  <c r="AC33" i="7" s="1"/>
  <c r="BF17" i="9"/>
  <c r="AT10" i="6"/>
  <c r="T10" i="6" s="1"/>
  <c r="V11" i="9" s="1"/>
  <c r="AT14" i="6"/>
  <c r="T14" i="6" s="1"/>
  <c r="V15" i="9" s="1"/>
  <c r="AD48" i="7"/>
  <c r="AC17" i="7" s="1"/>
  <c r="BN67" i="8"/>
  <c r="AO41" i="8" s="1"/>
  <c r="U23" i="7"/>
  <c r="AC54" i="7" s="1"/>
  <c r="O20" i="13"/>
  <c r="Q20" i="13"/>
  <c r="P20" i="13"/>
  <c r="AM21" i="7"/>
  <c r="BB20" i="9"/>
  <c r="Q19" i="6"/>
  <c r="BG13" i="9"/>
  <c r="T26" i="7"/>
  <c r="U26" i="7" s="1"/>
  <c r="AC57" i="7" s="1"/>
  <c r="BJ25" i="9"/>
  <c r="BL25" i="9" s="1"/>
  <c r="BM25" i="9" s="1"/>
  <c r="BE25" i="9" s="1"/>
  <c r="AF25" i="9" s="1"/>
  <c r="AG25" i="9" s="1"/>
  <c r="BJ33" i="9"/>
  <c r="BL33" i="9" s="1"/>
  <c r="BM33" i="9" s="1"/>
  <c r="BE33" i="9" s="1"/>
  <c r="AF33" i="9" s="1"/>
  <c r="AG33" i="9" s="1"/>
  <c r="T34" i="7"/>
  <c r="U34" i="7" s="1"/>
  <c r="AC65" i="7" s="1"/>
  <c r="AD65" i="7" s="1"/>
  <c r="AC34" i="7" s="1"/>
  <c r="BG20" i="9"/>
  <c r="U13" i="7"/>
  <c r="AC44" i="7" s="1"/>
  <c r="N22" i="13"/>
  <c r="AW30" i="9"/>
  <c r="BJ20" i="9"/>
  <c r="BL20" i="9" s="1"/>
  <c r="BM20" i="9" s="1"/>
  <c r="BE20" i="9" s="1"/>
  <c r="T21" i="7"/>
  <c r="U21" i="7" s="1"/>
  <c r="AC52" i="7" s="1"/>
  <c r="BG24" i="9"/>
  <c r="U29" i="7"/>
  <c r="AC60" i="7" s="1"/>
  <c r="U35" i="7"/>
  <c r="AC66" i="7" s="1"/>
  <c r="BN28" i="8"/>
  <c r="G31" i="7" s="1"/>
  <c r="BN19" i="8"/>
  <c r="G22" i="7" s="1"/>
  <c r="AT7" i="6"/>
  <c r="T7" i="6" s="1"/>
  <c r="V8" i="9" s="1"/>
  <c r="AT9" i="6"/>
  <c r="T9" i="6" s="1"/>
  <c r="V10" i="9" s="1"/>
  <c r="AT5" i="6"/>
  <c r="T5" i="6" s="1"/>
  <c r="V6" i="9" s="1"/>
  <c r="X9" i="6"/>
  <c r="AJ11" i="7" s="1"/>
  <c r="AK11" i="7"/>
  <c r="P9" i="6"/>
  <c r="X11" i="6"/>
  <c r="AN8" i="6"/>
  <c r="AT8" i="6" s="1"/>
  <c r="T8" i="6" s="1"/>
  <c r="V9" i="9" s="1"/>
  <c r="X6" i="6"/>
  <c r="AJ8" i="7" s="1"/>
  <c r="O8" i="6"/>
  <c r="X7" i="6"/>
  <c r="AJ9" i="7" s="1"/>
  <c r="P7" i="6"/>
  <c r="AK8" i="7"/>
  <c r="P6" i="6"/>
  <c r="AK7" i="7"/>
  <c r="P5" i="6"/>
  <c r="AW15" i="9"/>
  <c r="N16" i="13"/>
  <c r="X20" i="6"/>
  <c r="X34" i="6"/>
  <c r="X22" i="6"/>
  <c r="X32" i="6"/>
  <c r="X33" i="6"/>
  <c r="X23" i="6"/>
  <c r="X5" i="6"/>
  <c r="AJ7" i="7" s="1"/>
  <c r="W24" i="9" l="1"/>
  <c r="AV4" i="8"/>
  <c r="BI23" i="9"/>
  <c r="AA24" i="7"/>
  <c r="AB24" i="7" s="1"/>
  <c r="W23" i="9" s="1"/>
  <c r="O29" i="8"/>
  <c r="BA29" i="8" s="1"/>
  <c r="BC29" i="8" s="1"/>
  <c r="BD29" i="8" s="1"/>
  <c r="C32" i="7" s="1"/>
  <c r="BF31" i="9" s="1"/>
  <c r="AS29" i="8"/>
  <c r="AX62" i="8" s="1"/>
  <c r="AP31" i="9" s="1"/>
  <c r="O20" i="8"/>
  <c r="BA20" i="8" s="1"/>
  <c r="BC20" i="8" s="1"/>
  <c r="BD20" i="8" s="1"/>
  <c r="C23" i="7" s="1"/>
  <c r="BF22" i="9" s="1"/>
  <c r="AS20" i="8"/>
  <c r="AX53" i="8" s="1"/>
  <c r="AP22" i="9" s="1"/>
  <c r="AT29" i="8"/>
  <c r="AW62" i="8" s="1"/>
  <c r="AD63" i="7" s="1"/>
  <c r="AC32" i="7" s="1"/>
  <c r="BN9" i="9"/>
  <c r="AR9" i="9" s="1"/>
  <c r="BK9" i="9"/>
  <c r="AD57" i="7"/>
  <c r="AC26" i="7" s="1"/>
  <c r="BK16" i="9"/>
  <c r="AS32" i="8"/>
  <c r="AX65" i="8" s="1"/>
  <c r="AP34" i="9" s="1"/>
  <c r="O32" i="8"/>
  <c r="AA8" i="7"/>
  <c r="AB8" i="7" s="1"/>
  <c r="BI7" i="9"/>
  <c r="O9" i="8"/>
  <c r="BA9" i="8" s="1"/>
  <c r="BC9" i="8" s="1"/>
  <c r="BD9" i="8" s="1"/>
  <c r="C12" i="7" s="1"/>
  <c r="BF11" i="9" s="1"/>
  <c r="AS9" i="8"/>
  <c r="AX42" i="8" s="1"/>
  <c r="AP11" i="9" s="1"/>
  <c r="AT9" i="8"/>
  <c r="AW42" i="8" s="1"/>
  <c r="AD43" i="7" s="1"/>
  <c r="AC12" i="7" s="1"/>
  <c r="AV9" i="8"/>
  <c r="AA28" i="7"/>
  <c r="BI27" i="9"/>
  <c r="BI26" i="9"/>
  <c r="AA27" i="7"/>
  <c r="AD40" i="7"/>
  <c r="AC9" i="7" s="1"/>
  <c r="BI8" i="9"/>
  <c r="AA9" i="7"/>
  <c r="AB9" i="7" s="1"/>
  <c r="AS26" i="8"/>
  <c r="AX59" i="8" s="1"/>
  <c r="AP28" i="9" s="1"/>
  <c r="O26" i="8"/>
  <c r="AV26" i="8"/>
  <c r="O28" i="8"/>
  <c r="AS28" i="8"/>
  <c r="AX61" i="8" s="1"/>
  <c r="AP30" i="9" s="1"/>
  <c r="O17" i="8"/>
  <c r="AS17" i="8"/>
  <c r="AX50" i="8" s="1"/>
  <c r="AP19" i="9" s="1"/>
  <c r="AA33" i="7"/>
  <c r="BI32" i="9"/>
  <c r="BK32" i="9" s="1"/>
  <c r="AV29" i="8"/>
  <c r="W9" i="9"/>
  <c r="BG4" i="8"/>
  <c r="BH4" i="8" s="1"/>
  <c r="BN4" i="8" s="1"/>
  <c r="G7" i="7" s="1"/>
  <c r="BI11" i="9"/>
  <c r="AA12" i="7"/>
  <c r="AB12" i="7" s="1"/>
  <c r="W11" i="9" s="1"/>
  <c r="O16" i="8"/>
  <c r="BA16" i="8" s="1"/>
  <c r="BC16" i="8" s="1"/>
  <c r="BD16" i="8" s="1"/>
  <c r="C19" i="7" s="1"/>
  <c r="BF18" i="9" s="1"/>
  <c r="BN18" i="9" s="1"/>
  <c r="AR18" i="9" s="1"/>
  <c r="AS16" i="8"/>
  <c r="AX49" i="8" s="1"/>
  <c r="AP18" i="9" s="1"/>
  <c r="AV16" i="8"/>
  <c r="AT16" i="8"/>
  <c r="AW49" i="8" s="1"/>
  <c r="O22" i="8"/>
  <c r="BA22" i="8" s="1"/>
  <c r="BC22" i="8" s="1"/>
  <c r="BD22" i="8" s="1"/>
  <c r="C25" i="7" s="1"/>
  <c r="BF24" i="9" s="1"/>
  <c r="AV22" i="8"/>
  <c r="AS22" i="8"/>
  <c r="AX55" i="8" s="1"/>
  <c r="AP24" i="9" s="1"/>
  <c r="AT22" i="8"/>
  <c r="AW55" i="8" s="1"/>
  <c r="AA18" i="7"/>
  <c r="BI17" i="9"/>
  <c r="AA16" i="7"/>
  <c r="BI15" i="9"/>
  <c r="BA6" i="8"/>
  <c r="BC6" i="8" s="1"/>
  <c r="BD6" i="8" s="1"/>
  <c r="C9" i="7" s="1"/>
  <c r="AV6" i="8"/>
  <c r="O27" i="8"/>
  <c r="AT27" i="8"/>
  <c r="AW60" i="8" s="1"/>
  <c r="AD61" i="7" s="1"/>
  <c r="AC30" i="7" s="1"/>
  <c r="AS27" i="8"/>
  <c r="AX60" i="8" s="1"/>
  <c r="AP29" i="9" s="1"/>
  <c r="AS11" i="8"/>
  <c r="AX44" i="8" s="1"/>
  <c r="AP13" i="9" s="1"/>
  <c r="O11" i="8"/>
  <c r="AV11" i="8"/>
  <c r="BG7" i="9"/>
  <c r="N11" i="13"/>
  <c r="AW10" i="9"/>
  <c r="AS8" i="8"/>
  <c r="AX41" i="8" s="1"/>
  <c r="AP10" i="9" s="1"/>
  <c r="O8" i="8"/>
  <c r="BA8" i="8" s="1"/>
  <c r="BC8" i="8" s="1"/>
  <c r="BD8" i="8" s="1"/>
  <c r="C11" i="7" s="1"/>
  <c r="AS5" i="8"/>
  <c r="AX38" i="8" s="1"/>
  <c r="AP7" i="9" s="1"/>
  <c r="O5" i="8"/>
  <c r="BA5" i="8" s="1"/>
  <c r="BC5" i="8" s="1"/>
  <c r="BD5" i="8" s="1"/>
  <c r="C8" i="7" s="1"/>
  <c r="AS25" i="8"/>
  <c r="AX58" i="8" s="1"/>
  <c r="AP27" i="9" s="1"/>
  <c r="O25" i="8"/>
  <c r="BA25" i="8" s="1"/>
  <c r="BC25" i="8" s="1"/>
  <c r="BD25" i="8" s="1"/>
  <c r="C28" i="7" s="1"/>
  <c r="BF27" i="9" s="1"/>
  <c r="BK27" i="9" s="1"/>
  <c r="AV25" i="8"/>
  <c r="AS4" i="8"/>
  <c r="AX37" i="8" s="1"/>
  <c r="AP6" i="9" s="1"/>
  <c r="O4" i="8"/>
  <c r="BA4" i="8" s="1"/>
  <c r="BC4" i="8" s="1"/>
  <c r="BD4" i="8" s="1"/>
  <c r="C7" i="7" s="1"/>
  <c r="BF6" i="9" s="1"/>
  <c r="AD56" i="7"/>
  <c r="AC25" i="7" s="1"/>
  <c r="BI20" i="9"/>
  <c r="AA21" i="7"/>
  <c r="AA7" i="7"/>
  <c r="BI6" i="9"/>
  <c r="BI35" i="9"/>
  <c r="AA36" i="7"/>
  <c r="AB36" i="7" s="1"/>
  <c r="AT5" i="8"/>
  <c r="AW38" i="8" s="1"/>
  <c r="AD39" i="7" s="1"/>
  <c r="AC8" i="7" s="1"/>
  <c r="BI31" i="9"/>
  <c r="AA32" i="7"/>
  <c r="AA11" i="7"/>
  <c r="AB11" i="7" s="1"/>
  <c r="BI10" i="9"/>
  <c r="AA30" i="7"/>
  <c r="AB30" i="7" s="1"/>
  <c r="BI29" i="9"/>
  <c r="AA14" i="7"/>
  <c r="BI13" i="9"/>
  <c r="AS18" i="8"/>
  <c r="AX51" i="8" s="1"/>
  <c r="AP20" i="9" s="1"/>
  <c r="O18" i="8"/>
  <c r="AV18" i="8" s="1"/>
  <c r="O19" i="8"/>
  <c r="AV19" i="8" s="1"/>
  <c r="AS19" i="8"/>
  <c r="AX52" i="8" s="1"/>
  <c r="AP21" i="9" s="1"/>
  <c r="AH10" i="9"/>
  <c r="AJ10" i="9"/>
  <c r="BA33" i="8"/>
  <c r="BC33" i="8" s="1"/>
  <c r="BD33" i="8" s="1"/>
  <c r="C36" i="7" s="1"/>
  <c r="BF35" i="9" s="1"/>
  <c r="BK35" i="9" s="1"/>
  <c r="AT33" i="8"/>
  <c r="AW66" i="8" s="1"/>
  <c r="AD67" i="7" s="1"/>
  <c r="AC36" i="7" s="1"/>
  <c r="AV33" i="8"/>
  <c r="R18" i="13"/>
  <c r="BN14" i="9"/>
  <c r="AR14" i="9" s="1"/>
  <c r="R8" i="13"/>
  <c r="BN16" i="9"/>
  <c r="AR16" i="9" s="1"/>
  <c r="AH40" i="8"/>
  <c r="AP45" i="8"/>
  <c r="AS45" i="8" s="1"/>
  <c r="AX45" i="8" s="1"/>
  <c r="AP14" i="9" s="1"/>
  <c r="AL46" i="8"/>
  <c r="BA24" i="8"/>
  <c r="BC24" i="8" s="1"/>
  <c r="BD24" i="8" s="1"/>
  <c r="C27" i="7" s="1"/>
  <c r="BF26" i="9" s="1"/>
  <c r="AT24" i="8"/>
  <c r="AW57" i="8" s="1"/>
  <c r="AD58" i="7" s="1"/>
  <c r="AC27" i="7" s="1"/>
  <c r="AC50" i="7"/>
  <c r="AB19" i="7"/>
  <c r="BJ27" i="9"/>
  <c r="T28" i="7"/>
  <c r="U28" i="7" s="1"/>
  <c r="AC59" i="7" s="1"/>
  <c r="BJ13" i="9"/>
  <c r="BL13" i="9" s="1"/>
  <c r="BM13" i="9" s="1"/>
  <c r="BE13" i="9" s="1"/>
  <c r="AF13" i="9" s="1"/>
  <c r="AG13" i="9" s="1"/>
  <c r="T14" i="7"/>
  <c r="U14" i="7" s="1"/>
  <c r="AC45" i="7" s="1"/>
  <c r="AB14" i="7"/>
  <c r="BJ21" i="9"/>
  <c r="BL21" i="9" s="1"/>
  <c r="BM21" i="9" s="1"/>
  <c r="BE21" i="9" s="1"/>
  <c r="AF21" i="9" s="1"/>
  <c r="AG21" i="9" s="1"/>
  <c r="T22" i="7"/>
  <c r="U22" i="7" s="1"/>
  <c r="AC53" i="7" s="1"/>
  <c r="AB23" i="7"/>
  <c r="W22" i="9" s="1"/>
  <c r="AB34" i="7"/>
  <c r="W33" i="9" s="1"/>
  <c r="AB26" i="7"/>
  <c r="W25" i="9" s="1"/>
  <c r="AB33" i="7"/>
  <c r="W32" i="9" s="1"/>
  <c r="AB35" i="7"/>
  <c r="R12" i="13"/>
  <c r="AB29" i="7"/>
  <c r="W18" i="9"/>
  <c r="R20" i="13"/>
  <c r="AV13" i="8"/>
  <c r="BN23" i="9"/>
  <c r="AR23" i="9" s="1"/>
  <c r="BK23" i="9"/>
  <c r="AB20" i="7"/>
  <c r="AH23" i="9"/>
  <c r="AJ23" i="9"/>
  <c r="BF15" i="9"/>
  <c r="AW12" i="9"/>
  <c r="N13" i="13"/>
  <c r="BA10" i="8"/>
  <c r="BC10" i="8" s="1"/>
  <c r="BD10" i="8" s="1"/>
  <c r="C13" i="7" s="1"/>
  <c r="BF12" i="9" s="1"/>
  <c r="AT10" i="8"/>
  <c r="AW43" i="8" s="1"/>
  <c r="AD44" i="7" s="1"/>
  <c r="AC13" i="7" s="1"/>
  <c r="AJ12" i="9"/>
  <c r="AH12" i="9"/>
  <c r="BN33" i="9"/>
  <c r="AR33" i="9" s="1"/>
  <c r="AT13" i="8"/>
  <c r="AW46" i="8" s="1"/>
  <c r="AB32" i="7"/>
  <c r="W31" i="9" s="1"/>
  <c r="AB16" i="7"/>
  <c r="W15" i="9" s="1"/>
  <c r="AC47" i="7"/>
  <c r="BK24" i="9"/>
  <c r="BN24" i="9"/>
  <c r="AR24" i="9" s="1"/>
  <c r="AB21" i="7"/>
  <c r="AF20" i="9"/>
  <c r="AG20" i="9" s="1"/>
  <c r="BG26" i="9"/>
  <c r="AB27" i="7"/>
  <c r="W26" i="9" s="1"/>
  <c r="AB18" i="7"/>
  <c r="W17" i="9" s="1"/>
  <c r="BG21" i="9"/>
  <c r="AB22" i="7"/>
  <c r="BG30" i="9"/>
  <c r="AB31" i="7"/>
  <c r="AB13" i="7"/>
  <c r="W12" i="9" s="1"/>
  <c r="AB15" i="7"/>
  <c r="W14" i="9" s="1"/>
  <c r="AF17" i="9"/>
  <c r="AG17" i="9" s="1"/>
  <c r="Q22" i="13"/>
  <c r="O22" i="13"/>
  <c r="P22" i="13"/>
  <c r="BN25" i="9"/>
  <c r="AR25" i="9" s="1"/>
  <c r="BK17" i="9"/>
  <c r="BN17" i="9"/>
  <c r="AR17" i="9" s="1"/>
  <c r="BG11" i="9"/>
  <c r="BN11" i="9" s="1"/>
  <c r="AR11" i="9" s="1"/>
  <c r="P39" i="6"/>
  <c r="AM11" i="7"/>
  <c r="Q9" i="6"/>
  <c r="BB10" i="9"/>
  <c r="AF10" i="9" s="1"/>
  <c r="AG10" i="9" s="1"/>
  <c r="X8" i="6"/>
  <c r="AJ10" i="7" s="1"/>
  <c r="AK10" i="7"/>
  <c r="P8" i="6"/>
  <c r="AM9" i="7"/>
  <c r="Q7" i="6"/>
  <c r="BB8" i="9"/>
  <c r="AF8" i="9" s="1"/>
  <c r="AG8" i="9" s="1"/>
  <c r="AM8" i="7"/>
  <c r="BB7" i="9"/>
  <c r="AF7" i="9" s="1"/>
  <c r="AG7" i="9" s="1"/>
  <c r="Q6" i="6"/>
  <c r="AM7" i="7"/>
  <c r="Q5" i="6"/>
  <c r="BB6" i="9"/>
  <c r="AF6" i="9" s="1"/>
  <c r="AG6" i="9" s="1"/>
  <c r="P16" i="13"/>
  <c r="O16" i="13"/>
  <c r="Q16" i="13"/>
  <c r="AB7" i="7" l="1"/>
  <c r="BG6" i="9"/>
  <c r="W29" i="9"/>
  <c r="BA32" i="8"/>
  <c r="BC32" i="8" s="1"/>
  <c r="BD32" i="8" s="1"/>
  <c r="C35" i="7" s="1"/>
  <c r="BF34" i="9" s="1"/>
  <c r="AV32" i="8"/>
  <c r="W21" i="9"/>
  <c r="BN26" i="9"/>
  <c r="AR26" i="9" s="1"/>
  <c r="AT25" i="8"/>
  <c r="AW58" i="8" s="1"/>
  <c r="AD59" i="7" s="1"/>
  <c r="AC28" i="7" s="1"/>
  <c r="BF7" i="9"/>
  <c r="W7" i="9"/>
  <c r="W8" i="9"/>
  <c r="BF8" i="9"/>
  <c r="AT32" i="8"/>
  <c r="AW65" i="8" s="1"/>
  <c r="AD66" i="7" s="1"/>
  <c r="AC35" i="7" s="1"/>
  <c r="BK18" i="9"/>
  <c r="AV20" i="8"/>
  <c r="BK31" i="9"/>
  <c r="BN31" i="9"/>
  <c r="AR31" i="9" s="1"/>
  <c r="AV8" i="8"/>
  <c r="BN6" i="9"/>
  <c r="AR6" i="9" s="1"/>
  <c r="BK6" i="9"/>
  <c r="BF10" i="9"/>
  <c r="W10" i="9"/>
  <c r="O11" i="13"/>
  <c r="Q11" i="13"/>
  <c r="P11" i="13"/>
  <c r="AT11" i="8"/>
  <c r="AW44" i="8" s="1"/>
  <c r="AD45" i="7" s="1"/>
  <c r="AC14" i="7" s="1"/>
  <c r="BA11" i="8"/>
  <c r="BC11" i="8" s="1"/>
  <c r="BD11" i="8" s="1"/>
  <c r="C14" i="7" s="1"/>
  <c r="BF13" i="9" s="1"/>
  <c r="AV27" i="8"/>
  <c r="BA27" i="8"/>
  <c r="BC27" i="8" s="1"/>
  <c r="BD27" i="8" s="1"/>
  <c r="C30" i="7" s="1"/>
  <c r="BF29" i="9" s="1"/>
  <c r="BA17" i="8"/>
  <c r="BC17" i="8" s="1"/>
  <c r="BD17" i="8" s="1"/>
  <c r="C20" i="7" s="1"/>
  <c r="BF19" i="9" s="1"/>
  <c r="AV17" i="8"/>
  <c r="AT17" i="8"/>
  <c r="AW50" i="8" s="1"/>
  <c r="AD51" i="7" s="1"/>
  <c r="AC20" i="7" s="1"/>
  <c r="BN22" i="9"/>
  <c r="AR22" i="9" s="1"/>
  <c r="BK22" i="9"/>
  <c r="W34" i="9"/>
  <c r="BA28" i="8"/>
  <c r="BC28" i="8" s="1"/>
  <c r="BD28" i="8" s="1"/>
  <c r="C31" i="7" s="1"/>
  <c r="BF30" i="9" s="1"/>
  <c r="AV28" i="8"/>
  <c r="AT19" i="8"/>
  <c r="AW52" i="8" s="1"/>
  <c r="AD53" i="7" s="1"/>
  <c r="AC22" i="7" s="1"/>
  <c r="BA19" i="8"/>
  <c r="BC19" i="8" s="1"/>
  <c r="BD19" i="8" s="1"/>
  <c r="C22" i="7" s="1"/>
  <c r="BF21" i="9" s="1"/>
  <c r="AD50" i="7"/>
  <c r="AC19" i="7" s="1"/>
  <c r="BA18" i="8"/>
  <c r="BC18" i="8" s="1"/>
  <c r="BD18" i="8" s="1"/>
  <c r="C21" i="7" s="1"/>
  <c r="BF20" i="9" s="1"/>
  <c r="AT18" i="8"/>
  <c r="AW51" i="8" s="1"/>
  <c r="AD52" i="7" s="1"/>
  <c r="AC21" i="7" s="1"/>
  <c r="AT28" i="8"/>
  <c r="AW61" i="8" s="1"/>
  <c r="AD62" i="7" s="1"/>
  <c r="AC31" i="7" s="1"/>
  <c r="AT26" i="8"/>
  <c r="AW59" i="8" s="1"/>
  <c r="AD60" i="7" s="1"/>
  <c r="AC29" i="7" s="1"/>
  <c r="BA26" i="8"/>
  <c r="BC26" i="8" s="1"/>
  <c r="BD26" i="8" s="1"/>
  <c r="C29" i="7" s="1"/>
  <c r="AT4" i="8"/>
  <c r="AW37" i="8" s="1"/>
  <c r="AD38" i="7" s="1"/>
  <c r="AC7" i="7" s="1"/>
  <c r="AT8" i="8"/>
  <c r="AW41" i="8" s="1"/>
  <c r="AD42" i="7" s="1"/>
  <c r="AC11" i="7" s="1"/>
  <c r="BN32" i="9"/>
  <c r="AR32" i="9" s="1"/>
  <c r="AT20" i="8"/>
  <c r="AW53" i="8" s="1"/>
  <c r="AD54" i="7" s="1"/>
  <c r="AC23" i="7" s="1"/>
  <c r="AV5" i="8"/>
  <c r="BN35" i="9"/>
  <c r="AR35" i="9" s="1"/>
  <c r="W13" i="9"/>
  <c r="W35" i="9"/>
  <c r="AH46" i="8"/>
  <c r="AP46" i="8"/>
  <c r="AS46" i="8" s="1"/>
  <c r="AX46" i="8" s="1"/>
  <c r="AP15" i="9" s="1"/>
  <c r="AB28" i="7"/>
  <c r="W27" i="9" s="1"/>
  <c r="BL27" i="9"/>
  <c r="BM27" i="9" s="1"/>
  <c r="BE27" i="9" s="1"/>
  <c r="AF27" i="9" s="1"/>
  <c r="AG27" i="9" s="1"/>
  <c r="BN27" i="9"/>
  <c r="AR27" i="9" s="1"/>
  <c r="BK26" i="9"/>
  <c r="BK15" i="9"/>
  <c r="BN15" i="9"/>
  <c r="AR15" i="9" s="1"/>
  <c r="Q13" i="13"/>
  <c r="O13" i="13"/>
  <c r="P13" i="13"/>
  <c r="AD47" i="7"/>
  <c r="AC16" i="7" s="1"/>
  <c r="BK12" i="9"/>
  <c r="BN12" i="9"/>
  <c r="AR12" i="9" s="1"/>
  <c r="BK11" i="9"/>
  <c r="R22" i="13"/>
  <c r="BK21" i="9"/>
  <c r="BN21" i="9"/>
  <c r="AR21" i="9" s="1"/>
  <c r="BK30" i="9"/>
  <c r="BN30" i="9"/>
  <c r="AR30" i="9" s="1"/>
  <c r="AM10" i="7"/>
  <c r="BB9" i="9"/>
  <c r="AF9" i="9" s="1"/>
  <c r="AG9" i="9" s="1"/>
  <c r="Q8" i="6"/>
  <c r="J38" i="6" s="1"/>
  <c r="M38" i="6" s="1"/>
  <c r="R16" i="13"/>
  <c r="BK19" i="9" l="1"/>
  <c r="BN19" i="9"/>
  <c r="AR19" i="9" s="1"/>
  <c r="W20" i="9"/>
  <c r="BN13" i="9"/>
  <c r="AR13" i="9" s="1"/>
  <c r="BK13" i="9"/>
  <c r="W19" i="9"/>
  <c r="BK20" i="9"/>
  <c r="BN20" i="9"/>
  <c r="AR20" i="9" s="1"/>
  <c r="BK29" i="9"/>
  <c r="BN29" i="9"/>
  <c r="AR29" i="9" s="1"/>
  <c r="BN10" i="9"/>
  <c r="AR10" i="9" s="1"/>
  <c r="BK10" i="9"/>
  <c r="BN7" i="9"/>
  <c r="AR7" i="9" s="1"/>
  <c r="BK7" i="9"/>
  <c r="W30" i="9"/>
  <c r="BF28" i="9"/>
  <c r="W28" i="9"/>
  <c r="R11" i="13"/>
  <c r="BK8" i="9"/>
  <c r="BN8" i="9"/>
  <c r="AR8" i="9" s="1"/>
  <c r="BK34" i="9"/>
  <c r="BN34" i="9"/>
  <c r="AR34" i="9" s="1"/>
  <c r="R13" i="13"/>
  <c r="BK28" i="9" l="1"/>
  <c r="BN28" i="9"/>
  <c r="AR28" i="9" s="1"/>
</calcChain>
</file>

<file path=xl/sharedStrings.xml><?xml version="1.0" encoding="utf-8"?>
<sst xmlns="http://schemas.openxmlformats.org/spreadsheetml/2006/main" count="5568" uniqueCount="344">
  <si>
    <t>AGE GROUP</t>
  </si>
  <si>
    <t>17-21</t>
  </si>
  <si>
    <t> </t>
  </si>
  <si>
    <t>22-26</t>
  </si>
  <si>
    <t>27-31</t>
  </si>
  <si>
    <t>32-36</t>
  </si>
  <si>
    <t>37-41</t>
  </si>
  <si>
    <t>42-46</t>
  </si>
  <si>
    <t>47-51</t>
  </si>
  <si>
    <t>52-56</t>
  </si>
  <si>
    <t>57-61</t>
  </si>
  <si>
    <t>62+</t>
  </si>
  <si>
    <t>Repetitions</t>
  </si>
  <si>
    <t>M</t>
  </si>
  <si>
    <t>F</t>
  </si>
  <si>
    <t>M/F</t>
  </si>
  <si>
    <t>Time</t>
  </si>
  <si>
    <t>AGE</t>
  </si>
  <si>
    <t>SEX</t>
  </si>
  <si>
    <t>PUSHUP</t>
  </si>
  <si>
    <t>RAW</t>
  </si>
  <si>
    <t>SCORE</t>
  </si>
  <si>
    <t>NAME</t>
  </si>
  <si>
    <t>SITUP</t>
  </si>
  <si>
    <t>2 MILE RUN</t>
  </si>
  <si>
    <t>TIME</t>
  </si>
  <si>
    <t>TOTAL</t>
  </si>
  <si>
    <t>MAX</t>
  </si>
  <si>
    <t>RUN</t>
  </si>
  <si>
    <t>PU</t>
  </si>
  <si>
    <t>SU</t>
  </si>
  <si>
    <t>Array constants</t>
  </si>
  <si>
    <r>
      <t xml:space="preserve">   </t>
    </r>
    <r>
      <rPr>
        <b/>
        <sz val="10"/>
        <color indexed="10"/>
        <rFont val="Arial"/>
        <family val="2"/>
      </rPr>
      <t xml:space="preserve"> P</t>
    </r>
    <r>
      <rPr>
        <sz val="10"/>
        <color indexed="10"/>
        <rFont val="Arial"/>
        <family val="2"/>
      </rPr>
      <t xml:space="preserve"> = Profile</t>
    </r>
  </si>
  <si>
    <t>NCO Academy APFT Results</t>
  </si>
  <si>
    <t>RANK</t>
  </si>
  <si>
    <t>SGT</t>
  </si>
  <si>
    <t>SSG</t>
  </si>
  <si>
    <t>SFC</t>
  </si>
  <si>
    <t>MSG</t>
  </si>
  <si>
    <t>1SG</t>
  </si>
  <si>
    <t>SGM</t>
  </si>
  <si>
    <t>CSM</t>
  </si>
  <si>
    <t>15P ALC</t>
  </si>
  <si>
    <t>15P SLC</t>
  </si>
  <si>
    <t>15Q ALC</t>
  </si>
  <si>
    <t>15Q SLC</t>
  </si>
  <si>
    <t>15W ALC</t>
  </si>
  <si>
    <t>15W SLC</t>
  </si>
  <si>
    <t>15E ALC</t>
  </si>
  <si>
    <t>15Z SLC</t>
  </si>
  <si>
    <t>Class</t>
  </si>
  <si>
    <t>INIT/RETEST</t>
  </si>
  <si>
    <t>PROFILE</t>
  </si>
  <si>
    <t>#</t>
  </si>
  <si>
    <t>SSN</t>
  </si>
  <si>
    <t>Sex</t>
  </si>
  <si>
    <t>Age</t>
  </si>
  <si>
    <t xml:space="preserve">COMPLETE UNIT MAILING ADDRESS </t>
  </si>
  <si>
    <t>MOS</t>
  </si>
  <si>
    <t>COMP</t>
  </si>
  <si>
    <t>BLDG#</t>
  </si>
  <si>
    <t>Hot or Cold Weather Injury?</t>
  </si>
  <si>
    <t>RA</t>
  </si>
  <si>
    <t>NG</t>
  </si>
  <si>
    <t>RES</t>
  </si>
  <si>
    <t>DAILY ATTENDANCE ROSTER</t>
  </si>
  <si>
    <t>LEGEND</t>
  </si>
  <si>
    <t xml:space="preserve"> </t>
  </si>
  <si>
    <t>Height</t>
  </si>
  <si>
    <t>Weight</t>
  </si>
  <si>
    <t>Max</t>
  </si>
  <si>
    <t>ROOM#</t>
  </si>
  <si>
    <t>Rank</t>
  </si>
  <si>
    <t>Complete Unit Mailing Address</t>
  </si>
  <si>
    <t>DUTY ROSTER</t>
  </si>
  <si>
    <t>NCOA, Ft. Rucker AL. 36362</t>
  </si>
  <si>
    <t>FROM</t>
  </si>
  <si>
    <r>
      <t>TO</t>
    </r>
    <r>
      <rPr>
        <b/>
        <sz val="9"/>
        <rFont val="Arial"/>
        <family val="2"/>
      </rPr>
      <t xml:space="preserve"> </t>
    </r>
  </si>
  <si>
    <t>Month / yr</t>
  </si>
  <si>
    <t>Day</t>
  </si>
  <si>
    <t>DA FORM 6, JUL 74</t>
  </si>
  <si>
    <t>PREVIOUS EDITIONS OF THIS FORM WILL BE USED UNTIL EXUASTED.</t>
  </si>
  <si>
    <t>For use of this form, see AR 220-45; the proponent agency is DCSPER.</t>
  </si>
  <si>
    <t>USAPPC V2.00</t>
  </si>
  <si>
    <t>BRANCH 1SG</t>
  </si>
  <si>
    <t>PLATOON SGT</t>
  </si>
  <si>
    <t>Leadership</t>
  </si>
  <si>
    <t>D &amp; C</t>
  </si>
  <si>
    <t>Platoon Inspection</t>
  </si>
  <si>
    <t>PRT</t>
  </si>
  <si>
    <t>AAR</t>
  </si>
  <si>
    <t>CPOF</t>
  </si>
  <si>
    <t>SDL</t>
  </si>
  <si>
    <t>STUDENT</t>
  </si>
  <si>
    <t>Init</t>
  </si>
  <si>
    <t>Re-Eval</t>
  </si>
  <si>
    <t>Date</t>
  </si>
  <si>
    <t>No-Go</t>
  </si>
  <si>
    <t>SUP</t>
  </si>
  <si>
    <t>SAT</t>
  </si>
  <si>
    <t>GPA</t>
  </si>
  <si>
    <t>APFT</t>
  </si>
  <si>
    <t>RISK ASS</t>
  </si>
  <si>
    <t>HONORS</t>
  </si>
  <si>
    <t>RANKING</t>
  </si>
  <si>
    <t>REMARKS</t>
  </si>
  <si>
    <t xml:space="preserve">                                                                                                                                                                                                                                                                                                                                                     </t>
  </si>
  <si>
    <t xml:space="preserve">                                                                         </t>
  </si>
  <si>
    <t xml:space="preserve">                                                                          </t>
  </si>
  <si>
    <t xml:space="preserve">                           </t>
  </si>
  <si>
    <t>RISK ASSESSMENT</t>
  </si>
  <si>
    <t>PAPER</t>
  </si>
  <si>
    <t>Honors</t>
  </si>
  <si>
    <t>Score</t>
  </si>
  <si>
    <t>IN-RANKS</t>
  </si>
  <si>
    <t>NEG. COUNSELING</t>
  </si>
  <si>
    <t>13-004</t>
  </si>
  <si>
    <t>POINTS</t>
  </si>
  <si>
    <t>EVALS</t>
  </si>
  <si>
    <t>EXAMS</t>
  </si>
  <si>
    <t>15W40 SLC</t>
  </si>
  <si>
    <t>EVAL POINTS</t>
  </si>
  <si>
    <t>ACADEMICS</t>
  </si>
  <si>
    <t>DISTINGUISHED GRAD</t>
  </si>
  <si>
    <t>HONOR GRAD</t>
  </si>
  <si>
    <t>CMDT'S LIST</t>
  </si>
  <si>
    <t>CLASS</t>
  </si>
  <si>
    <t>EXAM#1</t>
  </si>
  <si>
    <t>EXAM#2</t>
  </si>
  <si>
    <t>EXAM#3</t>
  </si>
  <si>
    <t>EXAM#4</t>
  </si>
  <si>
    <t>TEST GPA</t>
  </si>
  <si>
    <t>RE-TEST #1</t>
  </si>
  <si>
    <t>RE-TEST #2</t>
  </si>
  <si>
    <t>RE-TEST #3</t>
  </si>
  <si>
    <t>RE-TEST #4</t>
  </si>
  <si>
    <t>RE-TEST GPA</t>
  </si>
  <si>
    <t>TOTAL PTS</t>
  </si>
  <si>
    <t xml:space="preserve">SGL      </t>
  </si>
  <si>
    <t>SSG HARTMAN, JUSTIN D.</t>
  </si>
  <si>
    <t>STUDENT NAME</t>
  </si>
  <si>
    <t>EVAL PTS</t>
  </si>
  <si>
    <t>ACADEMICS PTS</t>
  </si>
  <si>
    <t>APFT PTS</t>
  </si>
  <si>
    <t xml:space="preserve">EVAL POINTS WILL BE DETERMINED BY THE STUDENTS PERFORMANCE ON EACH INDIVIDUAL EVAL, THEN ADDED TOGETHER.  </t>
  </si>
  <si>
    <t>ACADEMICS POINTS WILL BE EQUAL TO THE STUDENT'S OVERALL GPA, ROUNDED TO THE NEAREST WHOLE NUMBER  (LESS THAN 0.50, ROUND DOWN)  (GREATER THAN OR EQUAL TO 0.50, ROUND UP)</t>
  </si>
  <si>
    <t>APFT POINTS WILL BE THE STUDENT'S TOTAL APFT SCORE, DIVIDED BY THREE (3).  REFER TO ACADEMY'S ISAP FOR DETERMINING APFT SCORE FOR A ONE/TWO EVENT APFT.</t>
  </si>
  <si>
    <t>LDR:  SUP = 10; SAT = 5; UNST = 0</t>
  </si>
  <si>
    <t>EXAMPLE:</t>
  </si>
  <si>
    <t>90.00% = 90 PTS</t>
  </si>
  <si>
    <t>ALL OTHER:  SUP = 3; SAT = 2; UNSAT = 0</t>
  </si>
  <si>
    <t>96.74% = 97 PTS</t>
  </si>
  <si>
    <t>G/NG</t>
  </si>
  <si>
    <t>APFT POINTS</t>
  </si>
  <si>
    <t>NEG COUN.</t>
  </si>
  <si>
    <t>INIT. FAIL</t>
  </si>
  <si>
    <t>**</t>
  </si>
  <si>
    <t>Overall</t>
  </si>
  <si>
    <t>UNSAT</t>
  </si>
  <si>
    <t>LDR EVAL WRITTEN</t>
  </si>
  <si>
    <t>LDR EVAL ORAL</t>
  </si>
  <si>
    <t>WRITTEN COMMUNICATION</t>
  </si>
  <si>
    <t>ORAL COMMUNICATION</t>
  </si>
  <si>
    <t>LEADERSHIP</t>
  </si>
  <si>
    <t>CONTRIBUTION TO GROUP WORK</t>
  </si>
  <si>
    <t>RESEARCH ABILITY</t>
  </si>
  <si>
    <t>TOTAL SUP</t>
  </si>
  <si>
    <t>TOTAL SAT</t>
  </si>
  <si>
    <t>WRITTEN</t>
  </si>
  <si>
    <t>ORAL</t>
  </si>
  <si>
    <t>HONOR</t>
  </si>
  <si>
    <t>PLATOON INSPECTION</t>
  </si>
  <si>
    <t>PU PROFILE</t>
  </si>
  <si>
    <t>SU ONLY PROFILE</t>
  </si>
  <si>
    <t>RUN ONLY PROFILE</t>
  </si>
  <si>
    <t>PU/RUN PROFILE</t>
  </si>
  <si>
    <t>SU/RUN PROFILE</t>
  </si>
  <si>
    <t>R</t>
  </si>
  <si>
    <t>PU/RUN</t>
  </si>
  <si>
    <t>SU/RUN</t>
  </si>
  <si>
    <t>Prom Status Y/N</t>
  </si>
  <si>
    <t>TIG</t>
  </si>
  <si>
    <t>TIS</t>
  </si>
  <si>
    <t>Combat Tour</t>
  </si>
  <si>
    <t>Months</t>
  </si>
  <si>
    <t>Name</t>
  </si>
  <si>
    <r>
      <t xml:space="preserve">Time Input = mmss  ( </t>
    </r>
    <r>
      <rPr>
        <b/>
        <sz val="10"/>
        <color indexed="51"/>
        <rFont val="Arial"/>
        <family val="2"/>
      </rPr>
      <t>0950</t>
    </r>
    <r>
      <rPr>
        <sz val="10"/>
        <color indexed="10"/>
        <rFont val="Arial"/>
        <family val="2"/>
      </rPr>
      <t xml:space="preserve"> ) or </t>
    </r>
    <r>
      <rPr>
        <b/>
        <sz val="10"/>
        <color indexed="51"/>
        <rFont val="Arial"/>
        <family val="2"/>
      </rPr>
      <t>GO/NOGO</t>
    </r>
    <r>
      <rPr>
        <sz val="10"/>
        <color indexed="10"/>
        <rFont val="Arial"/>
        <family val="2"/>
      </rPr>
      <t xml:space="preserve"> for Alt-Test</t>
    </r>
  </si>
  <si>
    <t xml:space="preserve">CLASS DATES: </t>
  </si>
  <si>
    <t>NOT EVALUATED</t>
  </si>
  <si>
    <t>EDI NUMBER</t>
  </si>
  <si>
    <t>RM #</t>
  </si>
  <si>
    <t>CELL NUMBER</t>
  </si>
  <si>
    <t>ALLERGIES</t>
  </si>
  <si>
    <t>OVER 40?</t>
  </si>
  <si>
    <t>DEMOGRAPHICS</t>
  </si>
  <si>
    <t>ADMINISTRATIVE DATA</t>
  </si>
  <si>
    <t>HEIGHT / WEIGHT DATA</t>
  </si>
  <si>
    <t>LEADERSHIP DUTIES</t>
  </si>
  <si>
    <t>ALERT ROSTER</t>
  </si>
  <si>
    <t>CLASS ROSTER</t>
  </si>
  <si>
    <t>LEADERSHIP EVAL / 1059</t>
  </si>
  <si>
    <t>SGL:</t>
  </si>
  <si>
    <t>11. PERFORMANCE SUMMARY</t>
  </si>
  <si>
    <t>12. DEMONSTRATED ABILITIES</t>
  </si>
  <si>
    <t>*a.</t>
  </si>
  <si>
    <t>EXCEEDED COURSE STANDARDS</t>
  </si>
  <si>
    <t>(Limited to 20% of class enrollment)</t>
  </si>
  <si>
    <t>b.</t>
  </si>
  <si>
    <t>ACHIEVED COURSE STANDARDS</t>
  </si>
  <si>
    <t>c.</t>
  </si>
  <si>
    <t>MARGINALLY ACHIEVED COURSE STANDARDS</t>
  </si>
  <si>
    <t>d.</t>
  </si>
  <si>
    <t>*c.</t>
  </si>
  <si>
    <t>*d.</t>
  </si>
  <si>
    <t>FAILED TO ACHIEVE COURSE STANDARDS</t>
  </si>
  <si>
    <t>*Rating must be supported by comments in ITEM 14.</t>
  </si>
  <si>
    <t>a.</t>
  </si>
  <si>
    <t>LEADERSHIP SKILLS</t>
  </si>
  <si>
    <t>CONTRIBUTED TO GROUP WORK</t>
  </si>
  <si>
    <t>e.</t>
  </si>
  <si>
    <t>EVALUATION OF STUDENT'S RESEARCH ABILITY</t>
  </si>
  <si>
    <t>SUPERIOR</t>
  </si>
  <si>
    <t>(SUPERIOR/UNSAT rating must be supported by comments in ITEM 14)</t>
  </si>
  <si>
    <t>YES</t>
  </si>
  <si>
    <t>NO</t>
  </si>
  <si>
    <t>N/A</t>
  </si>
  <si>
    <t>(A "NO" response must be supported by comments in ITEM 14)</t>
  </si>
  <si>
    <t>13. HAS THE STUDENT DEMONSTRATED THE ACADEMIC POTENTIAL FOR SELECTION TO HIGHER LEVEL OF SCHOOLING/TRAINING?</t>
  </si>
  <si>
    <r>
      <t xml:space="preserve">14. COMMENTS </t>
    </r>
    <r>
      <rPr>
        <i/>
        <sz val="10"/>
        <rFont val="Arial"/>
        <family val="2"/>
      </rPr>
      <t xml:space="preserve"> (This item is intended to obtain a work picture of each sutdent that will accurately and completely portray academic performance, intellectual qualiteis, and communication skills and abilites.  The narrative should also discuss broader aspects of the student's potential, leadership capabilities, moral and overall professional qualities.  In particular, comments should be made if the student failed to respond to recommendations for improving academic or persal affais.)</t>
    </r>
  </si>
  <si>
    <t>BDE CSM</t>
  </si>
  <si>
    <t>BDE CSM PHONE #</t>
  </si>
  <si>
    <t>E-MAIL</t>
  </si>
  <si>
    <t>CELL PHONE</t>
  </si>
  <si>
    <t>BASD</t>
  </si>
  <si>
    <t>DOR</t>
  </si>
  <si>
    <t xml:space="preserve">
Combat
AVN BDE</t>
  </si>
  <si>
    <t>Duty Station (Select)</t>
  </si>
  <si>
    <t>YEARS</t>
  </si>
  <si>
    <t>MONTHS</t>
  </si>
  <si>
    <t>Y / N</t>
  </si>
  <si>
    <t>CONUS</t>
  </si>
  <si>
    <t>OCONUS</t>
  </si>
  <si>
    <t>PROFILE  (Specify Type)</t>
  </si>
  <si>
    <t>MEDICATIONS (List)</t>
  </si>
  <si>
    <t>LAST, FIRST MI.</t>
  </si>
  <si>
    <t>HOT</t>
  </si>
  <si>
    <t>COLD</t>
  </si>
  <si>
    <t>P = Present for Duty</t>
  </si>
  <si>
    <t>S = Sickcall</t>
  </si>
  <si>
    <t>A = Appointment</t>
  </si>
  <si>
    <t>Q = Quarters</t>
  </si>
  <si>
    <t>D = Drop</t>
  </si>
  <si>
    <t>W = weekend</t>
  </si>
  <si>
    <t>HT/WT</t>
  </si>
  <si>
    <t>Initial Tape</t>
  </si>
  <si>
    <t>Tape Retest</t>
  </si>
  <si>
    <t>GO</t>
  </si>
  <si>
    <t>NO-GO</t>
  </si>
  <si>
    <t>15W</t>
  </si>
  <si>
    <t>LDG BLDG #</t>
  </si>
  <si>
    <t>NCOA APFT DATE</t>
  </si>
  <si>
    <t>MILITARY HISTORY BRIEF</t>
  </si>
  <si>
    <t>NO PROFILES</t>
  </si>
  <si>
    <t>PROFILES</t>
  </si>
  <si>
    <t>15P</t>
  </si>
  <si>
    <t>15Q</t>
  </si>
  <si>
    <t>NEW HONORS</t>
  </si>
  <si>
    <t>IN RANKS</t>
  </si>
  <si>
    <t>RISK</t>
  </si>
  <si>
    <t>HISTORY</t>
  </si>
  <si>
    <t>WRITING</t>
  </si>
  <si>
    <t>HONORS CONVERSION</t>
  </si>
  <si>
    <t>RETEST</t>
  </si>
  <si>
    <t>INITIAL</t>
  </si>
  <si>
    <t>BDE CDR</t>
  </si>
  <si>
    <t>BDE CDR PHONE #</t>
  </si>
  <si>
    <t>POST</t>
  </si>
  <si>
    <t>STATE</t>
  </si>
  <si>
    <t>LDR BOARD QUALIFIED</t>
  </si>
  <si>
    <t>PERFORMANCE EVALUATION DATA</t>
  </si>
  <si>
    <t>TOTAL STUDENTS</t>
  </si>
  <si>
    <t>NUMBER OF INTIAL FAILURES</t>
  </si>
  <si>
    <t>NUMBER OF RE-TEST FAILURES</t>
  </si>
  <si>
    <t>PERCENT OF INITIAL FAILURES</t>
  </si>
  <si>
    <t>PERCENT OF RE-TEST FAILURES</t>
  </si>
  <si>
    <t>AVERAGE EVAL SCORE</t>
  </si>
  <si>
    <t xml:space="preserve">  SGL:</t>
  </si>
  <si>
    <t>FAILURE</t>
  </si>
  <si>
    <t>CLASS APFT DATA</t>
  </si>
  <si>
    <t>NUMBER OF INITIAL FAILURES</t>
  </si>
  <si>
    <t>AVERAGE APFT SCORE</t>
  </si>
  <si>
    <t>DROP</t>
  </si>
  <si>
    <t>H = Holiday</t>
  </si>
  <si>
    <t>W = Weekend</t>
  </si>
  <si>
    <t>15 OPERATIONS STUDENT
EXAM RECORD</t>
  </si>
  <si>
    <t>STUDENT NAME:</t>
  </si>
  <si>
    <t>RANK:</t>
  </si>
  <si>
    <t>CLASS NUMBER:</t>
  </si>
  <si>
    <t>LAST FOUR OF SSN:</t>
  </si>
  <si>
    <t>TEST</t>
  </si>
  <si>
    <t>VERSION</t>
  </si>
  <si>
    <t>GRADE</t>
  </si>
  <si>
    <t>RETEST VERSION</t>
  </si>
  <si>
    <t>TOTAL:</t>
  </si>
  <si>
    <t>Divided by # of Tests = GPA:</t>
  </si>
  <si>
    <t>NOTE: Take the total of all tests; then divide by the number of tests to get the GPA.</t>
  </si>
  <si>
    <t>STUDENT SIGNATURE:</t>
  </si>
  <si>
    <t>INSTRUCTOR SIGNATURE:</t>
  </si>
  <si>
    <t>CLASS DATES:</t>
  </si>
  <si>
    <t>STUDENT                                      E-MAIL ADDRESS</t>
  </si>
  <si>
    <t>BDE CDR EMAIL</t>
  </si>
  <si>
    <t>BDE CSM EMAIL</t>
  </si>
  <si>
    <t>STUDENT INFORMATION</t>
  </si>
  <si>
    <t>CHAIN OF COMMAND INFORMATION</t>
  </si>
  <si>
    <t>MISC. STUDENT INFORMATION</t>
  </si>
  <si>
    <t>L</t>
  </si>
  <si>
    <t>HT-WT</t>
  </si>
  <si>
    <t>of 9</t>
  </si>
  <si>
    <t>TWO-EVENT</t>
  </si>
  <si>
    <t>SINGLE EVENT</t>
  </si>
  <si>
    <t>RETEST PASS</t>
  </si>
  <si>
    <t>RISK MANAGEMENT</t>
  </si>
  <si>
    <t>OVERALL RATING</t>
  </si>
  <si>
    <t>SECTION 1</t>
  </si>
  <si>
    <t>SECTION 2</t>
  </si>
  <si>
    <t>GROUP WORK</t>
  </si>
  <si>
    <t>LEADERSHIP BOARD</t>
  </si>
  <si>
    <t>1059 BLOCK 12 DATA</t>
  </si>
  <si>
    <t>OVERALL</t>
  </si>
  <si>
    <t>GPA = 45% OF OVERALL HONORS POINTS</t>
  </si>
  <si>
    <t>PERFORMANCE EVALS = 35% OF OVERALL HONORS POINTS</t>
  </si>
  <si>
    <t>SLOTS</t>
  </si>
  <si>
    <t>USE '1059 DATA' TAB FOR LEADERSHIP EVALUATION</t>
  </si>
  <si>
    <t>PERFORMANCE EVAL NOT COUNTED TOWARDS HONORS</t>
  </si>
  <si>
    <t>HISTORY BRIEF</t>
  </si>
  <si>
    <t>GROUP</t>
  </si>
  <si>
    <t>LDR</t>
  </si>
  <si>
    <t>APFT DATE:</t>
  </si>
  <si>
    <t>APFT AWARD</t>
  </si>
  <si>
    <t>A</t>
  </si>
  <si>
    <t>P</t>
  </si>
  <si>
    <t>15W SLC    CLASS: 15-005</t>
  </si>
  <si>
    <t>_PU</t>
  </si>
  <si>
    <t>_SU</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</si>
</sst>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_)"/>
    <numFmt numFmtId="165" formatCode="0.0"/>
    <numFmt numFmtId="166" formatCode="##&quot;:&quot;##"/>
    <numFmt numFmtId="167" formatCode="[$-409]d\-mmm\-yy;@"/>
    <numFmt numFmtId="168" formatCode="000\-00\-0000"/>
    <numFmt numFmtId="169" formatCode="0;[Red]0"/>
    <numFmt numFmtId="170" formatCode="[&lt;=9999999]###\-####;\(###\)\ ###\-####"/>
    <numFmt numFmtId="171" formatCode="mm/dd/yy;@"/>
    <numFmt numFmtId="172" formatCode="m/d;@"/>
    <numFmt numFmtId="173" formatCode="0.000000"/>
  </numFmts>
  <fonts count="86" x14ac:knownFonts="1">
    <font>
      <sz val="10"/>
      <name val="Arial"/>
    </font>
    <font>
      <sz val="7"/>
      <name val="Arial"/>
      <family val="2"/>
    </font>
    <font>
      <b/>
      <sz val="7"/>
      <name val="Arial"/>
      <family val="2"/>
    </font>
    <font>
      <sz val="7"/>
      <color indexed="8"/>
      <name val="Arial"/>
      <family val="2"/>
    </font>
    <font>
      <sz val="8"/>
      <name val="Arial"/>
      <family val="2"/>
    </font>
    <font>
      <b/>
      <sz val="10"/>
      <name val="Arial"/>
      <family val="2"/>
    </font>
    <font>
      <sz val="10"/>
      <name val="Arial"/>
      <family val="2"/>
    </font>
    <font>
      <sz val="10"/>
      <color indexed="10"/>
      <name val="Arial"/>
      <family val="2"/>
    </font>
    <font>
      <b/>
      <sz val="10"/>
      <color indexed="10"/>
      <name val="Arial"/>
      <family val="2"/>
    </font>
    <font>
      <sz val="8"/>
      <color indexed="57"/>
      <name val="Arial"/>
      <family val="2"/>
    </font>
    <font>
      <b/>
      <sz val="12"/>
      <name val="Arial"/>
      <family val="2"/>
    </font>
    <font>
      <u/>
      <sz val="10"/>
      <color indexed="12"/>
      <name val="Arial"/>
      <family val="2"/>
    </font>
    <font>
      <sz val="8"/>
      <name val="Arial"/>
      <family val="2"/>
    </font>
    <font>
      <sz val="10"/>
      <color indexed="10"/>
      <name val="Arial"/>
      <family val="2"/>
    </font>
    <font>
      <b/>
      <sz val="8"/>
      <name val="Arial"/>
      <family val="2"/>
    </font>
    <font>
      <b/>
      <sz val="7"/>
      <name val="Arial"/>
      <family val="2"/>
    </font>
    <font>
      <b/>
      <sz val="7"/>
      <color indexed="8"/>
      <name val="Arial"/>
      <family val="2"/>
    </font>
    <font>
      <sz val="7"/>
      <name val="Arial"/>
      <family val="2"/>
    </font>
    <font>
      <b/>
      <sz val="16"/>
      <name val="Arial"/>
      <family val="2"/>
    </font>
    <font>
      <sz val="10"/>
      <name val="Comic Sans MS"/>
      <family val="4"/>
    </font>
    <font>
      <sz val="12"/>
      <name val="Times New Roman"/>
      <family val="1"/>
    </font>
    <font>
      <b/>
      <sz val="10"/>
      <name val="Comic Sans MS"/>
      <family val="4"/>
    </font>
    <font>
      <b/>
      <sz val="14"/>
      <name val="Arial"/>
      <family val="2"/>
    </font>
    <font>
      <b/>
      <u/>
      <sz val="12"/>
      <name val="Arial"/>
      <family val="2"/>
    </font>
    <font>
      <sz val="11"/>
      <name val="Comic Sans MS"/>
      <family val="4"/>
    </font>
    <font>
      <sz val="11"/>
      <name val="Arial"/>
      <family val="2"/>
    </font>
    <font>
      <sz val="12"/>
      <name val="Courier New"/>
      <family val="3"/>
    </font>
    <font>
      <sz val="12"/>
      <color indexed="22"/>
      <name val="Courier New"/>
      <family val="3"/>
    </font>
    <font>
      <sz val="12"/>
      <color indexed="22"/>
      <name val="Arial"/>
      <family val="2"/>
    </font>
    <font>
      <sz val="12"/>
      <name val="Arial"/>
      <family val="2"/>
    </font>
    <font>
      <sz val="16"/>
      <name val="Arial"/>
      <family val="2"/>
    </font>
    <font>
      <u/>
      <sz val="12"/>
      <name val="Arial"/>
      <family val="2"/>
    </font>
    <font>
      <b/>
      <sz val="22"/>
      <name val="Arial"/>
      <family val="2"/>
    </font>
    <font>
      <b/>
      <sz val="11"/>
      <name val="Arial"/>
      <family val="2"/>
    </font>
    <font>
      <b/>
      <sz val="9"/>
      <name val="Arial"/>
      <family val="2"/>
    </font>
    <font>
      <b/>
      <u/>
      <sz val="9"/>
      <name val="Arial"/>
      <family val="2"/>
    </font>
    <font>
      <sz val="9"/>
      <name val="Arial"/>
      <family val="2"/>
    </font>
    <font>
      <sz val="10"/>
      <color indexed="17"/>
      <name val="Arial"/>
      <family val="2"/>
    </font>
    <font>
      <sz val="14"/>
      <name val="Arial"/>
      <family val="2"/>
    </font>
    <font>
      <u/>
      <sz val="10"/>
      <name val="Arial"/>
      <family val="2"/>
    </font>
    <font>
      <b/>
      <sz val="18"/>
      <name val="Arial"/>
      <family val="2"/>
    </font>
    <font>
      <sz val="12"/>
      <name val="Arial"/>
      <family val="2"/>
    </font>
    <font>
      <b/>
      <u/>
      <sz val="12"/>
      <color indexed="51"/>
      <name val="Arial"/>
      <family val="2"/>
    </font>
    <font>
      <sz val="10"/>
      <name val="Arial"/>
      <family val="2"/>
    </font>
    <font>
      <b/>
      <sz val="10"/>
      <color indexed="51"/>
      <name val="Arial"/>
      <family val="2"/>
    </font>
    <font>
      <i/>
      <sz val="9"/>
      <name val="Arial"/>
      <family val="2"/>
    </font>
    <font>
      <i/>
      <sz val="10"/>
      <name val="Arial"/>
      <family val="2"/>
    </font>
    <font>
      <i/>
      <sz val="8"/>
      <name val="Arial"/>
      <family val="2"/>
    </font>
    <font>
      <sz val="11"/>
      <name val="Calibri"/>
      <family val="2"/>
    </font>
    <font>
      <u/>
      <sz val="11"/>
      <color indexed="12"/>
      <name val="Arial"/>
      <family val="2"/>
    </font>
    <font>
      <sz val="10"/>
      <name val="Arial"/>
      <family val="2"/>
    </font>
    <font>
      <u/>
      <sz val="11"/>
      <name val="Arial"/>
      <family val="2"/>
    </font>
    <font>
      <strike/>
      <sz val="11"/>
      <name val="Cambria"/>
      <family val="1"/>
    </font>
    <font>
      <strike/>
      <sz val="12"/>
      <name val="Cambria"/>
      <family val="1"/>
    </font>
    <font>
      <sz val="10"/>
      <name val="Cambria"/>
      <family val="1"/>
    </font>
    <font>
      <strike/>
      <sz val="10"/>
      <name val="Arial"/>
      <family val="2"/>
    </font>
    <font>
      <sz val="10"/>
      <name val="Arial"/>
      <family val="2"/>
    </font>
    <font>
      <sz val="10"/>
      <color indexed="51"/>
      <name val="Arial"/>
      <family val="2"/>
    </font>
    <font>
      <b/>
      <sz val="10"/>
      <color indexed="17"/>
      <name val="Arial"/>
      <family val="2"/>
    </font>
    <font>
      <b/>
      <sz val="10"/>
      <color rgb="FFFFC000"/>
      <name val="Arial"/>
      <family val="2"/>
    </font>
    <font>
      <b/>
      <u/>
      <sz val="10"/>
      <color rgb="FFFFC000"/>
      <name val="Arial"/>
      <family val="2"/>
    </font>
    <font>
      <sz val="10"/>
      <color rgb="FFFFC000"/>
      <name val="Arial"/>
      <family val="2"/>
    </font>
    <font>
      <sz val="11"/>
      <name val="Calibri"/>
      <family val="2"/>
      <scheme val="minor"/>
    </font>
    <font>
      <b/>
      <sz val="24"/>
      <color rgb="FFFFC000"/>
      <name val="Arial"/>
      <family val="2"/>
    </font>
    <font>
      <b/>
      <sz val="12"/>
      <color rgb="FFFFC000"/>
      <name val="Arial"/>
      <family val="2"/>
    </font>
    <font>
      <b/>
      <sz val="8"/>
      <color rgb="FFFFC000"/>
      <name val="Arial"/>
      <family val="2"/>
    </font>
    <font>
      <sz val="10"/>
      <color theme="1"/>
      <name val="Arial"/>
      <family val="2"/>
    </font>
    <font>
      <sz val="12"/>
      <color theme="0" tint="-0.249977111117893"/>
      <name val="Arial"/>
      <family val="2"/>
    </font>
    <font>
      <sz val="11"/>
      <color rgb="FFFFC000"/>
      <name val="Arial"/>
      <family val="2"/>
    </font>
    <font>
      <b/>
      <sz val="11"/>
      <color rgb="FFFFC000"/>
      <name val="Arial"/>
      <family val="2"/>
    </font>
    <font>
      <b/>
      <sz val="10"/>
      <color theme="0"/>
      <name val="Arial"/>
      <family val="2"/>
    </font>
    <font>
      <b/>
      <u/>
      <sz val="12"/>
      <color rgb="FFFFC000"/>
      <name val="Arial"/>
      <family val="2"/>
    </font>
    <font>
      <b/>
      <sz val="9"/>
      <color rgb="FFFFC000"/>
      <name val="Arial"/>
      <family val="2"/>
    </font>
    <font>
      <b/>
      <sz val="12"/>
      <color rgb="FF660066"/>
      <name val="Arial"/>
      <family val="2"/>
    </font>
    <font>
      <b/>
      <sz val="14"/>
      <color rgb="FFFFC000"/>
      <name val="Arial"/>
      <family val="2"/>
    </font>
    <font>
      <b/>
      <sz val="14"/>
      <color rgb="FFFFFF00"/>
      <name val="Arial"/>
      <family val="2"/>
    </font>
    <font>
      <b/>
      <sz val="48"/>
      <color rgb="FFFFC000"/>
      <name val="Arial"/>
      <family val="2"/>
    </font>
    <font>
      <b/>
      <sz val="20"/>
      <color rgb="FFFFC000"/>
      <name val="Arial"/>
      <family val="2"/>
    </font>
    <font>
      <b/>
      <sz val="14"/>
      <color rgb="FFFF0000"/>
      <name val="Arial"/>
      <family val="2"/>
    </font>
    <font>
      <b/>
      <sz val="14"/>
      <color rgb="FF92D050"/>
      <name val="Arial"/>
      <family val="2"/>
    </font>
    <font>
      <b/>
      <sz val="36"/>
      <color rgb="FFFFC000"/>
      <name val="Arial"/>
      <family val="2"/>
    </font>
    <font>
      <b/>
      <sz val="26"/>
      <color rgb="FFFFC000"/>
      <name val="Arial"/>
      <family val="2"/>
    </font>
    <font>
      <b/>
      <sz val="11"/>
      <color rgb="FFFFC000"/>
      <name val="Calibri"/>
      <family val="2"/>
      <scheme val="minor"/>
    </font>
    <font>
      <b/>
      <sz val="18"/>
      <color rgb="FFFFC000"/>
      <name val="Arial"/>
      <family val="2"/>
    </font>
    <font>
      <b/>
      <sz val="12"/>
      <color theme="1"/>
      <name val="Arial"/>
      <family val="2"/>
    </font>
    <font>
      <b/>
      <sz val="16"/>
      <color rgb="FFFFC000"/>
      <name val="Arial"/>
      <family val="2"/>
    </font>
  </fonts>
  <fills count="33">
    <fill>
      <patternFill patternType="none"/>
    </fill>
    <fill>
      <patternFill patternType="gray125"/>
    </fill>
    <fill>
      <patternFill patternType="solid">
        <fgColor indexed="27"/>
      </patternFill>
    </fill>
    <fill>
      <patternFill patternType="solid">
        <fgColor indexed="62"/>
        <bgColor indexed="64"/>
      </patternFill>
    </fill>
    <fill>
      <patternFill patternType="solid">
        <fgColor indexed="9"/>
      </patternFill>
    </fill>
    <fill>
      <patternFill patternType="solid">
        <fgColor indexed="47"/>
        <bgColor indexed="64"/>
      </patternFill>
    </fill>
    <fill>
      <patternFill patternType="solid">
        <fgColor indexed="22"/>
        <bgColor indexed="64"/>
      </patternFill>
    </fill>
    <fill>
      <patternFill patternType="solid">
        <fgColor indexed="9"/>
        <bgColor indexed="64"/>
      </patternFill>
    </fill>
    <fill>
      <patternFill patternType="lightUp"/>
    </fill>
    <fill>
      <patternFill patternType="solid">
        <fgColor indexed="42"/>
        <bgColor indexed="64"/>
      </patternFill>
    </fill>
    <fill>
      <patternFill patternType="solid">
        <fgColor theme="1"/>
        <bgColor indexed="64"/>
      </patternFill>
    </fill>
    <fill>
      <patternFill patternType="solid">
        <fgColor rgb="FF0070C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C00000"/>
        <bgColor indexed="64"/>
      </patternFill>
    </fill>
    <fill>
      <patternFill patternType="solid">
        <fgColor theme="3" tint="0.39997558519241921"/>
        <bgColor indexed="64"/>
      </patternFill>
    </fill>
    <fill>
      <patternFill patternType="solid">
        <fgColor theme="4"/>
        <bgColor indexed="64"/>
      </patternFill>
    </fill>
    <fill>
      <patternFill patternType="solid">
        <fgColor theme="0"/>
        <bgColor indexed="64"/>
      </patternFill>
    </fill>
    <fill>
      <patternFill patternType="solid">
        <fgColor rgb="FFCCCCFF"/>
        <bgColor indexed="64"/>
      </patternFill>
    </fill>
    <fill>
      <patternFill patternType="solid">
        <fgColor theme="7" tint="0.39997558519241921"/>
        <bgColor indexed="64"/>
      </patternFill>
    </fill>
    <fill>
      <patternFill patternType="lightUp">
        <bgColor theme="4"/>
      </patternFill>
    </fill>
    <fill>
      <patternFill patternType="lightUp">
        <bgColor theme="1"/>
      </patternFill>
    </fill>
    <fill>
      <patternFill patternType="lightUp">
        <bgColor rgb="FF0070C0"/>
      </patternFill>
    </fill>
    <fill>
      <patternFill patternType="solid">
        <fgColor rgb="FFFFC000"/>
        <bgColor indexed="64"/>
      </patternFill>
    </fill>
    <fill>
      <patternFill patternType="darkUp">
        <bgColor rgb="FF0070C0"/>
      </patternFill>
    </fill>
    <fill>
      <patternFill patternType="solid">
        <fgColor theme="0" tint="-0.14999847407452621"/>
        <bgColor indexed="64"/>
      </patternFill>
    </fill>
    <fill>
      <patternFill patternType="solid">
        <fgColor theme="0" tint="-0.249977111117893"/>
        <bgColor indexed="64"/>
      </patternFill>
    </fill>
    <fill>
      <patternFill patternType="lightUp">
        <bgColor rgb="FFFFC000"/>
      </patternFill>
    </fill>
    <fill>
      <patternFill patternType="lightUp">
        <bgColor theme="3" tint="0.39994506668294322"/>
      </patternFill>
    </fill>
    <fill>
      <patternFill patternType="lightUp">
        <bgColor theme="4" tint="-0.249977111117893"/>
      </patternFill>
    </fill>
    <fill>
      <patternFill patternType="darkUp">
        <bgColor theme="4"/>
      </patternFill>
    </fill>
    <fill>
      <patternFill patternType="solid">
        <fgColor theme="8" tint="0.39997558519241921"/>
        <bgColor indexed="64"/>
      </patternFill>
    </fill>
  </fills>
  <borders count="77">
    <border>
      <left/>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14">
    <xf numFmtId="0" fontId="0" fillId="0" borderId="0"/>
    <xf numFmtId="0" fontId="11" fillId="0" borderId="0" applyNumberFormat="0" applyFill="0" applyBorder="0" applyAlignment="0" applyProtection="0">
      <alignment vertical="top"/>
      <protection locked="0"/>
    </xf>
    <xf numFmtId="0" fontId="6" fillId="0" borderId="0"/>
    <xf numFmtId="0" fontId="56" fillId="0" borderId="0"/>
    <xf numFmtId="0" fontId="50" fillId="0" borderId="0"/>
    <xf numFmtId="0" fontId="56" fillId="0" borderId="0"/>
    <xf numFmtId="49" fontId="43"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cellStyleXfs>
  <cellXfs count="1433">
    <xf numFmtId="0" fontId="0" fillId="0" borderId="0" xfId="0"/>
    <xf numFmtId="0" fontId="1" fillId="0" borderId="1" xfId="0" applyFont="1" applyBorder="1" applyAlignment="1">
      <alignment wrapText="1"/>
    </xf>
    <xf numFmtId="164" fontId="2" fillId="2" borderId="1" xfId="0" applyNumberFormat="1" applyFont="1" applyFill="1" applyBorder="1" applyAlignment="1">
      <alignment wrapText="1"/>
    </xf>
    <xf numFmtId="164" fontId="2" fillId="4" borderId="1" xfId="0" applyNumberFormat="1" applyFont="1" applyFill="1" applyBorder="1" applyAlignment="1">
      <alignment wrapText="1"/>
    </xf>
    <xf numFmtId="164" fontId="2" fillId="0" borderId="1" xfId="0" applyNumberFormat="1" applyFont="1" applyBorder="1" applyAlignment="1">
      <alignment wrapText="1"/>
    </xf>
    <xf numFmtId="0" fontId="2" fillId="0" borderId="1" xfId="0" applyFont="1" applyBorder="1" applyAlignment="1">
      <alignment wrapText="1"/>
    </xf>
    <xf numFmtId="0" fontId="2" fillId="4" borderId="1" xfId="0" applyFont="1" applyFill="1" applyBorder="1" applyAlignment="1">
      <alignment wrapText="1"/>
    </xf>
    <xf numFmtId="164" fontId="1" fillId="2" borderId="1" xfId="0" applyNumberFormat="1" applyFont="1" applyFill="1" applyBorder="1" applyAlignment="1">
      <alignment wrapText="1"/>
    </xf>
    <xf numFmtId="164" fontId="1" fillId="4" borderId="1" xfId="0" applyNumberFormat="1" applyFont="1" applyFill="1" applyBorder="1" applyAlignment="1">
      <alignment wrapText="1"/>
    </xf>
    <xf numFmtId="164" fontId="1" fillId="0" borderId="1" xfId="0" applyNumberFormat="1" applyFont="1" applyBorder="1" applyAlignment="1">
      <alignment wrapText="1"/>
    </xf>
    <xf numFmtId="0" fontId="2" fillId="2" borderId="1" xfId="0" applyFont="1" applyFill="1" applyBorder="1" applyAlignment="1">
      <alignment wrapText="1"/>
    </xf>
    <xf numFmtId="0" fontId="1" fillId="4" borderId="1" xfId="0" applyFont="1" applyFill="1" applyBorder="1" applyAlignment="1">
      <alignment wrapText="1"/>
    </xf>
    <xf numFmtId="0" fontId="1" fillId="0" borderId="2" xfId="0" applyFont="1" applyBorder="1" applyAlignment="1">
      <alignment wrapText="1"/>
    </xf>
    <xf numFmtId="0" fontId="1" fillId="0" borderId="3" xfId="0" applyFont="1" applyBorder="1" applyAlignment="1">
      <alignment wrapText="1"/>
    </xf>
    <xf numFmtId="0" fontId="0" fillId="0" borderId="3" xfId="0" applyBorder="1" applyAlignment="1">
      <alignment wrapText="1"/>
    </xf>
    <xf numFmtId="0" fontId="1" fillId="0" borderId="4" xfId="0" applyFont="1" applyBorder="1" applyAlignment="1">
      <alignment wrapText="1"/>
    </xf>
    <xf numFmtId="0" fontId="2" fillId="0" borderId="4" xfId="0" applyFont="1" applyBorder="1" applyAlignment="1">
      <alignment wrapText="1"/>
    </xf>
    <xf numFmtId="0" fontId="1" fillId="0" borderId="4" xfId="0" applyFont="1" applyBorder="1" applyAlignment="1">
      <alignment horizontal="center" wrapText="1"/>
    </xf>
    <xf numFmtId="0" fontId="1" fillId="0" borderId="1" xfId="0" applyFont="1" applyBorder="1" applyAlignment="1">
      <alignment horizontal="center" wrapText="1"/>
    </xf>
    <xf numFmtId="0" fontId="0" fillId="0" borderId="1" xfId="0" applyBorder="1" applyAlignment="1">
      <alignment horizontal="right" wrapText="1"/>
    </xf>
    <xf numFmtId="0" fontId="0" fillId="0" borderId="1" xfId="0" applyBorder="1" applyAlignment="1">
      <alignment horizontal="center" wrapText="1"/>
    </xf>
    <xf numFmtId="0" fontId="3" fillId="4" borderId="1" xfId="0" applyFont="1" applyFill="1" applyBorder="1" applyAlignment="1">
      <alignment horizontal="center" wrapText="1"/>
    </xf>
    <xf numFmtId="0" fontId="2" fillId="0" borderId="2" xfId="0" applyFont="1" applyBorder="1" applyAlignment="1">
      <alignment horizontal="center" wrapText="1"/>
    </xf>
    <xf numFmtId="0" fontId="1" fillId="0" borderId="3" xfId="0" applyFont="1" applyBorder="1" applyAlignment="1">
      <alignment horizontal="center" wrapText="1"/>
    </xf>
    <xf numFmtId="0" fontId="3" fillId="4" borderId="3" xfId="0" applyFont="1" applyFill="1" applyBorder="1" applyAlignment="1">
      <alignment horizontal="center" wrapText="1"/>
    </xf>
    <xf numFmtId="164" fontId="2" fillId="0" borderId="4" xfId="0" applyNumberFormat="1" applyFont="1" applyBorder="1" applyAlignment="1">
      <alignment wrapText="1"/>
    </xf>
    <xf numFmtId="0" fontId="1" fillId="4" borderId="1" xfId="0" applyFont="1" applyFill="1" applyBorder="1" applyAlignment="1">
      <alignment horizontal="center" wrapText="1"/>
    </xf>
    <xf numFmtId="0" fontId="1" fillId="4" borderId="1" xfId="0" applyFont="1" applyFill="1" applyBorder="1" applyAlignment="1">
      <alignment horizontal="left" wrapText="1"/>
    </xf>
    <xf numFmtId="164" fontId="3" fillId="2" borderId="1" xfId="0" applyNumberFormat="1" applyFont="1" applyFill="1" applyBorder="1" applyAlignment="1">
      <alignment wrapText="1"/>
    </xf>
    <xf numFmtId="0" fontId="0" fillId="4" borderId="1" xfId="0" applyFill="1" applyBorder="1" applyAlignment="1">
      <alignment wrapText="1"/>
    </xf>
    <xf numFmtId="164" fontId="3" fillId="4" borderId="1" xfId="0" applyNumberFormat="1" applyFont="1" applyFill="1" applyBorder="1" applyAlignment="1">
      <alignment wrapText="1"/>
    </xf>
    <xf numFmtId="0" fontId="1" fillId="2" borderId="1" xfId="0" applyFont="1" applyFill="1" applyBorder="1" applyAlignment="1">
      <alignment wrapText="1"/>
    </xf>
    <xf numFmtId="45" fontId="4" fillId="0" borderId="0" xfId="0" applyNumberFormat="1" applyFont="1"/>
    <xf numFmtId="0" fontId="0" fillId="0" borderId="0" xfId="0" applyProtection="1">
      <protection locked="0"/>
    </xf>
    <xf numFmtId="0" fontId="0" fillId="0" borderId="0" xfId="0" applyProtection="1"/>
    <xf numFmtId="0" fontId="8" fillId="0" borderId="0" xfId="0" applyFont="1"/>
    <xf numFmtId="164" fontId="1" fillId="4" borderId="5" xfId="0" applyNumberFormat="1" applyFont="1" applyFill="1" applyBorder="1" applyAlignment="1">
      <alignment wrapText="1"/>
    </xf>
    <xf numFmtId="0" fontId="5" fillId="5" borderId="2" xfId="0" applyFont="1" applyFill="1" applyBorder="1" applyAlignment="1" applyProtection="1">
      <alignment horizontal="center"/>
    </xf>
    <xf numFmtId="0" fontId="0" fillId="0" borderId="0" xfId="0" applyBorder="1"/>
    <xf numFmtId="0" fontId="1" fillId="0" borderId="0" xfId="0" applyFont="1" applyBorder="1" applyAlignment="1">
      <alignment wrapText="1"/>
    </xf>
    <xf numFmtId="0" fontId="1" fillId="4" borderId="0" xfId="0" applyFont="1" applyFill="1" applyBorder="1" applyAlignment="1">
      <alignment wrapText="1"/>
    </xf>
    <xf numFmtId="1" fontId="5" fillId="5" borderId="2" xfId="0" applyNumberFormat="1" applyFont="1" applyFill="1" applyBorder="1" applyAlignment="1" applyProtection="1">
      <alignment horizontal="center"/>
    </xf>
    <xf numFmtId="0" fontId="1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14" fillId="0" borderId="0" xfId="0" applyFont="1"/>
    <xf numFmtId="0" fontId="12" fillId="0" borderId="0" xfId="0" applyFont="1" applyProtection="1">
      <protection locked="0"/>
    </xf>
    <xf numFmtId="0" fontId="14" fillId="0" borderId="0" xfId="0" applyFont="1" applyProtection="1">
      <protection locked="0"/>
    </xf>
    <xf numFmtId="0" fontId="0" fillId="0" borderId="0" xfId="0" applyBorder="1" applyProtection="1"/>
    <xf numFmtId="164" fontId="15" fillId="2" borderId="1" xfId="0" applyNumberFormat="1" applyFont="1" applyFill="1" applyBorder="1" applyAlignment="1">
      <alignment wrapText="1"/>
    </xf>
    <xf numFmtId="164" fontId="15" fillId="4" borderId="1" xfId="0" applyNumberFormat="1" applyFont="1" applyFill="1" applyBorder="1" applyAlignment="1">
      <alignment wrapText="1"/>
    </xf>
    <xf numFmtId="0" fontId="15" fillId="4" borderId="1" xfId="0" applyFont="1" applyFill="1" applyBorder="1" applyAlignment="1">
      <alignment wrapText="1"/>
    </xf>
    <xf numFmtId="164" fontId="16" fillId="2" borderId="1" xfId="0" applyNumberFormat="1" applyFont="1" applyFill="1" applyBorder="1" applyAlignment="1">
      <alignment wrapText="1"/>
    </xf>
    <xf numFmtId="164" fontId="17" fillId="4" borderId="1" xfId="0" applyNumberFormat="1" applyFont="1" applyFill="1" applyBorder="1" applyAlignment="1">
      <alignment wrapText="1"/>
    </xf>
    <xf numFmtId="164" fontId="17" fillId="2" borderId="1" xfId="0" applyNumberFormat="1" applyFont="1" applyFill="1" applyBorder="1" applyAlignment="1">
      <alignment wrapText="1"/>
    </xf>
    <xf numFmtId="164" fontId="17" fillId="0" borderId="1" xfId="0" applyNumberFormat="1" applyFont="1" applyBorder="1" applyAlignment="1">
      <alignment wrapText="1"/>
    </xf>
    <xf numFmtId="0" fontId="4" fillId="0" borderId="0" xfId="0" applyFont="1"/>
    <xf numFmtId="0" fontId="6" fillId="0" borderId="0" xfId="0" applyFont="1"/>
    <xf numFmtId="1" fontId="5" fillId="10" borderId="2" xfId="0" applyNumberFormat="1" applyFont="1" applyFill="1" applyBorder="1" applyAlignment="1" applyProtection="1">
      <alignment horizontal="center"/>
    </xf>
    <xf numFmtId="0" fontId="5" fillId="10" borderId="2" xfId="0" applyFont="1" applyFill="1" applyBorder="1" applyAlignment="1" applyProtection="1">
      <alignment horizontal="center"/>
    </xf>
    <xf numFmtId="1" fontId="5" fillId="10" borderId="4" xfId="0" applyNumberFormat="1" applyFont="1" applyFill="1" applyBorder="1" applyAlignment="1" applyProtection="1">
      <alignment horizontal="center"/>
    </xf>
    <xf numFmtId="0" fontId="5" fillId="10" borderId="4" xfId="0" applyFont="1" applyFill="1" applyBorder="1" applyAlignment="1" applyProtection="1">
      <alignment horizontal="center"/>
    </xf>
    <xf numFmtId="0" fontId="0" fillId="10" borderId="0" xfId="0" applyFill="1" applyProtection="1"/>
    <xf numFmtId="0" fontId="0" fillId="10" borderId="0" xfId="0" applyFill="1" applyBorder="1" applyProtection="1"/>
    <xf numFmtId="0" fontId="19" fillId="6" borderId="0" xfId="0" applyFont="1" applyFill="1" applyAlignment="1">
      <alignment shrinkToFit="1"/>
    </xf>
    <xf numFmtId="0" fontId="21" fillId="6" borderId="0" xfId="0" applyFont="1" applyFill="1" applyBorder="1" applyAlignment="1">
      <alignment horizontal="center" vertical="center" shrinkToFit="1"/>
    </xf>
    <xf numFmtId="0" fontId="21" fillId="6" borderId="12" xfId="0" applyFont="1" applyFill="1" applyBorder="1" applyAlignment="1">
      <alignment horizontal="center" vertical="center" shrinkToFit="1"/>
    </xf>
    <xf numFmtId="0" fontId="24" fillId="6" borderId="0" xfId="0" applyFont="1" applyFill="1" applyBorder="1" applyAlignment="1">
      <alignment shrinkToFit="1"/>
    </xf>
    <xf numFmtId="0" fontId="24" fillId="6" borderId="0" xfId="0" applyFont="1" applyFill="1" applyAlignment="1">
      <alignment shrinkToFit="1"/>
    </xf>
    <xf numFmtId="0" fontId="26" fillId="6" borderId="0" xfId="0" applyFont="1" applyFill="1" applyAlignment="1">
      <alignment horizontal="center" shrinkToFit="1"/>
    </xf>
    <xf numFmtId="0" fontId="26" fillId="6" borderId="0" xfId="0" applyFont="1" applyFill="1" applyAlignment="1">
      <alignment horizontal="left" shrinkToFit="1"/>
    </xf>
    <xf numFmtId="168" fontId="26" fillId="6" borderId="0" xfId="0" applyNumberFormat="1" applyFont="1" applyFill="1" applyAlignment="1">
      <alignment horizontal="center" shrinkToFit="1"/>
    </xf>
    <xf numFmtId="0" fontId="27" fillId="6" borderId="0" xfId="0" applyFont="1" applyFill="1" applyAlignment="1">
      <alignment horizontal="center" shrinkToFit="1"/>
    </xf>
    <xf numFmtId="0" fontId="28" fillId="6" borderId="0" xfId="0" applyFont="1" applyFill="1" applyAlignment="1">
      <alignment horizontal="center" shrinkToFit="1"/>
    </xf>
    <xf numFmtId="0" fontId="28" fillId="6" borderId="0" xfId="0" applyFont="1" applyFill="1" applyAlignment="1">
      <alignment horizontal="left" shrinkToFit="1"/>
    </xf>
    <xf numFmtId="0" fontId="27" fillId="6" borderId="0" xfId="0" applyFont="1" applyFill="1" applyAlignment="1">
      <alignment horizontal="left" shrinkToFit="1"/>
    </xf>
    <xf numFmtId="0" fontId="5"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Border="1"/>
    <xf numFmtId="0" fontId="30"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25" fillId="0" borderId="2" xfId="0" applyNumberFormat="1" applyFont="1" applyFill="1" applyBorder="1" applyAlignment="1" applyProtection="1">
      <alignment horizontal="center" vertical="center" shrinkToFit="1"/>
    </xf>
    <xf numFmtId="0" fontId="25" fillId="0" borderId="2" xfId="0" applyNumberFormat="1" applyFont="1" applyFill="1" applyBorder="1" applyAlignment="1" applyProtection="1">
      <alignment horizontal="center" vertical="center"/>
    </xf>
    <xf numFmtId="0" fontId="0" fillId="0" borderId="0" xfId="0" applyFill="1" applyAlignment="1">
      <alignment horizontal="center" vertical="center"/>
    </xf>
    <xf numFmtId="0" fontId="0" fillId="0" borderId="0" xfId="0" applyFill="1" applyBorder="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5" fillId="0" borderId="0" xfId="0" applyFont="1" applyAlignment="1">
      <alignment horizontal="center"/>
    </xf>
    <xf numFmtId="0" fontId="0" fillId="0" borderId="0" xfId="0" applyFill="1" applyAlignment="1">
      <alignment horizontal="center"/>
    </xf>
    <xf numFmtId="168" fontId="0" fillId="0" borderId="0" xfId="0" applyNumberFormat="1" applyAlignment="1">
      <alignment horizontal="center"/>
    </xf>
    <xf numFmtId="0" fontId="33" fillId="0" borderId="2" xfId="0" applyFont="1" applyFill="1" applyBorder="1" applyAlignment="1">
      <alignment horizontal="center" vertical="center" shrinkToFit="1"/>
    </xf>
    <xf numFmtId="1" fontId="25" fillId="0" borderId="2" xfId="0" applyNumberFormat="1" applyFont="1" applyFill="1" applyBorder="1" applyAlignment="1" applyProtection="1">
      <alignment horizontal="center" vertical="center" shrinkToFit="1"/>
    </xf>
    <xf numFmtId="0" fontId="6" fillId="0" borderId="2" xfId="0" applyFont="1" applyFill="1" applyBorder="1" applyAlignment="1" applyProtection="1">
      <alignment horizontal="center" vertical="center" shrinkToFit="1"/>
    </xf>
    <xf numFmtId="1" fontId="6" fillId="0" borderId="2" xfId="0" applyNumberFormat="1" applyFont="1" applyFill="1" applyBorder="1" applyAlignment="1">
      <alignment horizontal="center" vertical="center"/>
    </xf>
    <xf numFmtId="0" fontId="6" fillId="0" borderId="2" xfId="0" applyFont="1" applyFill="1" applyBorder="1" applyAlignment="1">
      <alignment horizontal="center" vertical="center" wrapText="1" shrinkToFit="1"/>
    </xf>
    <xf numFmtId="0" fontId="36" fillId="0" borderId="2" xfId="0" applyFont="1" applyFill="1" applyBorder="1" applyAlignment="1" applyProtection="1">
      <alignment horizontal="center"/>
      <protection locked="0"/>
    </xf>
    <xf numFmtId="0" fontId="36" fillId="0" borderId="14" xfId="0" applyFont="1" applyFill="1" applyBorder="1" applyAlignment="1" applyProtection="1">
      <alignment horizontal="center"/>
      <protection locked="0"/>
    </xf>
    <xf numFmtId="0" fontId="20" fillId="10" borderId="2" xfId="0" applyNumberFormat="1" applyFont="1" applyFill="1" applyBorder="1" applyAlignment="1" applyProtection="1">
      <alignment horizontal="center" vertical="center" shrinkToFit="1"/>
    </xf>
    <xf numFmtId="0" fontId="20" fillId="10" borderId="2" xfId="0" quotePrefix="1" applyNumberFormat="1" applyFont="1" applyFill="1" applyBorder="1" applyAlignment="1" applyProtection="1">
      <alignment horizontal="center" vertical="center" shrinkToFit="1"/>
    </xf>
    <xf numFmtId="0" fontId="20" fillId="10" borderId="2" xfId="0" applyNumberFormat="1" applyFont="1" applyFill="1" applyBorder="1" applyAlignment="1" applyProtection="1">
      <alignment horizontal="center" vertical="center"/>
    </xf>
    <xf numFmtId="0" fontId="0" fillId="10" borderId="0" xfId="0" applyFill="1" applyAlignment="1">
      <alignment horizontal="center"/>
    </xf>
    <xf numFmtId="0" fontId="0" fillId="10" borderId="0" xfId="0" applyFill="1" applyBorder="1" applyAlignment="1">
      <alignment horizontal="center"/>
    </xf>
    <xf numFmtId="0" fontId="29" fillId="10" borderId="0" xfId="0" applyFont="1" applyFill="1" applyBorder="1" applyAlignment="1">
      <alignment horizontal="center" vertical="center"/>
    </xf>
    <xf numFmtId="168" fontId="0" fillId="10" borderId="0" xfId="0" applyNumberFormat="1" applyFill="1" applyAlignment="1">
      <alignment horizontal="center"/>
    </xf>
    <xf numFmtId="168" fontId="5" fillId="10" borderId="0" xfId="0" applyNumberFormat="1" applyFont="1" applyFill="1" applyBorder="1" applyAlignment="1">
      <alignment horizontal="center"/>
    </xf>
    <xf numFmtId="0" fontId="30" fillId="10" borderId="0" xfId="0" applyFont="1" applyFill="1" applyAlignment="1">
      <alignment horizontal="center" vertical="center"/>
    </xf>
    <xf numFmtId="0" fontId="5" fillId="10" borderId="0" xfId="0" applyFont="1" applyFill="1" applyAlignment="1">
      <alignment horizontal="center"/>
    </xf>
    <xf numFmtId="0" fontId="0" fillId="10" borderId="0" xfId="0" applyFill="1" applyBorder="1"/>
    <xf numFmtId="0" fontId="0" fillId="10" borderId="0" xfId="0" applyFill="1"/>
    <xf numFmtId="0" fontId="0" fillId="0" borderId="0" xfId="0" applyFill="1"/>
    <xf numFmtId="0" fontId="59" fillId="11" borderId="2" xfId="0" applyFont="1" applyFill="1" applyBorder="1" applyAlignment="1">
      <alignment horizontal="center"/>
    </xf>
    <xf numFmtId="0" fontId="59" fillId="11" borderId="2" xfId="0" applyFont="1" applyFill="1" applyBorder="1" applyAlignment="1">
      <alignment horizontal="center" vertical="center"/>
    </xf>
    <xf numFmtId="0" fontId="6" fillId="0" borderId="2" xfId="0" applyFont="1" applyFill="1" applyBorder="1" applyAlignment="1">
      <alignment horizontal="center"/>
    </xf>
    <xf numFmtId="0" fontId="22" fillId="12" borderId="2" xfId="0" applyFont="1" applyFill="1" applyBorder="1" applyAlignment="1">
      <alignment horizontal="center"/>
    </xf>
    <xf numFmtId="10" fontId="6" fillId="0" borderId="2" xfId="0" applyNumberFormat="1" applyFont="1" applyFill="1" applyBorder="1" applyAlignment="1">
      <alignment horizontal="center"/>
    </xf>
    <xf numFmtId="10" fontId="22" fillId="13" borderId="2" xfId="0" applyNumberFormat="1" applyFont="1" applyFill="1" applyBorder="1" applyAlignment="1">
      <alignment horizontal="center"/>
    </xf>
    <xf numFmtId="9" fontId="6" fillId="0" borderId="2" xfId="0" applyNumberFormat="1" applyFont="1" applyFill="1" applyBorder="1" applyAlignment="1">
      <alignment horizontal="center"/>
    </xf>
    <xf numFmtId="9" fontId="6" fillId="14" borderId="2" xfId="0" applyNumberFormat="1" applyFont="1" applyFill="1" applyBorder="1" applyAlignment="1">
      <alignment horizontal="center"/>
    </xf>
    <xf numFmtId="0" fontId="18" fillId="0" borderId="2" xfId="0" applyFont="1" applyFill="1" applyBorder="1" applyAlignment="1" applyProtection="1">
      <alignment horizontal="center" vertical="center"/>
      <protection locked="0"/>
    </xf>
    <xf numFmtId="10" fontId="0" fillId="10" borderId="0" xfId="0" applyNumberFormat="1" applyFill="1" applyBorder="1" applyAlignment="1">
      <alignment horizontal="center"/>
    </xf>
    <xf numFmtId="10" fontId="5" fillId="13" borderId="2" xfId="0" applyNumberFormat="1" applyFont="1" applyFill="1" applyBorder="1" applyAlignment="1">
      <alignment horizontal="center" vertical="center"/>
    </xf>
    <xf numFmtId="9" fontId="5" fillId="14" borderId="2" xfId="0" applyNumberFormat="1" applyFont="1" applyFill="1" applyBorder="1" applyAlignment="1">
      <alignment horizontal="center" vertical="center"/>
    </xf>
    <xf numFmtId="0" fontId="18" fillId="10" borderId="2" xfId="0" applyFont="1" applyFill="1" applyBorder="1" applyAlignment="1">
      <alignment horizontal="center" vertical="center"/>
    </xf>
    <xf numFmtId="0" fontId="0" fillId="10" borderId="0" xfId="0" applyFill="1" applyBorder="1" applyAlignment="1">
      <alignment horizontal="center" vertical="center"/>
    </xf>
    <xf numFmtId="0" fontId="23" fillId="10" borderId="0" xfId="0" applyFont="1" applyFill="1" applyAlignment="1"/>
    <xf numFmtId="0" fontId="0" fillId="10" borderId="0" xfId="0" applyFill="1" applyBorder="1" applyAlignment="1"/>
    <xf numFmtId="0" fontId="0" fillId="10" borderId="0" xfId="0" applyFill="1" applyBorder="1" applyAlignment="1">
      <alignment horizontal="left"/>
    </xf>
    <xf numFmtId="0" fontId="5" fillId="10" borderId="0" xfId="0" applyFont="1" applyFill="1" applyBorder="1" applyAlignment="1">
      <alignment horizontal="left"/>
    </xf>
    <xf numFmtId="0" fontId="59" fillId="11" borderId="0" xfId="0" applyFont="1" applyFill="1" applyBorder="1" applyAlignment="1">
      <alignment vertical="top" wrapText="1"/>
    </xf>
    <xf numFmtId="0" fontId="60" fillId="11" borderId="9" xfId="0" applyFont="1" applyFill="1" applyBorder="1" applyAlignment="1">
      <alignment vertical="top" wrapText="1"/>
    </xf>
    <xf numFmtId="0" fontId="0" fillId="11" borderId="0" xfId="0" applyFill="1" applyBorder="1"/>
    <xf numFmtId="0" fontId="59" fillId="11" borderId="11" xfId="0" applyFont="1" applyFill="1" applyBorder="1" applyAlignment="1">
      <alignment vertical="top" wrapText="1"/>
    </xf>
    <xf numFmtId="0" fontId="59" fillId="11" borderId="12" xfId="0" applyFont="1" applyFill="1" applyBorder="1" applyAlignment="1">
      <alignment vertical="top" wrapText="1"/>
    </xf>
    <xf numFmtId="0" fontId="60" fillId="11" borderId="11" xfId="0" applyFont="1" applyFill="1" applyBorder="1" applyAlignment="1">
      <alignment vertical="top" wrapText="1"/>
    </xf>
    <xf numFmtId="0" fontId="60" fillId="11" borderId="12" xfId="0" applyFont="1" applyFill="1" applyBorder="1" applyAlignment="1">
      <alignment vertical="top" wrapText="1"/>
    </xf>
    <xf numFmtId="0" fontId="0" fillId="11" borderId="12" xfId="0" applyFill="1" applyBorder="1"/>
    <xf numFmtId="0" fontId="60" fillId="11" borderId="13" xfId="0" applyFont="1" applyFill="1" applyBorder="1" applyAlignment="1">
      <alignment vertical="top" wrapText="1"/>
    </xf>
    <xf numFmtId="0" fontId="0" fillId="10" borderId="20" xfId="0" applyFill="1" applyBorder="1"/>
    <xf numFmtId="0" fontId="0" fillId="0" borderId="0" xfId="0" applyFill="1" applyBorder="1" applyAlignment="1">
      <alignment horizontal="center"/>
    </xf>
    <xf numFmtId="0" fontId="0" fillId="0" borderId="20" xfId="0" applyBorder="1"/>
    <xf numFmtId="10" fontId="5" fillId="13" borderId="2" xfId="0" applyNumberFormat="1" applyFont="1" applyFill="1" applyBorder="1" applyAlignment="1">
      <alignment horizontal="center"/>
    </xf>
    <xf numFmtId="10" fontId="6" fillId="14" borderId="2" xfId="0" applyNumberFormat="1" applyFont="1" applyFill="1" applyBorder="1" applyAlignment="1">
      <alignment horizontal="center"/>
    </xf>
    <xf numFmtId="0" fontId="5" fillId="10" borderId="2" xfId="0" applyFont="1" applyFill="1" applyBorder="1" applyAlignment="1">
      <alignment horizontal="center" vertical="center"/>
    </xf>
    <xf numFmtId="10" fontId="59" fillId="10" borderId="2" xfId="0" applyNumberFormat="1" applyFont="1" applyFill="1" applyBorder="1" applyAlignment="1">
      <alignment horizontal="center" vertical="center"/>
    </xf>
    <xf numFmtId="2" fontId="5" fillId="0" borderId="2" xfId="0" applyNumberFormat="1" applyFont="1" applyFill="1" applyBorder="1" applyAlignment="1">
      <alignment horizontal="center"/>
    </xf>
    <xf numFmtId="1" fontId="5" fillId="15" borderId="2" xfId="0" applyNumberFormat="1" applyFont="1" applyFill="1" applyBorder="1" applyAlignment="1" applyProtection="1">
      <alignment horizontal="center"/>
    </xf>
    <xf numFmtId="1" fontId="5" fillId="0" borderId="2" xfId="0" applyNumberFormat="1" applyFont="1" applyFill="1" applyBorder="1" applyAlignment="1" applyProtection="1">
      <alignment horizontal="center"/>
    </xf>
    <xf numFmtId="0" fontId="5" fillId="0" borderId="2" xfId="0" applyFont="1" applyFill="1" applyBorder="1" applyAlignment="1" applyProtection="1">
      <alignment horizontal="center"/>
    </xf>
    <xf numFmtId="1" fontId="5" fillId="0" borderId="2" xfId="0" applyNumberFormat="1" applyFont="1" applyFill="1" applyBorder="1" applyAlignment="1" applyProtection="1">
      <alignment horizontal="center"/>
      <protection locked="0"/>
    </xf>
    <xf numFmtId="0" fontId="5" fillId="0" borderId="2" xfId="0" applyFont="1" applyFill="1" applyBorder="1" applyAlignment="1" applyProtection="1">
      <alignment horizontal="center"/>
      <protection locked="0"/>
    </xf>
    <xf numFmtId="0" fontId="5" fillId="0" borderId="2" xfId="0" applyFont="1" applyFill="1" applyBorder="1" applyAlignment="1">
      <alignment horizontal="center"/>
    </xf>
    <xf numFmtId="9" fontId="59" fillId="10" borderId="2" xfId="0" applyNumberFormat="1" applyFont="1" applyFill="1" applyBorder="1" applyAlignment="1">
      <alignment horizontal="center" vertical="center"/>
    </xf>
    <xf numFmtId="0" fontId="4" fillId="10" borderId="0" xfId="0" applyFont="1" applyFill="1" applyAlignment="1" applyProtection="1">
      <alignment vertical="center"/>
    </xf>
    <xf numFmtId="0" fontId="59" fillId="16" borderId="27" xfId="0" applyFont="1" applyFill="1" applyBorder="1" applyAlignment="1" applyProtection="1">
      <alignment horizontal="center"/>
    </xf>
    <xf numFmtId="0" fontId="59" fillId="16" borderId="4" xfId="0" applyFont="1" applyFill="1" applyBorder="1" applyAlignment="1" applyProtection="1">
      <alignment horizontal="center"/>
    </xf>
    <xf numFmtId="0" fontId="36" fillId="0" borderId="2" xfId="0" applyFont="1" applyFill="1" applyBorder="1" applyProtection="1">
      <protection locked="0"/>
    </xf>
    <xf numFmtId="0" fontId="36" fillId="0" borderId="14" xfId="0" applyFont="1" applyFill="1" applyBorder="1" applyProtection="1">
      <protection locked="0"/>
    </xf>
    <xf numFmtId="0" fontId="0" fillId="0" borderId="2" xfId="0" applyBorder="1"/>
    <xf numFmtId="0" fontId="5" fillId="10" borderId="20" xfId="0" applyFont="1" applyFill="1" applyBorder="1" applyProtection="1"/>
    <xf numFmtId="0" fontId="9" fillId="10" borderId="20" xfId="0" applyFont="1" applyFill="1" applyBorder="1" applyAlignment="1" applyProtection="1">
      <alignment horizontal="center"/>
    </xf>
    <xf numFmtId="0" fontId="5" fillId="10" borderId="0" xfId="0" applyFont="1" applyFill="1" applyBorder="1" applyProtection="1"/>
    <xf numFmtId="0" fontId="9" fillId="10" borderId="0" xfId="0" applyFont="1" applyFill="1" applyBorder="1" applyAlignment="1" applyProtection="1">
      <alignment horizontal="center"/>
    </xf>
    <xf numFmtId="0" fontId="59" fillId="16" borderId="2" xfId="0" applyFont="1" applyFill="1" applyBorder="1" applyAlignment="1" applyProtection="1">
      <alignment horizontal="center"/>
    </xf>
    <xf numFmtId="0" fontId="0" fillId="0" borderId="21" xfId="0" applyFill="1" applyBorder="1" applyAlignment="1" applyProtection="1">
      <alignment horizontal="center" vertical="center"/>
      <protection locked="0"/>
    </xf>
    <xf numFmtId="0" fontId="5" fillId="10" borderId="0" xfId="0" applyFont="1" applyFill="1" applyAlignment="1">
      <alignment horizontal="center" vertical="center"/>
    </xf>
    <xf numFmtId="2" fontId="0" fillId="10" borderId="0" xfId="0" applyNumberFormat="1" applyFill="1" applyBorder="1" applyAlignment="1">
      <alignment horizontal="center" vertical="center"/>
    </xf>
    <xf numFmtId="10" fontId="0" fillId="10" borderId="0" xfId="0" applyNumberFormat="1" applyFill="1" applyBorder="1" applyAlignment="1">
      <alignment horizontal="center" vertical="center"/>
    </xf>
    <xf numFmtId="168" fontId="0" fillId="10" borderId="0" xfId="0" applyNumberFormat="1" applyFill="1" applyAlignment="1">
      <alignment horizontal="center" vertical="center"/>
    </xf>
    <xf numFmtId="168" fontId="5" fillId="10" borderId="0" xfId="0" applyNumberFormat="1" applyFont="1" applyFill="1" applyBorder="1" applyAlignment="1">
      <alignment horizontal="center" vertical="center"/>
    </xf>
    <xf numFmtId="0" fontId="0" fillId="0" borderId="0" xfId="0" applyBorder="1" applyAlignment="1">
      <alignment horizontal="right"/>
    </xf>
    <xf numFmtId="0" fontId="0" fillId="0" borderId="0" xfId="0" applyBorder="1" applyAlignment="1"/>
    <xf numFmtId="0" fontId="0" fillId="0" borderId="27" xfId="0" applyBorder="1"/>
    <xf numFmtId="0" fontId="0" fillId="0" borderId="32" xfId="0" applyBorder="1"/>
    <xf numFmtId="0" fontId="0" fillId="0" borderId="5" xfId="0" applyBorder="1"/>
    <xf numFmtId="0" fontId="0" fillId="0" borderId="32" xfId="0" applyBorder="1" applyAlignment="1">
      <alignment horizontal="center" vertical="center"/>
    </xf>
    <xf numFmtId="0" fontId="0" fillId="0" borderId="32" xfId="0" applyBorder="1" applyAlignment="1">
      <alignment horizontal="left" vertical="center"/>
    </xf>
    <xf numFmtId="0" fontId="0" fillId="0" borderId="0" xfId="0" applyBorder="1" applyAlignment="1">
      <alignment horizontal="right" vertical="center"/>
    </xf>
    <xf numFmtId="0" fontId="6" fillId="0" borderId="0" xfId="0" applyFont="1" applyBorder="1"/>
    <xf numFmtId="0" fontId="6" fillId="0" borderId="0" xfId="0" applyFont="1" applyBorder="1" applyAlignment="1">
      <alignment horizontal="left" vertical="center"/>
    </xf>
    <xf numFmtId="0" fontId="36" fillId="0" borderId="0" xfId="0" applyFont="1" applyBorder="1" applyAlignment="1">
      <alignment horizontal="left" vertical="center"/>
    </xf>
    <xf numFmtId="0" fontId="36" fillId="0" borderId="10" xfId="0" applyFont="1" applyBorder="1" applyAlignment="1">
      <alignment horizontal="left" vertic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6" fillId="0" borderId="0" xfId="0" applyFont="1" applyBorder="1" applyAlignment="1">
      <alignment horizontal="right"/>
    </xf>
    <xf numFmtId="0" fontId="6" fillId="0" borderId="0" xfId="0" applyFont="1" applyBorder="1" applyAlignment="1">
      <alignment horizontal="right" vertical="center"/>
    </xf>
    <xf numFmtId="0" fontId="6" fillId="0" borderId="10" xfId="0" applyFont="1" applyBorder="1" applyAlignment="1">
      <alignment horizontal="left" vertical="center"/>
    </xf>
    <xf numFmtId="0" fontId="6" fillId="0" borderId="0" xfId="0" applyFont="1" applyBorder="1" applyAlignment="1">
      <alignment horizontal="center" vertical="center"/>
    </xf>
    <xf numFmtId="0" fontId="6" fillId="0" borderId="2" xfId="0" applyFont="1" applyBorder="1" applyAlignment="1">
      <alignment horizontal="left" vertical="center"/>
    </xf>
    <xf numFmtId="0" fontId="0" fillId="0" borderId="2" xfId="0" applyBorder="1" applyAlignment="1">
      <alignment horizontal="left" vertical="center"/>
    </xf>
    <xf numFmtId="0" fontId="36" fillId="0" borderId="0" xfId="0" applyFont="1" applyBorder="1"/>
    <xf numFmtId="0" fontId="36" fillId="0" borderId="10" xfId="0" applyFont="1" applyBorder="1"/>
    <xf numFmtId="0" fontId="46" fillId="0" borderId="0" xfId="0" applyFont="1" applyBorder="1" applyAlignment="1">
      <alignment horizontal="center" vertical="center"/>
    </xf>
    <xf numFmtId="0" fontId="46" fillId="0" borderId="0" xfId="0" applyFont="1" applyBorder="1" applyAlignment="1">
      <alignment vertical="center"/>
    </xf>
    <xf numFmtId="0" fontId="46" fillId="0" borderId="10" xfId="0" applyFont="1" applyBorder="1" applyAlignment="1">
      <alignment vertical="center"/>
    </xf>
    <xf numFmtId="0" fontId="25" fillId="0" borderId="19" xfId="0" applyNumberFormat="1" applyFont="1" applyFill="1" applyBorder="1" applyAlignment="1" applyProtection="1">
      <alignment horizontal="center" vertical="center" shrinkToFit="1"/>
    </xf>
    <xf numFmtId="0" fontId="25" fillId="0" borderId="3" xfId="0" applyNumberFormat="1" applyFont="1" applyFill="1" applyBorder="1" applyAlignment="1" applyProtection="1">
      <alignment horizontal="center" vertical="center"/>
    </xf>
    <xf numFmtId="0" fontId="49" fillId="0" borderId="2" xfId="1" applyNumberFormat="1" applyFont="1" applyFill="1" applyBorder="1" applyAlignment="1" applyProtection="1">
      <alignment horizontal="center" vertical="center"/>
    </xf>
    <xf numFmtId="10" fontId="59" fillId="10" borderId="37" xfId="0" applyNumberFormat="1" applyFont="1" applyFill="1" applyBorder="1" applyAlignment="1" applyProtection="1">
      <alignment horizontal="center" vertical="center"/>
      <protection locked="0"/>
    </xf>
    <xf numFmtId="10" fontId="59" fillId="10" borderId="30" xfId="0" applyNumberFormat="1" applyFont="1" applyFill="1" applyBorder="1" applyAlignment="1" applyProtection="1">
      <alignment horizontal="center" vertical="center"/>
      <protection locked="0"/>
    </xf>
    <xf numFmtId="0" fontId="36" fillId="0" borderId="36" xfId="0" applyFont="1" applyFill="1" applyBorder="1" applyAlignment="1" applyProtection="1">
      <alignment horizontal="center"/>
      <protection locked="0"/>
    </xf>
    <xf numFmtId="0" fontId="36" fillId="0" borderId="38" xfId="0" applyFont="1" applyFill="1" applyBorder="1" applyAlignment="1" applyProtection="1">
      <alignment horizontal="center"/>
      <protection locked="0"/>
    </xf>
    <xf numFmtId="0" fontId="59" fillId="10" borderId="0" xfId="0" applyFont="1" applyFill="1" applyBorder="1" applyAlignment="1" applyProtection="1">
      <alignment horizontal="center"/>
    </xf>
    <xf numFmtId="0" fontId="5" fillId="10" borderId="29" xfId="0" applyFont="1" applyFill="1" applyBorder="1" applyAlignment="1" applyProtection="1">
      <alignment horizontal="center"/>
    </xf>
    <xf numFmtId="0" fontId="5" fillId="10" borderId="39" xfId="0" applyFont="1" applyFill="1" applyBorder="1" applyAlignment="1" applyProtection="1">
      <alignment horizontal="center"/>
    </xf>
    <xf numFmtId="0" fontId="25" fillId="0" borderId="40" xfId="0" quotePrefix="1" applyFont="1" applyFill="1" applyBorder="1" applyAlignment="1" applyProtection="1">
      <alignment horizontal="center" vertical="center" shrinkToFit="1"/>
    </xf>
    <xf numFmtId="0" fontId="25" fillId="0" borderId="41" xfId="0" quotePrefix="1" applyFont="1" applyFill="1" applyBorder="1" applyAlignment="1" applyProtection="1">
      <alignment horizontal="center" vertical="center" shrinkToFit="1"/>
    </xf>
    <xf numFmtId="0" fontId="25" fillId="7" borderId="2" xfId="2" applyFont="1" applyFill="1" applyBorder="1" applyAlignment="1" applyProtection="1">
      <alignment horizontal="center" vertical="center" shrinkToFit="1"/>
      <protection locked="0"/>
    </xf>
    <xf numFmtId="0" fontId="25" fillId="7" borderId="2" xfId="2" applyFont="1" applyFill="1" applyBorder="1" applyAlignment="1" applyProtection="1">
      <alignment horizontal="center" vertical="center" wrapText="1" shrinkToFit="1"/>
      <protection locked="0"/>
    </xf>
    <xf numFmtId="0" fontId="25" fillId="7" borderId="14" xfId="2" applyFont="1" applyFill="1" applyBorder="1" applyAlignment="1" applyProtection="1">
      <alignment horizontal="center" vertical="center" shrinkToFit="1"/>
      <protection locked="0"/>
    </xf>
    <xf numFmtId="0" fontId="25" fillId="7" borderId="14" xfId="2" applyFont="1" applyFill="1" applyBorder="1" applyAlignment="1" applyProtection="1">
      <alignment horizontal="center" vertical="center" wrapText="1" shrinkToFit="1"/>
      <protection locked="0"/>
    </xf>
    <xf numFmtId="0" fontId="29" fillId="10" borderId="24" xfId="2" applyNumberFormat="1" applyFont="1" applyFill="1" applyBorder="1" applyAlignment="1" applyProtection="1">
      <alignment horizontal="center" vertical="center" shrinkToFit="1"/>
    </xf>
    <xf numFmtId="168" fontId="29" fillId="10" borderId="25" xfId="2" applyNumberFormat="1" applyFont="1" applyFill="1" applyBorder="1" applyAlignment="1" applyProtection="1">
      <alignment horizontal="center" vertical="center" shrinkToFit="1"/>
    </xf>
    <xf numFmtId="168" fontId="25" fillId="10" borderId="3" xfId="2" applyNumberFormat="1" applyFont="1" applyFill="1" applyBorder="1" applyAlignment="1" applyProtection="1">
      <alignment horizontal="center" vertical="center" shrinkToFit="1"/>
    </xf>
    <xf numFmtId="168" fontId="29" fillId="10" borderId="13" xfId="2" applyNumberFormat="1" applyFont="1" applyFill="1" applyBorder="1" applyAlignment="1" applyProtection="1">
      <alignment horizontal="center" vertical="center" shrinkToFit="1"/>
    </xf>
    <xf numFmtId="0" fontId="29" fillId="10" borderId="42" xfId="2" applyNumberFormat="1" applyFont="1" applyFill="1" applyBorder="1" applyAlignment="1" applyProtection="1">
      <alignment horizontal="center" vertical="center" shrinkToFit="1"/>
    </xf>
    <xf numFmtId="168" fontId="29" fillId="10" borderId="8" xfId="2" applyNumberFormat="1" applyFont="1" applyFill="1" applyBorder="1" applyAlignment="1" applyProtection="1">
      <alignment horizontal="center" vertical="center" shrinkToFit="1"/>
    </xf>
    <xf numFmtId="168" fontId="29" fillId="10" borderId="7" xfId="2" applyNumberFormat="1" applyFont="1" applyFill="1" applyBorder="1" applyAlignment="1" applyProtection="1">
      <alignment horizontal="center" vertical="center" shrinkToFit="1"/>
    </xf>
    <xf numFmtId="0" fontId="29" fillId="10" borderId="7" xfId="2" applyNumberFormat="1" applyFont="1" applyFill="1" applyBorder="1" applyAlignment="1" applyProtection="1">
      <alignment horizontal="center" vertical="center" shrinkToFit="1"/>
    </xf>
    <xf numFmtId="167" fontId="25" fillId="7" borderId="2" xfId="2" applyNumberFormat="1" applyFont="1" applyFill="1" applyBorder="1" applyAlignment="1" applyProtection="1">
      <alignment horizontal="center" vertical="center" shrinkToFit="1"/>
      <protection locked="0"/>
    </xf>
    <xf numFmtId="167" fontId="25" fillId="7" borderId="2" xfId="2" applyNumberFormat="1" applyFont="1" applyFill="1" applyBorder="1" applyAlignment="1" applyProtection="1">
      <alignment horizontal="center" vertical="center" wrapText="1" shrinkToFit="1"/>
      <protection locked="0"/>
    </xf>
    <xf numFmtId="167" fontId="25" fillId="7" borderId="4" xfId="2" applyNumberFormat="1" applyFont="1" applyFill="1" applyBorder="1" applyAlignment="1" applyProtection="1">
      <alignment horizontal="center" vertical="center" shrinkToFit="1"/>
      <protection locked="0"/>
    </xf>
    <xf numFmtId="170" fontId="25" fillId="7" borderId="2" xfId="2" applyNumberFormat="1" applyFont="1" applyFill="1" applyBorder="1" applyAlignment="1" applyProtection="1">
      <alignment horizontal="center" vertical="center" shrinkToFit="1"/>
      <protection locked="0"/>
    </xf>
    <xf numFmtId="170" fontId="25" fillId="7" borderId="14" xfId="2" applyNumberFormat="1" applyFont="1" applyFill="1" applyBorder="1" applyAlignment="1" applyProtection="1">
      <alignment horizontal="center" vertical="center" shrinkToFit="1"/>
      <protection locked="0"/>
    </xf>
    <xf numFmtId="167" fontId="25" fillId="7" borderId="14" xfId="2" applyNumberFormat="1" applyFont="1" applyFill="1" applyBorder="1" applyAlignment="1" applyProtection="1">
      <alignment horizontal="center" vertical="center" shrinkToFit="1"/>
      <protection locked="0"/>
    </xf>
    <xf numFmtId="0" fontId="6" fillId="0" borderId="2" xfId="0" applyNumberFormat="1" applyFont="1" applyFill="1" applyBorder="1" applyAlignment="1">
      <alignment horizontal="center" vertical="center" wrapText="1" shrinkToFit="1"/>
    </xf>
    <xf numFmtId="0" fontId="6" fillId="0" borderId="2" xfId="0" applyNumberFormat="1" applyFont="1" applyFill="1" applyBorder="1" applyAlignment="1" applyProtection="1">
      <alignment horizontal="center" vertical="center" shrinkToFit="1"/>
    </xf>
    <xf numFmtId="0" fontId="0" fillId="10" borderId="0" xfId="0" applyFill="1" applyProtection="1">
      <protection hidden="1"/>
    </xf>
    <xf numFmtId="0" fontId="5" fillId="19" borderId="2" xfId="0" applyFont="1" applyFill="1" applyBorder="1" applyAlignment="1" applyProtection="1">
      <alignment horizontal="center" vertical="center"/>
      <protection locked="0"/>
    </xf>
    <xf numFmtId="0" fontId="0" fillId="19" borderId="2" xfId="0" applyFill="1" applyBorder="1" applyAlignment="1" applyProtection="1">
      <alignment horizontal="center" vertical="center"/>
      <protection locked="0"/>
    </xf>
    <xf numFmtId="0" fontId="0" fillId="19" borderId="21" xfId="0" applyFill="1" applyBorder="1" applyAlignment="1" applyProtection="1">
      <alignment horizontal="center" vertical="center"/>
      <protection locked="0"/>
    </xf>
    <xf numFmtId="0" fontId="0" fillId="10" borderId="0" xfId="0" applyFill="1" applyAlignment="1">
      <alignment horizontal="center" vertical="center"/>
    </xf>
    <xf numFmtId="0" fontId="36" fillId="18" borderId="2" xfId="0" applyFont="1" applyFill="1" applyBorder="1" applyAlignment="1" applyProtection="1">
      <alignment horizontal="center"/>
      <protection locked="0"/>
    </xf>
    <xf numFmtId="0" fontId="36" fillId="18" borderId="2" xfId="0" applyFont="1" applyFill="1" applyBorder="1" applyProtection="1">
      <protection locked="0"/>
    </xf>
    <xf numFmtId="0" fontId="25" fillId="19" borderId="40" xfId="0" quotePrefix="1" applyFont="1" applyFill="1" applyBorder="1" applyAlignment="1" applyProtection="1">
      <alignment horizontal="center" vertical="center" shrinkToFit="1"/>
    </xf>
    <xf numFmtId="0" fontId="25" fillId="18" borderId="4" xfId="2" applyNumberFormat="1" applyFont="1" applyFill="1" applyBorder="1" applyAlignment="1" applyProtection="1">
      <alignment horizontal="center" vertical="center" shrinkToFit="1"/>
      <protection locked="0"/>
    </xf>
    <xf numFmtId="0" fontId="25" fillId="19" borderId="45" xfId="0" quotePrefix="1" applyNumberFormat="1" applyFont="1" applyFill="1" applyBorder="1" applyAlignment="1" applyProtection="1">
      <alignment horizontal="center" vertical="center" shrinkToFit="1"/>
    </xf>
    <xf numFmtId="0" fontId="25" fillId="0" borderId="2" xfId="2" applyFont="1" applyFill="1" applyBorder="1" applyAlignment="1" applyProtection="1">
      <alignment horizontal="center" vertical="center" shrinkToFit="1"/>
      <protection locked="0"/>
    </xf>
    <xf numFmtId="0" fontId="25" fillId="0" borderId="2" xfId="2" applyNumberFormat="1" applyFont="1" applyFill="1" applyBorder="1" applyAlignment="1" applyProtection="1">
      <alignment horizontal="center" vertical="center" shrinkToFit="1"/>
      <protection locked="0"/>
    </xf>
    <xf numFmtId="0" fontId="25" fillId="0" borderId="14" xfId="2" applyFont="1" applyFill="1" applyBorder="1" applyAlignment="1" applyProtection="1">
      <alignment horizontal="center" vertical="center" shrinkToFit="1"/>
      <protection locked="0"/>
    </xf>
    <xf numFmtId="0" fontId="6" fillId="0" borderId="3" xfId="0" applyNumberFormat="1" applyFont="1" applyFill="1" applyBorder="1" applyAlignment="1" applyProtection="1">
      <alignment horizontal="center"/>
    </xf>
    <xf numFmtId="167" fontId="5" fillId="10" borderId="2" xfId="0" applyNumberFormat="1" applyFont="1" applyFill="1" applyBorder="1" applyAlignment="1" applyProtection="1">
      <alignment horizontal="center"/>
    </xf>
    <xf numFmtId="167" fontId="6" fillId="0" borderId="2" xfId="0" applyNumberFormat="1" applyFont="1" applyFill="1" applyBorder="1" applyAlignment="1" applyProtection="1">
      <alignment horizontal="center"/>
    </xf>
    <xf numFmtId="167" fontId="0" fillId="10" borderId="2" xfId="0" applyNumberFormat="1" applyFill="1" applyBorder="1" applyAlignment="1" applyProtection="1">
      <alignment horizontal="center"/>
    </xf>
    <xf numFmtId="0" fontId="6" fillId="0" borderId="2" xfId="0" applyNumberFormat="1" applyFont="1" applyFill="1" applyBorder="1" applyAlignment="1" applyProtection="1">
      <alignment horizontal="center"/>
    </xf>
    <xf numFmtId="167" fontId="0" fillId="10" borderId="4" xfId="0" applyNumberFormat="1" applyFill="1" applyBorder="1" applyAlignment="1" applyProtection="1">
      <alignment horizontal="center"/>
    </xf>
    <xf numFmtId="0" fontId="0" fillId="10" borderId="0" xfId="0" applyNumberFormat="1" applyFill="1" applyBorder="1" applyAlignment="1" applyProtection="1">
      <alignment horizontal="center"/>
    </xf>
    <xf numFmtId="0" fontId="61" fillId="21" borderId="35" xfId="0" applyFont="1" applyFill="1" applyBorder="1" applyAlignment="1">
      <alignment horizontal="center" vertical="center"/>
    </xf>
    <xf numFmtId="0" fontId="68" fillId="21" borderId="48" xfId="0" applyNumberFormat="1" applyFont="1" applyFill="1" applyBorder="1" applyAlignment="1" applyProtection="1">
      <alignment horizontal="center" vertical="center"/>
    </xf>
    <xf numFmtId="1" fontId="68" fillId="21" borderId="22" xfId="0" applyNumberFormat="1" applyFont="1" applyFill="1" applyBorder="1" applyAlignment="1">
      <alignment horizontal="center" vertical="center"/>
    </xf>
    <xf numFmtId="0" fontId="61" fillId="21" borderId="36" xfId="0" applyFont="1" applyFill="1" applyBorder="1" applyAlignment="1">
      <alignment horizontal="center" vertical="center"/>
    </xf>
    <xf numFmtId="0" fontId="68" fillId="21" borderId="2" xfId="0" applyNumberFormat="1" applyFont="1" applyFill="1" applyBorder="1" applyAlignment="1" applyProtection="1">
      <alignment horizontal="center" vertical="center" shrinkToFit="1"/>
    </xf>
    <xf numFmtId="0" fontId="68" fillId="21" borderId="2" xfId="0" applyNumberFormat="1" applyFont="1" applyFill="1" applyBorder="1" applyAlignment="1" applyProtection="1">
      <alignment horizontal="center" vertical="center"/>
    </xf>
    <xf numFmtId="1" fontId="68" fillId="21" borderId="2" xfId="0" applyNumberFormat="1" applyFont="1" applyFill="1" applyBorder="1" applyAlignment="1">
      <alignment horizontal="center" vertical="center"/>
    </xf>
    <xf numFmtId="0" fontId="61" fillId="21" borderId="38" xfId="0" applyFont="1" applyFill="1" applyBorder="1" applyAlignment="1">
      <alignment horizontal="center" vertical="center"/>
    </xf>
    <xf numFmtId="0" fontId="68" fillId="21" borderId="14" xfId="0" applyNumberFormat="1" applyFont="1" applyFill="1" applyBorder="1" applyAlignment="1" applyProtection="1">
      <alignment horizontal="center" vertical="center" shrinkToFit="1"/>
    </xf>
    <xf numFmtId="0" fontId="68" fillId="21" borderId="14" xfId="0" applyNumberFormat="1" applyFont="1" applyFill="1" applyBorder="1" applyAlignment="1" applyProtection="1">
      <alignment horizontal="center" vertical="center"/>
    </xf>
    <xf numFmtId="1" fontId="68" fillId="21" borderId="14" xfId="0" applyNumberFormat="1" applyFont="1" applyFill="1" applyBorder="1" applyAlignment="1">
      <alignment horizontal="center" vertical="center"/>
    </xf>
    <xf numFmtId="0" fontId="59" fillId="16" borderId="2" xfId="0" applyFont="1" applyFill="1" applyBorder="1" applyProtection="1"/>
    <xf numFmtId="0" fontId="59" fillId="21" borderId="2" xfId="0" applyFont="1" applyFill="1" applyBorder="1" applyAlignment="1" applyProtection="1">
      <alignment horizontal="center"/>
    </xf>
    <xf numFmtId="1" fontId="61" fillId="22" borderId="2" xfId="0" applyNumberFormat="1" applyFont="1" applyFill="1" applyBorder="1" applyAlignment="1" applyProtection="1">
      <alignment horizontal="center"/>
    </xf>
    <xf numFmtId="0" fontId="59" fillId="21" borderId="2" xfId="0" applyNumberFormat="1" applyFont="1" applyFill="1" applyBorder="1" applyAlignment="1" applyProtection="1">
      <alignment horizontal="center"/>
    </xf>
    <xf numFmtId="1" fontId="59" fillId="21" borderId="2" xfId="0" applyNumberFormat="1" applyFont="1" applyFill="1" applyBorder="1" applyAlignment="1" applyProtection="1">
      <alignment horizontal="center"/>
    </xf>
    <xf numFmtId="0" fontId="5" fillId="0" borderId="2" xfId="0"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0" fontId="0" fillId="10" borderId="4" xfId="0" applyNumberFormat="1" applyFill="1" applyBorder="1" applyAlignment="1" applyProtection="1">
      <alignment horizontal="center"/>
    </xf>
    <xf numFmtId="173" fontId="0" fillId="10" borderId="4" xfId="0" applyNumberFormat="1" applyFill="1" applyBorder="1" applyAlignment="1" applyProtection="1">
      <alignment horizontal="center"/>
    </xf>
    <xf numFmtId="0" fontId="59" fillId="11" borderId="3" xfId="0" applyNumberFormat="1" applyFont="1" applyFill="1" applyBorder="1" applyAlignment="1" applyProtection="1">
      <alignment horizontal="center" vertical="center"/>
      <protection locked="0"/>
    </xf>
    <xf numFmtId="167" fontId="59" fillId="11" borderId="3" xfId="0" applyNumberFormat="1" applyFont="1" applyFill="1" applyBorder="1" applyAlignment="1" applyProtection="1">
      <alignment horizontal="center" vertical="center"/>
      <protection locked="0"/>
    </xf>
    <xf numFmtId="0" fontId="59" fillId="11" borderId="48" xfId="0" applyNumberFormat="1" applyFont="1" applyFill="1" applyBorder="1" applyAlignment="1" applyProtection="1">
      <alignment horizontal="center" vertical="center"/>
      <protection locked="0"/>
    </xf>
    <xf numFmtId="167" fontId="59" fillId="11" borderId="49" xfId="0" applyNumberFormat="1" applyFont="1" applyFill="1" applyBorder="1" applyAlignment="1" applyProtection="1">
      <alignment horizontal="center" vertical="center"/>
      <protection locked="0"/>
    </xf>
    <xf numFmtId="0" fontId="59" fillId="24" borderId="0" xfId="0" applyNumberFormat="1" applyFont="1" applyFill="1" applyBorder="1" applyAlignment="1" applyProtection="1">
      <alignment horizontal="center" vertical="center"/>
    </xf>
    <xf numFmtId="0" fontId="59" fillId="24" borderId="12" xfId="0" applyNumberFormat="1" applyFont="1" applyFill="1" applyBorder="1" applyAlignment="1" applyProtection="1">
      <alignment horizontal="center" vertical="center"/>
    </xf>
    <xf numFmtId="0" fontId="0" fillId="10" borderId="0" xfId="0" applyNumberFormat="1" applyFill="1" applyProtection="1"/>
    <xf numFmtId="168" fontId="53" fillId="10" borderId="25" xfId="2" applyNumberFormat="1" applyFont="1" applyFill="1" applyBorder="1" applyAlignment="1" applyProtection="1">
      <alignment horizontal="center" vertical="center" shrinkToFit="1"/>
    </xf>
    <xf numFmtId="0" fontId="53" fillId="10" borderId="24" xfId="2" applyNumberFormat="1" applyFont="1" applyFill="1" applyBorder="1" applyAlignment="1" applyProtection="1">
      <alignment horizontal="center" vertical="center" shrinkToFit="1"/>
    </xf>
    <xf numFmtId="0" fontId="52" fillId="6" borderId="0" xfId="0" applyFont="1" applyFill="1" applyBorder="1" applyAlignment="1">
      <alignment shrinkToFit="1"/>
    </xf>
    <xf numFmtId="167" fontId="59" fillId="11" borderId="2" xfId="0" applyNumberFormat="1" applyFont="1" applyFill="1" applyBorder="1" applyAlignment="1" applyProtection="1">
      <alignment horizontal="center" vertical="center"/>
    </xf>
    <xf numFmtId="167" fontId="59" fillId="11" borderId="14" xfId="0" applyNumberFormat="1" applyFont="1" applyFill="1" applyBorder="1" applyAlignment="1" applyProtection="1">
      <alignment horizontal="center" vertical="center"/>
    </xf>
    <xf numFmtId="0" fontId="0" fillId="10" borderId="0" xfId="0" applyNumberFormat="1" applyFill="1" applyAlignment="1" applyProtection="1">
      <alignment horizontal="center"/>
    </xf>
    <xf numFmtId="0" fontId="6" fillId="10" borderId="0" xfId="0" applyNumberFormat="1" applyFont="1" applyFill="1" applyAlignment="1" applyProtection="1">
      <alignment horizontal="center"/>
    </xf>
    <xf numFmtId="2" fontId="0" fillId="10" borderId="0" xfId="0" applyNumberFormat="1" applyFill="1" applyProtection="1"/>
    <xf numFmtId="173" fontId="0" fillId="10" borderId="0" xfId="0" applyNumberFormat="1" applyFill="1" applyProtection="1"/>
    <xf numFmtId="0" fontId="54" fillId="0" borderId="2" xfId="0" applyFont="1" applyFill="1" applyBorder="1" applyAlignment="1">
      <alignment horizontal="center" vertical="center" wrapText="1" shrinkToFit="1"/>
    </xf>
    <xf numFmtId="0" fontId="54" fillId="0" borderId="2" xfId="0" applyFont="1" applyFill="1" applyBorder="1" applyAlignment="1" applyProtection="1">
      <alignment horizontal="center" vertical="center" shrinkToFit="1"/>
    </xf>
    <xf numFmtId="0" fontId="55" fillId="0" borderId="2" xfId="0" applyFont="1" applyFill="1" applyBorder="1" applyAlignment="1" applyProtection="1">
      <alignment horizontal="center" vertical="center" shrinkToFit="1"/>
    </xf>
    <xf numFmtId="167" fontId="0" fillId="10" borderId="0" xfId="0" applyNumberFormat="1" applyFill="1" applyProtection="1"/>
    <xf numFmtId="0" fontId="5" fillId="21" borderId="4" xfId="0" applyFont="1" applyFill="1" applyBorder="1" applyAlignment="1" applyProtection="1">
      <alignment horizontal="center"/>
    </xf>
    <xf numFmtId="0" fontId="65" fillId="16" borderId="39" xfId="0" applyFont="1" applyFill="1" applyBorder="1" applyAlignment="1" applyProtection="1">
      <alignment horizontal="center"/>
    </xf>
    <xf numFmtId="0" fontId="65" fillId="16" borderId="1" xfId="0" applyFont="1" applyFill="1" applyBorder="1" applyAlignment="1" applyProtection="1">
      <alignment horizontal="center"/>
    </xf>
    <xf numFmtId="0" fontId="49" fillId="7" borderId="2" xfId="1" applyFont="1" applyFill="1" applyBorder="1" applyAlignment="1" applyProtection="1">
      <alignment horizontal="center" vertical="center" shrinkToFit="1"/>
      <protection locked="0"/>
    </xf>
    <xf numFmtId="0" fontId="49" fillId="7" borderId="14" xfId="1" applyFont="1" applyFill="1" applyBorder="1" applyAlignment="1" applyProtection="1">
      <alignment horizontal="center" vertical="center" shrinkToFit="1"/>
      <protection locked="0"/>
    </xf>
    <xf numFmtId="0" fontId="5" fillId="0" borderId="36" xfId="0" applyFont="1" applyFill="1" applyBorder="1" applyAlignment="1" applyProtection="1">
      <alignment horizontal="center" vertical="center"/>
      <protection locked="0"/>
    </xf>
    <xf numFmtId="0" fontId="5" fillId="19" borderId="36" xfId="0" applyFont="1" applyFill="1" applyBorder="1" applyAlignment="1" applyProtection="1">
      <alignment horizontal="center" vertical="center"/>
      <protection locked="0"/>
    </xf>
    <xf numFmtId="0" fontId="0" fillId="19" borderId="36" xfId="0" applyFill="1" applyBorder="1" applyAlignment="1" applyProtection="1">
      <alignment horizontal="center" vertical="center"/>
      <protection locked="0"/>
    </xf>
    <xf numFmtId="0" fontId="0" fillId="0" borderId="36" xfId="0" applyFill="1" applyBorder="1" applyAlignment="1" applyProtection="1">
      <alignment horizontal="center" vertical="center"/>
      <protection locked="0"/>
    </xf>
    <xf numFmtId="0" fontId="5" fillId="0" borderId="0" xfId="0" applyFont="1"/>
    <xf numFmtId="0" fontId="5" fillId="0" borderId="24" xfId="0" applyFont="1" applyBorder="1" applyAlignment="1">
      <alignment horizontal="center"/>
    </xf>
    <xf numFmtId="0" fontId="5" fillId="0" borderId="25" xfId="0" applyFont="1" applyBorder="1" applyAlignment="1">
      <alignment horizontal="center" vertical="center"/>
    </xf>
    <xf numFmtId="0" fontId="5" fillId="0" borderId="24" xfId="0" applyFont="1" applyBorder="1" applyAlignment="1">
      <alignment horizontal="center" vertical="center"/>
    </xf>
    <xf numFmtId="0" fontId="22" fillId="18" borderId="43" xfId="0" applyFont="1" applyFill="1" applyBorder="1" applyAlignment="1">
      <alignment horizontal="center"/>
    </xf>
    <xf numFmtId="0" fontId="22" fillId="18" borderId="53" xfId="0" applyFont="1" applyFill="1" applyBorder="1" applyAlignment="1">
      <alignment horizontal="center"/>
    </xf>
    <xf numFmtId="0" fontId="22" fillId="18" borderId="25" xfId="0" applyFont="1" applyFill="1" applyBorder="1" applyAlignment="1">
      <alignment horizontal="center"/>
    </xf>
    <xf numFmtId="0" fontId="70" fillId="0" borderId="43" xfId="0" applyFont="1" applyBorder="1" applyAlignment="1">
      <alignment horizontal="center" vertical="center"/>
    </xf>
    <xf numFmtId="0" fontId="5" fillId="0" borderId="11" xfId="0" applyFont="1" applyBorder="1" applyAlignment="1">
      <alignment vertical="center"/>
    </xf>
    <xf numFmtId="0" fontId="59" fillId="24" borderId="7" xfId="0" applyNumberFormat="1" applyFont="1" applyFill="1" applyBorder="1" applyAlignment="1" applyProtection="1">
      <alignment horizontal="center" vertical="center"/>
    </xf>
    <xf numFmtId="10" fontId="59" fillId="10" borderId="12" xfId="0" applyNumberFormat="1" applyFont="1" applyFill="1" applyBorder="1" applyAlignment="1" applyProtection="1">
      <alignment horizontal="center" vertical="center"/>
      <protection locked="0"/>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10" fontId="5" fillId="0" borderId="12" xfId="0" applyNumberFormat="1" applyFont="1" applyBorder="1" applyAlignment="1">
      <alignment horizontal="center" vertical="center"/>
    </xf>
    <xf numFmtId="0" fontId="5" fillId="10" borderId="0" xfId="0" applyFont="1" applyFill="1"/>
    <xf numFmtId="0" fontId="57" fillId="0" borderId="0" xfId="0" applyFont="1" applyFill="1"/>
    <xf numFmtId="0" fontId="57" fillId="0" borderId="0" xfId="0" applyFont="1" applyFill="1" applyAlignment="1">
      <alignment horizontal="center"/>
    </xf>
    <xf numFmtId="0" fontId="5" fillId="19" borderId="44" xfId="0" applyFont="1" applyFill="1" applyBorder="1" applyAlignment="1" applyProtection="1">
      <alignment horizontal="center" vertical="center"/>
      <protection locked="0"/>
    </xf>
    <xf numFmtId="0" fontId="5" fillId="19" borderId="4" xfId="0" applyFont="1" applyFill="1" applyBorder="1" applyAlignment="1" applyProtection="1">
      <alignment horizontal="center" vertical="center"/>
      <protection locked="0"/>
    </xf>
    <xf numFmtId="0" fontId="0" fillId="19" borderId="4" xfId="0" applyFill="1" applyBorder="1" applyAlignment="1" applyProtection="1">
      <alignment horizontal="center" vertical="center"/>
      <protection locked="0"/>
    </xf>
    <xf numFmtId="0" fontId="0" fillId="19" borderId="54" xfId="0" applyFill="1" applyBorder="1" applyAlignment="1" applyProtection="1">
      <alignment horizontal="center" vertical="center"/>
      <protection locked="0"/>
    </xf>
    <xf numFmtId="0" fontId="25" fillId="7" borderId="3" xfId="2" applyFont="1" applyFill="1" applyBorder="1" applyAlignment="1" applyProtection="1">
      <alignment horizontal="center" vertical="center" shrinkToFit="1"/>
      <protection locked="0"/>
    </xf>
    <xf numFmtId="0" fontId="25" fillId="7" borderId="49" xfId="2" applyFont="1" applyFill="1" applyBorder="1" applyAlignment="1" applyProtection="1">
      <alignment horizontal="center" vertical="center" shrinkToFit="1"/>
      <protection locked="0"/>
    </xf>
    <xf numFmtId="167" fontId="25" fillId="7" borderId="22" xfId="2" applyNumberFormat="1" applyFont="1" applyFill="1" applyBorder="1" applyAlignment="1" applyProtection="1">
      <alignment horizontal="center" vertical="center" shrinkToFit="1"/>
      <protection locked="0"/>
    </xf>
    <xf numFmtId="167" fontId="25" fillId="7" borderId="22" xfId="2" applyNumberFormat="1" applyFont="1" applyFill="1" applyBorder="1" applyAlignment="1" applyProtection="1">
      <alignment horizontal="center" vertical="center" wrapText="1" shrinkToFit="1"/>
      <protection locked="0"/>
    </xf>
    <xf numFmtId="0" fontId="25" fillId="7" borderId="22" xfId="2" applyFont="1" applyFill="1" applyBorder="1" applyAlignment="1" applyProtection="1">
      <alignment horizontal="center" vertical="center" shrinkToFit="1"/>
      <protection locked="0"/>
    </xf>
    <xf numFmtId="0" fontId="69" fillId="21" borderId="22" xfId="2" applyNumberFormat="1" applyFont="1" applyFill="1" applyBorder="1" applyAlignment="1" applyProtection="1">
      <alignment horizontal="center" vertical="center" shrinkToFit="1"/>
      <protection locked="0"/>
    </xf>
    <xf numFmtId="0" fontId="25" fillId="0" borderId="22" xfId="2" applyNumberFormat="1" applyFont="1" applyFill="1" applyBorder="1" applyAlignment="1" applyProtection="1">
      <alignment horizontal="center" vertical="center" shrinkToFit="1"/>
      <protection locked="0"/>
    </xf>
    <xf numFmtId="0" fontId="25" fillId="0" borderId="21" xfId="2" applyFont="1" applyFill="1" applyBorder="1" applyAlignment="1" applyProtection="1">
      <alignment horizontal="center" vertical="center" shrinkToFit="1"/>
      <protection locked="0"/>
    </xf>
    <xf numFmtId="0" fontId="25" fillId="0" borderId="28" xfId="2" applyFont="1" applyFill="1" applyBorder="1" applyAlignment="1" applyProtection="1">
      <alignment horizontal="center" vertical="center" shrinkToFit="1"/>
      <protection locked="0"/>
    </xf>
    <xf numFmtId="0" fontId="25" fillId="18" borderId="23" xfId="2" applyNumberFormat="1" applyFont="1" applyFill="1" applyBorder="1" applyAlignment="1" applyProtection="1">
      <alignment horizontal="center" vertical="center" shrinkToFit="1"/>
      <protection locked="0"/>
    </xf>
    <xf numFmtId="0" fontId="25" fillId="7" borderId="23" xfId="2" applyFont="1" applyFill="1" applyBorder="1" applyAlignment="1" applyProtection="1">
      <alignment horizontal="center" vertical="center" wrapText="1" shrinkToFit="1"/>
      <protection locked="0"/>
    </xf>
    <xf numFmtId="0" fontId="25" fillId="7" borderId="47" xfId="2" applyFont="1" applyFill="1" applyBorder="1" applyAlignment="1" applyProtection="1">
      <alignment horizontal="center" vertical="center" wrapText="1" shrinkToFit="1"/>
      <protection locked="0"/>
    </xf>
    <xf numFmtId="0" fontId="25" fillId="18" borderId="35" xfId="2" applyNumberFormat="1" applyFont="1" applyFill="1" applyBorder="1" applyAlignment="1" applyProtection="1">
      <alignment horizontal="center" vertical="center" shrinkToFit="1"/>
      <protection locked="0"/>
    </xf>
    <xf numFmtId="0" fontId="25" fillId="18" borderId="44" xfId="2" applyNumberFormat="1" applyFont="1" applyFill="1" applyBorder="1" applyAlignment="1" applyProtection="1">
      <alignment horizontal="center" vertical="center" shrinkToFit="1"/>
      <protection locked="0"/>
    </xf>
    <xf numFmtId="0" fontId="25" fillId="18" borderId="38" xfId="2" applyNumberFormat="1" applyFont="1" applyFill="1" applyBorder="1" applyAlignment="1" applyProtection="1">
      <alignment horizontal="center" vertical="center" shrinkToFit="1"/>
      <protection locked="0"/>
    </xf>
    <xf numFmtId="0" fontId="5" fillId="10" borderId="0" xfId="0" applyFont="1" applyFill="1" applyBorder="1" applyAlignment="1" applyProtection="1">
      <alignment horizontal="center"/>
    </xf>
    <xf numFmtId="0" fontId="6" fillId="10" borderId="0" xfId="0" applyFont="1" applyFill="1" applyAlignment="1" applyProtection="1">
      <alignment horizontal="center" vertical="center"/>
    </xf>
    <xf numFmtId="0" fontId="0" fillId="10" borderId="0" xfId="0" applyFill="1" applyAlignment="1" applyProtection="1">
      <alignment horizontal="center"/>
      <protection hidden="1"/>
    </xf>
    <xf numFmtId="0" fontId="5" fillId="0" borderId="25" xfId="0" applyFont="1" applyBorder="1" applyAlignment="1">
      <alignment horizontal="right" vertical="center"/>
    </xf>
    <xf numFmtId="0" fontId="70" fillId="0" borderId="43" xfId="0" applyFont="1" applyBorder="1" applyAlignment="1">
      <alignment vertical="center"/>
    </xf>
    <xf numFmtId="0" fontId="5" fillId="0" borderId="43" xfId="0" applyFont="1" applyBorder="1" applyAlignment="1">
      <alignment horizontal="center" vertical="center"/>
    </xf>
    <xf numFmtId="0" fontId="70" fillId="0" borderId="43" xfId="0" applyFont="1" applyBorder="1" applyAlignment="1"/>
    <xf numFmtId="0" fontId="5" fillId="0" borderId="25" xfId="0" applyFont="1" applyBorder="1" applyAlignment="1">
      <alignment vertical="center"/>
    </xf>
    <xf numFmtId="167" fontId="59" fillId="11" borderId="37" xfId="0" applyNumberFormat="1" applyFont="1" applyFill="1" applyBorder="1" applyAlignment="1" applyProtection="1">
      <alignment horizontal="center" vertical="center" shrinkToFit="1"/>
      <protection locked="0"/>
    </xf>
    <xf numFmtId="167" fontId="59" fillId="11" borderId="31" xfId="0" applyNumberFormat="1" applyFont="1" applyFill="1" applyBorder="1" applyAlignment="1" applyProtection="1">
      <alignment horizontal="center" vertical="center" shrinkToFit="1"/>
      <protection locked="0"/>
    </xf>
    <xf numFmtId="167" fontId="65" fillId="11" borderId="31" xfId="0" applyNumberFormat="1" applyFont="1" applyFill="1" applyBorder="1" applyAlignment="1" applyProtection="1">
      <alignment horizontal="center" vertical="center" shrinkToFit="1"/>
      <protection locked="0"/>
    </xf>
    <xf numFmtId="15" fontId="59" fillId="11" borderId="31" xfId="0" applyNumberFormat="1" applyFont="1" applyFill="1" applyBorder="1" applyAlignment="1" applyProtection="1">
      <alignment horizontal="center" vertical="center" shrinkToFit="1"/>
      <protection locked="0"/>
    </xf>
    <xf numFmtId="167" fontId="59" fillId="11" borderId="58" xfId="0" applyNumberFormat="1" applyFont="1" applyFill="1" applyBorder="1" applyAlignment="1" applyProtection="1">
      <alignment horizontal="center" vertical="center" shrinkToFit="1"/>
      <protection locked="0"/>
    </xf>
    <xf numFmtId="0" fontId="5" fillId="0" borderId="2" xfId="0" applyNumberFormat="1" applyFont="1" applyFill="1" applyBorder="1" applyAlignment="1" applyProtection="1">
      <alignment horizontal="center"/>
      <protection locked="0"/>
    </xf>
    <xf numFmtId="167" fontId="59" fillId="21" borderId="2" xfId="0" applyNumberFormat="1" applyFont="1" applyFill="1" applyBorder="1" applyAlignment="1" applyProtection="1">
      <alignment horizontal="center"/>
    </xf>
    <xf numFmtId="0" fontId="6" fillId="22" borderId="2" xfId="0" applyNumberFormat="1" applyFont="1" applyFill="1" applyBorder="1" applyAlignment="1" applyProtection="1">
      <alignment horizontal="center"/>
    </xf>
    <xf numFmtId="165" fontId="6" fillId="10" borderId="0" xfId="0" applyNumberFormat="1" applyFont="1" applyFill="1" applyProtection="1"/>
    <xf numFmtId="0" fontId="6" fillId="10" borderId="0" xfId="0" applyNumberFormat="1" applyFont="1" applyFill="1" applyProtection="1"/>
    <xf numFmtId="0" fontId="62" fillId="10" borderId="0" xfId="0" applyNumberFormat="1" applyFont="1" applyFill="1" applyBorder="1" applyAlignment="1" applyProtection="1">
      <alignment horizontal="center"/>
    </xf>
    <xf numFmtId="167" fontId="62" fillId="10" borderId="0" xfId="0" applyNumberFormat="1" applyFont="1" applyFill="1" applyBorder="1" applyAlignment="1" applyProtection="1">
      <alignment horizontal="center"/>
    </xf>
    <xf numFmtId="167" fontId="62" fillId="10" borderId="0" xfId="0" applyNumberFormat="1" applyFont="1" applyFill="1" applyBorder="1" applyProtection="1"/>
    <xf numFmtId="0" fontId="5" fillId="10" borderId="0" xfId="0" applyNumberFormat="1" applyFont="1" applyFill="1" applyBorder="1" applyAlignment="1" applyProtection="1">
      <alignment horizontal="center"/>
    </xf>
    <xf numFmtId="0" fontId="0" fillId="10" borderId="0" xfId="0" applyNumberFormat="1" applyFill="1" applyBorder="1" applyProtection="1"/>
    <xf numFmtId="0" fontId="0" fillId="10" borderId="59" xfId="0" applyNumberFormat="1" applyFill="1" applyBorder="1" applyProtection="1"/>
    <xf numFmtId="165" fontId="0" fillId="10" borderId="29" xfId="0" applyNumberFormat="1" applyFill="1" applyBorder="1" applyProtection="1"/>
    <xf numFmtId="0" fontId="0" fillId="10" borderId="39" xfId="0" applyNumberFormat="1" applyFill="1" applyBorder="1" applyAlignment="1" applyProtection="1">
      <alignment horizontal="center"/>
    </xf>
    <xf numFmtId="165" fontId="0" fillId="10" borderId="39" xfId="0" applyNumberFormat="1" applyFill="1" applyBorder="1" applyProtection="1"/>
    <xf numFmtId="2" fontId="0" fillId="10" borderId="0" xfId="0" applyNumberFormat="1" applyFill="1" applyBorder="1" applyProtection="1"/>
    <xf numFmtId="0" fontId="0" fillId="10" borderId="32" xfId="0" applyNumberFormat="1" applyFill="1" applyBorder="1" applyProtection="1"/>
    <xf numFmtId="0" fontId="0" fillId="10" borderId="5" xfId="0" applyNumberFormat="1" applyFill="1" applyBorder="1" applyAlignment="1" applyProtection="1">
      <alignment horizontal="center"/>
    </xf>
    <xf numFmtId="165" fontId="0" fillId="10" borderId="5" xfId="0" applyNumberFormat="1" applyFill="1" applyBorder="1" applyProtection="1"/>
    <xf numFmtId="165" fontId="0" fillId="10" borderId="0" xfId="0" applyNumberFormat="1" applyFill="1" applyBorder="1" applyProtection="1"/>
    <xf numFmtId="173" fontId="0" fillId="10" borderId="32" xfId="0" applyNumberFormat="1" applyFill="1" applyBorder="1" applyProtection="1"/>
    <xf numFmtId="167" fontId="6" fillId="10" borderId="0" xfId="0" applyNumberFormat="1" applyFont="1" applyFill="1" applyProtection="1"/>
    <xf numFmtId="167" fontId="0" fillId="10" borderId="0" xfId="0" applyNumberFormat="1" applyFill="1" applyBorder="1" applyProtection="1"/>
    <xf numFmtId="1" fontId="61" fillId="30" borderId="0" xfId="0" applyNumberFormat="1" applyFont="1" applyFill="1" applyBorder="1" applyAlignment="1" applyProtection="1">
      <alignment horizontal="center"/>
    </xf>
    <xf numFmtId="0" fontId="59" fillId="30" borderId="0" xfId="0" applyFont="1" applyFill="1" applyBorder="1" applyAlignment="1" applyProtection="1">
      <alignment horizontal="center"/>
    </xf>
    <xf numFmtId="1" fontId="59" fillId="30" borderId="0" xfId="0" applyNumberFormat="1" applyFont="1" applyFill="1" applyBorder="1" applyAlignment="1" applyProtection="1">
      <alignment horizontal="center" vertical="center"/>
    </xf>
    <xf numFmtId="1" fontId="61" fillId="30" borderId="12" xfId="0" applyNumberFormat="1" applyFont="1" applyFill="1" applyBorder="1" applyAlignment="1" applyProtection="1">
      <alignment horizontal="center"/>
    </xf>
    <xf numFmtId="1" fontId="59" fillId="30" borderId="12" xfId="0" applyNumberFormat="1" applyFont="1" applyFill="1" applyBorder="1" applyAlignment="1" applyProtection="1">
      <alignment horizontal="center"/>
    </xf>
    <xf numFmtId="0" fontId="6" fillId="10" borderId="2" xfId="0" applyNumberFormat="1" applyFont="1" applyFill="1" applyBorder="1" applyAlignment="1" applyProtection="1">
      <alignment horizontal="center"/>
    </xf>
    <xf numFmtId="0" fontId="68" fillId="21" borderId="46" xfId="0" applyNumberFormat="1" applyFont="1" applyFill="1" applyBorder="1" applyAlignment="1" applyProtection="1">
      <alignment horizontal="center" vertical="center" shrinkToFit="1"/>
    </xf>
    <xf numFmtId="1" fontId="59" fillId="30" borderId="0" xfId="0" applyNumberFormat="1" applyFont="1" applyFill="1" applyBorder="1" applyAlignment="1" applyProtection="1">
      <alignment horizontal="center"/>
    </xf>
    <xf numFmtId="0" fontId="4" fillId="10" borderId="0" xfId="0" applyFont="1" applyFill="1" applyAlignment="1" applyProtection="1">
      <alignment horizontal="center" vertical="center" wrapText="1"/>
    </xf>
    <xf numFmtId="0" fontId="4" fillId="10" borderId="0" xfId="0" applyFont="1" applyFill="1" applyAlignment="1" applyProtection="1">
      <alignment horizontal="center" vertical="center"/>
    </xf>
    <xf numFmtId="0" fontId="59" fillId="21" borderId="3" xfId="0" applyNumberFormat="1" applyFont="1" applyFill="1" applyBorder="1" applyAlignment="1" applyProtection="1">
      <alignment horizontal="center"/>
    </xf>
    <xf numFmtId="0" fontId="4" fillId="10" borderId="0" xfId="0" applyFont="1" applyFill="1" applyBorder="1" applyAlignment="1" applyProtection="1">
      <alignment horizontal="center" vertical="center"/>
    </xf>
    <xf numFmtId="167" fontId="0" fillId="10" borderId="0" xfId="0" applyNumberFormat="1" applyFill="1" applyAlignment="1" applyProtection="1">
      <alignment horizontal="center"/>
    </xf>
    <xf numFmtId="167" fontId="6" fillId="10" borderId="0" xfId="0" applyNumberFormat="1" applyFont="1" applyFill="1" applyBorder="1" applyAlignment="1" applyProtection="1">
      <alignment horizontal="center"/>
    </xf>
    <xf numFmtId="167" fontId="0" fillId="10" borderId="0" xfId="0" applyNumberFormat="1" applyFill="1" applyBorder="1" applyAlignment="1" applyProtection="1">
      <alignment horizontal="center"/>
    </xf>
    <xf numFmtId="0" fontId="6" fillId="10" borderId="0" xfId="0" applyNumberFormat="1" applyFont="1" applyFill="1" applyBorder="1" applyAlignment="1" applyProtection="1">
      <alignment horizontal="center"/>
    </xf>
    <xf numFmtId="167" fontId="6" fillId="10" borderId="0" xfId="0" applyNumberFormat="1" applyFont="1" applyFill="1" applyAlignment="1" applyProtection="1">
      <alignment horizontal="center"/>
    </xf>
    <xf numFmtId="167" fontId="59" fillId="16" borderId="29" xfId="0" applyNumberFormat="1" applyFont="1" applyFill="1" applyBorder="1" applyAlignment="1" applyProtection="1">
      <alignment horizontal="center" vertical="center"/>
    </xf>
    <xf numFmtId="167" fontId="59" fillId="16" borderId="30" xfId="0" applyNumberFormat="1" applyFont="1" applyFill="1" applyBorder="1" applyAlignment="1" applyProtection="1">
      <alignment horizontal="center" vertical="center"/>
    </xf>
    <xf numFmtId="0" fontId="59" fillId="29" borderId="19" xfId="0" applyNumberFormat="1" applyFont="1" applyFill="1" applyBorder="1" applyAlignment="1" applyProtection="1">
      <alignment horizontal="center" vertical="center"/>
    </xf>
    <xf numFmtId="1" fontId="59" fillId="29" borderId="31" xfId="0" applyNumberFormat="1" applyFont="1" applyFill="1" applyBorder="1" applyAlignment="1" applyProtection="1">
      <alignment horizontal="center"/>
    </xf>
    <xf numFmtId="0" fontId="59" fillId="29" borderId="31" xfId="0" applyNumberFormat="1" applyFont="1" applyFill="1" applyBorder="1" applyAlignment="1" applyProtection="1">
      <alignment horizontal="center" shrinkToFit="1"/>
    </xf>
    <xf numFmtId="0" fontId="59" fillId="29" borderId="3" xfId="0" applyNumberFormat="1" applyFont="1" applyFill="1" applyBorder="1" applyAlignment="1" applyProtection="1">
      <alignment horizontal="center"/>
    </xf>
    <xf numFmtId="0" fontId="63" fillId="10" borderId="9" xfId="0" applyFont="1" applyFill="1" applyBorder="1" applyAlignment="1" applyProtection="1">
      <alignment vertical="center" shrinkToFit="1"/>
      <protection locked="0"/>
    </xf>
    <xf numFmtId="0" fontId="63" fillId="10" borderId="0" xfId="0" applyFont="1" applyFill="1" applyAlignment="1" applyProtection="1">
      <alignment horizontal="center" vertical="center" shrinkToFit="1"/>
    </xf>
    <xf numFmtId="0" fontId="29" fillId="10" borderId="0" xfId="0" applyFont="1" applyFill="1" applyAlignment="1" applyProtection="1">
      <alignment horizontal="left" shrinkToFit="1"/>
    </xf>
    <xf numFmtId="0" fontId="18" fillId="10" borderId="0" xfId="0" applyFont="1" applyFill="1" applyBorder="1" applyAlignment="1" applyProtection="1">
      <alignment vertical="center"/>
    </xf>
    <xf numFmtId="0" fontId="18" fillId="10" borderId="12" xfId="0" applyFont="1" applyFill="1" applyBorder="1" applyAlignment="1" applyProtection="1">
      <alignment vertical="center"/>
    </xf>
    <xf numFmtId="0" fontId="6" fillId="10" borderId="0" xfId="0" applyFont="1" applyFill="1" applyAlignment="1" applyProtection="1">
      <alignment shrinkToFit="1"/>
    </xf>
    <xf numFmtId="0" fontId="6" fillId="6" borderId="0" xfId="0" applyFont="1" applyFill="1" applyAlignment="1" applyProtection="1">
      <alignment shrinkToFit="1"/>
    </xf>
    <xf numFmtId="0" fontId="63" fillId="10" borderId="9" xfId="0" applyFont="1" applyFill="1" applyBorder="1" applyAlignment="1" applyProtection="1">
      <alignment vertical="center" shrinkToFit="1"/>
    </xf>
    <xf numFmtId="0" fontId="63" fillId="10" borderId="0" xfId="0" applyFont="1" applyFill="1" applyBorder="1" applyAlignment="1" applyProtection="1">
      <alignment vertical="center" shrinkToFit="1"/>
    </xf>
    <xf numFmtId="0" fontId="29" fillId="10" borderId="25" xfId="0" applyFont="1" applyFill="1" applyBorder="1" applyAlignment="1" applyProtection="1">
      <alignment horizontal="center" shrinkToFit="1"/>
    </xf>
    <xf numFmtId="0" fontId="29" fillId="10" borderId="24" xfId="0" applyFont="1" applyFill="1" applyBorder="1" applyAlignment="1" applyProtection="1">
      <alignment horizontal="center" shrinkToFit="1"/>
    </xf>
    <xf numFmtId="0" fontId="5" fillId="10" borderId="0" xfId="0" applyFont="1" applyFill="1" applyBorder="1" applyAlignment="1" applyProtection="1">
      <alignment horizontal="center" vertical="center" shrinkToFit="1"/>
    </xf>
    <xf numFmtId="0" fontId="5" fillId="10" borderId="12" xfId="0" applyFont="1" applyFill="1" applyBorder="1" applyAlignment="1" applyProtection="1">
      <alignment horizontal="center" vertical="center" shrinkToFit="1"/>
    </xf>
    <xf numFmtId="0" fontId="5" fillId="6" borderId="12" xfId="0" applyFont="1" applyFill="1" applyBorder="1" applyAlignment="1" applyProtection="1">
      <alignment horizontal="center" vertical="center" shrinkToFit="1"/>
    </xf>
    <xf numFmtId="0" fontId="64" fillId="16" borderId="46" xfId="2" applyFont="1" applyFill="1" applyBorder="1" applyAlignment="1" applyProtection="1">
      <alignment horizontal="center" vertical="center" shrinkToFit="1"/>
    </xf>
    <xf numFmtId="0" fontId="71" fillId="16" borderId="20" xfId="2" applyFont="1" applyFill="1" applyBorder="1" applyAlignment="1" applyProtection="1">
      <alignment horizontal="center" vertical="center" wrapText="1" shrinkToFit="1"/>
    </xf>
    <xf numFmtId="0" fontId="42" fillId="16" borderId="20" xfId="2" applyFont="1" applyFill="1" applyBorder="1" applyAlignment="1" applyProtection="1">
      <alignment horizontal="center" vertical="center" wrapText="1" shrinkToFit="1"/>
    </xf>
    <xf numFmtId="0" fontId="6" fillId="10" borderId="0" xfId="2" applyFont="1" applyFill="1" applyBorder="1" applyAlignment="1" applyProtection="1">
      <alignment shrinkToFit="1"/>
    </xf>
    <xf numFmtId="0" fontId="29" fillId="10" borderId="24" xfId="2" applyFont="1" applyFill="1" applyBorder="1" applyAlignment="1" applyProtection="1">
      <alignment horizontal="center" shrinkToFit="1"/>
    </xf>
    <xf numFmtId="0" fontId="29" fillId="10" borderId="25" xfId="2" applyFont="1" applyFill="1" applyBorder="1" applyAlignment="1" applyProtection="1">
      <alignment horizontal="center" shrinkToFit="1"/>
    </xf>
    <xf numFmtId="0" fontId="5" fillId="10" borderId="0" xfId="2" applyFont="1" applyFill="1" applyBorder="1" applyAlignment="1" applyProtection="1">
      <alignment horizontal="center" vertical="center" shrinkToFit="1"/>
    </xf>
    <xf numFmtId="0" fontId="5" fillId="6" borderId="0" xfId="0" applyFont="1" applyFill="1" applyBorder="1" applyAlignment="1" applyProtection="1">
      <alignment horizontal="center" vertical="center" shrinkToFit="1"/>
    </xf>
    <xf numFmtId="0" fontId="64" fillId="16" borderId="47" xfId="2" applyFont="1" applyFill="1" applyBorder="1" applyAlignment="1" applyProtection="1">
      <alignment horizontal="center" vertical="center" shrinkToFit="1"/>
    </xf>
    <xf numFmtId="0" fontId="71" fillId="16" borderId="16" xfId="2" applyFont="1" applyFill="1" applyBorder="1" applyAlignment="1" applyProtection="1">
      <alignment horizontal="center" vertical="center" wrapText="1" shrinkToFit="1"/>
    </xf>
    <xf numFmtId="0" fontId="42" fillId="16" borderId="16" xfId="2" applyFont="1" applyFill="1" applyBorder="1" applyAlignment="1" applyProtection="1">
      <alignment horizontal="center" vertical="center" wrapText="1" shrinkToFit="1"/>
    </xf>
    <xf numFmtId="49" fontId="29" fillId="10" borderId="24" xfId="2" applyNumberFormat="1" applyFont="1" applyFill="1" applyBorder="1" applyAlignment="1" applyProtection="1">
      <alignment horizontal="center" vertical="center" shrinkToFit="1"/>
    </xf>
    <xf numFmtId="0" fontId="29" fillId="10" borderId="24" xfId="2" applyFont="1" applyFill="1" applyBorder="1" applyAlignment="1" applyProtection="1">
      <alignment horizontal="center" vertical="center" shrinkToFit="1"/>
    </xf>
    <xf numFmtId="12" fontId="29" fillId="10" borderId="24" xfId="2" applyNumberFormat="1" applyFont="1" applyFill="1" applyBorder="1" applyAlignment="1" applyProtection="1">
      <alignment horizontal="center" vertical="center" shrinkToFit="1"/>
    </xf>
    <xf numFmtId="0" fontId="25" fillId="10" borderId="0" xfId="2" applyFont="1" applyFill="1" applyBorder="1" applyAlignment="1" applyProtection="1">
      <alignment shrinkToFit="1"/>
    </xf>
    <xf numFmtId="0" fontId="25" fillId="6" borderId="0" xfId="0" applyFont="1" applyFill="1" applyBorder="1" applyAlignment="1" applyProtection="1">
      <alignment shrinkToFit="1"/>
    </xf>
    <xf numFmtId="0" fontId="25" fillId="10" borderId="0" xfId="2" applyFont="1" applyFill="1" applyAlignment="1" applyProtection="1">
      <alignment shrinkToFit="1"/>
    </xf>
    <xf numFmtId="0" fontId="25" fillId="6" borderId="0" xfId="0" applyFont="1" applyFill="1" applyAlignment="1" applyProtection="1">
      <alignment shrinkToFit="1"/>
    </xf>
    <xf numFmtId="0" fontId="53" fillId="10" borderId="24" xfId="2" applyFont="1" applyFill="1" applyBorder="1" applyAlignment="1" applyProtection="1">
      <alignment horizontal="center" vertical="center" shrinkToFit="1"/>
    </xf>
    <xf numFmtId="12" fontId="53" fillId="10" borderId="24" xfId="2" applyNumberFormat="1" applyFont="1" applyFill="1" applyBorder="1" applyAlignment="1" applyProtection="1">
      <alignment horizontal="center" vertical="center" shrinkToFit="1"/>
    </xf>
    <xf numFmtId="0" fontId="52" fillId="10" borderId="0" xfId="2" applyFont="1" applyFill="1" applyBorder="1" applyAlignment="1" applyProtection="1">
      <alignment shrinkToFit="1"/>
    </xf>
    <xf numFmtId="0" fontId="52" fillId="6" borderId="0" xfId="0" applyFont="1" applyFill="1" applyBorder="1" applyAlignment="1" applyProtection="1">
      <alignment shrinkToFit="1"/>
    </xf>
    <xf numFmtId="12" fontId="29" fillId="10" borderId="42" xfId="2" applyNumberFormat="1" applyFont="1" applyFill="1" applyBorder="1" applyAlignment="1" applyProtection="1">
      <alignment horizontal="center" vertical="center" shrinkToFit="1"/>
    </xf>
    <xf numFmtId="0" fontId="29" fillId="10" borderId="6" xfId="2" applyFont="1" applyFill="1" applyBorder="1" applyAlignment="1" applyProtection="1">
      <alignment horizontal="center" vertical="center" shrinkToFit="1"/>
    </xf>
    <xf numFmtId="0" fontId="29" fillId="10" borderId="42" xfId="2" applyFont="1" applyFill="1" applyBorder="1" applyAlignment="1" applyProtection="1">
      <alignment horizontal="center" vertical="center" shrinkToFit="1"/>
    </xf>
    <xf numFmtId="0" fontId="29" fillId="10" borderId="43" xfId="2" applyFont="1" applyFill="1" applyBorder="1" applyAlignment="1" applyProtection="1">
      <alignment horizontal="center" vertical="center" shrinkToFit="1"/>
    </xf>
    <xf numFmtId="0" fontId="29" fillId="10" borderId="25" xfId="2" applyFont="1" applyFill="1" applyBorder="1" applyAlignment="1" applyProtection="1">
      <alignment horizontal="center" vertical="center" shrinkToFit="1"/>
    </xf>
    <xf numFmtId="0" fontId="6" fillId="10" borderId="24" xfId="2" applyFont="1" applyFill="1" applyBorder="1" applyAlignment="1" applyProtection="1">
      <alignment shrinkToFit="1"/>
    </xf>
    <xf numFmtId="0" fontId="6" fillId="10" borderId="25" xfId="2" applyFont="1" applyFill="1" applyBorder="1" applyAlignment="1" applyProtection="1">
      <alignment shrinkToFit="1"/>
    </xf>
    <xf numFmtId="0" fontId="6" fillId="10" borderId="0" xfId="2" applyFont="1" applyFill="1" applyAlignment="1" applyProtection="1">
      <alignment shrinkToFit="1"/>
    </xf>
    <xf numFmtId="0" fontId="6" fillId="10" borderId="7" xfId="2" applyFont="1" applyFill="1" applyBorder="1" applyAlignment="1" applyProtection="1">
      <alignment shrinkToFit="1"/>
    </xf>
    <xf numFmtId="0" fontId="6" fillId="10" borderId="8" xfId="2" applyFont="1" applyFill="1" applyBorder="1" applyAlignment="1" applyProtection="1">
      <alignment shrinkToFit="1"/>
    </xf>
    <xf numFmtId="0" fontId="29" fillId="10" borderId="0" xfId="2" applyFont="1" applyFill="1" applyAlignment="1" applyProtection="1">
      <alignment horizontal="center" shrinkToFit="1"/>
    </xf>
    <xf numFmtId="0" fontId="29" fillId="10" borderId="0" xfId="2" applyFont="1" applyFill="1" applyAlignment="1" applyProtection="1">
      <alignment horizontal="left" shrinkToFit="1"/>
    </xf>
    <xf numFmtId="168" fontId="29" fillId="10" borderId="0" xfId="2" applyNumberFormat="1" applyFont="1" applyFill="1" applyAlignment="1" applyProtection="1">
      <alignment horizontal="center" shrinkToFit="1"/>
    </xf>
    <xf numFmtId="0" fontId="29" fillId="10" borderId="0" xfId="2" applyFont="1" applyFill="1" applyAlignment="1" applyProtection="1">
      <alignment shrinkToFit="1"/>
    </xf>
    <xf numFmtId="0" fontId="6" fillId="10" borderId="6" xfId="2" applyFont="1" applyFill="1" applyBorder="1" applyAlignment="1" applyProtection="1">
      <alignment shrinkToFit="1"/>
    </xf>
    <xf numFmtId="0" fontId="25" fillId="10" borderId="7" xfId="2" applyFont="1" applyFill="1" applyBorder="1" applyAlignment="1" applyProtection="1">
      <alignment horizontal="center" vertical="center" shrinkToFit="1"/>
    </xf>
    <xf numFmtId="0" fontId="28" fillId="10" borderId="0" xfId="2" applyFont="1" applyFill="1" applyAlignment="1" applyProtection="1">
      <alignment horizontal="center" shrinkToFit="1"/>
    </xf>
    <xf numFmtId="0" fontId="28" fillId="10" borderId="0" xfId="2" applyFont="1" applyFill="1" applyAlignment="1" applyProtection="1">
      <alignment horizontal="left" shrinkToFit="1"/>
    </xf>
    <xf numFmtId="0" fontId="29" fillId="10" borderId="0" xfId="2" applyFont="1" applyFill="1" applyAlignment="1" applyProtection="1">
      <alignment horizontal="center" vertical="center" shrinkToFit="1"/>
    </xf>
    <xf numFmtId="0" fontId="6" fillId="10" borderId="11" xfId="2" applyFont="1" applyFill="1" applyBorder="1" applyAlignment="1" applyProtection="1">
      <alignment shrinkToFit="1"/>
    </xf>
    <xf numFmtId="0" fontId="6" fillId="10" borderId="12" xfId="2" applyFont="1" applyFill="1" applyBorder="1" applyAlignment="1" applyProtection="1">
      <alignment shrinkToFit="1"/>
    </xf>
    <xf numFmtId="0" fontId="25" fillId="10" borderId="12" xfId="2" applyFont="1" applyFill="1" applyBorder="1" applyAlignment="1" applyProtection="1">
      <alignment horizontal="center" vertical="center" shrinkToFit="1"/>
    </xf>
    <xf numFmtId="0" fontId="6" fillId="10" borderId="13" xfId="2" applyFont="1" applyFill="1" applyBorder="1" applyAlignment="1" applyProtection="1">
      <alignment shrinkToFit="1"/>
    </xf>
    <xf numFmtId="0" fontId="30" fillId="10" borderId="0" xfId="2" applyFont="1" applyFill="1" applyAlignment="1" applyProtection="1">
      <alignment shrinkToFit="1"/>
    </xf>
    <xf numFmtId="0" fontId="25" fillId="10" borderId="0" xfId="2" applyFont="1" applyFill="1" applyAlignment="1" applyProtection="1">
      <alignment horizontal="center" vertical="center" shrinkToFit="1"/>
    </xf>
    <xf numFmtId="0" fontId="6" fillId="0" borderId="0" xfId="2" applyProtection="1"/>
    <xf numFmtId="0" fontId="31" fillId="10" borderId="0" xfId="2" applyFont="1" applyFill="1" applyAlignment="1" applyProtection="1">
      <alignment shrinkToFit="1"/>
    </xf>
    <xf numFmtId="0" fontId="51" fillId="10" borderId="0" xfId="2" applyFont="1" applyFill="1" applyAlignment="1" applyProtection="1">
      <alignment horizontal="center" vertical="center" shrinkToFit="1"/>
    </xf>
    <xf numFmtId="0" fontId="51" fillId="10" borderId="0" xfId="2" applyFont="1" applyFill="1" applyAlignment="1" applyProtection="1">
      <alignment shrinkToFit="1"/>
    </xf>
    <xf numFmtId="0" fontId="67" fillId="10" borderId="0" xfId="2" applyFont="1" applyFill="1" applyAlignment="1" applyProtection="1">
      <alignment shrinkToFit="1"/>
    </xf>
    <xf numFmtId="0" fontId="29" fillId="10" borderId="0" xfId="0" applyFont="1" applyFill="1" applyAlignment="1" applyProtection="1">
      <alignment horizontal="center" shrinkToFit="1"/>
    </xf>
    <xf numFmtId="168" fontId="29" fillId="10" borderId="0" xfId="0" applyNumberFormat="1" applyFont="1" applyFill="1" applyAlignment="1" applyProtection="1">
      <alignment horizontal="center" shrinkToFit="1"/>
    </xf>
    <xf numFmtId="0" fontId="29" fillId="10" borderId="0" xfId="0" applyFont="1" applyFill="1" applyAlignment="1" applyProtection="1">
      <alignment shrinkToFit="1"/>
    </xf>
    <xf numFmtId="0" fontId="29" fillId="6" borderId="0" xfId="0" applyFont="1" applyFill="1" applyAlignment="1" applyProtection="1">
      <alignment horizontal="center" shrinkToFit="1"/>
    </xf>
    <xf numFmtId="0" fontId="29" fillId="6" borderId="0" xfId="0" applyFont="1" applyFill="1" applyAlignment="1" applyProtection="1">
      <alignment horizontal="left" shrinkToFit="1"/>
    </xf>
    <xf numFmtId="168" fontId="29" fillId="6" borderId="0" xfId="0" applyNumberFormat="1" applyFont="1" applyFill="1" applyAlignment="1" applyProtection="1">
      <alignment horizontal="center" shrinkToFit="1"/>
    </xf>
    <xf numFmtId="0" fontId="29" fillId="6" borderId="0" xfId="0" applyFont="1" applyFill="1" applyAlignment="1" applyProtection="1">
      <alignment shrinkToFit="1"/>
    </xf>
    <xf numFmtId="1" fontId="69" fillId="21" borderId="44" xfId="2" applyNumberFormat="1" applyFont="1" applyFill="1" applyBorder="1" applyAlignment="1" applyProtection="1">
      <alignment horizontal="center" vertical="center" shrinkToFit="1"/>
      <protection locked="0"/>
    </xf>
    <xf numFmtId="1" fontId="25" fillId="7" borderId="44" xfId="2" applyNumberFormat="1" applyFont="1" applyFill="1" applyBorder="1" applyAlignment="1" applyProtection="1">
      <alignment horizontal="center" vertical="center" shrinkToFit="1"/>
      <protection locked="0"/>
    </xf>
    <xf numFmtId="0" fontId="25" fillId="7" borderId="4" xfId="2" applyFont="1" applyFill="1" applyBorder="1" applyAlignment="1" applyProtection="1">
      <alignment horizontal="center" vertical="center" shrinkToFit="1"/>
      <protection locked="0"/>
    </xf>
    <xf numFmtId="49" fontId="25" fillId="0" borderId="46" xfId="12" applyFont="1" applyFill="1" applyBorder="1" applyAlignment="1" applyProtection="1">
      <alignment horizontal="center" vertical="center"/>
      <protection locked="0"/>
    </xf>
    <xf numFmtId="168" fontId="25" fillId="0" borderId="35" xfId="12" applyNumberFormat="1" applyFont="1" applyFill="1" applyBorder="1" applyAlignment="1" applyProtection="1">
      <alignment horizontal="center" vertical="center"/>
      <protection locked="0"/>
    </xf>
    <xf numFmtId="1" fontId="25" fillId="7" borderId="22" xfId="2" applyNumberFormat="1" applyFont="1" applyFill="1" applyBorder="1" applyAlignment="1" applyProtection="1">
      <alignment horizontal="center" vertical="center"/>
      <protection locked="0"/>
    </xf>
    <xf numFmtId="0" fontId="69" fillId="21" borderId="22" xfId="2" applyFont="1" applyFill="1" applyBorder="1" applyAlignment="1" applyProtection="1">
      <alignment horizontal="center" vertical="center" shrinkToFit="1"/>
      <protection locked="0"/>
    </xf>
    <xf numFmtId="0" fontId="48" fillId="0" borderId="22" xfId="2" applyFont="1" applyBorder="1" applyAlignment="1" applyProtection="1">
      <alignment horizontal="center" vertical="center"/>
      <protection locked="0"/>
    </xf>
    <xf numFmtId="0" fontId="49" fillId="0" borderId="22" xfId="1" applyFont="1" applyBorder="1" applyAlignment="1" applyProtection="1">
      <alignment horizontal="center" vertical="center"/>
      <protection locked="0"/>
    </xf>
    <xf numFmtId="49" fontId="25" fillId="0" borderId="26" xfId="2" applyNumberFormat="1" applyFont="1" applyFill="1" applyBorder="1" applyAlignment="1" applyProtection="1">
      <alignment horizontal="center" vertical="center"/>
      <protection locked="0"/>
    </xf>
    <xf numFmtId="49" fontId="25" fillId="0" borderId="1" xfId="2" applyNumberFormat="1" applyFont="1" applyBorder="1" applyAlignment="1" applyProtection="1">
      <alignment horizontal="center" vertical="center"/>
      <protection locked="0"/>
    </xf>
    <xf numFmtId="49" fontId="25" fillId="0" borderId="4" xfId="2" applyNumberFormat="1" applyFont="1" applyBorder="1" applyAlignment="1" applyProtection="1">
      <alignment horizontal="center" vertical="center"/>
      <protection locked="0"/>
    </xf>
    <xf numFmtId="0" fontId="25" fillId="0" borderId="22" xfId="2" applyFont="1" applyFill="1" applyBorder="1" applyAlignment="1" applyProtection="1">
      <alignment horizontal="center" vertical="center" shrinkToFit="1"/>
      <protection locked="0"/>
    </xf>
    <xf numFmtId="0" fontId="25" fillId="0" borderId="26" xfId="2" applyFont="1" applyFill="1" applyBorder="1" applyAlignment="1" applyProtection="1">
      <alignment horizontal="center" vertical="center" shrinkToFit="1"/>
      <protection locked="0"/>
    </xf>
    <xf numFmtId="1" fontId="69" fillId="21" borderId="36" xfId="2" applyNumberFormat="1" applyFont="1" applyFill="1" applyBorder="1" applyAlignment="1" applyProtection="1">
      <alignment horizontal="center" vertical="center" shrinkToFit="1"/>
      <protection locked="0"/>
    </xf>
    <xf numFmtId="1" fontId="25" fillId="7" borderId="36" xfId="2" applyNumberFormat="1" applyFont="1" applyFill="1" applyBorder="1" applyAlignment="1" applyProtection="1">
      <alignment horizontal="center" vertical="center" shrinkToFit="1"/>
      <protection locked="0"/>
    </xf>
    <xf numFmtId="49" fontId="25" fillId="0" borderId="19" xfId="9" applyFont="1" applyFill="1" applyBorder="1" applyAlignment="1" applyProtection="1">
      <alignment horizontal="center" vertical="center"/>
      <protection locked="0"/>
    </xf>
    <xf numFmtId="168" fontId="25" fillId="0" borderId="36" xfId="9" applyNumberFormat="1" applyFont="1" applyFill="1" applyBorder="1" applyAlignment="1" applyProtection="1">
      <alignment horizontal="center" vertical="center"/>
      <protection locked="0"/>
    </xf>
    <xf numFmtId="1" fontId="25" fillId="7" borderId="2" xfId="2" applyNumberFormat="1" applyFont="1" applyFill="1" applyBorder="1" applyAlignment="1" applyProtection="1">
      <alignment horizontal="center" vertical="center"/>
      <protection locked="0"/>
    </xf>
    <xf numFmtId="49" fontId="25" fillId="0" borderId="2" xfId="9" applyFont="1" applyFill="1" applyBorder="1" applyAlignment="1" applyProtection="1">
      <alignment horizontal="center" vertical="center" wrapText="1"/>
      <protection locked="0"/>
    </xf>
    <xf numFmtId="49" fontId="25" fillId="0" borderId="2" xfId="9" applyFont="1" applyFill="1" applyBorder="1" applyAlignment="1" applyProtection="1">
      <alignment horizontal="center" vertical="center"/>
      <protection locked="0"/>
    </xf>
    <xf numFmtId="0" fontId="69" fillId="21" borderId="2" xfId="2" applyFont="1" applyFill="1" applyBorder="1" applyAlignment="1" applyProtection="1">
      <alignment horizontal="center" vertical="center" shrinkToFit="1"/>
      <protection locked="0"/>
    </xf>
    <xf numFmtId="0" fontId="69" fillId="21" borderId="2" xfId="2" applyNumberFormat="1" applyFont="1" applyFill="1" applyBorder="1" applyAlignment="1" applyProtection="1">
      <alignment horizontal="center" vertical="center" shrinkToFit="1"/>
      <protection locked="0"/>
    </xf>
    <xf numFmtId="0" fontId="48" fillId="0" borderId="4" xfId="2" applyFont="1" applyBorder="1" applyAlignment="1" applyProtection="1">
      <alignment horizontal="center" vertical="center"/>
      <protection locked="0"/>
    </xf>
    <xf numFmtId="0" fontId="49" fillId="0" borderId="2" xfId="1" applyFont="1" applyBorder="1" applyAlignment="1" applyProtection="1">
      <alignment horizontal="center" vertical="center"/>
      <protection locked="0"/>
    </xf>
    <xf numFmtId="49" fontId="25" fillId="0" borderId="21" xfId="2" applyNumberFormat="1" applyFont="1" applyFill="1" applyBorder="1" applyAlignment="1" applyProtection="1">
      <alignment horizontal="center" vertical="center"/>
      <protection locked="0"/>
    </xf>
    <xf numFmtId="49" fontId="25" fillId="0" borderId="3" xfId="2" applyNumberFormat="1" applyFont="1" applyBorder="1" applyAlignment="1" applyProtection="1">
      <alignment horizontal="center" vertical="center"/>
      <protection locked="0"/>
    </xf>
    <xf numFmtId="49" fontId="25" fillId="0" borderId="2" xfId="2" applyNumberFormat="1" applyFont="1" applyBorder="1" applyAlignment="1" applyProtection="1">
      <alignment horizontal="center" vertical="center"/>
      <protection locked="0"/>
    </xf>
    <xf numFmtId="0" fontId="25" fillId="18" borderId="2" xfId="2" applyNumberFormat="1" applyFont="1" applyFill="1" applyBorder="1" applyAlignment="1" applyProtection="1">
      <alignment horizontal="center" vertical="center" shrinkToFit="1"/>
      <protection locked="0"/>
    </xf>
    <xf numFmtId="1" fontId="25" fillId="0" borderId="2" xfId="2" applyNumberFormat="1" applyFont="1" applyFill="1" applyBorder="1" applyAlignment="1" applyProtection="1">
      <alignment horizontal="center" vertical="center" shrinkToFit="1"/>
      <protection locked="0"/>
    </xf>
    <xf numFmtId="168" fontId="25" fillId="0" borderId="36" xfId="12" applyNumberFormat="1" applyFont="1" applyFill="1" applyBorder="1" applyAlignment="1" applyProtection="1">
      <alignment horizontal="center" vertical="center"/>
      <protection locked="0"/>
    </xf>
    <xf numFmtId="49" fontId="25" fillId="0" borderId="2" xfId="12" applyFont="1" applyFill="1" applyBorder="1" applyAlignment="1" applyProtection="1">
      <alignment horizontal="center" vertical="center" wrapText="1"/>
      <protection locked="0"/>
    </xf>
    <xf numFmtId="49" fontId="25" fillId="0" borderId="2" xfId="12" applyFont="1" applyFill="1" applyBorder="1" applyAlignment="1" applyProtection="1">
      <alignment horizontal="center" vertical="center"/>
      <protection locked="0"/>
    </xf>
    <xf numFmtId="0" fontId="48" fillId="0" borderId="2" xfId="2" applyFont="1" applyBorder="1" applyAlignment="1" applyProtection="1">
      <alignment horizontal="center" vertical="center"/>
      <protection locked="0"/>
    </xf>
    <xf numFmtId="0" fontId="25" fillId="0" borderId="2" xfId="2" applyFont="1" applyBorder="1" applyAlignment="1" applyProtection="1">
      <alignment horizontal="center" vertical="center"/>
      <protection locked="0"/>
    </xf>
    <xf numFmtId="0" fontId="25" fillId="18" borderId="2" xfId="2" applyFont="1" applyFill="1" applyBorder="1" applyAlignment="1" applyProtection="1">
      <alignment horizontal="center" vertical="center" shrinkToFit="1"/>
      <protection locked="0"/>
    </xf>
    <xf numFmtId="0" fontId="25" fillId="18" borderId="23" xfId="2" applyFont="1" applyFill="1" applyBorder="1" applyAlignment="1" applyProtection="1">
      <alignment horizontal="center" vertical="center" shrinkToFit="1"/>
      <protection locked="0"/>
    </xf>
    <xf numFmtId="0" fontId="25" fillId="7" borderId="21" xfId="2" applyFont="1" applyFill="1" applyBorder="1" applyAlignment="1" applyProtection="1">
      <alignment horizontal="center" vertical="center" shrinkToFit="1"/>
      <protection locked="0"/>
    </xf>
    <xf numFmtId="168" fontId="25" fillId="7" borderId="36" xfId="2" applyNumberFormat="1" applyFont="1" applyFill="1" applyBorder="1" applyAlignment="1" applyProtection="1">
      <alignment horizontal="center" vertical="center" shrinkToFit="1"/>
      <protection locked="0"/>
    </xf>
    <xf numFmtId="1" fontId="69" fillId="21" borderId="38" xfId="2" applyNumberFormat="1" applyFont="1" applyFill="1" applyBorder="1" applyAlignment="1" applyProtection="1">
      <alignment horizontal="center" vertical="center" shrinkToFit="1"/>
      <protection locked="0"/>
    </xf>
    <xf numFmtId="1" fontId="25" fillId="7" borderId="38" xfId="2" applyNumberFormat="1" applyFont="1" applyFill="1" applyBorder="1" applyAlignment="1" applyProtection="1">
      <alignment horizontal="center" vertical="center" shrinkToFit="1"/>
      <protection locked="0"/>
    </xf>
    <xf numFmtId="49" fontId="25" fillId="0" borderId="47" xfId="9" applyFont="1" applyFill="1" applyBorder="1" applyAlignment="1" applyProtection="1">
      <alignment horizontal="center" vertical="center"/>
      <protection locked="0"/>
    </xf>
    <xf numFmtId="168" fontId="25" fillId="7" borderId="38" xfId="2" applyNumberFormat="1" applyFont="1" applyFill="1" applyBorder="1" applyAlignment="1" applyProtection="1">
      <alignment horizontal="center" vertical="center" shrinkToFit="1"/>
      <protection locked="0"/>
    </xf>
    <xf numFmtId="1" fontId="25" fillId="7" borderId="14" xfId="2" applyNumberFormat="1" applyFont="1" applyFill="1" applyBorder="1" applyAlignment="1" applyProtection="1">
      <alignment horizontal="center" vertical="center"/>
      <protection locked="0"/>
    </xf>
    <xf numFmtId="0" fontId="69" fillId="21" borderId="14" xfId="2" applyFont="1" applyFill="1" applyBorder="1" applyAlignment="1" applyProtection="1">
      <alignment horizontal="center" vertical="center" shrinkToFit="1"/>
      <protection locked="0"/>
    </xf>
    <xf numFmtId="1" fontId="25" fillId="0" borderId="14" xfId="2" applyNumberFormat="1" applyFont="1" applyFill="1" applyBorder="1" applyAlignment="1" applyProtection="1">
      <alignment horizontal="center" vertical="center" shrinkToFit="1"/>
      <protection locked="0"/>
    </xf>
    <xf numFmtId="0" fontId="29" fillId="10" borderId="0" xfId="0" applyFont="1" applyFill="1" applyAlignment="1" applyProtection="1">
      <alignment horizontal="center"/>
    </xf>
    <xf numFmtId="0" fontId="41" fillId="10" borderId="0" xfId="0" applyFont="1" applyFill="1" applyAlignment="1" applyProtection="1">
      <alignment horizontal="center"/>
    </xf>
    <xf numFmtId="0" fontId="41" fillId="0" borderId="0" xfId="0" applyFont="1" applyAlignment="1" applyProtection="1">
      <alignment horizontal="center"/>
    </xf>
    <xf numFmtId="0" fontId="65" fillId="16" borderId="27" xfId="0" applyFont="1" applyFill="1" applyBorder="1" applyAlignment="1" applyProtection="1">
      <alignment horizontal="center" vertical="center"/>
    </xf>
    <xf numFmtId="0" fontId="64" fillId="16" borderId="27" xfId="0" applyFont="1" applyFill="1" applyBorder="1" applyAlignment="1" applyProtection="1">
      <alignment horizontal="center" vertical="center" wrapText="1"/>
    </xf>
    <xf numFmtId="0" fontId="59" fillId="16" borderId="33" xfId="0" applyFont="1" applyFill="1" applyBorder="1" applyAlignment="1" applyProtection="1">
      <alignment horizontal="center" vertical="center"/>
    </xf>
    <xf numFmtId="0" fontId="61" fillId="21" borderId="45" xfId="0" applyFont="1" applyFill="1" applyBorder="1" applyAlignment="1" applyProtection="1">
      <alignment horizontal="center"/>
    </xf>
    <xf numFmtId="0" fontId="61" fillId="21" borderId="48" xfId="0" applyNumberFormat="1" applyFont="1" applyFill="1" applyBorder="1" applyAlignment="1" applyProtection="1">
      <alignment horizontal="center"/>
    </xf>
    <xf numFmtId="1" fontId="61" fillId="21" borderId="22" xfId="0" applyNumberFormat="1" applyFont="1" applyFill="1" applyBorder="1" applyAlignment="1" applyProtection="1">
      <alignment horizontal="center"/>
    </xf>
    <xf numFmtId="171" fontId="0" fillId="10" borderId="0" xfId="0" applyNumberFormat="1" applyFill="1" applyProtection="1"/>
    <xf numFmtId="0" fontId="61" fillId="21" borderId="36" xfId="0" applyFont="1" applyFill="1" applyBorder="1" applyAlignment="1" applyProtection="1">
      <alignment horizontal="center"/>
    </xf>
    <xf numFmtId="0" fontId="61" fillId="21" borderId="2" xfId="0" applyFont="1" applyFill="1" applyBorder="1" applyAlignment="1" applyProtection="1">
      <alignment horizontal="center"/>
    </xf>
    <xf numFmtId="1" fontId="61" fillId="21" borderId="2" xfId="0" applyNumberFormat="1" applyFont="1" applyFill="1" applyBorder="1" applyAlignment="1" applyProtection="1">
      <alignment horizontal="center"/>
    </xf>
    <xf numFmtId="0" fontId="61" fillId="21" borderId="38" xfId="0" applyFont="1" applyFill="1" applyBorder="1" applyAlignment="1" applyProtection="1">
      <alignment horizontal="center"/>
    </xf>
    <xf numFmtId="0" fontId="61" fillId="21" borderId="14" xfId="0" applyFont="1" applyFill="1" applyBorder="1" applyAlignment="1" applyProtection="1">
      <alignment horizontal="center"/>
    </xf>
    <xf numFmtId="1" fontId="61" fillId="21" borderId="14" xfId="0" applyNumberFormat="1" applyFont="1" applyFill="1" applyBorder="1" applyAlignment="1" applyProtection="1">
      <alignment horizontal="center"/>
    </xf>
    <xf numFmtId="0" fontId="0" fillId="10" borderId="4" xfId="0" applyFill="1" applyBorder="1" applyAlignment="1" applyProtection="1">
      <alignment horizontal="center"/>
    </xf>
    <xf numFmtId="0" fontId="0" fillId="10" borderId="0" xfId="0" applyFill="1" applyBorder="1" applyAlignment="1" applyProtection="1">
      <alignment horizontal="center"/>
    </xf>
    <xf numFmtId="0" fontId="0" fillId="10" borderId="0" xfId="0" applyFill="1" applyAlignment="1" applyProtection="1">
      <alignment horizontal="center" vertical="center"/>
    </xf>
    <xf numFmtId="0" fontId="0" fillId="10" borderId="2" xfId="0" applyFill="1" applyBorder="1" applyAlignment="1" applyProtection="1">
      <alignment horizontal="center"/>
    </xf>
    <xf numFmtId="0" fontId="0" fillId="10" borderId="0" xfId="0" applyFill="1" applyAlignment="1" applyProtection="1">
      <alignment horizontal="center"/>
    </xf>
    <xf numFmtId="0" fontId="0" fillId="0" borderId="0" xfId="0" applyAlignment="1" applyProtection="1">
      <alignment horizontal="center"/>
    </xf>
    <xf numFmtId="0" fontId="6" fillId="0" borderId="22" xfId="0" applyFont="1" applyBorder="1" applyAlignment="1" applyProtection="1">
      <alignment horizontal="center"/>
      <protection locked="0"/>
    </xf>
    <xf numFmtId="171" fontId="66" fillId="0" borderId="22" xfId="0" applyNumberFormat="1" applyFont="1" applyBorder="1" applyAlignment="1" applyProtection="1">
      <alignment horizontal="center" vertical="center"/>
      <protection locked="0"/>
    </xf>
    <xf numFmtId="0" fontId="6" fillId="0" borderId="2" xfId="0" applyFont="1" applyBorder="1" applyAlignment="1" applyProtection="1">
      <alignment horizontal="center"/>
      <protection locked="0"/>
    </xf>
    <xf numFmtId="171" fontId="66" fillId="0" borderId="2" xfId="0" applyNumberFormat="1" applyFont="1" applyBorder="1" applyAlignment="1" applyProtection="1">
      <alignment horizontal="center" vertical="center"/>
      <protection locked="0"/>
    </xf>
    <xf numFmtId="0" fontId="0" fillId="0" borderId="2" xfId="0" applyBorder="1" applyAlignment="1" applyProtection="1">
      <alignment horizontal="center"/>
      <protection locked="0"/>
    </xf>
    <xf numFmtId="0" fontId="6" fillId="0" borderId="14" xfId="0" applyFont="1" applyBorder="1" applyAlignment="1" applyProtection="1">
      <alignment horizontal="center"/>
      <protection locked="0"/>
    </xf>
    <xf numFmtId="171" fontId="66" fillId="0" borderId="14" xfId="0" applyNumberFormat="1" applyFont="1" applyBorder="1" applyAlignment="1" applyProtection="1">
      <alignment horizontal="center" vertical="center"/>
      <protection locked="0"/>
    </xf>
    <xf numFmtId="171" fontId="66" fillId="0" borderId="2" xfId="0" applyNumberFormat="1" applyFont="1" applyBorder="1" applyAlignment="1" applyProtection="1">
      <alignment vertical="center"/>
      <protection locked="0"/>
    </xf>
    <xf numFmtId="171" fontId="66" fillId="0" borderId="14" xfId="0" applyNumberFormat="1" applyFont="1" applyBorder="1" applyAlignment="1" applyProtection="1">
      <alignment vertical="center"/>
      <protection locked="0"/>
    </xf>
    <xf numFmtId="0" fontId="0" fillId="0" borderId="26" xfId="0" applyBorder="1" applyAlignment="1" applyProtection="1">
      <alignment horizontal="center"/>
      <protection locked="0"/>
    </xf>
    <xf numFmtId="0" fontId="0" fillId="0" borderId="21" xfId="0" applyBorder="1" applyAlignment="1" applyProtection="1">
      <alignment horizontal="center"/>
      <protection locked="0"/>
    </xf>
    <xf numFmtId="0" fontId="0" fillId="0" borderId="21" xfId="0" applyBorder="1" applyProtection="1">
      <protection locked="0"/>
    </xf>
    <xf numFmtId="0" fontId="0" fillId="0" borderId="28" xfId="0" applyBorder="1" applyProtection="1">
      <protection locked="0"/>
    </xf>
    <xf numFmtId="0" fontId="0" fillId="0" borderId="6" xfId="0" applyFill="1" applyBorder="1" applyProtection="1"/>
    <xf numFmtId="0" fontId="32" fillId="0" borderId="7" xfId="0" applyFont="1" applyFill="1" applyBorder="1" applyAlignment="1" applyProtection="1">
      <alignment vertical="center"/>
    </xf>
    <xf numFmtId="0" fontId="0" fillId="0" borderId="9" xfId="0" applyFill="1" applyBorder="1" applyProtection="1"/>
    <xf numFmtId="0" fontId="0" fillId="0" borderId="0" xfId="0" applyFill="1" applyBorder="1" applyProtection="1"/>
    <xf numFmtId="172" fontId="33" fillId="0" borderId="51" xfId="0" applyNumberFormat="1" applyFont="1" applyFill="1" applyBorder="1" applyAlignment="1" applyProtection="1">
      <alignment horizontal="center" vertical="center" textRotation="90"/>
    </xf>
    <xf numFmtId="172" fontId="33" fillId="0" borderId="55" xfId="0" applyNumberFormat="1" applyFont="1" applyFill="1" applyBorder="1" applyAlignment="1" applyProtection="1">
      <alignment horizontal="center" vertical="center" textRotation="90"/>
    </xf>
    <xf numFmtId="0" fontId="5" fillId="0" borderId="0" xfId="0" applyFont="1" applyBorder="1" applyProtection="1"/>
    <xf numFmtId="0" fontId="6" fillId="0" borderId="9"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center" vertical="center"/>
    </xf>
    <xf numFmtId="0" fontId="6" fillId="0" borderId="10" xfId="0" applyFont="1" applyFill="1" applyBorder="1" applyProtection="1"/>
    <xf numFmtId="0" fontId="61" fillId="10" borderId="0" xfId="0" applyFont="1" applyFill="1" applyBorder="1" applyProtection="1"/>
    <xf numFmtId="0" fontId="0" fillId="0" borderId="11" xfId="0" applyFill="1" applyBorder="1" applyProtection="1"/>
    <xf numFmtId="0" fontId="0" fillId="0" borderId="12" xfId="0" applyFill="1" applyBorder="1" applyProtection="1"/>
    <xf numFmtId="0" fontId="0" fillId="0" borderId="12" xfId="0" applyFill="1" applyBorder="1" applyAlignment="1" applyProtection="1">
      <alignment horizontal="center" vertical="center"/>
    </xf>
    <xf numFmtId="0" fontId="0" fillId="0" borderId="13" xfId="0" applyFill="1" applyBorder="1" applyProtection="1"/>
    <xf numFmtId="0" fontId="0" fillId="10" borderId="0" xfId="0" applyFill="1" applyBorder="1" applyAlignment="1" applyProtection="1">
      <alignment horizontal="center" vertical="center"/>
    </xf>
    <xf numFmtId="0" fontId="32" fillId="0" borderId="0" xfId="0" applyFont="1"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10" xfId="0" applyFill="1" applyBorder="1" applyProtection="1"/>
    <xf numFmtId="0" fontId="0" fillId="0" borderId="0" xfId="0" applyBorder="1" applyAlignment="1" applyProtection="1">
      <alignment horizontal="center" vertical="center"/>
    </xf>
    <xf numFmtId="172" fontId="33" fillId="0" borderId="50" xfId="0" applyNumberFormat="1" applyFont="1" applyFill="1" applyBorder="1" applyAlignment="1" applyProtection="1">
      <alignment horizontal="center" vertical="center" textRotation="90"/>
      <protection locked="0"/>
    </xf>
    <xf numFmtId="0" fontId="0" fillId="0" borderId="38" xfId="0" applyFill="1" applyBorder="1" applyAlignment="1" applyProtection="1">
      <alignment horizontal="center" vertical="center"/>
      <protection locked="0"/>
    </xf>
    <xf numFmtId="0" fontId="0" fillId="0" borderId="14" xfId="0" applyFill="1" applyBorder="1" applyAlignment="1" applyProtection="1">
      <alignment horizontal="center" vertical="center"/>
      <protection locked="0"/>
    </xf>
    <xf numFmtId="0" fontId="0" fillId="0" borderId="28" xfId="0" applyFill="1" applyBorder="1" applyAlignment="1" applyProtection="1">
      <alignment horizontal="center" vertical="center"/>
      <protection locked="0"/>
    </xf>
    <xf numFmtId="172" fontId="14" fillId="0" borderId="51" xfId="0" applyNumberFormat="1" applyFont="1" applyFill="1" applyBorder="1" applyAlignment="1" applyProtection="1">
      <alignment vertical="center" textRotation="90"/>
    </xf>
    <xf numFmtId="172" fontId="14" fillId="0" borderId="55" xfId="0" applyNumberFormat="1" applyFont="1" applyFill="1" applyBorder="1" applyAlignment="1" applyProtection="1">
      <alignment vertical="center" textRotation="90"/>
    </xf>
    <xf numFmtId="0" fontId="36" fillId="0" borderId="0" xfId="0" applyFont="1" applyFill="1" applyBorder="1" applyAlignment="1" applyProtection="1">
      <alignment horizontal="center"/>
    </xf>
    <xf numFmtId="0" fontId="36" fillId="0" borderId="0" xfId="0" applyFont="1" applyFill="1" applyBorder="1" applyProtection="1"/>
    <xf numFmtId="0" fontId="0" fillId="0" borderId="9" xfId="0" applyBorder="1" applyProtection="1"/>
    <xf numFmtId="0" fontId="0" fillId="0" borderId="9" xfId="0" applyBorder="1" applyAlignment="1" applyProtection="1">
      <alignment horizontal="center" vertical="center"/>
    </xf>
    <xf numFmtId="0" fontId="4" fillId="13" borderId="2" xfId="0" applyFont="1" applyFill="1" applyBorder="1" applyAlignment="1" applyProtection="1">
      <alignment horizontal="center" vertical="center"/>
    </xf>
    <xf numFmtId="0" fontId="0" fillId="20" borderId="2" xfId="0" applyFill="1" applyBorder="1" applyProtection="1"/>
    <xf numFmtId="0" fontId="0" fillId="0" borderId="30" xfId="0" applyBorder="1" applyProtection="1"/>
    <xf numFmtId="0" fontId="0" fillId="0" borderId="11" xfId="0" applyBorder="1" applyAlignment="1" applyProtection="1">
      <alignment horizontal="center" vertical="center"/>
    </xf>
    <xf numFmtId="0" fontId="0" fillId="0" borderId="12" xfId="0" applyBorder="1" applyAlignment="1" applyProtection="1">
      <alignment horizontal="center" vertical="center"/>
    </xf>
    <xf numFmtId="0" fontId="0" fillId="0" borderId="12" xfId="0" applyBorder="1" applyProtection="1"/>
    <xf numFmtId="0" fontId="5" fillId="10" borderId="0" xfId="0" applyFont="1" applyFill="1" applyBorder="1" applyAlignment="1" applyProtection="1">
      <alignment horizontal="center" vertical="center"/>
    </xf>
    <xf numFmtId="0" fontId="0" fillId="10" borderId="0" xfId="0" applyFill="1" applyAlignment="1" applyProtection="1"/>
    <xf numFmtId="0" fontId="0" fillId="10" borderId="5" xfId="0" applyFill="1" applyBorder="1" applyProtection="1"/>
    <xf numFmtId="0" fontId="4" fillId="0" borderId="0" xfId="0" applyFont="1" applyBorder="1" applyProtection="1"/>
    <xf numFmtId="0" fontId="0" fillId="0" borderId="0" xfId="0" applyAlignment="1" applyProtection="1">
      <alignment horizontal="center" vertical="center"/>
    </xf>
    <xf numFmtId="0" fontId="0" fillId="0" borderId="0" xfId="0" applyFill="1" applyAlignment="1" applyProtection="1">
      <alignment horizontal="center" vertical="center"/>
    </xf>
    <xf numFmtId="172" fontId="14" fillId="0" borderId="50" xfId="0" applyNumberFormat="1" applyFont="1" applyFill="1" applyBorder="1" applyAlignment="1" applyProtection="1">
      <alignment vertical="center" textRotation="90"/>
      <protection locked="0"/>
    </xf>
    <xf numFmtId="0" fontId="4" fillId="0" borderId="35" xfId="0" applyFont="1" applyFill="1" applyBorder="1" applyAlignment="1" applyProtection="1">
      <alignment horizontal="center" vertical="center"/>
      <protection locked="0"/>
    </xf>
    <xf numFmtId="0" fontId="4" fillId="0" borderId="22" xfId="0" applyFont="1" applyFill="1" applyBorder="1" applyAlignment="1" applyProtection="1">
      <alignment horizontal="center" vertical="center"/>
      <protection locked="0"/>
    </xf>
    <xf numFmtId="0" fontId="4" fillId="18" borderId="22" xfId="0" applyFont="1" applyFill="1" applyBorder="1" applyAlignment="1" applyProtection="1">
      <alignment horizontal="center" vertical="center"/>
      <protection locked="0"/>
    </xf>
    <xf numFmtId="0" fontId="6" fillId="18" borderId="22" xfId="0" applyFont="1" applyFill="1" applyBorder="1" applyProtection="1">
      <protection locked="0"/>
    </xf>
    <xf numFmtId="0" fontId="0" fillId="0" borderId="22" xfId="0" applyFill="1" applyBorder="1" applyProtection="1">
      <protection locked="0"/>
    </xf>
    <xf numFmtId="0" fontId="0" fillId="0" borderId="26" xfId="0" applyFill="1" applyBorder="1" applyProtection="1">
      <protection locked="0"/>
    </xf>
    <xf numFmtId="0" fontId="0" fillId="18" borderId="2" xfId="0" applyFill="1" applyBorder="1" applyProtection="1">
      <protection locked="0"/>
    </xf>
    <xf numFmtId="0" fontId="0" fillId="0" borderId="2" xfId="0" applyFill="1" applyBorder="1" applyProtection="1">
      <protection locked="0"/>
    </xf>
    <xf numFmtId="0" fontId="0" fillId="0" borderId="21" xfId="0" applyFill="1" applyBorder="1" applyProtection="1">
      <protection locked="0"/>
    </xf>
    <xf numFmtId="0" fontId="4" fillId="0" borderId="36" xfId="0"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18" borderId="2" xfId="0" applyFont="1" applyFill="1" applyBorder="1" applyAlignment="1" applyProtection="1">
      <alignment horizontal="center" vertical="center"/>
      <protection locked="0"/>
    </xf>
    <xf numFmtId="0" fontId="6" fillId="18" borderId="2" xfId="0" applyFont="1" applyFill="1" applyBorder="1" applyProtection="1">
      <protection locked="0"/>
    </xf>
    <xf numFmtId="0" fontId="0" fillId="0" borderId="14" xfId="0" applyFill="1" applyBorder="1" applyProtection="1">
      <protection locked="0"/>
    </xf>
    <xf numFmtId="0" fontId="0" fillId="0" borderId="28" xfId="0" applyFill="1" applyBorder="1" applyProtection="1">
      <protection locked="0"/>
    </xf>
    <xf numFmtId="0" fontId="4" fillId="0" borderId="34" xfId="0" applyFont="1" applyFill="1" applyBorder="1" applyAlignment="1" applyProtection="1">
      <alignment horizontal="center" vertical="center"/>
      <protection locked="0"/>
    </xf>
    <xf numFmtId="2" fontId="25" fillId="0" borderId="22" xfId="0" applyNumberFormat="1" applyFont="1" applyBorder="1" applyAlignment="1" applyProtection="1">
      <alignment horizontal="center" vertical="center"/>
      <protection locked="0"/>
    </xf>
    <xf numFmtId="0" fontId="25" fillId="0" borderId="22" xfId="0" applyFont="1" applyBorder="1" applyAlignment="1" applyProtection="1">
      <alignment horizontal="center" vertical="center"/>
      <protection locked="0"/>
    </xf>
    <xf numFmtId="10" fontId="25" fillId="0" borderId="22" xfId="0" applyNumberFormat="1"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2" fontId="25" fillId="0" borderId="2" xfId="0" applyNumberFormat="1" applyFont="1" applyBorder="1" applyAlignment="1" applyProtection="1">
      <alignment horizontal="center" vertical="center"/>
      <protection locked="0"/>
    </xf>
    <xf numFmtId="0" fontId="25" fillId="0" borderId="2" xfId="0" applyFont="1" applyBorder="1" applyAlignment="1" applyProtection="1">
      <alignment horizontal="center" vertical="center"/>
      <protection locked="0"/>
    </xf>
    <xf numFmtId="10" fontId="25" fillId="0" borderId="2" xfId="0" applyNumberFormat="1" applyFont="1" applyBorder="1" applyAlignment="1" applyProtection="1">
      <alignment horizontal="center" vertical="center"/>
      <protection locked="0"/>
    </xf>
    <xf numFmtId="0" fontId="25" fillId="0" borderId="21" xfId="0" applyFont="1" applyBorder="1" applyAlignment="1" applyProtection="1">
      <alignment horizontal="center" vertical="center"/>
      <protection locked="0"/>
    </xf>
    <xf numFmtId="2" fontId="0" fillId="0" borderId="2"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10" fontId="0" fillId="0" borderId="2" xfId="0" applyNumberFormat="1" applyBorder="1" applyAlignment="1" applyProtection="1">
      <alignment horizontal="center" vertical="center"/>
      <protection locked="0"/>
    </xf>
    <xf numFmtId="0" fontId="0" fillId="0" borderId="21" xfId="0" applyBorder="1" applyAlignment="1" applyProtection="1">
      <alignment horizontal="center" vertical="center"/>
      <protection locked="0"/>
    </xf>
    <xf numFmtId="2" fontId="0" fillId="0" borderId="14" xfId="0" applyNumberFormat="1" applyBorder="1" applyAlignment="1" applyProtection="1">
      <alignment horizontal="center" vertical="center"/>
      <protection locked="0"/>
    </xf>
    <xf numFmtId="0" fontId="0" fillId="0" borderId="14" xfId="0" applyBorder="1" applyAlignment="1" applyProtection="1">
      <alignment horizontal="center" vertical="center"/>
      <protection locked="0"/>
    </xf>
    <xf numFmtId="10" fontId="0" fillId="0" borderId="14" xfId="0" applyNumberFormat="1" applyBorder="1" applyAlignment="1" applyProtection="1">
      <alignment horizontal="center" vertical="center"/>
      <protection locked="0"/>
    </xf>
    <xf numFmtId="0" fontId="0" fillId="0" borderId="28" xfId="0" applyBorder="1" applyAlignment="1" applyProtection="1">
      <alignment horizontal="center" vertical="center"/>
      <protection locked="0"/>
    </xf>
    <xf numFmtId="167" fontId="59" fillId="21" borderId="4" xfId="0" applyNumberFormat="1" applyFont="1" applyFill="1" applyBorder="1" applyAlignment="1" applyProtection="1">
      <alignment horizontal="center"/>
    </xf>
    <xf numFmtId="1" fontId="0" fillId="10" borderId="0" xfId="0" applyNumberFormat="1" applyFill="1" applyProtection="1"/>
    <xf numFmtId="1" fontId="0" fillId="10" borderId="0" xfId="0" applyNumberFormat="1" applyFill="1" applyAlignment="1" applyProtection="1">
      <alignment horizontal="center"/>
    </xf>
    <xf numFmtId="0" fontId="0" fillId="10" borderId="2" xfId="0" applyFill="1" applyBorder="1" applyProtection="1"/>
    <xf numFmtId="0" fontId="6" fillId="10" borderId="2" xfId="0" applyFont="1" applyFill="1" applyBorder="1" applyAlignment="1" applyProtection="1">
      <alignment horizontal="center"/>
    </xf>
    <xf numFmtId="166" fontId="6" fillId="10" borderId="2" xfId="0" applyNumberFormat="1" applyFont="1" applyFill="1" applyBorder="1" applyAlignment="1" applyProtection="1">
      <alignment horizontal="center"/>
    </xf>
    <xf numFmtId="167" fontId="0" fillId="10" borderId="4" xfId="0" applyNumberFormat="1" applyFill="1" applyBorder="1" applyProtection="1"/>
    <xf numFmtId="0" fontId="61" fillId="30" borderId="9" xfId="0" applyFont="1" applyFill="1" applyBorder="1" applyProtection="1"/>
    <xf numFmtId="0" fontId="61" fillId="30" borderId="0" xfId="0" applyFont="1" applyFill="1" applyBorder="1" applyAlignment="1" applyProtection="1">
      <alignment horizontal="center"/>
    </xf>
    <xf numFmtId="166" fontId="61" fillId="30" borderId="0" xfId="0" applyNumberFormat="1" applyFont="1" applyFill="1" applyBorder="1" applyAlignment="1" applyProtection="1">
      <alignment horizontal="center"/>
    </xf>
    <xf numFmtId="0" fontId="6" fillId="10" borderId="2" xfId="0" applyFont="1" applyFill="1" applyBorder="1" applyProtection="1"/>
    <xf numFmtId="0" fontId="61" fillId="30" borderId="0" xfId="0" applyFont="1" applyFill="1" applyBorder="1" applyProtection="1"/>
    <xf numFmtId="0" fontId="59" fillId="30" borderId="0" xfId="0" applyFont="1" applyFill="1" applyBorder="1" applyProtection="1"/>
    <xf numFmtId="0" fontId="61" fillId="30" borderId="0" xfId="0" applyFont="1" applyFill="1" applyProtection="1"/>
    <xf numFmtId="166" fontId="59" fillId="30" borderId="0" xfId="0" applyNumberFormat="1" applyFont="1" applyFill="1" applyBorder="1" applyAlignment="1" applyProtection="1">
      <alignment horizontal="center"/>
    </xf>
    <xf numFmtId="0" fontId="6" fillId="10" borderId="4" xfId="0" applyFont="1" applyFill="1" applyBorder="1" applyProtection="1"/>
    <xf numFmtId="0" fontId="59" fillId="30" borderId="9" xfId="0" applyFont="1" applyFill="1" applyBorder="1" applyProtection="1"/>
    <xf numFmtId="0" fontId="59" fillId="30" borderId="0" xfId="0" applyFont="1" applyFill="1" applyBorder="1" applyAlignment="1" applyProtection="1">
      <alignment horizontal="center" vertical="center"/>
    </xf>
    <xf numFmtId="0" fontId="0" fillId="30" borderId="11" xfId="0" applyFill="1" applyBorder="1" applyProtection="1"/>
    <xf numFmtId="0" fontId="0" fillId="30" borderId="12" xfId="0" applyFill="1" applyBorder="1" applyAlignment="1" applyProtection="1">
      <alignment horizontal="center"/>
    </xf>
    <xf numFmtId="0" fontId="0" fillId="30" borderId="12" xfId="0" applyFill="1" applyBorder="1" applyProtection="1"/>
    <xf numFmtId="166" fontId="6" fillId="30" borderId="12" xfId="0" applyNumberFormat="1" applyFont="1" applyFill="1" applyBorder="1" applyAlignment="1" applyProtection="1">
      <alignment horizontal="center"/>
    </xf>
    <xf numFmtId="0" fontId="61" fillId="30" borderId="12" xfId="0" applyFont="1" applyFill="1" applyBorder="1" applyProtection="1"/>
    <xf numFmtId="0" fontId="0" fillId="10" borderId="4" xfId="0" applyFill="1" applyBorder="1" applyProtection="1"/>
    <xf numFmtId="0" fontId="6" fillId="10" borderId="4" xfId="0" applyFont="1" applyFill="1" applyBorder="1" applyAlignment="1" applyProtection="1">
      <alignment horizontal="center"/>
    </xf>
    <xf numFmtId="166" fontId="6" fillId="10" borderId="4" xfId="0" applyNumberFormat="1" applyFont="1" applyFill="1" applyBorder="1" applyAlignment="1" applyProtection="1">
      <alignment horizontal="center"/>
    </xf>
    <xf numFmtId="167" fontId="0" fillId="10" borderId="2" xfId="0" applyNumberFormat="1" applyFill="1" applyBorder="1" applyProtection="1"/>
    <xf numFmtId="14" fontId="0" fillId="10" borderId="2" xfId="0" applyNumberFormat="1" applyFill="1" applyBorder="1" applyProtection="1"/>
    <xf numFmtId="0" fontId="6" fillId="10" borderId="0" xfId="0" applyFont="1" applyFill="1" applyAlignment="1" applyProtection="1">
      <alignment horizontal="center"/>
    </xf>
    <xf numFmtId="0" fontId="6" fillId="10" borderId="0" xfId="0" applyFont="1" applyFill="1" applyProtection="1"/>
    <xf numFmtId="16" fontId="5" fillId="18" borderId="1" xfId="0" applyNumberFormat="1" applyFont="1" applyFill="1" applyBorder="1" applyAlignment="1" applyProtection="1">
      <alignment horizontal="center"/>
      <protection locked="0"/>
    </xf>
    <xf numFmtId="0" fontId="6" fillId="0" borderId="2" xfId="0" applyNumberFormat="1" applyFont="1" applyFill="1" applyBorder="1" applyAlignment="1" applyProtection="1">
      <alignment horizontal="center"/>
      <protection locked="0"/>
    </xf>
    <xf numFmtId="167" fontId="6" fillId="0" borderId="2" xfId="0" applyNumberFormat="1" applyFont="1" applyFill="1" applyBorder="1" applyAlignment="1" applyProtection="1">
      <alignment horizontal="center"/>
      <protection locked="0"/>
    </xf>
    <xf numFmtId="167" fontId="14" fillId="0" borderId="2" xfId="0" applyNumberFormat="1" applyFont="1" applyFill="1" applyBorder="1" applyAlignment="1" applyProtection="1">
      <alignment horizontal="center"/>
      <protection locked="0"/>
    </xf>
    <xf numFmtId="167" fontId="0" fillId="0" borderId="2" xfId="0" applyNumberFormat="1" applyFill="1" applyBorder="1" applyAlignment="1" applyProtection="1">
      <alignment horizontal="center"/>
      <protection locked="0"/>
    </xf>
    <xf numFmtId="167" fontId="5" fillId="0" borderId="2" xfId="0" applyNumberFormat="1" applyFont="1" applyFill="1" applyBorder="1" applyAlignment="1" applyProtection="1">
      <alignment horizontal="center"/>
      <protection locked="0"/>
    </xf>
    <xf numFmtId="167" fontId="4" fillId="0" borderId="2" xfId="0" applyNumberFormat="1" applyFont="1" applyFill="1" applyBorder="1" applyAlignment="1" applyProtection="1">
      <alignment horizontal="center"/>
      <protection locked="0"/>
    </xf>
    <xf numFmtId="167" fontId="0" fillId="10" borderId="19" xfId="0" applyNumberFormat="1" applyFill="1" applyBorder="1" applyAlignment="1" applyProtection="1"/>
    <xf numFmtId="167" fontId="0" fillId="10" borderId="31" xfId="0" applyNumberFormat="1" applyFill="1" applyBorder="1" applyAlignment="1" applyProtection="1"/>
    <xf numFmtId="167" fontId="0" fillId="10" borderId="3" xfId="0" applyNumberFormat="1" applyFill="1" applyBorder="1" applyAlignment="1" applyProtection="1"/>
    <xf numFmtId="167" fontId="0" fillId="10" borderId="0" xfId="0" applyNumberFormat="1" applyFill="1" applyBorder="1" applyAlignment="1" applyProtection="1"/>
    <xf numFmtId="167" fontId="6" fillId="10" borderId="0" xfId="0" applyNumberFormat="1" applyFont="1" applyFill="1" applyBorder="1" applyAlignment="1" applyProtection="1"/>
    <xf numFmtId="0" fontId="6" fillId="10" borderId="0" xfId="0" applyNumberFormat="1" applyFont="1" applyFill="1" applyBorder="1" applyAlignment="1" applyProtection="1"/>
    <xf numFmtId="167" fontId="6" fillId="10" borderId="0" xfId="0" applyNumberFormat="1" applyFont="1" applyFill="1" applyAlignment="1" applyProtection="1">
      <alignment wrapText="1"/>
    </xf>
    <xf numFmtId="167" fontId="0" fillId="0" borderId="0" xfId="0" applyNumberFormat="1" applyProtection="1"/>
    <xf numFmtId="0" fontId="0" fillId="10" borderId="3" xfId="0" applyNumberFormat="1" applyFill="1" applyBorder="1" applyAlignment="1" applyProtection="1">
      <alignment horizontal="center"/>
    </xf>
    <xf numFmtId="0" fontId="0" fillId="10" borderId="2" xfId="0" applyNumberFormat="1" applyFill="1" applyBorder="1" applyAlignment="1" applyProtection="1">
      <alignment horizontal="center"/>
    </xf>
    <xf numFmtId="0" fontId="0" fillId="10" borderId="19" xfId="0" applyNumberFormat="1" applyFill="1" applyBorder="1" applyAlignment="1" applyProtection="1">
      <alignment horizontal="center"/>
    </xf>
    <xf numFmtId="0" fontId="6" fillId="10" borderId="19" xfId="0" applyNumberFormat="1" applyFont="1" applyFill="1" applyBorder="1" applyAlignment="1" applyProtection="1">
      <alignment horizontal="center"/>
    </xf>
    <xf numFmtId="0" fontId="59" fillId="10" borderId="19" xfId="0" applyNumberFormat="1" applyFont="1" applyFill="1" applyBorder="1" applyAlignment="1" applyProtection="1">
      <alignment horizontal="center"/>
    </xf>
    <xf numFmtId="167" fontId="5" fillId="10" borderId="0" xfId="0" applyNumberFormat="1" applyFont="1" applyFill="1" applyBorder="1" applyAlignment="1" applyProtection="1">
      <alignment horizontal="center"/>
    </xf>
    <xf numFmtId="167" fontId="5" fillId="10" borderId="0" xfId="0" applyNumberFormat="1" applyFont="1" applyFill="1" applyBorder="1" applyAlignment="1" applyProtection="1"/>
    <xf numFmtId="167" fontId="5" fillId="10" borderId="29" xfId="0" applyNumberFormat="1" applyFont="1" applyFill="1" applyBorder="1" applyAlignment="1" applyProtection="1"/>
    <xf numFmtId="167" fontId="59" fillId="10" borderId="0" xfId="0" applyNumberFormat="1" applyFont="1" applyFill="1" applyBorder="1" applyAlignment="1" applyProtection="1">
      <alignment horizontal="center" vertical="center"/>
    </xf>
    <xf numFmtId="167" fontId="59" fillId="10" borderId="0" xfId="0" applyNumberFormat="1" applyFont="1" applyFill="1" applyAlignment="1" applyProtection="1">
      <alignment horizontal="center" vertical="center"/>
    </xf>
    <xf numFmtId="167" fontId="59" fillId="17" borderId="4" xfId="0" applyNumberFormat="1" applyFont="1" applyFill="1" applyBorder="1" applyAlignment="1" applyProtection="1">
      <alignment horizontal="center"/>
    </xf>
    <xf numFmtId="0" fontId="6" fillId="10" borderId="4" xfId="0" applyNumberFormat="1" applyFont="1" applyFill="1" applyBorder="1" applyAlignment="1" applyProtection="1">
      <alignment horizontal="center"/>
    </xf>
    <xf numFmtId="0" fontId="6" fillId="10" borderId="23" xfId="0" applyNumberFormat="1" applyFont="1" applyFill="1" applyBorder="1" applyAlignment="1" applyProtection="1">
      <alignment horizontal="center"/>
    </xf>
    <xf numFmtId="0" fontId="0" fillId="10" borderId="23" xfId="0" applyNumberFormat="1" applyFill="1" applyBorder="1" applyAlignment="1" applyProtection="1">
      <alignment horizontal="center"/>
    </xf>
    <xf numFmtId="0" fontId="59" fillId="10" borderId="23" xfId="0" applyNumberFormat="1" applyFont="1" applyFill="1" applyBorder="1" applyAlignment="1" applyProtection="1">
      <alignment horizontal="center"/>
    </xf>
    <xf numFmtId="0" fontId="6" fillId="10" borderId="2" xfId="0" applyNumberFormat="1" applyFont="1" applyFill="1" applyBorder="1" applyProtection="1"/>
    <xf numFmtId="0" fontId="59" fillId="10" borderId="0" xfId="0" applyNumberFormat="1" applyFont="1" applyFill="1" applyBorder="1" applyAlignment="1" applyProtection="1">
      <alignment horizontal="center"/>
    </xf>
    <xf numFmtId="0" fontId="59" fillId="10" borderId="0" xfId="0" applyNumberFormat="1" applyFont="1" applyFill="1" applyAlignment="1" applyProtection="1">
      <alignment horizontal="center"/>
    </xf>
    <xf numFmtId="167" fontId="0" fillId="10" borderId="3" xfId="0" applyNumberFormat="1" applyFill="1" applyBorder="1" applyAlignment="1" applyProtection="1">
      <alignment horizontal="center"/>
    </xf>
    <xf numFmtId="167" fontId="0" fillId="10" borderId="19" xfId="0" applyNumberFormat="1" applyFill="1" applyBorder="1" applyAlignment="1" applyProtection="1">
      <alignment horizontal="center"/>
    </xf>
    <xf numFmtId="167" fontId="0" fillId="0" borderId="0" xfId="0" applyNumberFormat="1" applyFill="1" applyProtection="1"/>
    <xf numFmtId="167" fontId="0" fillId="10" borderId="23" xfId="0" applyNumberFormat="1" applyFill="1" applyBorder="1" applyAlignment="1" applyProtection="1">
      <alignment horizontal="center"/>
    </xf>
    <xf numFmtId="167" fontId="6" fillId="10" borderId="19" xfId="0" applyNumberFormat="1" applyFont="1" applyFill="1" applyBorder="1" applyAlignment="1" applyProtection="1">
      <alignment vertical="center"/>
    </xf>
    <xf numFmtId="167" fontId="0" fillId="10" borderId="31" xfId="0" applyNumberFormat="1" applyFill="1" applyBorder="1" applyAlignment="1" applyProtection="1">
      <alignment vertical="center"/>
    </xf>
    <xf numFmtId="167" fontId="0" fillId="25" borderId="0" xfId="0" applyNumberFormat="1" applyFill="1" applyBorder="1" applyProtection="1"/>
    <xf numFmtId="0" fontId="5" fillId="10" borderId="32" xfId="0" applyNumberFormat="1" applyFont="1" applyFill="1" applyBorder="1" applyAlignment="1" applyProtection="1">
      <alignment vertical="center"/>
    </xf>
    <xf numFmtId="2" fontId="5" fillId="10" borderId="32" xfId="0" applyNumberFormat="1" applyFont="1" applyFill="1" applyBorder="1" applyAlignment="1" applyProtection="1">
      <alignment vertical="center"/>
    </xf>
    <xf numFmtId="0" fontId="59" fillId="25" borderId="0" xfId="0" applyNumberFormat="1" applyFont="1" applyFill="1" applyBorder="1" applyAlignment="1" applyProtection="1">
      <alignment horizontal="center" vertical="center"/>
    </xf>
    <xf numFmtId="0" fontId="59" fillId="25" borderId="0" xfId="0" applyNumberFormat="1" applyFont="1" applyFill="1" applyBorder="1" applyAlignment="1" applyProtection="1">
      <alignment vertical="center"/>
    </xf>
    <xf numFmtId="0" fontId="5" fillId="10" borderId="32" xfId="0" applyNumberFormat="1" applyFont="1" applyFill="1" applyBorder="1" applyAlignment="1" applyProtection="1">
      <alignment horizontal="center" vertical="center"/>
    </xf>
    <xf numFmtId="0" fontId="5" fillId="10" borderId="5" xfId="0" applyNumberFormat="1" applyFont="1" applyFill="1" applyBorder="1" applyAlignment="1" applyProtection="1">
      <alignment vertical="center"/>
    </xf>
    <xf numFmtId="9" fontId="5" fillId="10" borderId="32" xfId="0" applyNumberFormat="1" applyFont="1" applyFill="1" applyBorder="1" applyAlignment="1" applyProtection="1">
      <alignment horizontal="center" vertical="center"/>
    </xf>
    <xf numFmtId="2" fontId="5" fillId="10" borderId="5" xfId="0" applyNumberFormat="1" applyFont="1" applyFill="1" applyBorder="1" applyAlignment="1" applyProtection="1">
      <alignment vertical="center"/>
    </xf>
    <xf numFmtId="0" fontId="5" fillId="10" borderId="0" xfId="0" applyNumberFormat="1" applyFont="1" applyFill="1" applyBorder="1" applyAlignment="1" applyProtection="1">
      <alignment vertical="center"/>
    </xf>
    <xf numFmtId="0" fontId="59" fillId="25" borderId="0" xfId="0" applyNumberFormat="1" applyFont="1" applyFill="1" applyBorder="1" applyAlignment="1" applyProtection="1">
      <alignment vertical="center" wrapText="1"/>
    </xf>
    <xf numFmtId="0" fontId="5" fillId="10" borderId="23" xfId="0" applyNumberFormat="1" applyFont="1" applyFill="1" applyBorder="1" applyAlignment="1" applyProtection="1">
      <alignment vertical="center"/>
    </xf>
    <xf numFmtId="0" fontId="5" fillId="10" borderId="30" xfId="0" applyNumberFormat="1" applyFont="1" applyFill="1" applyBorder="1" applyAlignment="1" applyProtection="1">
      <alignment vertical="center"/>
    </xf>
    <xf numFmtId="0" fontId="5" fillId="10" borderId="1" xfId="0" applyNumberFormat="1" applyFont="1" applyFill="1" applyBorder="1" applyAlignment="1" applyProtection="1">
      <alignment vertical="center"/>
    </xf>
    <xf numFmtId="167" fontId="0" fillId="10" borderId="23" xfId="0" applyNumberFormat="1" applyFill="1" applyBorder="1" applyProtection="1"/>
    <xf numFmtId="167" fontId="0" fillId="10" borderId="30" xfId="0" applyNumberFormat="1" applyFill="1" applyBorder="1" applyProtection="1"/>
    <xf numFmtId="2" fontId="0" fillId="10" borderId="1" xfId="0" applyNumberFormat="1" applyFill="1" applyBorder="1" applyProtection="1"/>
    <xf numFmtId="165" fontId="0" fillId="10" borderId="0" xfId="0" applyNumberFormat="1" applyFill="1" applyProtection="1"/>
    <xf numFmtId="0" fontId="6" fillId="10" borderId="0" xfId="0" applyNumberFormat="1" applyFont="1" applyFill="1" applyAlignment="1" applyProtection="1">
      <alignment horizontal="center" vertical="center"/>
    </xf>
    <xf numFmtId="0" fontId="5" fillId="10" borderId="0" xfId="0" applyNumberFormat="1" applyFont="1" applyFill="1" applyProtection="1"/>
    <xf numFmtId="165" fontId="69" fillId="10" borderId="0" xfId="0" applyNumberFormat="1" applyFont="1" applyFill="1" applyBorder="1" applyAlignment="1" applyProtection="1">
      <alignment vertical="center" wrapText="1"/>
    </xf>
    <xf numFmtId="1" fontId="33" fillId="10" borderId="0" xfId="0" applyNumberFormat="1" applyFont="1" applyFill="1" applyBorder="1" applyAlignment="1" applyProtection="1">
      <alignment horizontal="center" wrapText="1"/>
    </xf>
    <xf numFmtId="165" fontId="33" fillId="10" borderId="0" xfId="0" applyNumberFormat="1" applyFont="1" applyFill="1" applyBorder="1" applyAlignment="1" applyProtection="1">
      <alignment horizontal="center" wrapText="1"/>
    </xf>
    <xf numFmtId="165" fontId="69" fillId="10" borderId="0" xfId="0" applyNumberFormat="1" applyFont="1" applyFill="1" applyBorder="1" applyAlignment="1" applyProtection="1">
      <alignment wrapText="1"/>
    </xf>
    <xf numFmtId="165" fontId="69" fillId="10" borderId="5" xfId="0" applyNumberFormat="1" applyFont="1" applyFill="1" applyBorder="1" applyAlignment="1" applyProtection="1">
      <alignment wrapText="1"/>
    </xf>
    <xf numFmtId="165" fontId="0" fillId="10" borderId="0" xfId="0" applyNumberFormat="1" applyFill="1" applyBorder="1" applyAlignment="1" applyProtection="1"/>
    <xf numFmtId="165" fontId="6" fillId="10" borderId="0" xfId="0" applyNumberFormat="1" applyFont="1" applyFill="1" applyBorder="1" applyAlignment="1" applyProtection="1"/>
    <xf numFmtId="165" fontId="69" fillId="10" borderId="15" xfId="0" applyNumberFormat="1" applyFont="1" applyFill="1" applyBorder="1" applyAlignment="1" applyProtection="1">
      <alignment vertical="center" wrapText="1"/>
    </xf>
    <xf numFmtId="165" fontId="65" fillId="11" borderId="8" xfId="0" applyNumberFormat="1" applyFont="1" applyFill="1" applyBorder="1" applyAlignment="1" applyProtection="1">
      <alignment horizontal="center" vertical="center" textRotation="90"/>
    </xf>
    <xf numFmtId="165" fontId="65" fillId="10" borderId="53" xfId="0" applyNumberFormat="1" applyFont="1" applyFill="1" applyBorder="1" applyAlignment="1" applyProtection="1">
      <alignment horizontal="center" vertical="center" textRotation="90"/>
    </xf>
    <xf numFmtId="165" fontId="65" fillId="10" borderId="7" xfId="0" applyNumberFormat="1" applyFont="1" applyFill="1" applyBorder="1" applyAlignment="1" applyProtection="1">
      <alignment horizontal="center" vertical="center" textRotation="90"/>
    </xf>
    <xf numFmtId="165" fontId="59" fillId="24" borderId="6" xfId="0" applyNumberFormat="1" applyFont="1" applyFill="1" applyBorder="1" applyAlignment="1" applyProtection="1">
      <alignment horizontal="center" vertical="center" textRotation="90"/>
    </xf>
    <xf numFmtId="1" fontId="59" fillId="11" borderId="56" xfId="0" applyNumberFormat="1" applyFont="1" applyFill="1" applyBorder="1" applyAlignment="1" applyProtection="1">
      <alignment horizontal="center" vertical="center" textRotation="90"/>
    </xf>
    <xf numFmtId="167" fontId="0" fillId="10" borderId="0" xfId="0" applyNumberFormat="1" applyFill="1" applyAlignment="1" applyProtection="1">
      <alignment horizontal="left" textRotation="90"/>
    </xf>
    <xf numFmtId="0" fontId="6" fillId="10" borderId="0" xfId="0" applyNumberFormat="1" applyFont="1" applyFill="1" applyAlignment="1" applyProtection="1">
      <alignment horizontal="center" vertical="center" textRotation="90"/>
    </xf>
    <xf numFmtId="0" fontId="0" fillId="10" borderId="0" xfId="0" applyNumberFormat="1" applyFill="1" applyAlignment="1" applyProtection="1">
      <alignment horizontal="left" textRotation="90"/>
    </xf>
    <xf numFmtId="167" fontId="0" fillId="0" borderId="0" xfId="0" applyNumberFormat="1" applyFill="1" applyAlignment="1" applyProtection="1">
      <alignment horizontal="left" textRotation="90"/>
    </xf>
    <xf numFmtId="10" fontId="59" fillId="10" borderId="7" xfId="0" applyNumberFormat="1" applyFont="1" applyFill="1" applyBorder="1" applyAlignment="1" applyProtection="1">
      <alignment horizontal="center" vertical="center"/>
    </xf>
    <xf numFmtId="10" fontId="59" fillId="10" borderId="0" xfId="0" applyNumberFormat="1" applyFont="1" applyFill="1" applyBorder="1" applyAlignment="1" applyProtection="1">
      <alignment horizontal="center" vertical="center"/>
    </xf>
    <xf numFmtId="1" fontId="59" fillId="23" borderId="38" xfId="0" applyNumberFormat="1" applyFont="1" applyFill="1" applyBorder="1" applyAlignment="1" applyProtection="1">
      <alignment horizontal="center" vertical="center"/>
    </xf>
    <xf numFmtId="2" fontId="6" fillId="10" borderId="0" xfId="0" applyNumberFormat="1" applyFont="1" applyFill="1" applyProtection="1"/>
    <xf numFmtId="0" fontId="5" fillId="10" borderId="2" xfId="0" applyNumberFormat="1" applyFont="1" applyFill="1" applyBorder="1" applyAlignment="1" applyProtection="1">
      <alignment horizontal="center" vertical="center"/>
    </xf>
    <xf numFmtId="0" fontId="10" fillId="10" borderId="2" xfId="0" applyNumberFormat="1" applyFont="1" applyFill="1" applyBorder="1" applyAlignment="1" applyProtection="1">
      <alignment horizontal="center" vertical="center"/>
    </xf>
    <xf numFmtId="0" fontId="5" fillId="10" borderId="0" xfId="0" applyNumberFormat="1" applyFont="1" applyFill="1" applyAlignment="1" applyProtection="1">
      <alignment horizontal="center" vertical="center"/>
    </xf>
    <xf numFmtId="0" fontId="37" fillId="10" borderId="0" xfId="0" applyNumberFormat="1" applyFont="1" applyFill="1" applyProtection="1"/>
    <xf numFmtId="167" fontId="37" fillId="10" borderId="0" xfId="0" applyNumberFormat="1" applyFont="1" applyFill="1" applyProtection="1"/>
    <xf numFmtId="167" fontId="37" fillId="0" borderId="0" xfId="0" applyNumberFormat="1" applyFont="1" applyFill="1" applyProtection="1"/>
    <xf numFmtId="10" fontId="5" fillId="28" borderId="22" xfId="0" applyNumberFormat="1" applyFont="1" applyFill="1" applyBorder="1" applyAlignment="1" applyProtection="1">
      <alignment horizontal="center" vertical="center"/>
    </xf>
    <xf numFmtId="10" fontId="59" fillId="23" borderId="22" xfId="0" applyNumberFormat="1" applyFont="1" applyFill="1" applyBorder="1" applyAlignment="1" applyProtection="1">
      <alignment horizontal="center" vertical="center"/>
    </xf>
    <xf numFmtId="0" fontId="59" fillId="23" borderId="45" xfId="0" applyNumberFormat="1" applyFont="1" applyFill="1" applyBorder="1" applyAlignment="1" applyProtection="1">
      <alignment horizontal="center" vertical="center"/>
    </xf>
    <xf numFmtId="0" fontId="5" fillId="24" borderId="57" xfId="0" applyNumberFormat="1" applyFont="1" applyFill="1" applyBorder="1" applyAlignment="1" applyProtection="1">
      <alignment horizontal="center" vertical="center"/>
    </xf>
    <xf numFmtId="167" fontId="59" fillId="11" borderId="48" xfId="0" applyNumberFormat="1" applyFont="1" applyFill="1" applyBorder="1" applyAlignment="1" applyProtection="1">
      <alignment horizontal="center" vertical="center"/>
    </xf>
    <xf numFmtId="167" fontId="59" fillId="11" borderId="22" xfId="0" applyNumberFormat="1" applyFont="1" applyFill="1" applyBorder="1" applyAlignment="1" applyProtection="1">
      <alignment horizontal="center" vertical="center"/>
    </xf>
    <xf numFmtId="0" fontId="59" fillId="24" borderId="6" xfId="0" applyNumberFormat="1" applyFont="1" applyFill="1" applyBorder="1" applyAlignment="1" applyProtection="1">
      <alignment horizontal="center" vertical="center"/>
    </xf>
    <xf numFmtId="167" fontId="5" fillId="24" borderId="8" xfId="0" applyNumberFormat="1" applyFont="1" applyFill="1" applyBorder="1" applyAlignment="1" applyProtection="1">
      <alignment horizontal="center" vertical="center"/>
    </xf>
    <xf numFmtId="1" fontId="59" fillId="23" borderId="48" xfId="0" applyNumberFormat="1" applyFont="1" applyFill="1" applyBorder="1" applyAlignment="1" applyProtection="1">
      <alignment horizontal="center" vertical="center"/>
    </xf>
    <xf numFmtId="2" fontId="59" fillId="23" borderId="22" xfId="0" applyNumberFormat="1" applyFont="1" applyFill="1" applyBorder="1" applyAlignment="1" applyProtection="1">
      <alignment horizontal="center" vertical="center"/>
    </xf>
    <xf numFmtId="0" fontId="59" fillId="23" borderId="26" xfId="0" applyNumberFormat="1" applyFont="1" applyFill="1" applyBorder="1" applyAlignment="1" applyProtection="1">
      <alignment horizontal="center" vertical="center"/>
    </xf>
    <xf numFmtId="167" fontId="5" fillId="10" borderId="2" xfId="0" applyNumberFormat="1" applyFont="1" applyFill="1" applyBorder="1" applyAlignment="1" applyProtection="1">
      <alignment horizontal="center" vertical="center"/>
    </xf>
    <xf numFmtId="10" fontId="5" fillId="10" borderId="2" xfId="0" applyNumberFormat="1" applyFont="1" applyFill="1" applyBorder="1" applyAlignment="1" applyProtection="1">
      <alignment horizontal="center" vertical="center"/>
    </xf>
    <xf numFmtId="1" fontId="5" fillId="10" borderId="2" xfId="0" applyNumberFormat="1" applyFont="1" applyFill="1" applyBorder="1" applyAlignment="1" applyProtection="1">
      <alignment horizontal="center" vertical="center"/>
    </xf>
    <xf numFmtId="2" fontId="5" fillId="10" borderId="2" xfId="0" applyNumberFormat="1" applyFont="1" applyFill="1" applyBorder="1" applyAlignment="1" applyProtection="1">
      <alignment horizontal="center" vertical="center"/>
    </xf>
    <xf numFmtId="2" fontId="6" fillId="10" borderId="0" xfId="0" applyNumberFormat="1" applyFont="1" applyFill="1" applyAlignment="1" applyProtection="1">
      <alignment horizontal="center" vertical="center"/>
    </xf>
    <xf numFmtId="0" fontId="73" fillId="10" borderId="2" xfId="0" applyNumberFormat="1" applyFont="1" applyFill="1" applyBorder="1" applyProtection="1"/>
    <xf numFmtId="0" fontId="58" fillId="10" borderId="2" xfId="0" applyNumberFormat="1" applyFont="1" applyFill="1" applyBorder="1" applyProtection="1"/>
    <xf numFmtId="10" fontId="5" fillId="28" borderId="2" xfId="0" applyNumberFormat="1" applyFont="1" applyFill="1" applyBorder="1" applyAlignment="1" applyProtection="1">
      <alignment horizontal="center" vertical="center"/>
    </xf>
    <xf numFmtId="10" fontId="59" fillId="23" borderId="2" xfId="0" applyNumberFormat="1" applyFont="1" applyFill="1" applyBorder="1" applyAlignment="1" applyProtection="1">
      <alignment horizontal="center" vertical="center"/>
    </xf>
    <xf numFmtId="0" fontId="59" fillId="23" borderId="40" xfId="0" applyNumberFormat="1" applyFont="1" applyFill="1" applyBorder="1" applyAlignment="1" applyProtection="1">
      <alignment horizontal="center" vertical="center"/>
    </xf>
    <xf numFmtId="0" fontId="59" fillId="24" borderId="52" xfId="0" applyNumberFormat="1" applyFont="1" applyFill="1" applyBorder="1" applyAlignment="1" applyProtection="1">
      <alignment horizontal="center" vertical="center"/>
    </xf>
    <xf numFmtId="167" fontId="59" fillId="11" borderId="3" xfId="0" applyNumberFormat="1" applyFont="1" applyFill="1" applyBorder="1" applyAlignment="1" applyProtection="1">
      <alignment horizontal="center" vertical="center"/>
    </xf>
    <xf numFmtId="0" fontId="59" fillId="24" borderId="9" xfId="0" applyNumberFormat="1" applyFont="1" applyFill="1" applyBorder="1" applyAlignment="1" applyProtection="1">
      <alignment horizontal="center" vertical="center"/>
    </xf>
    <xf numFmtId="167" fontId="5" fillId="24" borderId="10" xfId="0" applyNumberFormat="1" applyFont="1" applyFill="1" applyBorder="1" applyAlignment="1" applyProtection="1">
      <alignment horizontal="center" vertical="center"/>
    </xf>
    <xf numFmtId="1" fontId="59" fillId="23" borderId="3" xfId="0" applyNumberFormat="1" applyFont="1" applyFill="1" applyBorder="1" applyAlignment="1" applyProtection="1">
      <alignment horizontal="center" vertical="center"/>
    </xf>
    <xf numFmtId="2" fontId="59" fillId="23" borderId="2" xfId="0" applyNumberFormat="1" applyFont="1" applyFill="1" applyBorder="1" applyAlignment="1" applyProtection="1">
      <alignment horizontal="center" vertical="center"/>
    </xf>
    <xf numFmtId="0" fontId="59" fillId="23" borderId="21" xfId="0" applyNumberFormat="1" applyFont="1" applyFill="1" applyBorder="1" applyAlignment="1" applyProtection="1">
      <alignment horizontal="center" vertical="center"/>
    </xf>
    <xf numFmtId="0" fontId="7" fillId="10" borderId="0" xfId="0" applyNumberFormat="1" applyFont="1" applyFill="1" applyProtection="1"/>
    <xf numFmtId="167" fontId="7" fillId="10" borderId="0" xfId="0" applyNumberFormat="1" applyFont="1" applyFill="1" applyProtection="1"/>
    <xf numFmtId="167" fontId="7" fillId="0" borderId="0" xfId="0" applyNumberFormat="1" applyFont="1" applyFill="1" applyProtection="1"/>
    <xf numFmtId="10" fontId="59" fillId="10" borderId="12" xfId="0" applyNumberFormat="1" applyFont="1" applyFill="1" applyBorder="1" applyAlignment="1" applyProtection="1">
      <alignment horizontal="center" vertical="center"/>
    </xf>
    <xf numFmtId="10" fontId="5" fillId="28" borderId="14" xfId="0" applyNumberFormat="1" applyFont="1" applyFill="1" applyBorder="1" applyAlignment="1" applyProtection="1">
      <alignment horizontal="center" vertical="center"/>
    </xf>
    <xf numFmtId="10" fontId="59" fillId="23" borderId="14" xfId="0" applyNumberFormat="1" applyFont="1" applyFill="1" applyBorder="1" applyAlignment="1" applyProtection="1">
      <alignment horizontal="center" vertical="center"/>
    </xf>
    <xf numFmtId="0" fontId="59" fillId="23" borderId="41" xfId="0" applyNumberFormat="1" applyFont="1" applyFill="1" applyBorder="1" applyAlignment="1" applyProtection="1">
      <alignment horizontal="center" vertical="center"/>
    </xf>
    <xf numFmtId="0" fontId="59" fillId="24" borderId="42" xfId="0" applyNumberFormat="1" applyFont="1" applyFill="1" applyBorder="1" applyAlignment="1" applyProtection="1">
      <alignment horizontal="center" vertical="center"/>
    </xf>
    <xf numFmtId="167" fontId="59" fillId="11" borderId="49" xfId="0" applyNumberFormat="1" applyFont="1" applyFill="1" applyBorder="1" applyAlignment="1" applyProtection="1">
      <alignment horizontal="center" vertical="center"/>
    </xf>
    <xf numFmtId="1" fontId="59" fillId="23" borderId="49" xfId="0" applyNumberFormat="1" applyFont="1" applyFill="1" applyBorder="1" applyAlignment="1" applyProtection="1">
      <alignment horizontal="center" vertical="center"/>
    </xf>
    <xf numFmtId="2" fontId="59" fillId="23" borderId="14" xfId="0" applyNumberFormat="1" applyFont="1" applyFill="1" applyBorder="1" applyAlignment="1" applyProtection="1">
      <alignment horizontal="center" vertical="center"/>
    </xf>
    <xf numFmtId="0" fontId="59" fillId="23" borderId="28" xfId="0" applyNumberFormat="1" applyFont="1" applyFill="1" applyBorder="1" applyAlignment="1" applyProtection="1">
      <alignment horizontal="center" vertical="center"/>
    </xf>
    <xf numFmtId="167" fontId="38" fillId="10" borderId="12" xfId="0" applyNumberFormat="1" applyFont="1" applyFill="1" applyBorder="1" applyAlignment="1" applyProtection="1">
      <alignment horizontal="center" vertical="center"/>
    </xf>
    <xf numFmtId="10" fontId="5" fillId="10" borderId="16" xfId="0" applyNumberFormat="1" applyFont="1" applyFill="1" applyBorder="1" applyAlignment="1" applyProtection="1">
      <alignment horizontal="center" vertical="center"/>
    </xf>
    <xf numFmtId="10" fontId="5" fillId="10" borderId="18" xfId="0" applyNumberFormat="1" applyFont="1" applyFill="1" applyBorder="1" applyAlignment="1" applyProtection="1">
      <alignment horizontal="center" vertical="center"/>
    </xf>
    <xf numFmtId="10" fontId="5" fillId="10" borderId="17" xfId="0" applyNumberFormat="1" applyFont="1" applyFill="1" applyBorder="1" applyAlignment="1" applyProtection="1">
      <alignment horizontal="center" vertical="center"/>
    </xf>
    <xf numFmtId="10" fontId="5" fillId="10" borderId="12" xfId="0" applyNumberFormat="1" applyFont="1" applyFill="1" applyBorder="1" applyAlignment="1" applyProtection="1">
      <alignment horizontal="center" vertical="center"/>
    </xf>
    <xf numFmtId="10" fontId="6" fillId="10" borderId="11" xfId="0" applyNumberFormat="1" applyFont="1" applyFill="1" applyBorder="1" applyAlignment="1" applyProtection="1">
      <alignment horizontal="center" vertical="center"/>
    </xf>
    <xf numFmtId="1" fontId="59" fillId="10" borderId="0" xfId="0" applyNumberFormat="1" applyFont="1" applyFill="1" applyBorder="1" applyAlignment="1" applyProtection="1">
      <alignment horizontal="center" vertical="center"/>
    </xf>
    <xf numFmtId="165" fontId="6" fillId="10" borderId="15" xfId="0" applyNumberFormat="1" applyFont="1" applyFill="1" applyBorder="1" applyAlignment="1" applyProtection="1">
      <alignment horizontal="center" vertical="center"/>
    </xf>
    <xf numFmtId="165" fontId="6" fillId="10" borderId="16" xfId="0" applyNumberFormat="1" applyFont="1" applyFill="1" applyBorder="1" applyAlignment="1" applyProtection="1">
      <alignment horizontal="center" vertical="center"/>
    </xf>
    <xf numFmtId="165" fontId="0" fillId="10" borderId="15" xfId="0" applyNumberFormat="1" applyFill="1" applyBorder="1" applyAlignment="1" applyProtection="1">
      <alignment horizontal="center" vertical="center"/>
    </xf>
    <xf numFmtId="1" fontId="6" fillId="10" borderId="16" xfId="0" applyNumberFormat="1" applyFont="1" applyFill="1" applyBorder="1" applyAlignment="1" applyProtection="1">
      <alignment horizontal="center" vertical="center"/>
    </xf>
    <xf numFmtId="1" fontId="6" fillId="10" borderId="18" xfId="0" applyNumberFormat="1" applyFont="1" applyFill="1" applyBorder="1" applyAlignment="1" applyProtection="1">
      <alignment horizontal="center" vertical="center"/>
    </xf>
    <xf numFmtId="1" fontId="0" fillId="10" borderId="17" xfId="0" applyNumberFormat="1" applyFill="1" applyBorder="1" applyAlignment="1" applyProtection="1">
      <alignment horizontal="center" vertical="center"/>
    </xf>
    <xf numFmtId="167" fontId="0" fillId="10" borderId="0" xfId="0" applyNumberFormat="1" applyFill="1" applyAlignment="1" applyProtection="1"/>
    <xf numFmtId="165" fontId="39" fillId="10" borderId="0" xfId="0" applyNumberFormat="1" applyFont="1" applyFill="1" applyProtection="1"/>
    <xf numFmtId="169" fontId="0" fillId="10" borderId="0" xfId="0" applyNumberFormat="1" applyFill="1" applyAlignment="1" applyProtection="1">
      <alignment horizontal="center"/>
    </xf>
    <xf numFmtId="10" fontId="0" fillId="10" borderId="0" xfId="0" applyNumberFormat="1" applyFill="1" applyProtection="1"/>
    <xf numFmtId="165" fontId="39" fillId="10" borderId="0" xfId="0" applyNumberFormat="1" applyFont="1" applyFill="1" applyBorder="1" applyProtection="1"/>
    <xf numFmtId="169" fontId="0" fillId="10" borderId="0" xfId="0" applyNumberFormat="1" applyFill="1" applyBorder="1" applyProtection="1"/>
    <xf numFmtId="165" fontId="0" fillId="0" borderId="0" xfId="0" applyNumberFormat="1" applyBorder="1" applyProtection="1"/>
    <xf numFmtId="165" fontId="0" fillId="0" borderId="0" xfId="0" applyNumberFormat="1" applyProtection="1"/>
    <xf numFmtId="1" fontId="0" fillId="0" borderId="0" xfId="0" applyNumberFormat="1" applyProtection="1"/>
    <xf numFmtId="10" fontId="59" fillId="11" borderId="33" xfId="0" applyNumberFormat="1" applyFont="1" applyFill="1" applyBorder="1" applyAlignment="1" applyProtection="1">
      <alignment horizontal="center" vertical="center"/>
      <protection locked="0"/>
    </xf>
    <xf numFmtId="167" fontId="59" fillId="10" borderId="29" xfId="0" applyNumberFormat="1" applyFont="1" applyFill="1" applyBorder="1" applyAlignment="1" applyProtection="1">
      <alignment horizontal="center" vertical="center"/>
    </xf>
    <xf numFmtId="0" fontId="34" fillId="10" borderId="29" xfId="0" applyNumberFormat="1" applyFont="1" applyFill="1" applyBorder="1" applyAlignment="1" applyProtection="1">
      <alignment horizontal="center" vertical="center" wrapText="1" shrinkToFit="1"/>
    </xf>
    <xf numFmtId="167" fontId="72" fillId="10" borderId="29" xfId="0" applyNumberFormat="1" applyFont="1" applyFill="1" applyBorder="1" applyAlignment="1" applyProtection="1">
      <alignment horizontal="center" vertical="center" wrapText="1" shrinkToFit="1"/>
    </xf>
    <xf numFmtId="167" fontId="34" fillId="10" borderId="29" xfId="0" applyNumberFormat="1" applyFont="1" applyFill="1" applyBorder="1" applyAlignment="1" applyProtection="1">
      <alignment horizontal="center" vertical="center" wrapText="1" shrinkToFit="1"/>
    </xf>
    <xf numFmtId="167" fontId="59" fillId="10" borderId="29" xfId="0" applyNumberFormat="1" applyFont="1" applyFill="1" applyBorder="1" applyAlignment="1" applyProtection="1">
      <alignment horizontal="center" vertical="center" wrapText="1"/>
    </xf>
    <xf numFmtId="167" fontId="59" fillId="10" borderId="30" xfId="0" applyNumberFormat="1" applyFont="1" applyFill="1" applyBorder="1" applyAlignment="1" applyProtection="1">
      <alignment horizontal="center" vertical="center"/>
    </xf>
    <xf numFmtId="0" fontId="34" fillId="10" borderId="30" xfId="0" applyNumberFormat="1" applyFont="1" applyFill="1" applyBorder="1" applyAlignment="1" applyProtection="1">
      <alignment horizontal="center" vertical="center" wrapText="1" shrinkToFit="1"/>
    </xf>
    <xf numFmtId="167" fontId="72" fillId="10" borderId="30" xfId="0" applyNumberFormat="1" applyFont="1" applyFill="1" applyBorder="1" applyAlignment="1" applyProtection="1">
      <alignment horizontal="center" vertical="center" wrapText="1" shrinkToFit="1"/>
    </xf>
    <xf numFmtId="167" fontId="34" fillId="10" borderId="30" xfId="0" applyNumberFormat="1" applyFont="1" applyFill="1" applyBorder="1" applyAlignment="1" applyProtection="1">
      <alignment horizontal="center" vertical="center" wrapText="1" shrinkToFit="1"/>
    </xf>
    <xf numFmtId="167" fontId="59" fillId="10" borderId="30" xfId="0" applyNumberFormat="1" applyFont="1" applyFill="1" applyBorder="1" applyAlignment="1" applyProtection="1">
      <alignment horizontal="center" vertical="center" wrapText="1"/>
    </xf>
    <xf numFmtId="10" fontId="59" fillId="21" borderId="2" xfId="0" applyNumberFormat="1" applyFont="1" applyFill="1" applyBorder="1" applyAlignment="1" applyProtection="1">
      <alignment horizontal="center"/>
    </xf>
    <xf numFmtId="0" fontId="59" fillId="29" borderId="19" xfId="0" applyNumberFormat="1" applyFont="1" applyFill="1" applyBorder="1" applyAlignment="1" applyProtection="1">
      <alignment vertical="center"/>
    </xf>
    <xf numFmtId="0" fontId="59" fillId="29" borderId="3" xfId="0" applyNumberFormat="1" applyFont="1" applyFill="1" applyBorder="1" applyAlignment="1" applyProtection="1">
      <alignment vertical="center"/>
    </xf>
    <xf numFmtId="2" fontId="59" fillId="29" borderId="19" xfId="0" applyNumberFormat="1" applyFont="1" applyFill="1" applyBorder="1" applyAlignment="1" applyProtection="1">
      <alignment horizontal="center" vertical="center"/>
    </xf>
    <xf numFmtId="0" fontId="59" fillId="29" borderId="31" xfId="0" applyNumberFormat="1" applyFont="1" applyFill="1" applyBorder="1" applyAlignment="1" applyProtection="1">
      <alignment horizontal="center" vertical="center"/>
    </xf>
    <xf numFmtId="0" fontId="59" fillId="29" borderId="3" xfId="0" applyNumberFormat="1" applyFont="1" applyFill="1" applyBorder="1" applyAlignment="1" applyProtection="1">
      <alignment horizontal="center" vertical="center"/>
    </xf>
    <xf numFmtId="0" fontId="6" fillId="10" borderId="0" xfId="0" applyNumberFormat="1" applyFont="1" applyFill="1" applyAlignment="1" applyProtection="1"/>
    <xf numFmtId="167" fontId="6" fillId="10" borderId="0" xfId="0" applyNumberFormat="1" applyFont="1" applyFill="1" applyAlignment="1" applyProtection="1"/>
    <xf numFmtId="167" fontId="0" fillId="10" borderId="2" xfId="0" applyNumberFormat="1" applyFill="1" applyBorder="1" applyAlignment="1" applyProtection="1"/>
    <xf numFmtId="0" fontId="0" fillId="10" borderId="0" xfId="0" applyNumberFormat="1" applyFill="1" applyBorder="1" applyAlignment="1" applyProtection="1">
      <alignment horizontal="left"/>
    </xf>
    <xf numFmtId="0" fontId="0" fillId="10" borderId="2" xfId="0" applyNumberFormat="1" applyFill="1" applyBorder="1" applyAlignment="1" applyProtection="1">
      <alignment horizontal="right"/>
    </xf>
    <xf numFmtId="167" fontId="0" fillId="10" borderId="2" xfId="0" applyNumberFormat="1" applyFill="1" applyBorder="1" applyAlignment="1" applyProtection="1">
      <alignment horizontal="right"/>
    </xf>
    <xf numFmtId="0" fontId="0" fillId="10" borderId="2" xfId="0" applyNumberFormat="1" applyFill="1" applyBorder="1" applyAlignment="1" applyProtection="1"/>
    <xf numFmtId="0" fontId="6" fillId="10" borderId="3" xfId="0" applyNumberFormat="1" applyFont="1" applyFill="1" applyBorder="1" applyAlignment="1" applyProtection="1">
      <alignment horizontal="right"/>
    </xf>
    <xf numFmtId="167" fontId="6" fillId="10" borderId="2" xfId="0" applyNumberFormat="1" applyFont="1" applyFill="1" applyBorder="1" applyAlignment="1" applyProtection="1">
      <alignment horizontal="center"/>
    </xf>
    <xf numFmtId="10" fontId="0" fillId="10" borderId="2" xfId="0" applyNumberFormat="1" applyFill="1" applyBorder="1" applyAlignment="1" applyProtection="1">
      <alignment horizontal="center"/>
    </xf>
    <xf numFmtId="167" fontId="6" fillId="10" borderId="0" xfId="0" applyNumberFormat="1" applyFont="1" applyFill="1" applyBorder="1" applyAlignment="1" applyProtection="1">
      <alignment horizontal="left" vertical="center"/>
    </xf>
    <xf numFmtId="0" fontId="0" fillId="10" borderId="2" xfId="0" applyNumberFormat="1" applyFill="1" applyBorder="1" applyProtection="1"/>
    <xf numFmtId="10" fontId="6" fillId="10" borderId="2" xfId="0" applyNumberFormat="1" applyFont="1" applyFill="1" applyBorder="1" applyAlignment="1" applyProtection="1">
      <alignment horizontal="center"/>
    </xf>
    <xf numFmtId="167" fontId="6" fillId="10" borderId="2" xfId="0" applyNumberFormat="1" applyFont="1" applyFill="1" applyBorder="1" applyAlignment="1" applyProtection="1">
      <alignment horizontal="right"/>
    </xf>
    <xf numFmtId="0" fontId="6" fillId="10" borderId="2" xfId="0" applyNumberFormat="1" applyFont="1" applyFill="1" applyBorder="1" applyAlignment="1" applyProtection="1">
      <alignment horizontal="right"/>
    </xf>
    <xf numFmtId="0" fontId="6" fillId="0" borderId="0" xfId="0" applyNumberFormat="1" applyFont="1" applyFill="1" applyAlignment="1" applyProtection="1">
      <alignment horizontal="center"/>
    </xf>
    <xf numFmtId="10" fontId="6" fillId="10" borderId="0" xfId="0" applyNumberFormat="1" applyFont="1" applyFill="1" applyAlignment="1" applyProtection="1">
      <alignment horizontal="center"/>
    </xf>
    <xf numFmtId="0" fontId="6" fillId="0" borderId="0" xfId="0" applyNumberFormat="1" applyFont="1" applyFill="1" applyProtection="1"/>
    <xf numFmtId="167" fontId="6" fillId="27" borderId="0" xfId="0" applyNumberFormat="1" applyFont="1" applyFill="1" applyProtection="1"/>
    <xf numFmtId="10" fontId="6" fillId="26" borderId="0" xfId="0" applyNumberFormat="1" applyFont="1" applyFill="1" applyAlignment="1" applyProtection="1">
      <alignment horizontal="center"/>
    </xf>
    <xf numFmtId="167" fontId="0" fillId="27" borderId="0" xfId="0" applyNumberFormat="1" applyFill="1" applyProtection="1"/>
    <xf numFmtId="0" fontId="0" fillId="0" borderId="0" xfId="0" applyNumberFormat="1" applyProtection="1"/>
    <xf numFmtId="0" fontId="5" fillId="21" borderId="4" xfId="0" applyFont="1" applyFill="1" applyBorder="1" applyAlignment="1" applyProtection="1">
      <alignment horizontal="center"/>
      <protection locked="0"/>
    </xf>
    <xf numFmtId="0" fontId="64" fillId="16" borderId="20" xfId="2" applyFont="1" applyFill="1" applyBorder="1" applyAlignment="1" applyProtection="1">
      <alignment horizontal="center" vertical="center" shrinkToFit="1"/>
    </xf>
    <xf numFmtId="0" fontId="64" fillId="16" borderId="16" xfId="2" applyFont="1" applyFill="1" applyBorder="1" applyAlignment="1" applyProtection="1">
      <alignment horizontal="center" vertical="center" shrinkToFit="1"/>
    </xf>
    <xf numFmtId="0" fontId="42" fillId="16" borderId="20" xfId="2" applyFont="1" applyFill="1" applyBorder="1" applyAlignment="1" applyProtection="1">
      <alignment horizontal="center" vertical="center" shrinkToFit="1"/>
    </xf>
    <xf numFmtId="0" fontId="42" fillId="16" borderId="16" xfId="2" applyFont="1" applyFill="1" applyBorder="1" applyAlignment="1" applyProtection="1">
      <alignment horizontal="center" vertical="center" shrinkToFit="1"/>
    </xf>
    <xf numFmtId="0" fontId="74" fillId="16" borderId="56" xfId="2" applyFont="1" applyFill="1" applyBorder="1" applyAlignment="1" applyProtection="1">
      <alignment horizontal="center" vertical="center" shrinkToFit="1"/>
    </xf>
    <xf numFmtId="0" fontId="74" fillId="16" borderId="61" xfId="2" applyFont="1" applyFill="1" applyBorder="1" applyAlignment="1" applyProtection="1">
      <alignment horizontal="center" vertical="center" shrinkToFit="1"/>
    </xf>
    <xf numFmtId="0" fontId="64" fillId="16" borderId="62" xfId="2" applyFont="1" applyFill="1" applyBorder="1" applyAlignment="1" applyProtection="1">
      <alignment horizontal="center" vertical="center" shrinkToFit="1"/>
    </xf>
    <xf numFmtId="168" fontId="64" fillId="16" borderId="20" xfId="2" applyNumberFormat="1" applyFont="1" applyFill="1" applyBorder="1" applyAlignment="1" applyProtection="1">
      <alignment horizontal="center" vertical="center" shrinkToFit="1"/>
    </xf>
    <xf numFmtId="168" fontId="64" fillId="16" borderId="16" xfId="2" applyNumberFormat="1" applyFont="1" applyFill="1" applyBorder="1" applyAlignment="1" applyProtection="1">
      <alignment horizontal="center" vertical="center" shrinkToFit="1"/>
    </xf>
    <xf numFmtId="0" fontId="42" fillId="16" borderId="20" xfId="2" applyFont="1" applyFill="1" applyBorder="1" applyAlignment="1" applyProtection="1">
      <alignment horizontal="center" vertical="center" wrapText="1" shrinkToFit="1"/>
    </xf>
    <xf numFmtId="0" fontId="42" fillId="16" borderId="16" xfId="2" applyFont="1" applyFill="1" applyBorder="1" applyAlignment="1" applyProtection="1">
      <alignment horizontal="center" vertical="center" wrapText="1" shrinkToFit="1"/>
    </xf>
    <xf numFmtId="0" fontId="75" fillId="10" borderId="74" xfId="0" applyFont="1" applyFill="1" applyBorder="1" applyAlignment="1" applyProtection="1">
      <alignment horizontal="center" vertical="center" shrinkToFit="1"/>
    </xf>
    <xf numFmtId="0" fontId="75" fillId="10" borderId="75" xfId="0" applyFont="1" applyFill="1" applyBorder="1" applyAlignment="1" applyProtection="1">
      <alignment horizontal="center" vertical="center" shrinkToFit="1"/>
    </xf>
    <xf numFmtId="0" fontId="75" fillId="10" borderId="76" xfId="0" applyFont="1" applyFill="1" applyBorder="1" applyAlignment="1" applyProtection="1">
      <alignment horizontal="center" vertical="center" shrinkToFit="1"/>
    </xf>
    <xf numFmtId="0" fontId="64" fillId="16" borderId="20" xfId="2" applyFont="1" applyFill="1" applyBorder="1" applyAlignment="1" applyProtection="1">
      <alignment horizontal="center" vertical="center" wrapText="1" shrinkToFit="1"/>
    </xf>
    <xf numFmtId="0" fontId="64" fillId="16" borderId="16" xfId="2" applyFont="1" applyFill="1" applyBorder="1" applyAlignment="1" applyProtection="1">
      <alignment horizontal="center" vertical="center" wrapText="1" shrinkToFit="1"/>
    </xf>
    <xf numFmtId="0" fontId="64" fillId="16" borderId="60" xfId="2" applyFont="1" applyFill="1" applyBorder="1" applyAlignment="1" applyProtection="1">
      <alignment horizontal="center" vertical="center" wrapText="1"/>
    </xf>
    <xf numFmtId="0" fontId="64" fillId="16" borderId="17" xfId="2" applyFont="1" applyFill="1" applyBorder="1" applyAlignment="1" applyProtection="1">
      <alignment horizontal="center" vertical="center" wrapText="1"/>
    </xf>
    <xf numFmtId="0" fontId="64" fillId="16" borderId="57" xfId="2" applyFont="1" applyFill="1" applyBorder="1" applyAlignment="1" applyProtection="1">
      <alignment horizontal="center" vertical="center" textRotation="90" shrinkToFit="1"/>
    </xf>
    <xf numFmtId="0" fontId="64" fillId="16" borderId="42" xfId="2" applyFont="1" applyFill="1" applyBorder="1" applyAlignment="1" applyProtection="1">
      <alignment horizontal="center" vertical="center" textRotation="90" shrinkToFit="1"/>
    </xf>
    <xf numFmtId="0" fontId="63" fillId="10" borderId="0" xfId="0" applyFont="1" applyFill="1" applyAlignment="1" applyProtection="1">
      <alignment horizontal="center" vertical="center" shrinkToFit="1"/>
    </xf>
    <xf numFmtId="0" fontId="76" fillId="10" borderId="0" xfId="0" applyFont="1" applyFill="1" applyBorder="1" applyAlignment="1" applyProtection="1">
      <alignment horizontal="center" vertical="center" shrinkToFit="1"/>
    </xf>
    <xf numFmtId="0" fontId="64" fillId="16" borderId="20" xfId="2" applyFont="1" applyFill="1" applyBorder="1" applyAlignment="1" applyProtection="1">
      <alignment horizontal="center" vertical="center" wrapText="1"/>
    </xf>
    <xf numFmtId="0" fontId="64" fillId="16" borderId="16" xfId="2" applyFont="1" applyFill="1" applyBorder="1" applyAlignment="1" applyProtection="1">
      <alignment horizontal="center" vertical="center" wrapText="1"/>
    </xf>
    <xf numFmtId="0" fontId="71" fillId="16" borderId="20" xfId="2" applyFont="1" applyFill="1" applyBorder="1" applyAlignment="1" applyProtection="1">
      <alignment horizontal="center" vertical="center" wrapText="1" shrinkToFit="1"/>
    </xf>
    <xf numFmtId="0" fontId="71" fillId="16" borderId="16" xfId="2" applyFont="1" applyFill="1" applyBorder="1" applyAlignment="1" applyProtection="1">
      <alignment horizontal="center" vertical="center" wrapText="1" shrinkToFit="1"/>
    </xf>
    <xf numFmtId="0" fontId="77" fillId="10" borderId="0" xfId="0" applyFont="1" applyFill="1" applyBorder="1" applyAlignment="1" applyProtection="1">
      <alignment horizontal="center" vertical="center" wrapText="1" shrinkToFit="1"/>
      <protection locked="0"/>
    </xf>
    <xf numFmtId="0" fontId="78" fillId="10" borderId="74" xfId="0" applyFont="1" applyFill="1" applyBorder="1" applyAlignment="1" applyProtection="1">
      <alignment horizontal="center" vertical="center" wrapText="1" shrinkToFit="1"/>
    </xf>
    <xf numFmtId="0" fontId="78" fillId="10" borderId="75" xfId="0" applyFont="1" applyFill="1" applyBorder="1" applyAlignment="1" applyProtection="1">
      <alignment horizontal="center" vertical="center" wrapText="1" shrinkToFit="1"/>
    </xf>
    <xf numFmtId="0" fontId="78" fillId="10" borderId="76" xfId="0" applyFont="1" applyFill="1" applyBorder="1" applyAlignment="1" applyProtection="1">
      <alignment horizontal="center" vertical="center" wrapText="1" shrinkToFit="1"/>
    </xf>
    <xf numFmtId="0" fontId="79" fillId="10" borderId="74" xfId="0" applyFont="1" applyFill="1" applyBorder="1" applyAlignment="1" applyProtection="1">
      <alignment horizontal="center" vertical="center" shrinkToFit="1"/>
    </xf>
    <xf numFmtId="0" fontId="79" fillId="10" borderId="75" xfId="0" applyFont="1" applyFill="1" applyBorder="1" applyAlignment="1" applyProtection="1">
      <alignment horizontal="center" vertical="center" shrinkToFit="1"/>
    </xf>
    <xf numFmtId="0" fontId="79" fillId="10" borderId="76" xfId="0" applyFont="1" applyFill="1" applyBorder="1" applyAlignment="1" applyProtection="1">
      <alignment horizontal="center" vertical="center" shrinkToFit="1"/>
    </xf>
    <xf numFmtId="0" fontId="71" fillId="16" borderId="20" xfId="2" applyFont="1" applyFill="1" applyBorder="1" applyAlignment="1" applyProtection="1">
      <alignment horizontal="center" vertical="center" shrinkToFit="1"/>
    </xf>
    <xf numFmtId="0" fontId="71" fillId="16" borderId="16" xfId="2" applyFont="1" applyFill="1" applyBorder="1" applyAlignment="1" applyProtection="1">
      <alignment horizontal="center" vertical="center" shrinkToFit="1"/>
    </xf>
    <xf numFmtId="0" fontId="0" fillId="10" borderId="12" xfId="0" applyFill="1" applyBorder="1" applyAlignment="1" applyProtection="1">
      <alignment horizontal="center"/>
    </xf>
    <xf numFmtId="0" fontId="61" fillId="21" borderId="23" xfId="0" applyNumberFormat="1" applyFont="1" applyFill="1" applyBorder="1" applyAlignment="1" applyProtection="1">
      <alignment horizontal="center"/>
    </xf>
    <xf numFmtId="0" fontId="61" fillId="21" borderId="1" xfId="0" applyNumberFormat="1" applyFont="1" applyFill="1" applyBorder="1" applyAlignment="1" applyProtection="1">
      <alignment horizontal="center"/>
    </xf>
    <xf numFmtId="0" fontId="61" fillId="21" borderId="18" xfId="0" applyNumberFormat="1" applyFont="1" applyFill="1" applyBorder="1" applyAlignment="1" applyProtection="1">
      <alignment horizontal="center"/>
    </xf>
    <xf numFmtId="0" fontId="61" fillId="21" borderId="15" xfId="0" applyNumberFormat="1" applyFont="1" applyFill="1" applyBorder="1" applyAlignment="1" applyProtection="1">
      <alignment horizontal="center"/>
    </xf>
    <xf numFmtId="0" fontId="61" fillId="21" borderId="46" xfId="0" applyNumberFormat="1" applyFont="1" applyFill="1" applyBorder="1" applyAlignment="1" applyProtection="1">
      <alignment horizontal="center"/>
    </xf>
    <xf numFmtId="0" fontId="61" fillId="21" borderId="48" xfId="0" applyNumberFormat="1" applyFont="1" applyFill="1" applyBorder="1" applyAlignment="1" applyProtection="1">
      <alignment horizontal="center"/>
    </xf>
    <xf numFmtId="0" fontId="59" fillId="21" borderId="2" xfId="0" applyFont="1" applyFill="1" applyBorder="1" applyAlignment="1" applyProtection="1">
      <alignment horizontal="center" vertical="center"/>
    </xf>
    <xf numFmtId="0" fontId="59" fillId="21" borderId="14" xfId="0" applyFont="1" applyFill="1" applyBorder="1" applyAlignment="1" applyProtection="1">
      <alignment horizontal="center" vertical="center"/>
    </xf>
    <xf numFmtId="0" fontId="59" fillId="21" borderId="22" xfId="0" applyFont="1" applyFill="1" applyBorder="1" applyAlignment="1" applyProtection="1">
      <alignment horizontal="center" vertical="center"/>
    </xf>
    <xf numFmtId="0" fontId="64" fillId="16" borderId="63" xfId="0" applyFont="1" applyFill="1" applyBorder="1" applyAlignment="1" applyProtection="1">
      <alignment horizontal="center" vertical="center"/>
    </xf>
    <xf numFmtId="0" fontId="64" fillId="16" borderId="34" xfId="0" applyFont="1" applyFill="1" applyBorder="1" applyAlignment="1" applyProtection="1">
      <alignment horizontal="center" vertical="center"/>
    </xf>
    <xf numFmtId="0" fontId="64" fillId="16" borderId="32" xfId="0" applyFont="1" applyFill="1" applyBorder="1" applyAlignment="1" applyProtection="1">
      <alignment horizontal="center" vertical="center"/>
    </xf>
    <xf numFmtId="0" fontId="64" fillId="16" borderId="5" xfId="0" applyFont="1" applyFill="1" applyBorder="1" applyAlignment="1" applyProtection="1">
      <alignment horizontal="center" vertical="center"/>
    </xf>
    <xf numFmtId="0" fontId="64" fillId="16" borderId="56" xfId="0" applyFont="1" applyFill="1" applyBorder="1" applyAlignment="1" applyProtection="1">
      <alignment horizontal="center"/>
    </xf>
    <xf numFmtId="0" fontId="64" fillId="16" borderId="64" xfId="0" applyFont="1" applyFill="1" applyBorder="1" applyAlignment="1" applyProtection="1">
      <alignment horizontal="center"/>
    </xf>
    <xf numFmtId="0" fontId="64" fillId="16" borderId="62" xfId="0" applyFont="1" applyFill="1" applyBorder="1" applyAlignment="1" applyProtection="1">
      <alignment horizontal="center" vertical="center"/>
    </xf>
    <xf numFmtId="0" fontId="64" fillId="16" borderId="20" xfId="0" applyFont="1" applyFill="1" applyBorder="1" applyAlignment="1" applyProtection="1">
      <alignment horizontal="center" vertical="center"/>
    </xf>
    <xf numFmtId="0" fontId="64" fillId="16" borderId="62" xfId="0" applyFont="1" applyFill="1" applyBorder="1" applyAlignment="1" applyProtection="1">
      <alignment horizontal="center" vertical="center" wrapText="1"/>
    </xf>
    <xf numFmtId="0" fontId="64" fillId="16" borderId="20" xfId="0" applyFont="1" applyFill="1" applyBorder="1" applyAlignment="1" applyProtection="1">
      <alignment horizontal="center" vertical="center" wrapText="1"/>
    </xf>
    <xf numFmtId="0" fontId="74" fillId="10" borderId="12" xfId="0" applyFont="1" applyFill="1" applyBorder="1" applyAlignment="1" applyProtection="1">
      <alignment horizontal="center" vertical="center" wrapText="1"/>
    </xf>
    <xf numFmtId="0" fontId="80" fillId="10" borderId="12" xfId="0" applyFont="1" applyFill="1" applyBorder="1" applyAlignment="1" applyProtection="1">
      <alignment horizontal="center" vertical="center"/>
    </xf>
    <xf numFmtId="0" fontId="64" fillId="16" borderId="46" xfId="0" applyFont="1" applyFill="1" applyBorder="1" applyAlignment="1" applyProtection="1">
      <alignment horizontal="center"/>
    </xf>
    <xf numFmtId="0" fontId="64" fillId="16" borderId="48" xfId="0" applyFont="1" applyFill="1" applyBorder="1" applyAlignment="1" applyProtection="1">
      <alignment horizontal="center"/>
    </xf>
    <xf numFmtId="0" fontId="64" fillId="16" borderId="22" xfId="0" applyFont="1" applyFill="1" applyBorder="1" applyAlignment="1" applyProtection="1">
      <alignment horizontal="center" wrapText="1"/>
    </xf>
    <xf numFmtId="0" fontId="64" fillId="16" borderId="26" xfId="0" applyFont="1" applyFill="1" applyBorder="1" applyAlignment="1" applyProtection="1">
      <alignment horizontal="center" wrapText="1"/>
    </xf>
    <xf numFmtId="0" fontId="6" fillId="0" borderId="0" xfId="0" applyFont="1" applyFill="1" applyBorder="1" applyAlignment="1" applyProtection="1">
      <alignment horizontal="left" vertical="center"/>
    </xf>
    <xf numFmtId="49" fontId="25" fillId="18" borderId="19" xfId="0" quotePrefix="1" applyNumberFormat="1" applyFont="1" applyFill="1" applyBorder="1" applyAlignment="1" applyProtection="1">
      <alignment horizontal="center" vertical="center" shrinkToFit="1"/>
    </xf>
    <xf numFmtId="49" fontId="25" fillId="18" borderId="31" xfId="0" quotePrefix="1" applyNumberFormat="1" applyFont="1" applyFill="1" applyBorder="1" applyAlignment="1" applyProtection="1">
      <alignment horizontal="center" vertical="center" shrinkToFit="1"/>
    </xf>
    <xf numFmtId="49" fontId="25" fillId="19" borderId="19" xfId="0" quotePrefix="1" applyNumberFormat="1" applyFont="1" applyFill="1" applyBorder="1" applyAlignment="1" applyProtection="1">
      <alignment horizontal="center" vertical="center" shrinkToFit="1"/>
    </xf>
    <xf numFmtId="49" fontId="25" fillId="19" borderId="31" xfId="0" quotePrefix="1" applyNumberFormat="1" applyFont="1" applyFill="1" applyBorder="1" applyAlignment="1" applyProtection="1">
      <alignment horizontal="center" vertical="center" shrinkToFit="1"/>
    </xf>
    <xf numFmtId="49" fontId="25" fillId="18" borderId="47" xfId="0" quotePrefix="1" applyNumberFormat="1" applyFont="1" applyFill="1" applyBorder="1" applyAlignment="1" applyProtection="1">
      <alignment horizontal="center" vertical="center" shrinkToFit="1"/>
    </xf>
    <xf numFmtId="49" fontId="25" fillId="18" borderId="58" xfId="0" quotePrefix="1" applyNumberFormat="1" applyFont="1" applyFill="1" applyBorder="1" applyAlignment="1" applyProtection="1">
      <alignment horizontal="center" vertical="center" shrinkToFit="1"/>
    </xf>
    <xf numFmtId="0" fontId="6" fillId="0" borderId="0" xfId="0" applyFont="1" applyFill="1" applyBorder="1" applyAlignment="1" applyProtection="1">
      <alignment horizontal="center" vertical="center"/>
    </xf>
    <xf numFmtId="0" fontId="25" fillId="19" borderId="46" xfId="0" quotePrefix="1" applyNumberFormat="1" applyFont="1" applyFill="1" applyBorder="1" applyAlignment="1" applyProtection="1">
      <alignment horizontal="center" vertical="center" shrinkToFit="1"/>
    </xf>
    <xf numFmtId="0" fontId="25" fillId="19" borderId="37" xfId="0" quotePrefix="1" applyNumberFormat="1" applyFont="1" applyFill="1" applyBorder="1" applyAlignment="1" applyProtection="1">
      <alignment horizontal="center" vertical="center" shrinkToFit="1"/>
    </xf>
    <xf numFmtId="0" fontId="10" fillId="0" borderId="35" xfId="0" applyFont="1" applyBorder="1" applyAlignment="1" applyProtection="1">
      <alignment horizontal="center" vertical="center"/>
    </xf>
    <xf numFmtId="0" fontId="10" fillId="0" borderId="38" xfId="0" applyFont="1" applyBorder="1" applyAlignment="1" applyProtection="1">
      <alignment horizontal="center" vertical="center"/>
    </xf>
    <xf numFmtId="0" fontId="10" fillId="0" borderId="63" xfId="0" applyFont="1" applyFill="1" applyBorder="1" applyAlignment="1" applyProtection="1">
      <alignment horizontal="center" vertical="center"/>
    </xf>
    <xf numFmtId="0" fontId="10" fillId="0" borderId="8" xfId="0" applyFont="1" applyFill="1" applyBorder="1" applyAlignment="1" applyProtection="1">
      <alignment horizontal="center" vertical="center"/>
    </xf>
    <xf numFmtId="0" fontId="10" fillId="0" borderId="18" xfId="0" applyFont="1" applyFill="1" applyBorder="1" applyAlignment="1" applyProtection="1">
      <alignment horizontal="center" vertical="center"/>
    </xf>
    <xf numFmtId="0" fontId="10" fillId="0" borderId="12" xfId="0" applyFont="1" applyFill="1" applyBorder="1" applyAlignment="1" applyProtection="1">
      <alignment horizontal="center" vertical="center"/>
    </xf>
    <xf numFmtId="0" fontId="32" fillId="0" borderId="6" xfId="0" applyFont="1" applyFill="1" applyBorder="1" applyAlignment="1" applyProtection="1">
      <alignment horizontal="center" vertical="center"/>
    </xf>
    <xf numFmtId="0" fontId="32" fillId="0" borderId="7" xfId="0" applyFont="1" applyFill="1" applyBorder="1" applyAlignment="1" applyProtection="1">
      <alignment horizontal="center" vertical="center"/>
    </xf>
    <xf numFmtId="0" fontId="32" fillId="0" borderId="8" xfId="0" applyFont="1" applyFill="1" applyBorder="1" applyAlignment="1" applyProtection="1">
      <alignment horizontal="center" vertical="center"/>
    </xf>
    <xf numFmtId="0" fontId="10" fillId="0" borderId="9" xfId="0" applyFont="1" applyBorder="1" applyAlignment="1" applyProtection="1">
      <alignment horizontal="right" vertical="center"/>
    </xf>
    <xf numFmtId="0" fontId="10" fillId="0" borderId="0" xfId="0" applyFont="1" applyBorder="1" applyAlignment="1" applyProtection="1">
      <alignment horizontal="right" vertical="center"/>
    </xf>
    <xf numFmtId="0" fontId="10" fillId="0" borderId="0" xfId="0" applyFont="1" applyBorder="1" applyAlignment="1" applyProtection="1">
      <alignment horizontal="left" vertical="center"/>
      <protection locked="0"/>
    </xf>
    <xf numFmtId="0" fontId="10" fillId="0" borderId="10" xfId="0" applyFont="1" applyBorder="1" applyAlignment="1" applyProtection="1">
      <alignment horizontal="left" vertical="center"/>
      <protection locked="0"/>
    </xf>
    <xf numFmtId="0" fontId="10" fillId="0" borderId="43" xfId="0" applyFont="1" applyBorder="1" applyAlignment="1" applyProtection="1">
      <alignment horizontal="right" vertical="center"/>
    </xf>
    <xf numFmtId="0" fontId="10" fillId="0" borderId="53" xfId="0" applyFont="1" applyBorder="1" applyAlignment="1" applyProtection="1">
      <alignment horizontal="right" vertical="center"/>
    </xf>
    <xf numFmtId="0" fontId="10" fillId="0" borderId="53"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32" fillId="0" borderId="0" xfId="0" applyFont="1" applyFill="1" applyBorder="1" applyAlignment="1" applyProtection="1">
      <alignment horizontal="center" vertical="center"/>
    </xf>
    <xf numFmtId="0" fontId="32" fillId="0" borderId="10" xfId="0" applyFont="1" applyFill="1" applyBorder="1" applyAlignment="1" applyProtection="1">
      <alignment horizontal="center" vertical="center"/>
    </xf>
    <xf numFmtId="0" fontId="0" fillId="0" borderId="12" xfId="0" applyFill="1" applyBorder="1" applyAlignment="1" applyProtection="1">
      <alignment horizontal="left"/>
    </xf>
    <xf numFmtId="0" fontId="33" fillId="0" borderId="7" xfId="0" applyFont="1" applyFill="1" applyBorder="1" applyAlignment="1" applyProtection="1">
      <alignment horizontal="center" vertical="center" wrapText="1"/>
    </xf>
    <xf numFmtId="0" fontId="25" fillId="0" borderId="12" xfId="0" applyFont="1" applyBorder="1" applyProtection="1"/>
    <xf numFmtId="49" fontId="4" fillId="18" borderId="19" xfId="0" applyNumberFormat="1" applyFont="1" applyFill="1" applyBorder="1" applyAlignment="1" applyProtection="1">
      <alignment horizontal="center"/>
    </xf>
    <xf numFmtId="49" fontId="4" fillId="18" borderId="31" xfId="0" applyNumberFormat="1" applyFont="1" applyFill="1" applyBorder="1" applyAlignment="1" applyProtection="1">
      <alignment horizontal="center"/>
    </xf>
    <xf numFmtId="49" fontId="4" fillId="18" borderId="47" xfId="0" applyNumberFormat="1" applyFont="1" applyFill="1" applyBorder="1" applyAlignment="1" applyProtection="1">
      <alignment horizontal="center"/>
    </xf>
    <xf numFmtId="49" fontId="4" fillId="18" borderId="58" xfId="0" applyNumberFormat="1" applyFont="1" applyFill="1" applyBorder="1" applyAlignment="1" applyProtection="1">
      <alignment horizontal="center"/>
    </xf>
    <xf numFmtId="0" fontId="4" fillId="18" borderId="46" xfId="0" applyNumberFormat="1" applyFont="1" applyFill="1" applyBorder="1" applyAlignment="1" applyProtection="1">
      <alignment horizontal="center"/>
    </xf>
    <xf numFmtId="0" fontId="4" fillId="18" borderId="37" xfId="0" applyNumberFormat="1" applyFont="1" applyFill="1" applyBorder="1" applyAlignment="1" applyProtection="1">
      <alignment horizontal="center"/>
    </xf>
    <xf numFmtId="0" fontId="4" fillId="18" borderId="65" xfId="0" applyNumberFormat="1" applyFont="1" applyFill="1" applyBorder="1" applyAlignment="1" applyProtection="1">
      <alignment horizontal="center"/>
    </xf>
    <xf numFmtId="0" fontId="34" fillId="0" borderId="63" xfId="0" applyFont="1" applyBorder="1" applyAlignment="1" applyProtection="1">
      <alignment horizontal="center" vertical="center"/>
    </xf>
    <xf numFmtId="0" fontId="34" fillId="0" borderId="7" xfId="0" applyFont="1" applyBorder="1" applyAlignment="1" applyProtection="1"/>
    <xf numFmtId="0" fontId="34" fillId="0" borderId="34" xfId="0" applyFont="1" applyBorder="1" applyAlignment="1" applyProtection="1"/>
    <xf numFmtId="0" fontId="34" fillId="0" borderId="18" xfId="0" applyFont="1" applyBorder="1" applyAlignment="1" applyProtection="1"/>
    <xf numFmtId="0" fontId="34" fillId="0" borderId="12" xfId="0" applyFont="1" applyBorder="1" applyAlignment="1" applyProtection="1"/>
    <xf numFmtId="0" fontId="34" fillId="0" borderId="15" xfId="0" applyFont="1" applyBorder="1" applyAlignment="1" applyProtection="1"/>
    <xf numFmtId="0" fontId="35" fillId="0" borderId="63" xfId="0" applyFont="1" applyBorder="1" applyAlignment="1" applyProtection="1">
      <alignment horizontal="center"/>
    </xf>
    <xf numFmtId="0" fontId="35" fillId="0" borderId="7" xfId="0" applyFont="1" applyBorder="1" applyAlignment="1" applyProtection="1">
      <alignment horizontal="center"/>
    </xf>
    <xf numFmtId="0" fontId="35" fillId="0" borderId="34" xfId="0" applyFont="1" applyBorder="1" applyAlignment="1" applyProtection="1">
      <alignment horizontal="center"/>
    </xf>
    <xf numFmtId="0" fontId="35" fillId="0" borderId="8" xfId="0" applyFont="1" applyBorder="1" applyAlignment="1" applyProtection="1">
      <alignment horizontal="center"/>
    </xf>
    <xf numFmtId="167" fontId="34" fillId="0" borderId="18" xfId="0" applyNumberFormat="1" applyFont="1" applyBorder="1" applyAlignment="1" applyProtection="1">
      <alignment horizontal="center" vertical="center"/>
      <protection locked="0"/>
    </xf>
    <xf numFmtId="167" fontId="34" fillId="0" borderId="12" xfId="0" applyNumberFormat="1" applyFont="1" applyBorder="1" applyAlignment="1" applyProtection="1">
      <alignment horizontal="center" vertical="center"/>
      <protection locked="0"/>
    </xf>
    <xf numFmtId="167" fontId="34" fillId="0" borderId="15" xfId="0" applyNumberFormat="1" applyFont="1" applyBorder="1" applyAlignment="1" applyProtection="1">
      <alignment horizontal="center" vertical="center"/>
      <protection locked="0"/>
    </xf>
    <xf numFmtId="167" fontId="34" fillId="0" borderId="13" xfId="0" applyNumberFormat="1" applyFont="1" applyBorder="1" applyAlignment="1" applyProtection="1">
      <alignment horizontal="center" vertical="center"/>
      <protection locked="0"/>
    </xf>
    <xf numFmtId="0" fontId="14" fillId="0" borderId="43" xfId="0" applyFont="1" applyFill="1" applyBorder="1" applyAlignment="1" applyProtection="1">
      <alignment horizontal="center" vertical="center"/>
    </xf>
    <xf numFmtId="0" fontId="14" fillId="0" borderId="53" xfId="0" applyFont="1" applyFill="1" applyBorder="1" applyAlignment="1" applyProtection="1">
      <alignment horizontal="center" vertical="center"/>
    </xf>
    <xf numFmtId="0" fontId="14" fillId="0" borderId="25" xfId="0" applyFont="1" applyFill="1" applyBorder="1" applyAlignment="1" applyProtection="1">
      <alignment horizontal="center" vertical="center"/>
    </xf>
    <xf numFmtId="0" fontId="6" fillId="0" borderId="0" xfId="0" applyFont="1" applyBorder="1" applyAlignment="1" applyProtection="1">
      <alignment horizontal="right"/>
    </xf>
    <xf numFmtId="0" fontId="0" fillId="0" borderId="0" xfId="0" applyBorder="1" applyAlignment="1" applyProtection="1">
      <alignment horizontal="right"/>
    </xf>
    <xf numFmtId="0" fontId="4" fillId="0" borderId="0" xfId="0" applyFont="1" applyBorder="1" applyAlignment="1" applyProtection="1">
      <alignment horizontal="right"/>
    </xf>
    <xf numFmtId="49" fontId="4" fillId="18" borderId="66" xfId="0" applyNumberFormat="1" applyFont="1" applyFill="1" applyBorder="1" applyAlignment="1" applyProtection="1">
      <alignment horizontal="center"/>
    </xf>
    <xf numFmtId="0" fontId="14" fillId="0" borderId="6" xfId="0" applyFont="1" applyFill="1" applyBorder="1" applyAlignment="1" applyProtection="1">
      <alignment horizontal="center" vertical="center"/>
    </xf>
    <xf numFmtId="0" fontId="14" fillId="0" borderId="7" xfId="0" applyFont="1" applyFill="1" applyBorder="1" applyAlignment="1" applyProtection="1">
      <alignment horizontal="center" vertical="center"/>
    </xf>
    <xf numFmtId="0" fontId="14" fillId="0" borderId="8" xfId="0" applyFont="1" applyFill="1" applyBorder="1" applyAlignment="1" applyProtection="1">
      <alignment horizontal="center" vertical="center"/>
    </xf>
    <xf numFmtId="0" fontId="0" fillId="0" borderId="31" xfId="0" applyBorder="1" applyAlignment="1" applyProtection="1">
      <alignment horizontal="center" vertical="center"/>
    </xf>
    <xf numFmtId="0" fontId="0" fillId="0" borderId="3" xfId="0" applyBorder="1" applyAlignment="1" applyProtection="1">
      <alignment horizontal="center" vertical="center"/>
    </xf>
    <xf numFmtId="0" fontId="34" fillId="0" borderId="6" xfId="0" applyFont="1" applyBorder="1" applyAlignment="1" applyProtection="1">
      <alignment horizontal="center" vertical="center"/>
    </xf>
    <xf numFmtId="0" fontId="34" fillId="0" borderId="7" xfId="0" applyFont="1" applyBorder="1" applyAlignment="1" applyProtection="1">
      <alignment horizontal="center" vertical="center"/>
    </xf>
    <xf numFmtId="0" fontId="34" fillId="0" borderId="8" xfId="0" applyFont="1" applyBorder="1" applyAlignment="1" applyProtection="1">
      <alignment horizontal="center" vertical="center"/>
    </xf>
    <xf numFmtId="0" fontId="34" fillId="0" borderId="11" xfId="0" applyFont="1" applyBorder="1" applyAlignment="1" applyProtection="1">
      <alignment horizontal="center" vertical="center"/>
    </xf>
    <xf numFmtId="0" fontId="34" fillId="0" borderId="12" xfId="0" applyFont="1" applyBorder="1" applyAlignment="1" applyProtection="1">
      <alignment horizontal="center" vertical="center"/>
    </xf>
    <xf numFmtId="0" fontId="34" fillId="0" borderId="13" xfId="0" applyFont="1" applyBorder="1" applyAlignment="1" applyProtection="1">
      <alignment horizontal="center" vertical="center"/>
    </xf>
    <xf numFmtId="0" fontId="14" fillId="0" borderId="6" xfId="0" applyFont="1" applyBorder="1" applyAlignment="1" applyProtection="1"/>
    <xf numFmtId="0" fontId="14" fillId="0" borderId="7" xfId="0" applyFont="1" applyBorder="1" applyAlignment="1" applyProtection="1"/>
    <xf numFmtId="0" fontId="4" fillId="0" borderId="40" xfId="0" applyFont="1" applyFill="1" applyBorder="1" applyAlignment="1" applyProtection="1">
      <alignment horizontal="center" vertical="center"/>
    </xf>
    <xf numFmtId="0" fontId="4" fillId="0" borderId="31" xfId="0" applyFont="1" applyFill="1" applyBorder="1" applyAlignment="1" applyProtection="1">
      <alignment horizontal="center" vertical="center"/>
    </xf>
    <xf numFmtId="0" fontId="4" fillId="0" borderId="3" xfId="0" applyFont="1" applyFill="1" applyBorder="1" applyAlignment="1" applyProtection="1">
      <alignment horizontal="center" vertical="center"/>
    </xf>
    <xf numFmtId="49" fontId="4" fillId="18" borderId="67" xfId="0" applyNumberFormat="1" applyFont="1" applyFill="1" applyBorder="1" applyAlignment="1" applyProtection="1">
      <alignment horizontal="center"/>
    </xf>
    <xf numFmtId="0" fontId="36" fillId="14" borderId="19" xfId="0" applyFont="1" applyFill="1" applyBorder="1" applyAlignment="1" applyProtection="1">
      <alignment horizontal="center"/>
    </xf>
    <xf numFmtId="0" fontId="36" fillId="14" borderId="3" xfId="0" applyFont="1" applyFill="1" applyBorder="1" applyAlignment="1" applyProtection="1">
      <alignment horizontal="center"/>
    </xf>
    <xf numFmtId="0" fontId="6" fillId="0" borderId="19" xfId="0" applyFont="1" applyBorder="1" applyAlignment="1" applyProtection="1">
      <alignment horizontal="center" vertical="center"/>
    </xf>
    <xf numFmtId="0" fontId="6" fillId="0" borderId="31" xfId="0" applyFont="1" applyBorder="1" applyAlignment="1" applyProtection="1">
      <alignment horizontal="center" vertical="center"/>
    </xf>
    <xf numFmtId="0" fontId="6" fillId="0" borderId="3" xfId="0" applyFont="1" applyBorder="1" applyAlignment="1" applyProtection="1">
      <alignment horizontal="center" vertical="center"/>
    </xf>
    <xf numFmtId="0" fontId="34" fillId="18" borderId="6" xfId="0" applyFont="1" applyFill="1" applyBorder="1" applyAlignment="1" applyProtection="1">
      <alignment horizontal="center" vertical="center" wrapText="1"/>
    </xf>
    <xf numFmtId="0" fontId="34" fillId="18" borderId="7" xfId="0" applyFont="1" applyFill="1" applyBorder="1" applyAlignment="1" applyProtection="1">
      <alignment horizontal="center" vertical="center" wrapText="1"/>
    </xf>
    <xf numFmtId="0" fontId="34" fillId="18" borderId="11" xfId="0" applyFont="1" applyFill="1" applyBorder="1" applyAlignment="1" applyProtection="1">
      <alignment horizontal="center" vertical="center" wrapText="1"/>
    </xf>
    <xf numFmtId="0" fontId="34" fillId="18" borderId="12" xfId="0" applyFont="1" applyFill="1" applyBorder="1" applyAlignment="1" applyProtection="1">
      <alignment horizontal="center" vertical="center" wrapText="1"/>
    </xf>
    <xf numFmtId="0" fontId="34" fillId="18" borderId="7" xfId="0" applyFont="1" applyFill="1" applyBorder="1" applyAlignment="1" applyProtection="1">
      <alignment horizontal="center" vertical="center"/>
    </xf>
    <xf numFmtId="0" fontId="34" fillId="18" borderId="34" xfId="0" applyFont="1" applyFill="1" applyBorder="1" applyAlignment="1" applyProtection="1">
      <alignment horizontal="center" vertical="center"/>
    </xf>
    <xf numFmtId="0" fontId="34" fillId="18" borderId="12" xfId="0" applyFont="1" applyFill="1" applyBorder="1" applyAlignment="1" applyProtection="1">
      <alignment horizontal="center" vertical="center"/>
    </xf>
    <xf numFmtId="0" fontId="34" fillId="18" borderId="15" xfId="0" applyFont="1" applyFill="1" applyBorder="1" applyAlignment="1" applyProtection="1">
      <alignment horizontal="center" vertical="center"/>
    </xf>
    <xf numFmtId="0" fontId="4" fillId="0" borderId="41" xfId="0" applyFont="1" applyFill="1" applyBorder="1" applyAlignment="1" applyProtection="1">
      <alignment horizontal="center" vertical="center"/>
    </xf>
    <xf numFmtId="0" fontId="4" fillId="0" borderId="58" xfId="0" applyFont="1" applyFill="1" applyBorder="1" applyAlignment="1" applyProtection="1">
      <alignment horizontal="center" vertical="center"/>
    </xf>
    <xf numFmtId="0" fontId="4" fillId="0" borderId="49" xfId="0" applyFont="1" applyFill="1" applyBorder="1" applyAlignment="1" applyProtection="1">
      <alignment horizontal="center" vertical="center"/>
    </xf>
    <xf numFmtId="0" fontId="4" fillId="0" borderId="43" xfId="0" applyFont="1" applyFill="1" applyBorder="1" applyAlignment="1" applyProtection="1">
      <alignment horizontal="center" vertical="center"/>
    </xf>
    <xf numFmtId="0" fontId="4" fillId="0" borderId="53" xfId="0" applyFont="1" applyFill="1" applyBorder="1" applyAlignment="1" applyProtection="1">
      <alignment horizontal="center" vertical="center"/>
    </xf>
    <xf numFmtId="0" fontId="4" fillId="0" borderId="25" xfId="0" applyFont="1" applyFill="1" applyBorder="1" applyAlignment="1" applyProtection="1">
      <alignment horizontal="center" vertical="center"/>
    </xf>
    <xf numFmtId="0" fontId="4" fillId="0" borderId="45" xfId="0" applyNumberFormat="1" applyFont="1" applyFill="1" applyBorder="1" applyAlignment="1" applyProtection="1">
      <alignment horizontal="center" vertical="center"/>
    </xf>
    <xf numFmtId="0" fontId="4" fillId="0" borderId="37" xfId="0" applyNumberFormat="1" applyFont="1" applyFill="1" applyBorder="1" applyAlignment="1" applyProtection="1">
      <alignment horizontal="center" vertical="center"/>
    </xf>
    <xf numFmtId="0" fontId="4" fillId="0" borderId="48" xfId="0" applyNumberFormat="1" applyFont="1" applyFill="1" applyBorder="1" applyAlignment="1" applyProtection="1">
      <alignment horizontal="center" vertical="center"/>
    </xf>
    <xf numFmtId="0" fontId="4" fillId="0" borderId="63" xfId="0" applyFont="1" applyFill="1" applyBorder="1" applyAlignment="1" applyProtection="1">
      <alignment horizontal="center" vertical="center"/>
    </xf>
    <xf numFmtId="0" fontId="4" fillId="0" borderId="7" xfId="0" applyFont="1" applyFill="1" applyBorder="1" applyAlignment="1" applyProtection="1">
      <alignment horizontal="center" vertical="center"/>
    </xf>
    <xf numFmtId="0" fontId="4" fillId="0" borderId="8" xfId="0" applyFont="1" applyFill="1" applyBorder="1" applyAlignment="1" applyProtection="1">
      <alignment horizontal="center" vertical="center"/>
    </xf>
    <xf numFmtId="0" fontId="4" fillId="0" borderId="18" xfId="0" applyFont="1" applyFill="1" applyBorder="1" applyAlignment="1" applyProtection="1">
      <alignment horizontal="center" vertical="center"/>
    </xf>
    <xf numFmtId="0" fontId="4" fillId="0" borderId="12" xfId="0" applyFont="1" applyFill="1" applyBorder="1" applyAlignment="1" applyProtection="1">
      <alignment horizontal="center" vertical="center"/>
    </xf>
    <xf numFmtId="0" fontId="4" fillId="0" borderId="13" xfId="0" applyFont="1" applyFill="1" applyBorder="1" applyAlignment="1" applyProtection="1">
      <alignment horizontal="center" vertical="center"/>
    </xf>
    <xf numFmtId="0" fontId="4" fillId="0" borderId="6" xfId="0" applyFont="1" applyBorder="1" applyAlignment="1" applyProtection="1">
      <alignment horizontal="center" vertical="center"/>
    </xf>
    <xf numFmtId="0" fontId="4" fillId="0" borderId="7" xfId="0" applyFont="1" applyBorder="1" applyAlignment="1" applyProtection="1">
      <alignment horizontal="center" vertical="center"/>
    </xf>
    <xf numFmtId="0" fontId="4" fillId="0" borderId="34" xfId="0" applyFont="1" applyBorder="1" applyAlignment="1" applyProtection="1">
      <alignment horizontal="center" vertical="center"/>
    </xf>
    <xf numFmtId="0" fontId="4" fillId="0" borderId="11" xfId="0" applyFont="1" applyBorder="1" applyAlignment="1" applyProtection="1">
      <alignment horizontal="center" vertical="center"/>
    </xf>
    <xf numFmtId="0" fontId="4" fillId="0" borderId="12" xfId="0" applyFont="1" applyBorder="1" applyAlignment="1" applyProtection="1">
      <alignment horizontal="center" vertical="center"/>
    </xf>
    <xf numFmtId="0" fontId="4" fillId="0" borderId="15" xfId="0" applyFont="1" applyBorder="1" applyAlignment="1" applyProtection="1">
      <alignment horizontal="center" vertical="center"/>
    </xf>
    <xf numFmtId="49" fontId="68" fillId="21" borderId="19" xfId="0" applyNumberFormat="1" applyFont="1" applyFill="1" applyBorder="1" applyAlignment="1" applyProtection="1">
      <alignment horizontal="center" vertical="center" shrinkToFit="1"/>
    </xf>
    <xf numFmtId="49" fontId="68" fillId="21" borderId="3" xfId="0" applyNumberFormat="1" applyFont="1" applyFill="1" applyBorder="1" applyAlignment="1" applyProtection="1">
      <alignment horizontal="center" vertical="center" shrinkToFit="1"/>
    </xf>
    <xf numFmtId="49" fontId="68" fillId="21" borderId="47" xfId="0" applyNumberFormat="1" applyFont="1" applyFill="1" applyBorder="1" applyAlignment="1" applyProtection="1">
      <alignment horizontal="center" vertical="center" shrinkToFit="1"/>
    </xf>
    <xf numFmtId="49" fontId="68" fillId="21" borderId="49" xfId="0" applyNumberFormat="1" applyFont="1" applyFill="1" applyBorder="1" applyAlignment="1" applyProtection="1">
      <alignment horizontal="center" vertical="center" shrinkToFit="1"/>
    </xf>
    <xf numFmtId="0" fontId="59" fillId="17" borderId="22" xfId="0" applyFont="1" applyFill="1" applyBorder="1" applyAlignment="1">
      <alignment horizontal="center" vertical="center"/>
    </xf>
    <xf numFmtId="0" fontId="59" fillId="17" borderId="27" xfId="0" applyFont="1" applyFill="1" applyBorder="1" applyAlignment="1">
      <alignment horizontal="center" vertical="center"/>
    </xf>
    <xf numFmtId="0" fontId="68" fillId="21" borderId="46" xfId="0" applyNumberFormat="1" applyFont="1" applyFill="1" applyBorder="1" applyAlignment="1" applyProtection="1">
      <alignment horizontal="center" vertical="center" shrinkToFit="1"/>
    </xf>
    <xf numFmtId="0" fontId="68" fillId="21" borderId="48" xfId="0" applyNumberFormat="1" applyFont="1" applyFill="1" applyBorder="1" applyAlignment="1" applyProtection="1">
      <alignment horizontal="center" vertical="center" shrinkToFit="1"/>
    </xf>
    <xf numFmtId="0" fontId="59" fillId="17" borderId="22" xfId="0" applyFont="1" applyFill="1" applyBorder="1" applyAlignment="1">
      <alignment horizontal="center" vertical="center" wrapText="1"/>
    </xf>
    <xf numFmtId="0" fontId="59" fillId="17" borderId="27" xfId="0" applyFont="1" applyFill="1" applyBorder="1" applyAlignment="1">
      <alignment horizontal="center" vertical="center" wrapText="1"/>
    </xf>
    <xf numFmtId="0" fontId="81" fillId="10" borderId="12" xfId="0" applyFont="1" applyFill="1" applyBorder="1" applyAlignment="1">
      <alignment horizontal="center" vertical="center"/>
    </xf>
    <xf numFmtId="0" fontId="59" fillId="17" borderId="63" xfId="0" applyFont="1" applyFill="1" applyBorder="1" applyAlignment="1">
      <alignment horizontal="center" vertical="center"/>
    </xf>
    <xf numFmtId="0" fontId="59" fillId="17" borderId="34" xfId="0" applyFont="1" applyFill="1" applyBorder="1" applyAlignment="1">
      <alignment horizontal="center" vertical="center"/>
    </xf>
    <xf numFmtId="0" fontId="59" fillId="17" borderId="32" xfId="0" applyFont="1" applyFill="1" applyBorder="1" applyAlignment="1">
      <alignment horizontal="center" vertical="center"/>
    </xf>
    <xf numFmtId="0" fontId="59" fillId="17" borderId="5" xfId="0" applyFont="1" applyFill="1" applyBorder="1" applyAlignment="1">
      <alignment horizontal="center" vertical="center"/>
    </xf>
    <xf numFmtId="0" fontId="59" fillId="10" borderId="12" xfId="0" applyFont="1" applyFill="1" applyBorder="1" applyAlignment="1">
      <alignment horizontal="center" vertical="center" wrapText="1"/>
    </xf>
    <xf numFmtId="0" fontId="59" fillId="17" borderId="62" xfId="0" applyFont="1" applyFill="1" applyBorder="1" applyAlignment="1">
      <alignment horizontal="center" vertical="center" wrapText="1"/>
    </xf>
    <xf numFmtId="0" fontId="59" fillId="17" borderId="16" xfId="0" applyFont="1" applyFill="1" applyBorder="1" applyAlignment="1">
      <alignment horizontal="center" vertical="center" wrapText="1"/>
    </xf>
    <xf numFmtId="0" fontId="59" fillId="17" borderId="68" xfId="0" applyFont="1" applyFill="1" applyBorder="1" applyAlignment="1">
      <alignment horizontal="center" vertical="center" wrapText="1"/>
    </xf>
    <xf numFmtId="0" fontId="59" fillId="17" borderId="17" xfId="0" applyFont="1" applyFill="1" applyBorder="1" applyAlignment="1">
      <alignment horizontal="center" vertical="center" wrapText="1"/>
    </xf>
    <xf numFmtId="0" fontId="61" fillId="17" borderId="35" xfId="0" applyFont="1" applyFill="1" applyBorder="1" applyAlignment="1">
      <alignment horizontal="center" vertical="center"/>
    </xf>
    <xf numFmtId="0" fontId="61" fillId="17" borderId="69" xfId="0" applyFont="1" applyFill="1" applyBorder="1" applyAlignment="1">
      <alignment horizontal="center" vertical="center"/>
    </xf>
    <xf numFmtId="0" fontId="72" fillId="30" borderId="0" xfId="0" applyFont="1" applyFill="1" applyBorder="1" applyAlignment="1" applyProtection="1">
      <alignment horizontal="center" vertical="center" wrapText="1"/>
    </xf>
    <xf numFmtId="0" fontId="59" fillId="30" borderId="0" xfId="0" applyNumberFormat="1" applyFont="1" applyFill="1" applyBorder="1" applyAlignment="1" applyProtection="1">
      <alignment horizontal="center" vertical="center"/>
    </xf>
    <xf numFmtId="9" fontId="59" fillId="30" borderId="0" xfId="0" applyNumberFormat="1" applyFont="1" applyFill="1" applyBorder="1" applyAlignment="1" applyProtection="1">
      <alignment horizontal="center" vertical="center"/>
    </xf>
    <xf numFmtId="1" fontId="59" fillId="30" borderId="0" xfId="0" applyNumberFormat="1" applyFont="1" applyFill="1" applyBorder="1" applyAlignment="1" applyProtection="1">
      <alignment horizontal="center"/>
    </xf>
    <xf numFmtId="0" fontId="72" fillId="30" borderId="9" xfId="0" applyFont="1" applyFill="1" applyBorder="1" applyAlignment="1" applyProtection="1">
      <alignment horizontal="center" vertical="center"/>
    </xf>
    <xf numFmtId="0" fontId="72" fillId="30" borderId="0" xfId="0" applyFont="1" applyFill="1" applyBorder="1" applyAlignment="1" applyProtection="1">
      <alignment horizontal="center" vertical="center"/>
    </xf>
    <xf numFmtId="0" fontId="59" fillId="30" borderId="0" xfId="0" applyFont="1" applyFill="1" applyBorder="1" applyAlignment="1" applyProtection="1">
      <alignment horizontal="center" vertical="center"/>
    </xf>
    <xf numFmtId="1" fontId="59" fillId="30" borderId="0" xfId="0" applyNumberFormat="1" applyFont="1" applyFill="1" applyBorder="1" applyAlignment="1" applyProtection="1">
      <alignment horizontal="center" vertical="center"/>
    </xf>
    <xf numFmtId="0" fontId="4" fillId="10" borderId="0" xfId="0" applyFont="1" applyFill="1" applyAlignment="1" applyProtection="1">
      <alignment horizontal="center" vertical="center" wrapText="1"/>
    </xf>
    <xf numFmtId="0" fontId="4" fillId="10" borderId="0" xfId="0" applyFont="1" applyFill="1" applyAlignment="1" applyProtection="1">
      <alignment horizontal="center" vertical="center"/>
    </xf>
    <xf numFmtId="0" fontId="59" fillId="10" borderId="23" xfId="0" applyFont="1" applyFill="1" applyBorder="1" applyAlignment="1" applyProtection="1">
      <alignment horizontal="center"/>
    </xf>
    <xf numFmtId="0" fontId="59" fillId="10" borderId="30" xfId="0" applyFont="1" applyFill="1" applyBorder="1" applyAlignment="1" applyProtection="1">
      <alignment horizontal="center"/>
    </xf>
    <xf numFmtId="0" fontId="59" fillId="21" borderId="19" xfId="0" applyNumberFormat="1" applyFont="1" applyFill="1" applyBorder="1" applyAlignment="1" applyProtection="1">
      <alignment horizontal="center"/>
    </xf>
    <xf numFmtId="0" fontId="59" fillId="21" borderId="3" xfId="0" applyNumberFormat="1" applyFont="1" applyFill="1" applyBorder="1" applyAlignment="1" applyProtection="1">
      <alignment horizontal="center"/>
    </xf>
    <xf numFmtId="0" fontId="59" fillId="16" borderId="19" xfId="0" applyFont="1" applyFill="1" applyBorder="1" applyAlignment="1" applyProtection="1">
      <alignment horizontal="center"/>
    </xf>
    <xf numFmtId="0" fontId="59" fillId="16" borderId="3" xfId="0" applyFont="1" applyFill="1" applyBorder="1" applyAlignment="1" applyProtection="1">
      <alignment horizontal="center"/>
    </xf>
    <xf numFmtId="0" fontId="59" fillId="16" borderId="27" xfId="0" applyFont="1" applyFill="1" applyBorder="1" applyAlignment="1" applyProtection="1">
      <alignment horizontal="center" vertical="center" wrapText="1"/>
    </xf>
    <xf numFmtId="0" fontId="59" fillId="16" borderId="4" xfId="0" applyFont="1" applyFill="1" applyBorder="1" applyAlignment="1" applyProtection="1">
      <alignment horizontal="center" vertical="center" wrapText="1"/>
    </xf>
    <xf numFmtId="0" fontId="59" fillId="16" borderId="0" xfId="0" applyFont="1" applyFill="1" applyBorder="1" applyAlignment="1" applyProtection="1">
      <alignment horizontal="center"/>
    </xf>
    <xf numFmtId="0" fontId="59" fillId="16" borderId="5" xfId="0" applyFont="1" applyFill="1" applyBorder="1" applyAlignment="1" applyProtection="1">
      <alignment horizontal="center"/>
    </xf>
    <xf numFmtId="0" fontId="63" fillId="10" borderId="32" xfId="0" applyFont="1" applyFill="1" applyBorder="1" applyAlignment="1" applyProtection="1">
      <alignment horizontal="center" vertical="center"/>
    </xf>
    <xf numFmtId="0" fontId="63" fillId="10" borderId="0" xfId="0" applyFont="1" applyFill="1" applyBorder="1" applyAlignment="1" applyProtection="1">
      <alignment horizontal="center" vertical="center"/>
    </xf>
    <xf numFmtId="0" fontId="69" fillId="10" borderId="0" xfId="0" applyFont="1" applyFill="1" applyAlignment="1" applyProtection="1">
      <alignment horizontal="center" vertical="center" wrapText="1"/>
    </xf>
    <xf numFmtId="0" fontId="69" fillId="10" borderId="5" xfId="0" applyFont="1" applyFill="1" applyBorder="1" applyAlignment="1" applyProtection="1">
      <alignment horizontal="center" vertical="center" wrapText="1"/>
    </xf>
    <xf numFmtId="0" fontId="13" fillId="10" borderId="59" xfId="0" applyFont="1" applyFill="1" applyBorder="1" applyAlignment="1" applyProtection="1">
      <alignment horizontal="center"/>
    </xf>
    <xf numFmtId="0" fontId="13" fillId="10" borderId="39" xfId="0" applyFont="1" applyFill="1" applyBorder="1" applyAlignment="1" applyProtection="1">
      <alignment horizontal="center"/>
    </xf>
    <xf numFmtId="0" fontId="4" fillId="10" borderId="0" xfId="0" applyFont="1" applyFill="1" applyBorder="1" applyAlignment="1" applyProtection="1">
      <alignment horizontal="center" vertical="center"/>
    </xf>
    <xf numFmtId="0" fontId="7" fillId="10" borderId="59" xfId="0" applyFont="1" applyFill="1" applyBorder="1" applyAlignment="1" applyProtection="1">
      <alignment horizontal="center"/>
    </xf>
    <xf numFmtId="0" fontId="7" fillId="10" borderId="29" xfId="0" applyFont="1" applyFill="1" applyBorder="1" applyAlignment="1" applyProtection="1">
      <alignment horizontal="center"/>
    </xf>
    <xf numFmtId="0" fontId="7" fillId="10" borderId="39" xfId="0" applyFont="1" applyFill="1" applyBorder="1" applyAlignment="1" applyProtection="1">
      <alignment horizontal="center"/>
    </xf>
    <xf numFmtId="0" fontId="61" fillId="21" borderId="40" xfId="0" applyNumberFormat="1" applyFont="1" applyFill="1" applyBorder="1" applyAlignment="1" applyProtection="1">
      <alignment horizontal="center"/>
    </xf>
    <xf numFmtId="0" fontId="61" fillId="21" borderId="66" xfId="0" applyNumberFormat="1" applyFont="1" applyFill="1" applyBorder="1" applyAlignment="1" applyProtection="1">
      <alignment horizontal="center"/>
    </xf>
    <xf numFmtId="0" fontId="59" fillId="25" borderId="0" xfId="0" applyNumberFormat="1" applyFont="1" applyFill="1" applyBorder="1" applyAlignment="1" applyProtection="1">
      <alignment horizontal="center" vertical="center"/>
    </xf>
    <xf numFmtId="167" fontId="82" fillId="17" borderId="6" xfId="0" applyNumberFormat="1" applyFont="1" applyFill="1" applyBorder="1" applyAlignment="1" applyProtection="1">
      <alignment horizontal="center"/>
    </xf>
    <xf numFmtId="167" fontId="82" fillId="17" borderId="8" xfId="0" applyNumberFormat="1" applyFont="1" applyFill="1" applyBorder="1" applyAlignment="1" applyProtection="1">
      <alignment horizontal="center"/>
    </xf>
    <xf numFmtId="0" fontId="59" fillId="25" borderId="0" xfId="0" applyNumberFormat="1" applyFont="1" applyFill="1" applyBorder="1" applyAlignment="1" applyProtection="1">
      <alignment horizontal="center" vertical="center" wrapText="1"/>
    </xf>
    <xf numFmtId="167" fontId="59" fillId="17" borderId="19" xfId="0" applyNumberFormat="1" applyFont="1" applyFill="1" applyBorder="1" applyAlignment="1" applyProtection="1">
      <alignment horizontal="center"/>
    </xf>
    <xf numFmtId="167" fontId="59" fillId="17" borderId="31" xfId="0" applyNumberFormat="1" applyFont="1" applyFill="1" applyBorder="1" applyAlignment="1" applyProtection="1">
      <alignment horizontal="center"/>
    </xf>
    <xf numFmtId="167" fontId="59" fillId="17" borderId="3" xfId="0" applyNumberFormat="1" applyFont="1" applyFill="1" applyBorder="1" applyAlignment="1" applyProtection="1">
      <alignment horizontal="center"/>
    </xf>
    <xf numFmtId="9" fontId="59" fillId="25" borderId="0" xfId="0" applyNumberFormat="1" applyFont="1" applyFill="1" applyBorder="1" applyAlignment="1" applyProtection="1">
      <alignment horizontal="center" vertical="center"/>
    </xf>
    <xf numFmtId="0" fontId="6" fillId="10" borderId="0" xfId="0" applyNumberFormat="1" applyFont="1" applyFill="1" applyBorder="1" applyAlignment="1" applyProtection="1">
      <alignment horizontal="center"/>
    </xf>
    <xf numFmtId="2" fontId="59" fillId="25" borderId="0" xfId="0" applyNumberFormat="1" applyFont="1" applyFill="1" applyBorder="1" applyAlignment="1" applyProtection="1">
      <alignment horizontal="center" vertical="center"/>
    </xf>
    <xf numFmtId="167" fontId="59" fillId="25" borderId="59" xfId="0" applyNumberFormat="1" applyFont="1" applyFill="1" applyBorder="1" applyAlignment="1" applyProtection="1">
      <alignment horizontal="center" vertical="center" wrapText="1"/>
    </xf>
    <xf numFmtId="167" fontId="59" fillId="25" borderId="29" xfId="0" applyNumberFormat="1" applyFont="1" applyFill="1" applyBorder="1" applyAlignment="1" applyProtection="1">
      <alignment horizontal="center" vertical="center" wrapText="1"/>
    </xf>
    <xf numFmtId="167" fontId="59" fillId="25" borderId="39" xfId="0" applyNumberFormat="1" applyFont="1" applyFill="1" applyBorder="1" applyAlignment="1" applyProtection="1">
      <alignment horizontal="center" vertical="center" wrapText="1"/>
    </xf>
    <xf numFmtId="167" fontId="59" fillId="25" borderId="32" xfId="0" applyNumberFormat="1" applyFont="1" applyFill="1" applyBorder="1" applyAlignment="1" applyProtection="1">
      <alignment horizontal="center" vertical="center" wrapText="1"/>
    </xf>
    <xf numFmtId="167" fontId="59" fillId="25" borderId="0" xfId="0" applyNumberFormat="1" applyFont="1" applyFill="1" applyBorder="1" applyAlignment="1" applyProtection="1">
      <alignment horizontal="center" vertical="center" wrapText="1"/>
    </xf>
    <xf numFmtId="167" fontId="59" fillId="25" borderId="5" xfId="0" applyNumberFormat="1" applyFont="1" applyFill="1" applyBorder="1" applyAlignment="1" applyProtection="1">
      <alignment horizontal="center" vertical="center" wrapText="1"/>
    </xf>
    <xf numFmtId="0" fontId="5" fillId="10" borderId="59" xfId="0" applyNumberFormat="1" applyFont="1" applyFill="1" applyBorder="1" applyAlignment="1" applyProtection="1">
      <alignment horizontal="center" vertical="center"/>
    </xf>
    <xf numFmtId="0" fontId="5" fillId="10" borderId="29" xfId="0" applyNumberFormat="1" applyFont="1" applyFill="1" applyBorder="1" applyAlignment="1" applyProtection="1">
      <alignment horizontal="center" vertical="center"/>
    </xf>
    <xf numFmtId="0" fontId="5" fillId="10" borderId="39" xfId="0" applyNumberFormat="1" applyFont="1" applyFill="1" applyBorder="1" applyAlignment="1" applyProtection="1">
      <alignment horizontal="center" vertical="center"/>
    </xf>
    <xf numFmtId="0" fontId="5" fillId="10" borderId="32" xfId="0" applyNumberFormat="1" applyFont="1" applyFill="1" applyBorder="1" applyAlignment="1" applyProtection="1">
      <alignment horizontal="center" vertical="center"/>
    </xf>
    <xf numFmtId="0" fontId="5" fillId="10" borderId="0" xfId="0" applyNumberFormat="1" applyFont="1" applyFill="1" applyBorder="1" applyAlignment="1" applyProtection="1">
      <alignment horizontal="center" vertical="center"/>
    </xf>
    <xf numFmtId="0" fontId="5" fillId="10" borderId="5" xfId="0" applyNumberFormat="1" applyFont="1" applyFill="1" applyBorder="1" applyAlignment="1" applyProtection="1">
      <alignment horizontal="center" vertical="center"/>
    </xf>
    <xf numFmtId="167" fontId="6" fillId="10" borderId="2" xfId="0" applyNumberFormat="1" applyFont="1" applyFill="1" applyBorder="1" applyAlignment="1" applyProtection="1">
      <alignment horizontal="center" vertical="center"/>
    </xf>
    <xf numFmtId="167" fontId="6" fillId="10" borderId="0" xfId="0" applyNumberFormat="1" applyFont="1" applyFill="1" applyAlignment="1" applyProtection="1">
      <alignment horizontal="center"/>
    </xf>
    <xf numFmtId="167" fontId="0" fillId="10" borderId="0" xfId="0" applyNumberFormat="1" applyFill="1" applyAlignment="1" applyProtection="1">
      <alignment horizontal="center"/>
    </xf>
    <xf numFmtId="0" fontId="5" fillId="10" borderId="0" xfId="0" applyNumberFormat="1" applyFont="1" applyFill="1" applyBorder="1" applyAlignment="1" applyProtection="1">
      <alignment horizontal="center" wrapText="1"/>
    </xf>
    <xf numFmtId="167" fontId="6" fillId="10" borderId="0" xfId="0" applyNumberFormat="1" applyFont="1" applyFill="1" applyBorder="1" applyAlignment="1" applyProtection="1">
      <alignment horizontal="center"/>
    </xf>
    <xf numFmtId="167" fontId="0" fillId="10" borderId="0" xfId="0" applyNumberFormat="1" applyFill="1" applyBorder="1" applyAlignment="1" applyProtection="1">
      <alignment horizontal="center"/>
    </xf>
    <xf numFmtId="167" fontId="5" fillId="10" borderId="0" xfId="0" applyNumberFormat="1" applyFont="1" applyFill="1" applyBorder="1" applyAlignment="1" applyProtection="1">
      <alignment horizontal="center" vertical="center" wrapText="1"/>
    </xf>
    <xf numFmtId="167" fontId="6" fillId="10" borderId="0" xfId="0" applyNumberFormat="1" applyFont="1" applyFill="1" applyAlignment="1" applyProtection="1">
      <alignment horizontal="center" wrapText="1"/>
    </xf>
    <xf numFmtId="167" fontId="5" fillId="10" borderId="2" xfId="0" applyNumberFormat="1" applyFont="1" applyFill="1" applyBorder="1" applyAlignment="1" applyProtection="1">
      <alignment horizontal="center"/>
    </xf>
    <xf numFmtId="0" fontId="77" fillId="31" borderId="70" xfId="0" applyNumberFormat="1" applyFont="1" applyFill="1" applyBorder="1" applyAlignment="1" applyProtection="1">
      <alignment horizontal="center" vertical="center" textRotation="90" wrapText="1"/>
    </xf>
    <xf numFmtId="0" fontId="77" fillId="31" borderId="29" xfId="0" applyNumberFormat="1" applyFont="1" applyFill="1" applyBorder="1" applyAlignment="1" applyProtection="1">
      <alignment horizontal="center" vertical="center" textRotation="90" wrapText="1"/>
    </xf>
    <xf numFmtId="0" fontId="77" fillId="31" borderId="39" xfId="0" applyNumberFormat="1" applyFont="1" applyFill="1" applyBorder="1" applyAlignment="1" applyProtection="1">
      <alignment horizontal="center" vertical="center" textRotation="90" wrapText="1"/>
    </xf>
    <xf numFmtId="0" fontId="77" fillId="31" borderId="9" xfId="0" applyNumberFormat="1" applyFont="1" applyFill="1" applyBorder="1" applyAlignment="1" applyProtection="1">
      <alignment horizontal="center" vertical="center" textRotation="90" wrapText="1"/>
    </xf>
    <xf numFmtId="0" fontId="77" fillId="31" borderId="0" xfId="0" applyNumberFormat="1" applyFont="1" applyFill="1" applyBorder="1" applyAlignment="1" applyProtection="1">
      <alignment horizontal="center" vertical="center" textRotation="90" wrapText="1"/>
    </xf>
    <xf numFmtId="0" fontId="77" fillId="31" borderId="5" xfId="0" applyNumberFormat="1" applyFont="1" applyFill="1" applyBorder="1" applyAlignment="1" applyProtection="1">
      <alignment horizontal="center" vertical="center" textRotation="90" wrapText="1"/>
    </xf>
    <xf numFmtId="0" fontId="77" fillId="31" borderId="71" xfId="0" applyNumberFormat="1" applyFont="1" applyFill="1" applyBorder="1" applyAlignment="1" applyProtection="1">
      <alignment horizontal="center" vertical="center" textRotation="90" wrapText="1"/>
    </xf>
    <xf numFmtId="0" fontId="77" fillId="31" borderId="30" xfId="0" applyNumberFormat="1" applyFont="1" applyFill="1" applyBorder="1" applyAlignment="1" applyProtection="1">
      <alignment horizontal="center" vertical="center" textRotation="90" wrapText="1"/>
    </xf>
    <xf numFmtId="0" fontId="77" fillId="31" borderId="1" xfId="0" applyNumberFormat="1" applyFont="1" applyFill="1" applyBorder="1" applyAlignment="1" applyProtection="1">
      <alignment horizontal="center" vertical="center" textRotation="90" wrapText="1"/>
    </xf>
    <xf numFmtId="0" fontId="77" fillId="31" borderId="59" xfId="0" applyNumberFormat="1" applyFont="1" applyFill="1" applyBorder="1" applyAlignment="1" applyProtection="1">
      <alignment horizontal="center" vertical="center" textRotation="90" wrapText="1"/>
    </xf>
    <xf numFmtId="0" fontId="77" fillId="31" borderId="32" xfId="0" applyNumberFormat="1" applyFont="1" applyFill="1" applyBorder="1" applyAlignment="1" applyProtection="1">
      <alignment horizontal="center" vertical="center" textRotation="90" wrapText="1"/>
    </xf>
    <xf numFmtId="0" fontId="77" fillId="31" borderId="23" xfId="0" applyNumberFormat="1" applyFont="1" applyFill="1" applyBorder="1" applyAlignment="1" applyProtection="1">
      <alignment horizontal="center" vertical="center" textRotation="90" wrapText="1"/>
    </xf>
    <xf numFmtId="0" fontId="0" fillId="17" borderId="31" xfId="0" applyFill="1" applyBorder="1" applyProtection="1"/>
    <xf numFmtId="0" fontId="0" fillId="17" borderId="3" xfId="0" applyFill="1" applyBorder="1" applyProtection="1"/>
    <xf numFmtId="10" fontId="59" fillId="11" borderId="40" xfId="0" applyNumberFormat="1" applyFont="1" applyFill="1" applyBorder="1" applyAlignment="1" applyProtection="1">
      <alignment horizontal="center" vertical="center"/>
      <protection locked="0"/>
    </xf>
    <xf numFmtId="10" fontId="59" fillId="11" borderId="66" xfId="0" applyNumberFormat="1" applyFont="1" applyFill="1" applyBorder="1" applyAlignment="1" applyProtection="1">
      <alignment horizontal="center" vertical="center"/>
      <protection locked="0"/>
    </xf>
    <xf numFmtId="10" fontId="59" fillId="11" borderId="41" xfId="0" applyNumberFormat="1" applyFont="1" applyFill="1" applyBorder="1" applyAlignment="1" applyProtection="1">
      <alignment horizontal="center" vertical="center"/>
      <protection locked="0"/>
    </xf>
    <xf numFmtId="10" fontId="59" fillId="11" borderId="67" xfId="0" applyNumberFormat="1" applyFont="1" applyFill="1" applyBorder="1" applyAlignment="1" applyProtection="1">
      <alignment horizontal="center" vertical="center"/>
      <protection locked="0"/>
    </xf>
    <xf numFmtId="0" fontId="10" fillId="10" borderId="19" xfId="0" applyNumberFormat="1" applyFont="1" applyFill="1" applyBorder="1" applyAlignment="1" applyProtection="1">
      <alignment horizontal="center" vertical="center"/>
    </xf>
    <xf numFmtId="0" fontId="10" fillId="10" borderId="31" xfId="0" applyNumberFormat="1" applyFont="1" applyFill="1" applyBorder="1" applyAlignment="1" applyProtection="1">
      <alignment horizontal="center" vertical="center"/>
    </xf>
    <xf numFmtId="0" fontId="10" fillId="10" borderId="3" xfId="0" applyNumberFormat="1" applyFont="1" applyFill="1" applyBorder="1" applyAlignment="1" applyProtection="1">
      <alignment horizontal="center" vertical="center"/>
    </xf>
    <xf numFmtId="0" fontId="5" fillId="10" borderId="27" xfId="0" applyNumberFormat="1" applyFont="1" applyFill="1" applyBorder="1" applyAlignment="1" applyProtection="1">
      <alignment horizontal="center" textRotation="90" wrapText="1"/>
    </xf>
    <xf numFmtId="0" fontId="5" fillId="10" borderId="20" xfId="0" applyNumberFormat="1" applyFont="1" applyFill="1" applyBorder="1" applyAlignment="1" applyProtection="1">
      <alignment horizontal="center" textRotation="90" wrapText="1"/>
    </xf>
    <xf numFmtId="0" fontId="5" fillId="10" borderId="4" xfId="0" applyNumberFormat="1" applyFont="1" applyFill="1" applyBorder="1" applyAlignment="1" applyProtection="1">
      <alignment horizontal="center" textRotation="90" wrapText="1"/>
    </xf>
    <xf numFmtId="10" fontId="5" fillId="24" borderId="18" xfId="0" applyNumberFormat="1" applyFont="1" applyFill="1" applyBorder="1" applyAlignment="1" applyProtection="1">
      <alignment horizontal="center" vertical="center"/>
    </xf>
    <xf numFmtId="10" fontId="5" fillId="24" borderId="15" xfId="0" applyNumberFormat="1" applyFont="1" applyFill="1" applyBorder="1" applyAlignment="1" applyProtection="1">
      <alignment horizontal="center" vertical="center"/>
    </xf>
    <xf numFmtId="10" fontId="59" fillId="11" borderId="45" xfId="0" applyNumberFormat="1" applyFont="1" applyFill="1" applyBorder="1" applyAlignment="1" applyProtection="1">
      <alignment horizontal="center" vertical="center"/>
      <protection locked="0"/>
    </xf>
    <xf numFmtId="10" fontId="59" fillId="11" borderId="65" xfId="0" applyNumberFormat="1" applyFont="1" applyFill="1" applyBorder="1" applyAlignment="1" applyProtection="1">
      <alignment horizontal="center" vertical="center"/>
      <protection locked="0"/>
    </xf>
    <xf numFmtId="10" fontId="5" fillId="24" borderId="11" xfId="0" applyNumberFormat="1" applyFont="1" applyFill="1" applyBorder="1" applyAlignment="1" applyProtection="1">
      <alignment horizontal="center" vertical="center"/>
    </xf>
    <xf numFmtId="10" fontId="59" fillId="11" borderId="36" xfId="0" applyNumberFormat="1" applyFont="1" applyFill="1" applyBorder="1" applyAlignment="1" applyProtection="1">
      <alignment horizontal="center" vertical="center"/>
      <protection locked="0"/>
    </xf>
    <xf numFmtId="10" fontId="59" fillId="11" borderId="21" xfId="0" applyNumberFormat="1" applyFont="1" applyFill="1" applyBorder="1" applyAlignment="1" applyProtection="1">
      <alignment horizontal="center" vertical="center"/>
      <protection locked="0"/>
    </xf>
    <xf numFmtId="10" fontId="59" fillId="11" borderId="38" xfId="0" applyNumberFormat="1" applyFont="1" applyFill="1" applyBorder="1" applyAlignment="1" applyProtection="1">
      <alignment horizontal="center" vertical="center"/>
      <protection locked="0"/>
    </xf>
    <xf numFmtId="10" fontId="59" fillId="11" borderId="28" xfId="0" applyNumberFormat="1" applyFont="1" applyFill="1" applyBorder="1" applyAlignment="1" applyProtection="1">
      <alignment horizontal="center" vertical="center"/>
      <protection locked="0"/>
    </xf>
    <xf numFmtId="165" fontId="59" fillId="11" borderId="62" xfId="0" applyNumberFormat="1" applyFont="1" applyFill="1" applyBorder="1" applyAlignment="1" applyProtection="1">
      <alignment horizontal="center" vertical="center" textRotation="90"/>
    </xf>
    <xf numFmtId="165" fontId="59" fillId="11" borderId="20" xfId="0" applyNumberFormat="1" applyFont="1" applyFill="1" applyBorder="1" applyAlignment="1" applyProtection="1">
      <alignment horizontal="center" vertical="center" textRotation="90"/>
    </xf>
    <xf numFmtId="165" fontId="59" fillId="24" borderId="57" xfId="0" applyNumberFormat="1" applyFont="1" applyFill="1" applyBorder="1" applyAlignment="1" applyProtection="1">
      <alignment horizontal="center" vertical="center" textRotation="90"/>
    </xf>
    <xf numFmtId="165" fontId="59" fillId="24" borderId="52" xfId="0" applyNumberFormat="1" applyFont="1" applyFill="1" applyBorder="1" applyAlignment="1" applyProtection="1">
      <alignment horizontal="center" vertical="center" textRotation="90"/>
    </xf>
    <xf numFmtId="165" fontId="59" fillId="11" borderId="56" xfId="0" applyNumberFormat="1" applyFont="1" applyFill="1" applyBorder="1" applyAlignment="1" applyProtection="1">
      <alignment horizontal="center" vertical="center" textRotation="90"/>
    </xf>
    <xf numFmtId="165" fontId="59" fillId="11" borderId="64" xfId="0" applyNumberFormat="1" applyFont="1" applyFill="1" applyBorder="1" applyAlignment="1" applyProtection="1">
      <alignment horizontal="center" vertical="center" textRotation="90"/>
    </xf>
    <xf numFmtId="167" fontId="59" fillId="11" borderId="7" xfId="0" applyNumberFormat="1" applyFont="1" applyFill="1" applyBorder="1" applyAlignment="1" applyProtection="1">
      <alignment horizontal="center" vertical="center"/>
    </xf>
    <xf numFmtId="167" fontId="59" fillId="11" borderId="12" xfId="0" applyNumberFormat="1" applyFont="1" applyFill="1" applyBorder="1" applyAlignment="1" applyProtection="1">
      <alignment horizontal="center" vertical="center"/>
    </xf>
    <xf numFmtId="10" fontId="59" fillId="11" borderId="35" xfId="0" applyNumberFormat="1" applyFont="1" applyFill="1" applyBorder="1" applyAlignment="1" applyProtection="1">
      <alignment horizontal="center" vertical="center"/>
      <protection locked="0"/>
    </xf>
    <xf numFmtId="10" fontId="59" fillId="11" borderId="26" xfId="0" applyNumberFormat="1" applyFont="1" applyFill="1" applyBorder="1" applyAlignment="1" applyProtection="1">
      <alignment horizontal="center" vertical="center"/>
      <protection locked="0"/>
    </xf>
    <xf numFmtId="165" fontId="59" fillId="11" borderId="62" xfId="0" applyNumberFormat="1" applyFont="1" applyFill="1" applyBorder="1" applyAlignment="1" applyProtection="1">
      <alignment horizontal="center" textRotation="90" wrapText="1" shrinkToFit="1"/>
    </xf>
    <xf numFmtId="165" fontId="59" fillId="11" borderId="20" xfId="0" applyNumberFormat="1" applyFont="1" applyFill="1" applyBorder="1" applyAlignment="1" applyProtection="1">
      <alignment horizontal="center" textRotation="90" wrapText="1" shrinkToFit="1"/>
    </xf>
    <xf numFmtId="0" fontId="59" fillId="23" borderId="36" xfId="0" applyNumberFormat="1" applyFont="1" applyFill="1" applyBorder="1" applyAlignment="1" applyProtection="1">
      <alignment horizontal="center" vertical="center"/>
    </xf>
    <xf numFmtId="0" fontId="59" fillId="23" borderId="19" xfId="0" applyNumberFormat="1" applyFont="1" applyFill="1" applyBorder="1" applyAlignment="1" applyProtection="1">
      <alignment horizontal="center" vertical="center"/>
    </xf>
    <xf numFmtId="0" fontId="59" fillId="23" borderId="38" xfId="0" applyNumberFormat="1" applyFont="1" applyFill="1" applyBorder="1" applyAlignment="1" applyProtection="1">
      <alignment horizontal="center" vertical="center"/>
    </xf>
    <xf numFmtId="0" fontId="59" fillId="23" borderId="47" xfId="0" applyNumberFormat="1" applyFont="1" applyFill="1" applyBorder="1" applyAlignment="1" applyProtection="1">
      <alignment horizontal="center" vertical="center"/>
    </xf>
    <xf numFmtId="165" fontId="59" fillId="11" borderId="56" xfId="0" applyNumberFormat="1" applyFont="1" applyFill="1" applyBorder="1" applyAlignment="1" applyProtection="1">
      <alignment horizontal="center" vertical="center" textRotation="90"/>
      <protection locked="0"/>
    </xf>
    <xf numFmtId="165" fontId="59" fillId="11" borderId="64" xfId="0" applyNumberFormat="1" applyFont="1" applyFill="1" applyBorder="1" applyAlignment="1" applyProtection="1">
      <alignment horizontal="center" vertical="center" textRotation="90"/>
      <protection locked="0"/>
    </xf>
    <xf numFmtId="167" fontId="83" fillId="11" borderId="6" xfId="0" applyNumberFormat="1" applyFont="1" applyFill="1" applyBorder="1" applyAlignment="1" applyProtection="1">
      <alignment horizontal="center" vertical="center" wrapText="1" shrinkToFit="1"/>
    </xf>
    <xf numFmtId="167" fontId="83" fillId="11" borderId="8" xfId="0" applyNumberFormat="1" applyFont="1" applyFill="1" applyBorder="1" applyAlignment="1" applyProtection="1">
      <alignment horizontal="center" vertical="center" wrapText="1" shrinkToFit="1"/>
    </xf>
    <xf numFmtId="167" fontId="83" fillId="11" borderId="9" xfId="0" applyNumberFormat="1" applyFont="1" applyFill="1" applyBorder="1" applyAlignment="1" applyProtection="1">
      <alignment horizontal="center" vertical="center" wrapText="1" shrinkToFit="1"/>
    </xf>
    <xf numFmtId="167" fontId="83" fillId="11" borderId="10" xfId="0" applyNumberFormat="1" applyFont="1" applyFill="1" applyBorder="1" applyAlignment="1" applyProtection="1">
      <alignment horizontal="center" vertical="center" wrapText="1" shrinkToFit="1"/>
    </xf>
    <xf numFmtId="165" fontId="0" fillId="10" borderId="0" xfId="0" applyNumberFormat="1" applyFill="1" applyAlignment="1" applyProtection="1"/>
    <xf numFmtId="167" fontId="0" fillId="10" borderId="0" xfId="0" applyNumberFormat="1" applyFill="1" applyAlignment="1" applyProtection="1"/>
    <xf numFmtId="165" fontId="59" fillId="10" borderId="0" xfId="0" applyNumberFormat="1" applyFont="1" applyFill="1" applyBorder="1" applyAlignment="1" applyProtection="1">
      <alignment horizontal="center" vertical="center" wrapText="1"/>
    </xf>
    <xf numFmtId="165" fontId="74" fillId="10" borderId="0" xfId="0" applyNumberFormat="1" applyFont="1" applyFill="1" applyBorder="1" applyAlignment="1" applyProtection="1">
      <alignment horizontal="center" vertical="center"/>
    </xf>
    <xf numFmtId="165" fontId="74" fillId="10" borderId="0" xfId="0" applyNumberFormat="1" applyFont="1" applyFill="1" applyAlignment="1" applyProtection="1">
      <alignment horizontal="center" vertical="center"/>
    </xf>
    <xf numFmtId="165" fontId="14" fillId="24" borderId="6" xfId="0" applyNumberFormat="1" applyFont="1" applyFill="1" applyBorder="1" applyAlignment="1" applyProtection="1">
      <alignment horizontal="center" textRotation="90" wrapText="1"/>
    </xf>
    <xf numFmtId="165" fontId="14" fillId="24" borderId="8" xfId="0" applyNumberFormat="1" applyFont="1" applyFill="1" applyBorder="1" applyAlignment="1" applyProtection="1">
      <alignment horizontal="center" textRotation="90" wrapText="1"/>
    </xf>
    <xf numFmtId="165" fontId="14" fillId="24" borderId="9" xfId="0" applyNumberFormat="1" applyFont="1" applyFill="1" applyBorder="1" applyAlignment="1" applyProtection="1">
      <alignment horizontal="center" textRotation="90" wrapText="1"/>
    </xf>
    <xf numFmtId="165" fontId="14" fillId="24" borderId="0" xfId="0" applyNumberFormat="1" applyFont="1" applyFill="1" applyBorder="1" applyAlignment="1" applyProtection="1">
      <alignment horizontal="center" textRotation="90" wrapText="1"/>
    </xf>
    <xf numFmtId="0" fontId="59" fillId="23" borderId="35" xfId="0" applyNumberFormat="1" applyFont="1" applyFill="1" applyBorder="1" applyAlignment="1" applyProtection="1">
      <alignment horizontal="center" vertical="center"/>
    </xf>
    <xf numFmtId="0" fontId="59" fillId="23" borderId="46" xfId="0" applyNumberFormat="1" applyFont="1" applyFill="1" applyBorder="1" applyAlignment="1" applyProtection="1">
      <alignment horizontal="center" vertical="center"/>
    </xf>
    <xf numFmtId="167" fontId="5" fillId="10" borderId="2" xfId="0" applyNumberFormat="1" applyFont="1" applyFill="1" applyBorder="1" applyAlignment="1" applyProtection="1">
      <alignment horizontal="center" textRotation="90"/>
    </xf>
    <xf numFmtId="165" fontId="69" fillId="11" borderId="12" xfId="0" applyNumberFormat="1" applyFont="1" applyFill="1" applyBorder="1" applyAlignment="1" applyProtection="1">
      <alignment horizontal="center" vertical="center" wrapText="1"/>
    </xf>
    <xf numFmtId="1" fontId="59" fillId="11" borderId="62" xfId="0" applyNumberFormat="1" applyFont="1" applyFill="1" applyBorder="1" applyAlignment="1" applyProtection="1">
      <alignment horizontal="center" vertical="center" textRotation="90"/>
    </xf>
    <xf numFmtId="1" fontId="59" fillId="11" borderId="20" xfId="0" applyNumberFormat="1" applyFont="1" applyFill="1" applyBorder="1" applyAlignment="1" applyProtection="1">
      <alignment horizontal="center" vertical="center" textRotation="90"/>
    </xf>
    <xf numFmtId="1" fontId="65" fillId="11" borderId="62" xfId="0" applyNumberFormat="1" applyFont="1" applyFill="1" applyBorder="1" applyAlignment="1" applyProtection="1">
      <alignment horizontal="center" vertical="center" textRotation="90" wrapText="1"/>
    </xf>
    <xf numFmtId="1" fontId="65" fillId="11" borderId="16" xfId="0" applyNumberFormat="1" applyFont="1" applyFill="1" applyBorder="1" applyAlignment="1" applyProtection="1">
      <alignment horizontal="center" vertical="center" textRotation="90" wrapText="1"/>
    </xf>
    <xf numFmtId="165" fontId="64" fillId="10" borderId="0" xfId="0" applyNumberFormat="1" applyFont="1" applyFill="1" applyAlignment="1" applyProtection="1">
      <alignment horizontal="center" vertical="center"/>
    </xf>
    <xf numFmtId="165" fontId="5" fillId="24" borderId="56" xfId="0" applyNumberFormat="1" applyFont="1" applyFill="1" applyBorder="1" applyAlignment="1" applyProtection="1">
      <alignment horizontal="center" vertical="center" textRotation="90"/>
    </xf>
    <xf numFmtId="165" fontId="5" fillId="24" borderId="64" xfId="0" applyNumberFormat="1" applyFont="1" applyFill="1" applyBorder="1" applyAlignment="1" applyProtection="1">
      <alignment horizontal="center" vertical="center" textRotation="90"/>
    </xf>
    <xf numFmtId="165" fontId="59" fillId="11" borderId="68" xfId="0" applyNumberFormat="1" applyFont="1" applyFill="1" applyBorder="1" applyAlignment="1" applyProtection="1">
      <alignment horizontal="center" vertical="center" textRotation="90"/>
    </xf>
    <xf numFmtId="165" fontId="59" fillId="11" borderId="60" xfId="0" applyNumberFormat="1" applyFont="1" applyFill="1" applyBorder="1" applyAlignment="1" applyProtection="1">
      <alignment horizontal="center" vertical="center" textRotation="90"/>
    </xf>
    <xf numFmtId="165" fontId="59" fillId="11" borderId="57" xfId="0" applyNumberFormat="1" applyFont="1" applyFill="1" applyBorder="1" applyAlignment="1" applyProtection="1">
      <alignment horizontal="center" vertical="center" textRotation="90"/>
    </xf>
    <xf numFmtId="165" fontId="59" fillId="11" borderId="52" xfId="0" applyNumberFormat="1" applyFont="1" applyFill="1" applyBorder="1" applyAlignment="1" applyProtection="1">
      <alignment horizontal="center" vertical="center" textRotation="90"/>
    </xf>
    <xf numFmtId="165" fontId="59" fillId="11" borderId="12" xfId="0" applyNumberFormat="1" applyFont="1" applyFill="1" applyBorder="1" applyAlignment="1" applyProtection="1">
      <alignment horizontal="center" vertical="center"/>
    </xf>
    <xf numFmtId="0" fontId="5" fillId="10" borderId="2" xfId="0" applyNumberFormat="1" applyFont="1" applyFill="1" applyBorder="1" applyAlignment="1" applyProtection="1">
      <alignment horizontal="center" textRotation="90"/>
    </xf>
    <xf numFmtId="1" fontId="59" fillId="11" borderId="63" xfId="0" applyNumberFormat="1" applyFont="1" applyFill="1" applyBorder="1" applyAlignment="1" applyProtection="1">
      <alignment horizontal="center" vertical="center" textRotation="90" wrapText="1"/>
    </xf>
    <xf numFmtId="1" fontId="59" fillId="11" borderId="32" xfId="0" applyNumberFormat="1" applyFont="1" applyFill="1" applyBorder="1" applyAlignment="1" applyProtection="1">
      <alignment horizontal="center" vertical="center" textRotation="90" wrapText="1"/>
    </xf>
    <xf numFmtId="167" fontId="40" fillId="10" borderId="2" xfId="0" applyNumberFormat="1" applyFont="1" applyFill="1" applyBorder="1" applyAlignment="1" applyProtection="1">
      <alignment horizontal="center" vertical="center"/>
    </xf>
    <xf numFmtId="167" fontId="5" fillId="10" borderId="2" xfId="0" applyNumberFormat="1" applyFont="1" applyFill="1" applyBorder="1" applyAlignment="1" applyProtection="1">
      <alignment horizontal="center" textRotation="90" wrapText="1"/>
    </xf>
    <xf numFmtId="0" fontId="40" fillId="10" borderId="2" xfId="0" applyNumberFormat="1" applyFont="1" applyFill="1" applyBorder="1" applyAlignment="1" applyProtection="1">
      <alignment horizontal="center" vertical="center"/>
    </xf>
    <xf numFmtId="0" fontId="5" fillId="10" borderId="2" xfId="0" applyNumberFormat="1" applyFont="1" applyFill="1" applyBorder="1" applyAlignment="1" applyProtection="1">
      <alignment horizontal="center"/>
    </xf>
    <xf numFmtId="167" fontId="59" fillId="16" borderId="29" xfId="0" applyNumberFormat="1" applyFont="1" applyFill="1" applyBorder="1" applyAlignment="1" applyProtection="1">
      <alignment horizontal="center" vertical="center"/>
    </xf>
    <xf numFmtId="167" fontId="59" fillId="16" borderId="30" xfId="0" applyNumberFormat="1" applyFont="1" applyFill="1" applyBorder="1" applyAlignment="1" applyProtection="1">
      <alignment horizontal="center" vertical="center"/>
    </xf>
    <xf numFmtId="167" fontId="6" fillId="10" borderId="2" xfId="0" applyNumberFormat="1" applyFont="1" applyFill="1" applyBorder="1" applyAlignment="1" applyProtection="1">
      <alignment horizontal="center"/>
    </xf>
    <xf numFmtId="167" fontId="0" fillId="10" borderId="2" xfId="0" applyNumberFormat="1" applyFill="1" applyBorder="1" applyAlignment="1" applyProtection="1">
      <alignment horizontal="center"/>
    </xf>
    <xf numFmtId="0" fontId="72" fillId="16" borderId="29" xfId="0" applyNumberFormat="1" applyFont="1" applyFill="1" applyBorder="1" applyAlignment="1" applyProtection="1">
      <alignment horizontal="center" vertical="center" wrapText="1" shrinkToFit="1"/>
    </xf>
    <xf numFmtId="0" fontId="72" fillId="16" borderId="30" xfId="0" applyNumberFormat="1" applyFont="1" applyFill="1" applyBorder="1" applyAlignment="1" applyProtection="1">
      <alignment horizontal="center" vertical="center" wrapText="1" shrinkToFit="1"/>
    </xf>
    <xf numFmtId="167" fontId="72" fillId="16" borderId="29" xfId="0" applyNumberFormat="1" applyFont="1" applyFill="1" applyBorder="1" applyAlignment="1" applyProtection="1">
      <alignment horizontal="center" vertical="center" wrapText="1" shrinkToFit="1"/>
    </xf>
    <xf numFmtId="167" fontId="72" fillId="16" borderId="30" xfId="0" applyNumberFormat="1" applyFont="1" applyFill="1" applyBorder="1" applyAlignment="1" applyProtection="1">
      <alignment horizontal="center" vertical="center" wrapText="1" shrinkToFit="1"/>
    </xf>
    <xf numFmtId="167" fontId="6" fillId="10" borderId="19" xfId="0" applyNumberFormat="1" applyFont="1" applyFill="1" applyBorder="1" applyAlignment="1" applyProtection="1">
      <alignment horizontal="center"/>
    </xf>
    <xf numFmtId="167" fontId="0" fillId="10" borderId="3" xfId="0" applyNumberFormat="1" applyFill="1" applyBorder="1" applyAlignment="1" applyProtection="1">
      <alignment horizontal="center"/>
    </xf>
    <xf numFmtId="0" fontId="6" fillId="10" borderId="19" xfId="0" applyNumberFormat="1" applyFont="1" applyFill="1" applyBorder="1" applyAlignment="1" applyProtection="1">
      <alignment horizontal="center"/>
    </xf>
    <xf numFmtId="0" fontId="0" fillId="10" borderId="3" xfId="0" applyNumberFormat="1" applyFill="1" applyBorder="1" applyAlignment="1" applyProtection="1">
      <alignment horizontal="center"/>
    </xf>
    <xf numFmtId="49" fontId="61" fillId="21" borderId="19" xfId="0" applyNumberFormat="1" applyFont="1" applyFill="1" applyBorder="1" applyAlignment="1" applyProtection="1">
      <alignment horizontal="center" shrinkToFit="1"/>
    </xf>
    <xf numFmtId="49" fontId="61" fillId="21" borderId="66" xfId="0" applyNumberFormat="1" applyFont="1" applyFill="1" applyBorder="1" applyAlignment="1" applyProtection="1">
      <alignment horizontal="center" shrinkToFit="1"/>
    </xf>
    <xf numFmtId="49" fontId="61" fillId="21" borderId="47" xfId="0" applyNumberFormat="1" applyFont="1" applyFill="1" applyBorder="1" applyAlignment="1" applyProtection="1">
      <alignment horizontal="center" shrinkToFit="1"/>
    </xf>
    <xf numFmtId="49" fontId="61" fillId="21" borderId="67" xfId="0" applyNumberFormat="1" applyFont="1" applyFill="1" applyBorder="1" applyAlignment="1" applyProtection="1">
      <alignment horizontal="center" shrinkToFit="1"/>
    </xf>
    <xf numFmtId="0" fontId="59" fillId="8" borderId="40" xfId="0" applyNumberFormat="1" applyFont="1" applyFill="1" applyBorder="1" applyAlignment="1" applyProtection="1">
      <alignment horizontal="center"/>
    </xf>
    <xf numFmtId="0" fontId="59" fillId="8" borderId="31" xfId="0" applyNumberFormat="1" applyFont="1" applyFill="1" applyBorder="1" applyAlignment="1" applyProtection="1">
      <alignment horizontal="center"/>
    </xf>
    <xf numFmtId="0" fontId="59" fillId="8" borderId="3" xfId="0" applyNumberFormat="1" applyFont="1" applyFill="1" applyBorder="1" applyAlignment="1" applyProtection="1">
      <alignment horizontal="center"/>
    </xf>
    <xf numFmtId="0" fontId="61" fillId="21" borderId="19" xfId="0" applyNumberFormat="1" applyFont="1" applyFill="1" applyBorder="1" applyAlignment="1" applyProtection="1">
      <alignment horizontal="center" shrinkToFit="1"/>
    </xf>
    <xf numFmtId="0" fontId="61" fillId="21" borderId="66" xfId="0" applyNumberFormat="1" applyFont="1" applyFill="1" applyBorder="1" applyAlignment="1" applyProtection="1">
      <alignment horizontal="center" shrinkToFit="1"/>
    </xf>
    <xf numFmtId="167" fontId="82" fillId="16" borderId="0" xfId="0" applyNumberFormat="1" applyFont="1" applyFill="1" applyBorder="1" applyAlignment="1" applyProtection="1">
      <alignment horizontal="center"/>
    </xf>
    <xf numFmtId="167" fontId="82" fillId="16" borderId="5" xfId="0" applyNumberFormat="1" applyFont="1" applyFill="1" applyBorder="1" applyAlignment="1" applyProtection="1">
      <alignment horizontal="center"/>
    </xf>
    <xf numFmtId="0" fontId="59" fillId="8" borderId="19" xfId="0" applyNumberFormat="1" applyFont="1" applyFill="1" applyBorder="1" applyAlignment="1" applyProtection="1">
      <alignment horizontal="center"/>
    </xf>
    <xf numFmtId="167" fontId="59" fillId="16" borderId="0" xfId="0" applyNumberFormat="1" applyFont="1" applyFill="1" applyBorder="1" applyAlignment="1" applyProtection="1">
      <alignment horizontal="center" vertical="center"/>
    </xf>
    <xf numFmtId="167" fontId="69" fillId="10" borderId="0" xfId="0" applyNumberFormat="1" applyFont="1" applyFill="1" applyAlignment="1" applyProtection="1">
      <alignment horizontal="center" vertical="center" wrapText="1"/>
    </xf>
    <xf numFmtId="167" fontId="69" fillId="10" borderId="30" xfId="0" applyNumberFormat="1" applyFont="1" applyFill="1" applyBorder="1" applyAlignment="1" applyProtection="1">
      <alignment horizontal="center" vertical="center" wrapText="1"/>
    </xf>
    <xf numFmtId="167" fontId="59" fillId="16" borderId="59" xfId="0" applyNumberFormat="1" applyFont="1" applyFill="1" applyBorder="1" applyAlignment="1" applyProtection="1">
      <alignment horizontal="center" vertical="center" wrapText="1"/>
    </xf>
    <xf numFmtId="167" fontId="59" fillId="16" borderId="29" xfId="0" applyNumberFormat="1" applyFont="1" applyFill="1" applyBorder="1" applyAlignment="1" applyProtection="1">
      <alignment horizontal="center" vertical="center" wrapText="1"/>
    </xf>
    <xf numFmtId="167" fontId="59" fillId="16" borderId="39" xfId="0" applyNumberFormat="1" applyFont="1" applyFill="1" applyBorder="1" applyAlignment="1" applyProtection="1">
      <alignment horizontal="center" vertical="center" wrapText="1"/>
    </xf>
    <xf numFmtId="167" fontId="59" fillId="16" borderId="23" xfId="0" applyNumberFormat="1" applyFont="1" applyFill="1" applyBorder="1" applyAlignment="1" applyProtection="1">
      <alignment horizontal="center" vertical="center" wrapText="1"/>
    </xf>
    <xf numFmtId="167" fontId="59" fillId="16" borderId="30" xfId="0" applyNumberFormat="1" applyFont="1" applyFill="1" applyBorder="1" applyAlignment="1" applyProtection="1">
      <alignment horizontal="center" vertical="center" wrapText="1"/>
    </xf>
    <xf numFmtId="167" fontId="59" fillId="16" borderId="1" xfId="0" applyNumberFormat="1" applyFont="1" applyFill="1" applyBorder="1" applyAlignment="1" applyProtection="1">
      <alignment horizontal="center" vertical="center" wrapText="1"/>
    </xf>
    <xf numFmtId="167" fontId="72" fillId="16" borderId="59" xfId="0" applyNumberFormat="1" applyFont="1" applyFill="1" applyBorder="1" applyAlignment="1" applyProtection="1">
      <alignment horizontal="center" vertical="center" wrapText="1" shrinkToFit="1"/>
    </xf>
    <xf numFmtId="167" fontId="72" fillId="16" borderId="23" xfId="0" applyNumberFormat="1" applyFont="1" applyFill="1" applyBorder="1" applyAlignment="1" applyProtection="1">
      <alignment horizontal="center" vertical="center" wrapText="1" shrinkToFit="1"/>
    </xf>
    <xf numFmtId="0" fontId="76" fillId="10" borderId="0" xfId="0" applyNumberFormat="1" applyFont="1" applyFill="1" applyAlignment="1" applyProtection="1">
      <alignment horizontal="center" vertical="center"/>
    </xf>
    <xf numFmtId="0" fontId="76" fillId="10" borderId="30" xfId="0" applyNumberFormat="1" applyFont="1" applyFill="1" applyBorder="1" applyAlignment="1" applyProtection="1">
      <alignment horizontal="center" vertical="center"/>
    </xf>
    <xf numFmtId="0" fontId="5" fillId="18" borderId="43" xfId="0" applyFont="1" applyFill="1" applyBorder="1" applyAlignment="1">
      <alignment horizontal="left" vertical="top"/>
    </xf>
    <xf numFmtId="0" fontId="5" fillId="18" borderId="53" xfId="0" applyFont="1" applyFill="1" applyBorder="1" applyAlignment="1">
      <alignment horizontal="left" vertical="top"/>
    </xf>
    <xf numFmtId="0" fontId="5" fillId="18" borderId="25" xfId="0" applyFont="1" applyFill="1" applyBorder="1" applyAlignment="1">
      <alignment horizontal="left" vertical="top"/>
    </xf>
    <xf numFmtId="0" fontId="10" fillId="0" borderId="9" xfId="0" applyFont="1" applyBorder="1" applyAlignment="1">
      <alignment horizontal="center" vertical="center"/>
    </xf>
    <xf numFmtId="0" fontId="10" fillId="0" borderId="0"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5" fillId="18" borderId="43" xfId="0" applyFont="1" applyFill="1" applyBorder="1" applyAlignment="1">
      <alignment horizontal="center"/>
    </xf>
    <xf numFmtId="0" fontId="5" fillId="18" borderId="53" xfId="0" applyFont="1" applyFill="1" applyBorder="1" applyAlignment="1">
      <alignment horizontal="center"/>
    </xf>
    <xf numFmtId="0" fontId="5" fillId="18" borderId="25" xfId="0" applyFont="1" applyFill="1" applyBorder="1" applyAlignment="1">
      <alignment horizontal="center"/>
    </xf>
    <xf numFmtId="0" fontId="5" fillId="0" borderId="53" xfId="0" applyFont="1" applyBorder="1" applyAlignment="1">
      <alignment horizontal="center" vertical="center" wrapText="1"/>
    </xf>
    <xf numFmtId="10" fontId="5" fillId="0" borderId="53"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22" fillId="18" borderId="43" xfId="0" applyFont="1" applyFill="1" applyBorder="1" applyAlignment="1">
      <alignment horizontal="center" vertical="center"/>
    </xf>
    <xf numFmtId="0" fontId="22" fillId="18" borderId="53" xfId="0" applyFont="1" applyFill="1" applyBorder="1" applyAlignment="1">
      <alignment horizontal="center" vertical="center"/>
    </xf>
    <xf numFmtId="0" fontId="22" fillId="18" borderId="25" xfId="0" applyFont="1" applyFill="1" applyBorder="1" applyAlignment="1">
      <alignment horizontal="center" vertical="center"/>
    </xf>
    <xf numFmtId="0" fontId="5" fillId="0" borderId="43" xfId="0" applyFont="1" applyBorder="1" applyAlignment="1">
      <alignment horizontal="center" vertical="center"/>
    </xf>
    <xf numFmtId="0" fontId="5" fillId="0" borderId="25" xfId="0" applyFont="1" applyBorder="1" applyAlignment="1">
      <alignment horizontal="center" vertical="center"/>
    </xf>
    <xf numFmtId="0" fontId="5" fillId="0" borderId="6" xfId="0" applyFont="1" applyBorder="1" applyAlignment="1">
      <alignment horizontal="center" vertical="center"/>
    </xf>
    <xf numFmtId="0" fontId="5" fillId="0" borderId="8" xfId="0" applyFont="1" applyBorder="1" applyAlignment="1">
      <alignment horizontal="center" vertical="center"/>
    </xf>
    <xf numFmtId="0" fontId="10" fillId="0" borderId="6" xfId="0" applyFont="1" applyBorder="1" applyAlignment="1">
      <alignment horizontal="left" vertical="top"/>
    </xf>
    <xf numFmtId="0" fontId="10" fillId="0" borderId="7" xfId="0" applyFont="1" applyBorder="1" applyAlignment="1">
      <alignment horizontal="left" vertical="top"/>
    </xf>
    <xf numFmtId="0" fontId="10" fillId="0" borderId="8" xfId="0" applyFont="1" applyBorder="1" applyAlignment="1">
      <alignment horizontal="left" vertical="top"/>
    </xf>
    <xf numFmtId="0" fontId="10" fillId="0" borderId="9" xfId="0" applyFont="1" applyBorder="1" applyAlignment="1">
      <alignment horizontal="left" vertical="top"/>
    </xf>
    <xf numFmtId="0" fontId="10" fillId="0" borderId="0" xfId="0" applyFont="1" applyBorder="1" applyAlignment="1">
      <alignment horizontal="left" vertical="top"/>
    </xf>
    <xf numFmtId="0" fontId="10" fillId="0" borderId="10" xfId="0" applyFont="1" applyBorder="1" applyAlignment="1">
      <alignment horizontal="left" vertical="top"/>
    </xf>
    <xf numFmtId="0" fontId="5" fillId="0" borderId="43" xfId="0" applyFont="1" applyBorder="1" applyAlignment="1">
      <alignment horizontal="center"/>
    </xf>
    <xf numFmtId="0" fontId="5" fillId="0" borderId="53" xfId="0" applyFont="1" applyBorder="1" applyAlignment="1">
      <alignment horizontal="center"/>
    </xf>
    <xf numFmtId="0" fontId="5" fillId="0" borderId="25" xfId="0" applyFont="1" applyBorder="1" applyAlignment="1">
      <alignment horizontal="center"/>
    </xf>
    <xf numFmtId="0" fontId="22" fillId="0" borderId="6" xfId="0" applyFont="1" applyBorder="1" applyAlignment="1">
      <alignment horizontal="center" vertical="center" wrapText="1"/>
    </xf>
    <xf numFmtId="0" fontId="22" fillId="0" borderId="7" xfId="0" applyFont="1" applyBorder="1" applyAlignment="1">
      <alignment horizontal="center" vertical="center"/>
    </xf>
    <xf numFmtId="0" fontId="22" fillId="0" borderId="8" xfId="0" applyFont="1" applyBorder="1" applyAlignment="1">
      <alignment horizontal="center" vertical="center"/>
    </xf>
    <xf numFmtId="0" fontId="22" fillId="0" borderId="9" xfId="0" applyFont="1" applyBorder="1" applyAlignment="1">
      <alignment horizontal="center" vertical="center"/>
    </xf>
    <xf numFmtId="0" fontId="22" fillId="0" borderId="0" xfId="0" applyFont="1" applyBorder="1" applyAlignment="1">
      <alignment horizontal="center" vertical="center"/>
    </xf>
    <xf numFmtId="0" fontId="22" fillId="0" borderId="10" xfId="0" applyFont="1" applyBorder="1" applyAlignment="1">
      <alignment horizontal="center" vertical="center"/>
    </xf>
    <xf numFmtId="0" fontId="22" fillId="0" borderId="11" xfId="0" applyFont="1" applyBorder="1" applyAlignment="1">
      <alignment horizontal="center" vertic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22" fillId="0" borderId="6" xfId="0" applyFont="1" applyFill="1" applyBorder="1" applyAlignment="1">
      <alignment horizontal="center" vertical="center" wrapText="1"/>
    </xf>
    <xf numFmtId="0" fontId="22" fillId="0" borderId="7" xfId="0" applyFont="1" applyFill="1" applyBorder="1" applyAlignment="1">
      <alignment horizontal="center" vertical="center"/>
    </xf>
    <xf numFmtId="0" fontId="22" fillId="0" borderId="8" xfId="0" applyFont="1" applyFill="1" applyBorder="1" applyAlignment="1">
      <alignment horizontal="center" vertical="center"/>
    </xf>
    <xf numFmtId="0" fontId="22" fillId="0" borderId="9" xfId="0" applyFont="1" applyFill="1" applyBorder="1" applyAlignment="1">
      <alignment horizontal="center" vertical="center"/>
    </xf>
    <xf numFmtId="0" fontId="22" fillId="0" borderId="0" xfId="0" applyFont="1" applyFill="1" applyBorder="1" applyAlignment="1">
      <alignment horizontal="center" vertical="center"/>
    </xf>
    <xf numFmtId="0" fontId="22" fillId="0" borderId="10" xfId="0" applyFont="1" applyFill="1" applyBorder="1" applyAlignment="1">
      <alignment horizontal="center" vertical="center"/>
    </xf>
    <xf numFmtId="0" fontId="22" fillId="0" borderId="11" xfId="0" applyFont="1" applyFill="1" applyBorder="1" applyAlignment="1">
      <alignment horizontal="center" vertical="center"/>
    </xf>
    <xf numFmtId="0" fontId="22" fillId="0" borderId="12" xfId="0" applyFont="1" applyFill="1" applyBorder="1" applyAlignment="1">
      <alignment horizontal="center" vertical="center"/>
    </xf>
    <xf numFmtId="0" fontId="22" fillId="0" borderId="13" xfId="0" applyFont="1" applyFill="1" applyBorder="1" applyAlignment="1">
      <alignment horizontal="center" vertical="center"/>
    </xf>
    <xf numFmtId="0" fontId="25" fillId="18" borderId="19" xfId="0" applyNumberFormat="1" applyFont="1" applyFill="1" applyBorder="1" applyAlignment="1" applyProtection="1">
      <alignment horizontal="center" vertical="center" shrinkToFit="1"/>
    </xf>
    <xf numFmtId="0" fontId="25" fillId="18" borderId="3" xfId="0" applyNumberFormat="1" applyFont="1" applyFill="1" applyBorder="1" applyAlignment="1" applyProtection="1">
      <alignment horizontal="center" vertical="center" shrinkToFit="1"/>
    </xf>
    <xf numFmtId="0" fontId="5" fillId="9" borderId="4" xfId="0" applyFont="1" applyFill="1" applyBorder="1" applyAlignment="1">
      <alignment horizontal="center" vertical="center"/>
    </xf>
    <xf numFmtId="0" fontId="5" fillId="9" borderId="2" xfId="0" applyFont="1" applyFill="1" applyBorder="1" applyAlignment="1">
      <alignment horizontal="center" vertical="center"/>
    </xf>
    <xf numFmtId="0" fontId="18" fillId="0" borderId="30" xfId="0" applyFont="1" applyBorder="1" applyAlignment="1">
      <alignment horizontal="center" vertical="center"/>
    </xf>
    <xf numFmtId="168" fontId="5" fillId="9" borderId="4" xfId="0" applyNumberFormat="1" applyFont="1" applyFill="1" applyBorder="1" applyAlignment="1">
      <alignment horizontal="center" vertical="center"/>
    </xf>
    <xf numFmtId="168" fontId="5" fillId="9" borderId="2" xfId="0" applyNumberFormat="1" applyFont="1" applyFill="1" applyBorder="1" applyAlignment="1">
      <alignment horizontal="center" vertical="center"/>
    </xf>
    <xf numFmtId="0" fontId="5" fillId="9" borderId="59" xfId="0" applyFont="1" applyFill="1" applyBorder="1" applyAlignment="1">
      <alignment horizontal="center" vertical="center"/>
    </xf>
    <xf numFmtId="0" fontId="5" fillId="9" borderId="39" xfId="0" applyFont="1" applyFill="1" applyBorder="1" applyAlignment="1">
      <alignment horizontal="center" vertical="center"/>
    </xf>
    <xf numFmtId="0" fontId="5" fillId="9" borderId="23" xfId="0" applyFont="1" applyFill="1" applyBorder="1" applyAlignment="1">
      <alignment horizontal="center" vertical="center"/>
    </xf>
    <xf numFmtId="0" fontId="5" fillId="9" borderId="1" xfId="0" applyFont="1" applyFill="1" applyBorder="1" applyAlignment="1">
      <alignment horizontal="center" vertical="center"/>
    </xf>
    <xf numFmtId="0" fontId="18" fillId="0" borderId="30" xfId="0" applyFont="1" applyBorder="1" applyAlignment="1">
      <alignment horizontal="center" vertical="center" wrapText="1"/>
    </xf>
    <xf numFmtId="0" fontId="25" fillId="0" borderId="2" xfId="12" applyNumberFormat="1" applyFont="1" applyFill="1" applyBorder="1" applyAlignment="1">
      <alignment horizontal="center" vertical="center"/>
    </xf>
    <xf numFmtId="0" fontId="84" fillId="0" borderId="30" xfId="0" applyFont="1" applyFill="1" applyBorder="1" applyAlignment="1">
      <alignment horizontal="center" vertical="center" wrapText="1" shrinkToFit="1"/>
    </xf>
    <xf numFmtId="0" fontId="33" fillId="0" borderId="2" xfId="0" applyFont="1" applyFill="1" applyBorder="1" applyAlignment="1">
      <alignment horizontal="center" vertical="center" shrinkToFit="1"/>
    </xf>
    <xf numFmtId="0" fontId="18" fillId="0" borderId="30" xfId="0" applyFont="1" applyFill="1" applyBorder="1" applyAlignment="1">
      <alignment horizontal="center" vertical="center" shrinkToFit="1"/>
    </xf>
    <xf numFmtId="0" fontId="59" fillId="11" borderId="2" xfId="0" applyFont="1" applyFill="1" applyBorder="1" applyAlignment="1" applyProtection="1">
      <alignment horizontal="center" vertical="center"/>
      <protection locked="0"/>
    </xf>
    <xf numFmtId="0" fontId="59" fillId="11" borderId="2" xfId="0" applyFont="1" applyFill="1" applyBorder="1" applyAlignment="1">
      <alignment horizontal="center" vertical="center"/>
    </xf>
    <xf numFmtId="0" fontId="10" fillId="12" borderId="27" xfId="0" applyFont="1" applyFill="1" applyBorder="1" applyAlignment="1">
      <alignment horizontal="center" vertical="center" textRotation="90"/>
    </xf>
    <xf numFmtId="0" fontId="10" fillId="12" borderId="20" xfId="0" applyFont="1" applyFill="1" applyBorder="1" applyAlignment="1">
      <alignment horizontal="center" vertical="center" textRotation="90"/>
    </xf>
    <xf numFmtId="0" fontId="10" fillId="12" borderId="4" xfId="0" applyFont="1" applyFill="1" applyBorder="1" applyAlignment="1">
      <alignment horizontal="center" vertical="center" textRotation="90"/>
    </xf>
    <xf numFmtId="0" fontId="18" fillId="13" borderId="19" xfId="0" applyFont="1" applyFill="1" applyBorder="1" applyAlignment="1">
      <alignment horizontal="center" vertical="center"/>
    </xf>
    <xf numFmtId="0" fontId="18" fillId="13" borderId="31" xfId="0" applyFont="1" applyFill="1" applyBorder="1" applyAlignment="1">
      <alignment horizontal="center" vertical="center"/>
    </xf>
    <xf numFmtId="0" fontId="18" fillId="13" borderId="3" xfId="0" applyFont="1" applyFill="1" applyBorder="1" applyAlignment="1">
      <alignment horizontal="center" vertical="center"/>
    </xf>
    <xf numFmtId="0" fontId="10" fillId="15" borderId="27" xfId="0" applyFont="1" applyFill="1" applyBorder="1" applyAlignment="1">
      <alignment horizontal="center" vertical="center" textRotation="90"/>
    </xf>
    <xf numFmtId="0" fontId="10" fillId="15" borderId="20" xfId="0" applyFont="1" applyFill="1" applyBorder="1" applyAlignment="1">
      <alignment horizontal="center" vertical="center" textRotation="90"/>
    </xf>
    <xf numFmtId="0" fontId="10" fillId="15" borderId="4" xfId="0" applyFont="1" applyFill="1" applyBorder="1" applyAlignment="1">
      <alignment horizontal="center" vertical="center" textRotation="90"/>
    </xf>
    <xf numFmtId="0" fontId="85" fillId="11" borderId="19" xfId="0" applyFont="1" applyFill="1" applyBorder="1" applyAlignment="1">
      <alignment horizontal="center" vertical="center"/>
    </xf>
    <xf numFmtId="0" fontId="85" fillId="11" borderId="31" xfId="0" applyFont="1" applyFill="1" applyBorder="1" applyAlignment="1">
      <alignment horizontal="center" vertical="center"/>
    </xf>
    <xf numFmtId="0" fontId="85" fillId="11" borderId="3" xfId="0" applyFont="1" applyFill="1" applyBorder="1" applyAlignment="1">
      <alignment horizontal="center" vertical="center"/>
    </xf>
    <xf numFmtId="0" fontId="18" fillId="10" borderId="27" xfId="0" applyFont="1" applyFill="1" applyBorder="1" applyAlignment="1">
      <alignment horizontal="center" vertical="center" textRotation="255" wrapText="1" shrinkToFit="1"/>
    </xf>
    <xf numFmtId="0" fontId="18" fillId="10" borderId="20" xfId="0" applyFont="1" applyFill="1" applyBorder="1" applyAlignment="1">
      <alignment horizontal="center" vertical="center" textRotation="255" wrapText="1" shrinkToFit="1"/>
    </xf>
    <xf numFmtId="0" fontId="18" fillId="10" borderId="4" xfId="0" applyFont="1" applyFill="1" applyBorder="1" applyAlignment="1">
      <alignment horizontal="center" vertical="center" textRotation="255" wrapText="1" shrinkToFit="1"/>
    </xf>
    <xf numFmtId="0" fontId="5" fillId="14" borderId="27" xfId="0" applyFont="1" applyFill="1" applyBorder="1" applyAlignment="1">
      <alignment horizontal="center" vertical="center" textRotation="90"/>
    </xf>
    <xf numFmtId="0" fontId="5" fillId="14" borderId="20" xfId="0" applyFont="1" applyFill="1" applyBorder="1" applyAlignment="1">
      <alignment horizontal="center" vertical="center" textRotation="90"/>
    </xf>
    <xf numFmtId="0" fontId="5" fillId="14" borderId="4" xfId="0" applyFont="1" applyFill="1" applyBorder="1" applyAlignment="1">
      <alignment horizontal="center" vertical="center" textRotation="90"/>
    </xf>
    <xf numFmtId="0" fontId="40" fillId="14" borderId="2" xfId="0" applyFont="1" applyFill="1" applyBorder="1" applyAlignment="1">
      <alignment horizontal="center" vertical="center" textRotation="90" shrinkToFit="1"/>
    </xf>
    <xf numFmtId="0" fontId="59" fillId="11" borderId="27" xfId="0" applyFont="1" applyFill="1" applyBorder="1" applyAlignment="1">
      <alignment horizontal="center" vertical="center" textRotation="90" shrinkToFit="1"/>
    </xf>
    <xf numFmtId="0" fontId="59" fillId="11" borderId="20" xfId="0" applyFont="1" applyFill="1" applyBorder="1" applyAlignment="1">
      <alignment horizontal="center" vertical="center" textRotation="90" shrinkToFit="1"/>
    </xf>
    <xf numFmtId="0" fontId="59" fillId="11" borderId="4" xfId="0" applyFont="1" applyFill="1" applyBorder="1" applyAlignment="1">
      <alignment horizontal="center" vertical="center" textRotation="90" shrinkToFit="1"/>
    </xf>
    <xf numFmtId="0" fontId="59" fillId="11" borderId="27" xfId="0" applyFont="1" applyFill="1" applyBorder="1" applyAlignment="1">
      <alignment horizontal="center" vertical="center" textRotation="90"/>
    </xf>
    <xf numFmtId="0" fontId="59" fillId="11" borderId="20" xfId="0" applyFont="1" applyFill="1" applyBorder="1" applyAlignment="1">
      <alignment horizontal="center" vertical="center" textRotation="90"/>
    </xf>
    <xf numFmtId="0" fontId="59" fillId="11" borderId="4" xfId="0" applyFont="1" applyFill="1" applyBorder="1" applyAlignment="1">
      <alignment horizontal="center" vertical="center" textRotation="90"/>
    </xf>
    <xf numFmtId="0" fontId="5" fillId="13" borderId="2" xfId="0" applyFont="1" applyFill="1" applyBorder="1" applyAlignment="1">
      <alignment horizontal="center" vertical="center" textRotation="90" shrinkToFit="1"/>
    </xf>
    <xf numFmtId="0" fontId="40" fillId="13" borderId="2" xfId="0" applyFont="1" applyFill="1" applyBorder="1" applyAlignment="1">
      <alignment horizontal="center" vertical="center" textRotation="90" shrinkToFit="1"/>
    </xf>
    <xf numFmtId="0" fontId="5" fillId="14" borderId="2" xfId="0" applyFont="1" applyFill="1" applyBorder="1" applyAlignment="1">
      <alignment horizontal="center" vertical="center" textRotation="90" shrinkToFit="1"/>
    </xf>
    <xf numFmtId="0" fontId="83" fillId="11" borderId="27" xfId="0" applyFont="1" applyFill="1" applyBorder="1" applyAlignment="1">
      <alignment horizontal="center" vertical="center" textRotation="90" wrapText="1"/>
    </xf>
    <xf numFmtId="0" fontId="83" fillId="11" borderId="20" xfId="0" applyFont="1" applyFill="1" applyBorder="1" applyAlignment="1">
      <alignment horizontal="center" vertical="center" textRotation="90" wrapText="1"/>
    </xf>
    <xf numFmtId="0" fontId="83" fillId="11" borderId="4" xfId="0" applyFont="1" applyFill="1" applyBorder="1" applyAlignment="1">
      <alignment horizontal="center" vertical="center" textRotation="90" wrapText="1"/>
    </xf>
    <xf numFmtId="0" fontId="6" fillId="11" borderId="2" xfId="0" applyFont="1" applyFill="1" applyBorder="1" applyAlignment="1">
      <alignment horizontal="center"/>
    </xf>
    <xf numFmtId="0" fontId="6" fillId="11" borderId="2" xfId="0" applyFont="1" applyFill="1" applyBorder="1"/>
    <xf numFmtId="0" fontId="5" fillId="10" borderId="2" xfId="0" applyFont="1" applyFill="1" applyBorder="1" applyAlignment="1">
      <alignment horizontal="center" vertical="center"/>
    </xf>
    <xf numFmtId="0" fontId="5" fillId="32" borderId="43" xfId="0" applyFont="1" applyFill="1" applyBorder="1" applyAlignment="1">
      <alignment horizontal="center"/>
    </xf>
    <xf numFmtId="0" fontId="5" fillId="32" borderId="53" xfId="0" applyFont="1" applyFill="1" applyBorder="1" applyAlignment="1">
      <alignment horizontal="center"/>
    </xf>
    <xf numFmtId="0" fontId="5" fillId="32" borderId="25" xfId="0" applyFont="1" applyFill="1" applyBorder="1" applyAlignment="1">
      <alignment horizontal="center"/>
    </xf>
    <xf numFmtId="0" fontId="5" fillId="13" borderId="6" xfId="0" applyFont="1" applyFill="1" applyBorder="1" applyAlignment="1">
      <alignment horizontal="center"/>
    </xf>
    <xf numFmtId="0" fontId="5" fillId="13" borderId="7" xfId="0" applyFont="1" applyFill="1" applyBorder="1" applyAlignment="1">
      <alignment horizontal="center"/>
    </xf>
    <xf numFmtId="0" fontId="5" fillId="15" borderId="53" xfId="0" applyFont="1" applyFill="1" applyBorder="1" applyAlignment="1">
      <alignment horizontal="center"/>
    </xf>
    <xf numFmtId="0" fontId="5" fillId="15" borderId="25" xfId="0" applyFont="1" applyFill="1" applyBorder="1" applyAlignment="1">
      <alignment horizontal="center"/>
    </xf>
    <xf numFmtId="0" fontId="59" fillId="11" borderId="9" xfId="0" applyFont="1" applyFill="1" applyBorder="1" applyAlignment="1">
      <alignment horizontal="left" vertical="top" wrapText="1"/>
    </xf>
    <xf numFmtId="0" fontId="59" fillId="11" borderId="0" xfId="0" applyFont="1" applyFill="1" applyBorder="1" applyAlignment="1">
      <alignment horizontal="left" vertical="top" wrapText="1"/>
    </xf>
    <xf numFmtId="0" fontId="59" fillId="11" borderId="6" xfId="0" applyFont="1" applyFill="1" applyBorder="1" applyAlignment="1">
      <alignment horizontal="left" vertical="top" wrapText="1"/>
    </xf>
    <xf numFmtId="0" fontId="59" fillId="11" borderId="7" xfId="0" applyFont="1" applyFill="1" applyBorder="1" applyAlignment="1">
      <alignment horizontal="left" vertical="top" wrapText="1"/>
    </xf>
    <xf numFmtId="0" fontId="59" fillId="11" borderId="8" xfId="0" applyFont="1" applyFill="1" applyBorder="1" applyAlignment="1">
      <alignment horizontal="left" vertical="top" wrapText="1"/>
    </xf>
    <xf numFmtId="0" fontId="59" fillId="11" borderId="10" xfId="0" applyFont="1" applyFill="1" applyBorder="1" applyAlignment="1">
      <alignment horizontal="left" vertical="top" wrapText="1"/>
    </xf>
    <xf numFmtId="0" fontId="59" fillId="11" borderId="12" xfId="0" applyFont="1" applyFill="1" applyBorder="1" applyAlignment="1">
      <alignment horizontal="left" vertical="top" wrapText="1"/>
    </xf>
    <xf numFmtId="0" fontId="59" fillId="11" borderId="13" xfId="0" applyFont="1" applyFill="1" applyBorder="1" applyAlignment="1">
      <alignment horizontal="left" vertical="top" wrapText="1"/>
    </xf>
    <xf numFmtId="0" fontId="59" fillId="11" borderId="9" xfId="0" applyFont="1" applyFill="1" applyBorder="1" applyAlignment="1">
      <alignment horizontal="right" vertical="top" wrapText="1"/>
    </xf>
    <xf numFmtId="0" fontId="59" fillId="11" borderId="0" xfId="0" applyFont="1" applyFill="1" applyBorder="1" applyAlignment="1">
      <alignment horizontal="right" vertical="top" wrapText="1"/>
    </xf>
    <xf numFmtId="0" fontId="59" fillId="11" borderId="0" xfId="0" applyFont="1" applyFill="1" applyBorder="1" applyAlignment="1">
      <alignment horizontal="center" vertical="center" wrapText="1"/>
    </xf>
    <xf numFmtId="0" fontId="59" fillId="11" borderId="10" xfId="0" applyFont="1" applyFill="1" applyBorder="1" applyAlignment="1">
      <alignment horizontal="center" vertical="center" wrapText="1"/>
    </xf>
    <xf numFmtId="0" fontId="0" fillId="0" borderId="70" xfId="0" applyBorder="1" applyAlignment="1">
      <alignment horizontal="center"/>
    </xf>
    <xf numFmtId="0" fontId="0" fillId="0" borderId="29" xfId="0" applyBorder="1" applyAlignment="1">
      <alignment horizontal="center"/>
    </xf>
    <xf numFmtId="0" fontId="0" fillId="0" borderId="23" xfId="0" applyBorder="1" applyAlignment="1">
      <alignment horizontal="center" vertical="center"/>
    </xf>
    <xf numFmtId="0" fontId="0" fillId="0" borderId="30" xfId="0" applyBorder="1" applyAlignment="1">
      <alignment horizontal="center" vertical="center"/>
    </xf>
    <xf numFmtId="0" fontId="0" fillId="0" borderId="1" xfId="0" applyBorder="1" applyAlignment="1">
      <alignment horizontal="center" vertical="center"/>
    </xf>
    <xf numFmtId="0" fontId="0" fillId="0" borderId="59" xfId="0" applyBorder="1" applyAlignment="1">
      <alignment horizontal="left" vertical="center"/>
    </xf>
    <xf numFmtId="0" fontId="0" fillId="0" borderId="29" xfId="0" applyBorder="1" applyAlignment="1">
      <alignment horizontal="left" vertical="center"/>
    </xf>
    <xf numFmtId="0" fontId="0" fillId="0" borderId="72" xfId="0" applyBorder="1" applyAlignment="1">
      <alignment horizontal="left" vertical="center"/>
    </xf>
    <xf numFmtId="0" fontId="0" fillId="0" borderId="32" xfId="0" applyBorder="1" applyAlignment="1">
      <alignment horizontal="left" vertical="center"/>
    </xf>
    <xf numFmtId="0" fontId="0" fillId="0" borderId="0" xfId="0" applyBorder="1" applyAlignment="1">
      <alignment horizontal="left" vertical="center"/>
    </xf>
    <xf numFmtId="0" fontId="0" fillId="0" borderId="10" xfId="0" applyBorder="1" applyAlignment="1">
      <alignment horizontal="left"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32" xfId="0" applyBorder="1" applyAlignment="1">
      <alignment horizontal="right" vertical="center"/>
    </xf>
    <xf numFmtId="0" fontId="0" fillId="0" borderId="0" xfId="0" applyBorder="1" applyAlignment="1">
      <alignment horizontal="right" vertical="center"/>
    </xf>
    <xf numFmtId="0" fontId="36" fillId="0" borderId="6" xfId="0" applyFont="1" applyBorder="1" applyAlignment="1">
      <alignment horizontal="left" vertical="center"/>
    </xf>
    <xf numFmtId="0" fontId="36" fillId="0" borderId="7" xfId="0" applyFont="1" applyBorder="1" applyAlignment="1">
      <alignment horizontal="left" vertical="center"/>
    </xf>
    <xf numFmtId="0" fontId="36" fillId="0" borderId="8" xfId="0" applyFont="1" applyBorder="1" applyAlignment="1">
      <alignment horizontal="left" vertical="center"/>
    </xf>
    <xf numFmtId="0" fontId="0" fillId="0" borderId="35" xfId="0" applyBorder="1" applyAlignment="1">
      <alignment horizontal="center"/>
    </xf>
    <xf numFmtId="0" fontId="0" fillId="0" borderId="22" xfId="0" applyBorder="1" applyAlignment="1">
      <alignment horizontal="center"/>
    </xf>
    <xf numFmtId="0" fontId="0" fillId="0" borderId="46" xfId="0" applyBorder="1" applyAlignment="1">
      <alignment horizontal="center"/>
    </xf>
    <xf numFmtId="0" fontId="0" fillId="0" borderId="38" xfId="0" applyBorder="1" applyAlignment="1">
      <alignment horizontal="center"/>
    </xf>
    <xf numFmtId="0" fontId="0" fillId="0" borderId="14" xfId="0" applyBorder="1" applyAlignment="1">
      <alignment horizontal="center"/>
    </xf>
    <xf numFmtId="0" fontId="0" fillId="0" borderId="47" xfId="0" applyBorder="1" applyAlignment="1">
      <alignment horizontal="center"/>
    </xf>
    <xf numFmtId="0" fontId="0" fillId="0" borderId="63" xfId="0" applyBorder="1" applyAlignment="1">
      <alignment horizontal="left" vertical="center"/>
    </xf>
    <xf numFmtId="0" fontId="0" fillId="0" borderId="7" xfId="0" applyBorder="1" applyAlignment="1">
      <alignment horizontal="left" vertical="center"/>
    </xf>
    <xf numFmtId="0" fontId="0" fillId="0" borderId="34" xfId="0" applyBorder="1" applyAlignment="1">
      <alignment horizontal="left" vertical="center"/>
    </xf>
    <xf numFmtId="0" fontId="0" fillId="0" borderId="32"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71" xfId="0" applyBorder="1" applyAlignment="1">
      <alignment horizontal="center"/>
    </xf>
    <xf numFmtId="0" fontId="0" fillId="0" borderId="30" xfId="0" applyBorder="1" applyAlignment="1">
      <alignment horizontal="center"/>
    </xf>
    <xf numFmtId="0" fontId="0" fillId="0" borderId="1" xfId="0" applyBorder="1" applyAlignment="1">
      <alignment horizontal="center"/>
    </xf>
    <xf numFmtId="0" fontId="0" fillId="0" borderId="6" xfId="0" applyBorder="1" applyAlignment="1">
      <alignment horizontal="left" vertical="center"/>
    </xf>
    <xf numFmtId="0" fontId="0" fillId="0" borderId="8" xfId="0" applyBorder="1" applyAlignment="1">
      <alignment horizontal="left" vertical="center"/>
    </xf>
    <xf numFmtId="0" fontId="0" fillId="0" borderId="11" xfId="0" applyBorder="1" applyAlignment="1">
      <alignment horizontal="center" vertical="center"/>
    </xf>
    <xf numFmtId="0" fontId="0" fillId="0" borderId="73" xfId="0" applyBorder="1" applyAlignment="1">
      <alignment horizontal="center" vertical="center"/>
    </xf>
    <xf numFmtId="0" fontId="0" fillId="0" borderId="39" xfId="0" applyBorder="1" applyAlignment="1">
      <alignment horizontal="left" vertical="center"/>
    </xf>
    <xf numFmtId="0" fontId="0" fillId="0" borderId="0" xfId="0" applyBorder="1" applyAlignment="1">
      <alignment vertical="center"/>
    </xf>
    <xf numFmtId="0" fontId="0" fillId="0" borderId="39" xfId="0" applyBorder="1" applyAlignment="1">
      <alignment horizontal="center"/>
    </xf>
    <xf numFmtId="0" fontId="0" fillId="0" borderId="32" xfId="0" applyBorder="1" applyAlignment="1">
      <alignment horizontal="right"/>
    </xf>
    <xf numFmtId="0" fontId="0" fillId="0" borderId="0" xfId="0" applyBorder="1" applyAlignment="1">
      <alignment horizontal="right"/>
    </xf>
    <xf numFmtId="0" fontId="6" fillId="0" borderId="0" xfId="0" applyFont="1" applyBorder="1" applyAlignment="1">
      <alignment horizontal="left" vertical="center"/>
    </xf>
    <xf numFmtId="0" fontId="36" fillId="0" borderId="0" xfId="0" applyFont="1" applyBorder="1" applyAlignment="1">
      <alignment horizontal="left" vertical="center"/>
    </xf>
    <xf numFmtId="0" fontId="6" fillId="0" borderId="27" xfId="0" applyFont="1" applyBorder="1" applyAlignment="1">
      <alignment horizontal="center" vertical="center"/>
    </xf>
    <xf numFmtId="0" fontId="6" fillId="0" borderId="4" xfId="0" applyFont="1" applyBorder="1" applyAlignment="1">
      <alignment horizontal="center" vertical="center"/>
    </xf>
    <xf numFmtId="0" fontId="36" fillId="0" borderId="32" xfId="0" applyFont="1" applyBorder="1" applyAlignment="1">
      <alignment horizontal="left" vertical="center"/>
    </xf>
    <xf numFmtId="0" fontId="36" fillId="0" borderId="5" xfId="0" applyFont="1" applyBorder="1" applyAlignment="1">
      <alignment horizontal="left" vertical="center"/>
    </xf>
    <xf numFmtId="0" fontId="6" fillId="0" borderId="0" xfId="0" applyFont="1" applyBorder="1" applyAlignment="1">
      <alignment horizontal="center" vertical="center"/>
    </xf>
    <xf numFmtId="0" fontId="0" fillId="0" borderId="27" xfId="0" applyBorder="1" applyAlignment="1">
      <alignment horizontal="center"/>
    </xf>
    <xf numFmtId="0" fontId="0" fillId="0" borderId="4" xfId="0" applyBorder="1" applyAlignment="1">
      <alignment horizontal="center"/>
    </xf>
    <xf numFmtId="0" fontId="6" fillId="0" borderId="10" xfId="0" applyFont="1" applyBorder="1" applyAlignment="1">
      <alignment horizontal="left" vertical="center"/>
    </xf>
    <xf numFmtId="0" fontId="36" fillId="0" borderId="60" xfId="0" applyFont="1" applyBorder="1" applyAlignment="1">
      <alignment horizontal="left" vertical="center"/>
    </xf>
    <xf numFmtId="0" fontId="45" fillId="0" borderId="0" xfId="0" applyFont="1" applyBorder="1" applyAlignment="1">
      <alignment horizontal="center" vertical="top"/>
    </xf>
    <xf numFmtId="0" fontId="45" fillId="0" borderId="10" xfId="0" applyFont="1" applyBorder="1" applyAlignment="1">
      <alignment horizontal="center" vertical="top"/>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0" fillId="0" borderId="27" xfId="0" applyBorder="1" applyAlignment="1">
      <alignment horizontal="center" vertical="center"/>
    </xf>
    <xf numFmtId="0" fontId="0" fillId="0" borderId="4" xfId="0" applyBorder="1" applyAlignment="1">
      <alignment horizontal="center" vertical="center"/>
    </xf>
    <xf numFmtId="0" fontId="36" fillId="0" borderId="10" xfId="0" applyFont="1" applyBorder="1" applyAlignment="1">
      <alignment horizontal="left" vertical="center"/>
    </xf>
    <xf numFmtId="0" fontId="0" fillId="0" borderId="20" xfId="0" applyBorder="1" applyAlignment="1">
      <alignment horizontal="center"/>
    </xf>
    <xf numFmtId="0" fontId="6" fillId="0" borderId="0" xfId="0" applyFont="1" applyBorder="1" applyAlignment="1">
      <alignment horizontal="right" vertical="center"/>
    </xf>
    <xf numFmtId="0" fontId="47" fillId="0" borderId="9" xfId="0" applyFont="1" applyBorder="1" applyAlignment="1">
      <alignment horizontal="center" vertical="center"/>
    </xf>
    <xf numFmtId="0" fontId="47" fillId="0" borderId="0" xfId="0" applyFont="1" applyBorder="1" applyAlignment="1">
      <alignment horizontal="center" vertical="center"/>
    </xf>
    <xf numFmtId="0" fontId="47" fillId="0" borderId="10" xfId="0" applyFont="1" applyBorder="1" applyAlignment="1">
      <alignment horizontal="center" vertical="center"/>
    </xf>
    <xf numFmtId="0" fontId="36" fillId="0" borderId="20" xfId="0" applyFont="1" applyBorder="1" applyAlignment="1">
      <alignment horizontal="left" vertical="center"/>
    </xf>
    <xf numFmtId="0" fontId="6" fillId="0" borderId="0" xfId="0" applyFont="1" applyBorder="1" applyAlignment="1">
      <alignment horizontal="right" vertical="top"/>
    </xf>
    <xf numFmtId="0" fontId="0" fillId="0" borderId="0" xfId="0" applyBorder="1" applyAlignment="1">
      <alignment horizontal="right" vertical="top"/>
    </xf>
    <xf numFmtId="0" fontId="36" fillId="0" borderId="32" xfId="0" applyFont="1" applyBorder="1" applyAlignment="1">
      <alignment horizontal="left" vertical="top"/>
    </xf>
    <xf numFmtId="0" fontId="36" fillId="0" borderId="0" xfId="0" applyFont="1" applyBorder="1" applyAlignment="1">
      <alignment horizontal="left" vertical="top"/>
    </xf>
    <xf numFmtId="0" fontId="36" fillId="0" borderId="10" xfId="0" applyFont="1" applyBorder="1" applyAlignment="1">
      <alignment horizontal="left" vertical="top"/>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6" fillId="0" borderId="0" xfId="0" applyFont="1" applyBorder="1" applyAlignment="1">
      <alignment horizontal="left" vertical="top" wrapText="1"/>
    </xf>
    <xf numFmtId="0" fontId="6" fillId="0" borderId="10" xfId="0" applyFont="1" applyBorder="1" applyAlignment="1">
      <alignment horizontal="left" vertical="top" wrapText="1"/>
    </xf>
    <xf numFmtId="0" fontId="0" fillId="0" borderId="72"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6" fillId="0" borderId="32" xfId="0" applyFont="1" applyBorder="1" applyAlignment="1">
      <alignment horizontal="left" vertical="center"/>
    </xf>
    <xf numFmtId="0" fontId="6" fillId="0" borderId="5" xfId="0" applyFont="1" applyBorder="1" applyAlignment="1">
      <alignment horizontal="left" vertical="center"/>
    </xf>
    <xf numFmtId="0" fontId="46" fillId="0" borderId="0" xfId="0" applyFont="1" applyBorder="1" applyAlignment="1">
      <alignment horizontal="center" vertical="center"/>
    </xf>
    <xf numFmtId="0" fontId="6" fillId="0" borderId="10" xfId="0" applyFont="1" applyBorder="1"/>
  </cellXfs>
  <cellStyles count="14">
    <cellStyle name="Hyperlink" xfId="1" builtinId="8"/>
    <cellStyle name="Normal" xfId="0" builtinId="0"/>
    <cellStyle name="Normal 2" xfId="2"/>
    <cellStyle name="Normal 2 2" xfId="3"/>
    <cellStyle name="Normal 3" xfId="4"/>
    <cellStyle name="Normal 3 2" xfId="5"/>
    <cellStyle name="Style 26" xfId="6"/>
    <cellStyle name="Style 26 2" xfId="7"/>
    <cellStyle name="Style 26 2 2" xfId="8"/>
    <cellStyle name="Style 26 3" xfId="9"/>
    <cellStyle name="Style 26 3 2" xfId="10"/>
    <cellStyle name="Style 26 4" xfId="11"/>
    <cellStyle name="Style 29" xfId="12"/>
    <cellStyle name="Style 29 2" xfId="13"/>
  </cellStyles>
  <dxfs count="142">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font>
      <fill>
        <patternFill patternType="lightUp">
          <bgColor rgb="FF0070C0"/>
        </patternFill>
      </fill>
    </dxf>
    <dxf>
      <font>
        <b/>
        <i/>
        <color rgb="FFFF0000"/>
        <name val="Cambria"/>
        <scheme val="none"/>
      </font>
      <fill>
        <patternFill patternType="lightUp">
          <bgColor rgb="FF0070C0"/>
        </patternFill>
      </fill>
    </dxf>
    <dxf>
      <font>
        <b/>
        <i/>
        <color rgb="FFFFC000"/>
        <name val="Cambria"/>
        <scheme val="none"/>
      </font>
      <fill>
        <patternFill patternType="lightUp">
          <bgColor rgb="FF0070C0"/>
        </patternFill>
      </fill>
    </dxf>
    <dxf>
      <font>
        <b/>
        <i/>
        <color rgb="FF00B050"/>
        <name val="Cambria"/>
        <scheme val="none"/>
      </font>
      <fill>
        <patternFill patternType="lightUp">
          <bgColor rgb="FF0070C0"/>
        </patternFill>
      </fill>
    </dxf>
    <dxf>
      <font>
        <b/>
        <i/>
      </font>
      <fill>
        <patternFill>
          <bgColor rgb="FF0070C0"/>
        </patternFill>
      </fill>
    </dxf>
    <dxf>
      <font>
        <condense val="0"/>
        <extend val="0"/>
        <color indexed="9"/>
      </font>
    </dxf>
    <dxf>
      <font>
        <b/>
        <i/>
        <color rgb="FFFF0000"/>
        <name val="Cambria"/>
        <scheme val="none"/>
      </font>
      <fill>
        <patternFill>
          <bgColor rgb="FF0070C0"/>
        </patternFill>
      </fill>
    </dxf>
    <dxf>
      <font>
        <b/>
        <i/>
        <color rgb="FFFFC000"/>
        <name val="Cambria"/>
        <scheme val="none"/>
      </font>
      <fill>
        <patternFill>
          <bgColor rgb="FF0070C0"/>
        </patternFill>
      </fill>
    </dxf>
    <dxf>
      <font>
        <b/>
        <i/>
        <color rgb="FF00B050"/>
        <name val="Cambria"/>
        <scheme val="none"/>
      </font>
      <fill>
        <patternFill patternType="solid">
          <bgColor rgb="FF0070C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xdr:col>
      <xdr:colOff>419100</xdr:colOff>
      <xdr:row>0</xdr:row>
      <xdr:rowOff>9525</xdr:rowOff>
    </xdr:from>
    <xdr:to>
      <xdr:col>3</xdr:col>
      <xdr:colOff>904875</xdr:colOff>
      <xdr:row>0</xdr:row>
      <xdr:rowOff>990600</xdr:rowOff>
    </xdr:to>
    <xdr:pic>
      <xdr:nvPicPr>
        <xdr:cNvPr id="8775"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95350" y="9525"/>
          <a:ext cx="981075"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1143000</xdr:colOff>
          <xdr:row>0</xdr:row>
          <xdr:rowOff>304800</xdr:rowOff>
        </xdr:from>
        <xdr:to>
          <xdr:col>8</xdr:col>
          <xdr:colOff>1200150</xdr:colOff>
          <xdr:row>0</xdr:row>
          <xdr:rowOff>876300</xdr:rowOff>
        </xdr:to>
        <xdr:sp macro="" textlink="">
          <xdr:nvSpPr>
            <xdr:cNvPr id="8779" name="ResetSpreadsheet" hidden="1">
              <a:extLst>
                <a:ext uri="{63B3BB69-23CF-44E3-9099-C40C66FF867C}">
                  <a14:compatExt spid="_x0000_s87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0</xdr:row>
          <xdr:rowOff>304800</xdr:rowOff>
        </xdr:from>
        <xdr:to>
          <xdr:col>13</xdr:col>
          <xdr:colOff>228600</xdr:colOff>
          <xdr:row>0</xdr:row>
          <xdr:rowOff>876300</xdr:rowOff>
        </xdr:to>
        <xdr:sp macro="" textlink="">
          <xdr:nvSpPr>
            <xdr:cNvPr id="8781" name="HideEmptyRows" hidden="1">
              <a:extLst>
                <a:ext uri="{63B3BB69-23CF-44E3-9099-C40C66FF867C}">
                  <a14:compatExt spid="_x0000_s87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0</xdr:rowOff>
    </xdr:from>
    <xdr:to>
      <xdr:col>2</xdr:col>
      <xdr:colOff>485775</xdr:colOff>
      <xdr:row>0</xdr:row>
      <xdr:rowOff>1209675</xdr:rowOff>
    </xdr:to>
    <xdr:pic>
      <xdr:nvPicPr>
        <xdr:cNvPr id="19989"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14325" y="0"/>
          <a:ext cx="1209675" cy="1209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0</xdr:rowOff>
    </xdr:from>
    <xdr:to>
      <xdr:col>1</xdr:col>
      <xdr:colOff>590550</xdr:colOff>
      <xdr:row>1</xdr:row>
      <xdr:rowOff>9525</xdr:rowOff>
    </xdr:to>
    <xdr:pic>
      <xdr:nvPicPr>
        <xdr:cNvPr id="11782"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725" y="0"/>
          <a:ext cx="11334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304800</xdr:colOff>
      <xdr:row>0</xdr:row>
      <xdr:rowOff>28575</xdr:rowOff>
    </xdr:from>
    <xdr:to>
      <xdr:col>1</xdr:col>
      <xdr:colOff>933450</xdr:colOff>
      <xdr:row>2</xdr:row>
      <xdr:rowOff>123825</xdr:rowOff>
    </xdr:to>
    <xdr:pic>
      <xdr:nvPicPr>
        <xdr:cNvPr id="3657" name="Picture 2"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28575"/>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0</xdr:row>
      <xdr:rowOff>104775</xdr:rowOff>
    </xdr:from>
    <xdr:to>
      <xdr:col>1</xdr:col>
      <xdr:colOff>952500</xdr:colOff>
      <xdr:row>2</xdr:row>
      <xdr:rowOff>133350</xdr:rowOff>
    </xdr:to>
    <xdr:pic>
      <xdr:nvPicPr>
        <xdr:cNvPr id="15912"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4300" y="104775"/>
          <a:ext cx="1619250" cy="1628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304800</xdr:colOff>
      <xdr:row>0</xdr:row>
      <xdr:rowOff>0</xdr:rowOff>
    </xdr:from>
    <xdr:to>
      <xdr:col>1</xdr:col>
      <xdr:colOff>923925</xdr:colOff>
      <xdr:row>4</xdr:row>
      <xdr:rowOff>95250</xdr:rowOff>
    </xdr:to>
    <xdr:pic>
      <xdr:nvPicPr>
        <xdr:cNvPr id="18979"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0"/>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561975</xdr:colOff>
      <xdr:row>0</xdr:row>
      <xdr:rowOff>152400</xdr:rowOff>
    </xdr:from>
    <xdr:to>
      <xdr:col>14</xdr:col>
      <xdr:colOff>361950</xdr:colOff>
      <xdr:row>16</xdr:row>
      <xdr:rowOff>28575</xdr:rowOff>
    </xdr:to>
    <xdr:pic>
      <xdr:nvPicPr>
        <xdr:cNvPr id="4864"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00375" y="152400"/>
          <a:ext cx="5895975" cy="247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printerSettings" Target="../printerSettings/printerSettings3.bin"/><Relationship Id="rId7" Type="http://schemas.openxmlformats.org/officeDocument/2006/relationships/control" Target="../activeX/activeX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image" Target="../media/image2.emf"/><Relationship Id="rId4" Type="http://schemas.openxmlformats.org/officeDocument/2006/relationships/printerSettings" Target="../printerSettings/printerSettings4.bin"/><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4.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5" Type="http://schemas.openxmlformats.org/officeDocument/2006/relationships/drawing" Target="../drawings/drawing5.xml"/><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5" Type="http://schemas.openxmlformats.org/officeDocument/2006/relationships/drawing" Target="../drawings/drawing6.xml"/><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4"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4" Type="http://schemas.openxmlformats.org/officeDocument/2006/relationships/printerSettings" Target="../printerSettings/printerSettings50.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53.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4" Type="http://schemas.openxmlformats.org/officeDocument/2006/relationships/printerSettings" Target="../printerSettings/printerSettings5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drawing" Target="../drawings/drawing7.xml"/><Relationship Id="rId4" Type="http://schemas.openxmlformats.org/officeDocument/2006/relationships/printerSettings" Target="../printerSettings/printerSettings58.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1.bin"/><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4" Type="http://schemas.openxmlformats.org/officeDocument/2006/relationships/printerSettings" Target="../printerSettings/printerSettings6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A1:BQ101"/>
  <sheetViews>
    <sheetView zoomScale="75" zoomScaleNormal="75" workbookViewId="0">
      <pane xSplit="4" ySplit="4" topLeftCell="E5" activePane="bottomRight" state="frozen"/>
      <selection pane="topRight" activeCell="E1" sqref="E1"/>
      <selection pane="bottomLeft" activeCell="A5" sqref="A5"/>
      <selection pane="bottomRight" activeCell="E1" sqref="E1:G1"/>
    </sheetView>
  </sheetViews>
  <sheetFormatPr defaultRowHeight="15" x14ac:dyDescent="0.2"/>
  <cols>
    <col min="1" max="2" width="3.5703125" style="465" customWidth="1"/>
    <col min="3" max="3" width="7.42578125" style="465" customWidth="1"/>
    <col min="4" max="4" width="35.28515625" style="466" customWidth="1"/>
    <col min="5" max="5" width="15.7109375" style="466" customWidth="1"/>
    <col min="6" max="6" width="6.140625" style="467" customWidth="1"/>
    <col min="7" max="7" width="6.42578125" style="467" customWidth="1"/>
    <col min="8" max="8" width="35.140625" style="465" customWidth="1"/>
    <col min="9" max="9" width="18.42578125" style="465" customWidth="1"/>
    <col min="10" max="10" width="9.5703125" style="465" customWidth="1"/>
    <col min="11" max="11" width="8.7109375" style="465" customWidth="1"/>
    <col min="12" max="12" width="8.28515625" style="465" customWidth="1"/>
    <col min="13" max="13" width="10.28515625" style="465" customWidth="1"/>
    <col min="14" max="14" width="7.140625" style="465" customWidth="1"/>
    <col min="15" max="15" width="16.7109375" style="465" customWidth="1"/>
    <col min="16" max="16" width="32.85546875" style="465" customWidth="1"/>
    <col min="17" max="18" width="22.5703125" style="465" customWidth="1"/>
    <col min="19" max="19" width="16.7109375" style="465" customWidth="1"/>
    <col min="20" max="20" width="32.85546875" style="465" customWidth="1"/>
    <col min="21" max="21" width="22.5703125" style="465" customWidth="1"/>
    <col min="22" max="22" width="16.7109375" style="468" customWidth="1"/>
    <col min="23" max="23" width="32.85546875" style="468" customWidth="1"/>
    <col min="24" max="24" width="18.7109375" style="468" customWidth="1"/>
    <col min="25" max="25" width="17.7109375" style="402" customWidth="1"/>
    <col min="26" max="26" width="24.7109375" style="402" customWidth="1"/>
    <col min="27" max="27" width="14.7109375" style="402" customWidth="1"/>
    <col min="28" max="28" width="16.7109375" style="401" customWidth="1"/>
    <col min="29" max="29" width="10.5703125" style="401" bestFit="1" customWidth="1"/>
    <col min="30" max="30" width="21.85546875" style="401" bestFit="1" customWidth="1"/>
    <col min="31" max="31" width="16.28515625" style="401" bestFit="1" customWidth="1"/>
    <col min="32" max="32" width="20.140625" style="401" bestFit="1" customWidth="1"/>
    <col min="33" max="33" width="15.5703125" style="401" bestFit="1" customWidth="1"/>
    <col min="34" max="34" width="9.140625" style="401" customWidth="1"/>
    <col min="35" max="68" width="9.140625" style="401"/>
    <col min="69" max="16384" width="9.140625" style="402"/>
  </cols>
  <sheetData>
    <row r="1" spans="1:69" ht="90" customHeight="1" thickBot="1" x14ac:dyDescent="0.25">
      <c r="A1" s="397"/>
      <c r="B1" s="864"/>
      <c r="C1" s="864"/>
      <c r="D1" s="398"/>
      <c r="E1" s="870" t="s">
        <v>341</v>
      </c>
      <c r="F1" s="870"/>
      <c r="G1" s="870"/>
      <c r="H1" s="865" t="s">
        <v>195</v>
      </c>
      <c r="I1" s="865"/>
      <c r="J1" s="865"/>
      <c r="K1" s="865"/>
      <c r="L1" s="865"/>
      <c r="M1" s="865"/>
      <c r="N1" s="865"/>
      <c r="O1" s="865"/>
      <c r="P1" s="865"/>
      <c r="Q1" s="865"/>
      <c r="R1" s="865"/>
      <c r="S1" s="865"/>
      <c r="T1" s="865"/>
      <c r="U1" s="865"/>
      <c r="V1" s="865"/>
      <c r="W1" s="865"/>
      <c r="X1" s="865"/>
      <c r="Y1" s="865"/>
      <c r="Z1" s="865"/>
      <c r="AA1" s="865"/>
      <c r="AB1" s="399"/>
      <c r="AC1" s="400"/>
      <c r="AD1" s="400" t="s">
        <v>315</v>
      </c>
      <c r="AE1" s="400"/>
      <c r="AF1" s="400"/>
      <c r="AG1" s="400"/>
      <c r="AH1" s="400"/>
    </row>
    <row r="2" spans="1:69" s="409" customFormat="1" ht="19.5" customHeight="1" thickBot="1" x14ac:dyDescent="0.25">
      <c r="A2" s="396" t="b">
        <v>0</v>
      </c>
      <c r="B2" s="403"/>
      <c r="C2" s="404"/>
      <c r="D2" s="404"/>
      <c r="E2" s="871" t="s">
        <v>312</v>
      </c>
      <c r="F2" s="872"/>
      <c r="G2" s="872"/>
      <c r="H2" s="872"/>
      <c r="I2" s="872"/>
      <c r="J2" s="872"/>
      <c r="K2" s="872"/>
      <c r="L2" s="872"/>
      <c r="M2" s="872"/>
      <c r="N2" s="872"/>
      <c r="O2" s="872"/>
      <c r="P2" s="872"/>
      <c r="Q2" s="873"/>
      <c r="R2" s="874" t="s">
        <v>313</v>
      </c>
      <c r="S2" s="875"/>
      <c r="T2" s="875"/>
      <c r="U2" s="875"/>
      <c r="V2" s="875"/>
      <c r="W2" s="876"/>
      <c r="X2" s="855" t="s">
        <v>314</v>
      </c>
      <c r="Y2" s="856"/>
      <c r="Z2" s="856"/>
      <c r="AA2" s="856"/>
      <c r="AB2" s="857"/>
      <c r="AC2" s="405"/>
      <c r="AD2" s="406"/>
      <c r="AE2" s="405"/>
      <c r="AF2" s="406"/>
      <c r="AG2" s="406"/>
      <c r="AH2" s="406"/>
      <c r="AI2" s="407"/>
      <c r="AJ2" s="407"/>
      <c r="AK2" s="407"/>
      <c r="AL2" s="407"/>
      <c r="AM2" s="407"/>
      <c r="AN2" s="407"/>
      <c r="AO2" s="407"/>
      <c r="AP2" s="407"/>
      <c r="AQ2" s="407"/>
      <c r="AR2" s="407"/>
      <c r="AS2" s="407"/>
      <c r="AT2" s="407"/>
      <c r="AU2" s="407"/>
      <c r="AV2" s="407"/>
      <c r="AW2" s="408"/>
      <c r="AX2" s="408"/>
      <c r="AY2" s="408"/>
      <c r="AZ2" s="408"/>
      <c r="BA2" s="408"/>
      <c r="BB2" s="408"/>
      <c r="BC2" s="408"/>
      <c r="BD2" s="408"/>
      <c r="BE2" s="408"/>
      <c r="BF2" s="408"/>
      <c r="BG2" s="408"/>
      <c r="BH2" s="408"/>
      <c r="BI2" s="408"/>
      <c r="BJ2" s="408"/>
      <c r="BK2" s="408"/>
      <c r="BL2" s="408"/>
      <c r="BM2" s="408"/>
      <c r="BN2" s="408"/>
      <c r="BO2" s="408"/>
      <c r="BP2" s="408"/>
    </row>
    <row r="3" spans="1:69" s="417" customFormat="1" ht="13.5" customHeight="1" thickBot="1" x14ac:dyDescent="0.25">
      <c r="A3" s="862" t="s">
        <v>291</v>
      </c>
      <c r="B3" s="848" t="s">
        <v>53</v>
      </c>
      <c r="C3" s="850" t="s">
        <v>34</v>
      </c>
      <c r="D3" s="410" t="s">
        <v>22</v>
      </c>
      <c r="E3" s="851" t="s">
        <v>54</v>
      </c>
      <c r="F3" s="844" t="s">
        <v>18</v>
      </c>
      <c r="G3" s="844" t="s">
        <v>17</v>
      </c>
      <c r="H3" s="858" t="s">
        <v>57</v>
      </c>
      <c r="I3" s="858" t="s">
        <v>276</v>
      </c>
      <c r="J3" s="858" t="s">
        <v>277</v>
      </c>
      <c r="K3" s="844" t="s">
        <v>58</v>
      </c>
      <c r="L3" s="844" t="s">
        <v>59</v>
      </c>
      <c r="M3" s="858" t="s">
        <v>259</v>
      </c>
      <c r="N3" s="844" t="s">
        <v>190</v>
      </c>
      <c r="O3" s="844" t="s">
        <v>191</v>
      </c>
      <c r="P3" s="858" t="s">
        <v>309</v>
      </c>
      <c r="Q3" s="844" t="s">
        <v>189</v>
      </c>
      <c r="R3" s="877" t="s">
        <v>274</v>
      </c>
      <c r="S3" s="868" t="s">
        <v>275</v>
      </c>
      <c r="T3" s="411"/>
      <c r="U3" s="846" t="s">
        <v>229</v>
      </c>
      <c r="V3" s="853" t="s">
        <v>230</v>
      </c>
      <c r="W3" s="412"/>
      <c r="X3" s="866" t="s">
        <v>242</v>
      </c>
      <c r="Y3" s="844" t="s">
        <v>192</v>
      </c>
      <c r="Z3" s="858" t="s">
        <v>243</v>
      </c>
      <c r="AA3" s="844" t="s">
        <v>193</v>
      </c>
      <c r="AB3" s="860" t="s">
        <v>61</v>
      </c>
      <c r="AC3" s="413"/>
      <c r="AD3" s="414"/>
      <c r="AE3" s="414"/>
      <c r="AF3" s="415"/>
      <c r="AG3" s="414"/>
      <c r="AH3" s="414"/>
      <c r="AI3" s="414"/>
      <c r="AJ3" s="416"/>
      <c r="AK3" s="416"/>
      <c r="AL3" s="416"/>
      <c r="AM3" s="416"/>
      <c r="AN3" s="416"/>
      <c r="AO3" s="416"/>
      <c r="AP3" s="416"/>
      <c r="AQ3" s="416"/>
      <c r="AR3" s="416"/>
      <c r="AS3" s="416"/>
      <c r="AT3" s="416"/>
      <c r="AU3" s="416"/>
      <c r="AV3" s="416"/>
      <c r="AW3" s="416"/>
      <c r="AX3" s="416"/>
      <c r="AY3" s="416"/>
      <c r="AZ3" s="416"/>
      <c r="BA3" s="416"/>
      <c r="BB3" s="416"/>
      <c r="BC3" s="416"/>
      <c r="BD3" s="416"/>
      <c r="BE3" s="416"/>
      <c r="BF3" s="416"/>
      <c r="BG3" s="416"/>
      <c r="BH3" s="416"/>
      <c r="BI3" s="416"/>
      <c r="BJ3" s="416"/>
      <c r="BK3" s="416"/>
      <c r="BL3" s="416"/>
      <c r="BM3" s="416"/>
      <c r="BN3" s="416"/>
      <c r="BO3" s="416"/>
      <c r="BP3" s="416"/>
      <c r="BQ3" s="416"/>
    </row>
    <row r="4" spans="1:69" s="425" customFormat="1" ht="36.950000000000003" customHeight="1" thickBot="1" x14ac:dyDescent="0.25">
      <c r="A4" s="863"/>
      <c r="B4" s="849"/>
      <c r="C4" s="845"/>
      <c r="D4" s="418" t="s">
        <v>244</v>
      </c>
      <c r="E4" s="852"/>
      <c r="F4" s="845"/>
      <c r="G4" s="845"/>
      <c r="H4" s="859"/>
      <c r="I4" s="859"/>
      <c r="J4" s="859"/>
      <c r="K4" s="845"/>
      <c r="L4" s="845"/>
      <c r="M4" s="859"/>
      <c r="N4" s="845"/>
      <c r="O4" s="845"/>
      <c r="P4" s="859"/>
      <c r="Q4" s="845"/>
      <c r="R4" s="878"/>
      <c r="S4" s="869"/>
      <c r="T4" s="419" t="s">
        <v>310</v>
      </c>
      <c r="U4" s="847"/>
      <c r="V4" s="854"/>
      <c r="W4" s="420" t="s">
        <v>311</v>
      </c>
      <c r="X4" s="867"/>
      <c r="Y4" s="845"/>
      <c r="Z4" s="859"/>
      <c r="AA4" s="845"/>
      <c r="AB4" s="861"/>
      <c r="AC4" s="218"/>
      <c r="AD4" s="217"/>
      <c r="AE4" s="421"/>
      <c r="AF4" s="422"/>
      <c r="AG4" s="422"/>
      <c r="AH4" s="422"/>
      <c r="AI4" s="423"/>
      <c r="AJ4" s="424"/>
      <c r="AK4" s="424"/>
      <c r="AL4" s="424"/>
      <c r="AM4" s="424"/>
      <c r="AN4" s="424"/>
      <c r="AO4" s="424"/>
      <c r="AP4" s="424"/>
      <c r="AQ4" s="424"/>
      <c r="AR4" s="424"/>
      <c r="AS4" s="424"/>
      <c r="AT4" s="424"/>
      <c r="AU4" s="424"/>
      <c r="AV4" s="424"/>
      <c r="AW4" s="424"/>
      <c r="AX4" s="424"/>
      <c r="AY4" s="424"/>
      <c r="AZ4" s="424"/>
      <c r="BA4" s="424"/>
      <c r="BB4" s="424"/>
      <c r="BC4" s="424"/>
      <c r="BD4" s="424"/>
      <c r="BE4" s="424"/>
      <c r="BF4" s="424"/>
      <c r="BG4" s="424"/>
      <c r="BH4" s="424"/>
      <c r="BI4" s="424"/>
      <c r="BJ4" s="424"/>
      <c r="BK4" s="424"/>
      <c r="BL4" s="424"/>
      <c r="BM4" s="424"/>
      <c r="BN4" s="424"/>
      <c r="BO4" s="424"/>
      <c r="BP4" s="424"/>
      <c r="BQ4" s="424"/>
    </row>
    <row r="5" spans="1:69" s="425" customFormat="1" ht="36.950000000000003" customHeight="1" thickBot="1" x14ac:dyDescent="0.25">
      <c r="A5" s="469"/>
      <c r="B5" s="470">
        <v>1</v>
      </c>
      <c r="C5" s="471"/>
      <c r="D5" s="472" t="s">
        <v>339</v>
      </c>
      <c r="E5" s="473"/>
      <c r="F5" s="325" t="s">
        <v>13</v>
      </c>
      <c r="G5" s="474">
        <v>25</v>
      </c>
      <c r="H5" s="326"/>
      <c r="I5" s="326"/>
      <c r="J5" s="326"/>
      <c r="K5" s="475"/>
      <c r="L5" s="327"/>
      <c r="M5" s="328"/>
      <c r="N5" s="329"/>
      <c r="O5" s="476"/>
      <c r="P5" s="477"/>
      <c r="Q5" s="478"/>
      <c r="R5" s="479"/>
      <c r="S5" s="480"/>
      <c r="T5" s="480"/>
      <c r="U5" s="227"/>
      <c r="V5" s="241"/>
      <c r="W5" s="332"/>
      <c r="X5" s="335" t="s">
        <v>28</v>
      </c>
      <c r="Y5" s="481"/>
      <c r="Z5" s="481"/>
      <c r="AA5" s="481"/>
      <c r="AB5" s="482"/>
      <c r="AC5" s="218"/>
      <c r="AD5" s="217"/>
      <c r="AE5" s="421"/>
      <c r="AF5" s="422"/>
      <c r="AG5" s="422"/>
      <c r="AH5" s="422"/>
      <c r="AI5" s="423"/>
      <c r="AJ5" s="424"/>
      <c r="AK5" s="424"/>
      <c r="AL5" s="424"/>
      <c r="AM5" s="424"/>
      <c r="AN5" s="424"/>
      <c r="AO5" s="424"/>
      <c r="AP5" s="424"/>
      <c r="AQ5" s="424"/>
      <c r="AR5" s="424"/>
      <c r="AS5" s="424"/>
      <c r="AT5" s="424"/>
      <c r="AU5" s="424"/>
      <c r="AV5" s="424"/>
      <c r="AW5" s="424"/>
      <c r="AX5" s="424"/>
      <c r="AY5" s="424"/>
      <c r="AZ5" s="424"/>
      <c r="BA5" s="424"/>
      <c r="BB5" s="424"/>
      <c r="BC5" s="424"/>
      <c r="BD5" s="424"/>
      <c r="BE5" s="424"/>
      <c r="BF5" s="424"/>
      <c r="BG5" s="424"/>
      <c r="BH5" s="424"/>
      <c r="BI5" s="424"/>
      <c r="BJ5" s="424"/>
      <c r="BK5" s="424"/>
      <c r="BL5" s="424"/>
      <c r="BM5" s="424"/>
      <c r="BN5" s="424"/>
      <c r="BO5" s="424"/>
      <c r="BP5" s="424"/>
      <c r="BQ5" s="424"/>
    </row>
    <row r="6" spans="1:69" s="425" customFormat="1" ht="36.950000000000003" customHeight="1" thickBot="1" x14ac:dyDescent="0.25">
      <c r="A6" s="483"/>
      <c r="B6" s="484">
        <v>2</v>
      </c>
      <c r="C6" s="213"/>
      <c r="D6" s="485" t="s">
        <v>339</v>
      </c>
      <c r="E6" s="486"/>
      <c r="F6" s="225" t="s">
        <v>13</v>
      </c>
      <c r="G6" s="487">
        <v>32</v>
      </c>
      <c r="H6" s="488"/>
      <c r="I6" s="489"/>
      <c r="J6" s="489"/>
      <c r="K6" s="490"/>
      <c r="L6" s="213"/>
      <c r="M6" s="491"/>
      <c r="N6" s="244"/>
      <c r="O6" s="492"/>
      <c r="P6" s="493"/>
      <c r="Q6" s="494"/>
      <c r="R6" s="495"/>
      <c r="S6" s="496"/>
      <c r="T6" s="496"/>
      <c r="U6" s="225"/>
      <c r="V6" s="497"/>
      <c r="W6" s="332"/>
      <c r="X6" s="336"/>
      <c r="Y6" s="498"/>
      <c r="Z6" s="498"/>
      <c r="AA6" s="243"/>
      <c r="AB6" s="330"/>
      <c r="AC6" s="218"/>
      <c r="AD6" s="217"/>
      <c r="AE6" s="422"/>
      <c r="AF6" s="422"/>
      <c r="AG6" s="422"/>
      <c r="AH6" s="422"/>
      <c r="AI6" s="423"/>
      <c r="AJ6" s="424"/>
      <c r="AK6" s="424"/>
      <c r="AL6" s="424"/>
      <c r="AM6" s="424"/>
      <c r="AN6" s="424"/>
      <c r="AO6" s="424"/>
      <c r="AP6" s="424"/>
      <c r="AQ6" s="424"/>
      <c r="AR6" s="424"/>
      <c r="AS6" s="424"/>
      <c r="AT6" s="424"/>
      <c r="AU6" s="424"/>
      <c r="AV6" s="424"/>
      <c r="AW6" s="424"/>
      <c r="AX6" s="424"/>
      <c r="AY6" s="424"/>
      <c r="AZ6" s="424"/>
      <c r="BA6" s="424"/>
      <c r="BB6" s="424"/>
      <c r="BC6" s="424"/>
      <c r="BD6" s="424"/>
      <c r="BE6" s="424"/>
      <c r="BF6" s="424"/>
      <c r="BG6" s="424"/>
      <c r="BH6" s="424"/>
      <c r="BI6" s="424"/>
      <c r="BJ6" s="424"/>
      <c r="BK6" s="424"/>
      <c r="BL6" s="424"/>
      <c r="BM6" s="424"/>
      <c r="BN6" s="424"/>
      <c r="BO6" s="424"/>
      <c r="BP6" s="424"/>
      <c r="BQ6" s="424"/>
    </row>
    <row r="7" spans="1:69" s="427" customFormat="1" ht="36.950000000000003" customHeight="1" thickBot="1" x14ac:dyDescent="0.25">
      <c r="A7" s="483"/>
      <c r="B7" s="484">
        <v>3</v>
      </c>
      <c r="C7" s="213"/>
      <c r="D7" s="485" t="s">
        <v>339</v>
      </c>
      <c r="E7" s="499"/>
      <c r="F7" s="225" t="s">
        <v>13</v>
      </c>
      <c r="G7" s="487">
        <v>45</v>
      </c>
      <c r="H7" s="500"/>
      <c r="I7" s="501"/>
      <c r="J7" s="501"/>
      <c r="K7" s="490"/>
      <c r="L7" s="213"/>
      <c r="M7" s="491"/>
      <c r="N7" s="244"/>
      <c r="O7" s="502"/>
      <c r="P7" s="493"/>
      <c r="Q7" s="494"/>
      <c r="R7" s="495"/>
      <c r="S7" s="496"/>
      <c r="T7" s="496"/>
      <c r="U7" s="225"/>
      <c r="V7" s="497"/>
      <c r="W7" s="332"/>
      <c r="X7" s="336" t="s">
        <v>29</v>
      </c>
      <c r="Y7" s="243"/>
      <c r="Z7" s="243"/>
      <c r="AA7" s="243"/>
      <c r="AB7" s="330"/>
      <c r="AC7" s="218"/>
      <c r="AD7" s="217"/>
      <c r="AE7" s="422"/>
      <c r="AF7" s="422"/>
      <c r="AG7" s="422"/>
      <c r="AH7" s="422"/>
      <c r="AI7" s="423"/>
      <c r="AJ7" s="426"/>
      <c r="AK7" s="426"/>
      <c r="AL7" s="426"/>
      <c r="AM7" s="426"/>
      <c r="AN7" s="426"/>
      <c r="AO7" s="426"/>
      <c r="AP7" s="426"/>
      <c r="AQ7" s="426"/>
      <c r="AR7" s="426"/>
      <c r="AS7" s="426"/>
      <c r="AT7" s="426"/>
      <c r="AU7" s="426"/>
      <c r="AV7" s="426"/>
      <c r="AW7" s="426"/>
      <c r="AX7" s="426"/>
      <c r="AY7" s="426"/>
      <c r="AZ7" s="426"/>
      <c r="BA7" s="426"/>
      <c r="BB7" s="426"/>
      <c r="BC7" s="426"/>
      <c r="BD7" s="426"/>
      <c r="BE7" s="426"/>
      <c r="BF7" s="426"/>
      <c r="BG7" s="426"/>
      <c r="BH7" s="426"/>
      <c r="BI7" s="426"/>
      <c r="BJ7" s="426"/>
      <c r="BK7" s="426"/>
      <c r="BL7" s="426"/>
      <c r="BM7" s="426"/>
      <c r="BN7" s="426"/>
      <c r="BO7" s="426"/>
      <c r="BP7" s="426"/>
      <c r="BQ7" s="426"/>
    </row>
    <row r="8" spans="1:69" s="427" customFormat="1" ht="36.950000000000003" customHeight="1" thickBot="1" x14ac:dyDescent="0.25">
      <c r="A8" s="483"/>
      <c r="B8" s="484">
        <v>4</v>
      </c>
      <c r="C8" s="213"/>
      <c r="D8" s="485" t="s">
        <v>339</v>
      </c>
      <c r="E8" s="499"/>
      <c r="F8" s="225" t="s">
        <v>13</v>
      </c>
      <c r="G8" s="487">
        <v>28</v>
      </c>
      <c r="H8" s="500"/>
      <c r="I8" s="501"/>
      <c r="J8" s="501"/>
      <c r="K8" s="490"/>
      <c r="L8" s="213"/>
      <c r="M8" s="491"/>
      <c r="N8" s="244"/>
      <c r="O8" s="225"/>
      <c r="P8" s="493"/>
      <c r="Q8" s="494"/>
      <c r="R8" s="495"/>
      <c r="S8" s="496"/>
      <c r="T8" s="496"/>
      <c r="U8" s="225"/>
      <c r="V8" s="497"/>
      <c r="W8" s="332"/>
      <c r="X8" s="336"/>
      <c r="Y8" s="498"/>
      <c r="Z8" s="498"/>
      <c r="AA8" s="243"/>
      <c r="AB8" s="330"/>
      <c r="AC8" s="218"/>
      <c r="AD8" s="217"/>
      <c r="AE8" s="422"/>
      <c r="AF8" s="422"/>
      <c r="AG8" s="422"/>
      <c r="AH8" s="422"/>
      <c r="AI8" s="423"/>
      <c r="AJ8" s="426"/>
      <c r="AK8" s="426"/>
      <c r="AL8" s="426"/>
      <c r="AM8" s="426"/>
      <c r="AN8" s="426"/>
      <c r="AO8" s="426"/>
      <c r="AP8" s="426"/>
      <c r="AQ8" s="426"/>
      <c r="AR8" s="426"/>
      <c r="AS8" s="426"/>
      <c r="AT8" s="426"/>
      <c r="AU8" s="426"/>
      <c r="AV8" s="426"/>
      <c r="AW8" s="426"/>
      <c r="AX8" s="426"/>
      <c r="AY8" s="426"/>
      <c r="AZ8" s="426"/>
      <c r="BA8" s="426"/>
      <c r="BB8" s="426"/>
      <c r="BC8" s="426"/>
      <c r="BD8" s="426"/>
      <c r="BE8" s="426"/>
      <c r="BF8" s="426"/>
      <c r="BG8" s="426"/>
      <c r="BH8" s="426"/>
      <c r="BI8" s="426"/>
      <c r="BJ8" s="426"/>
      <c r="BK8" s="426"/>
      <c r="BL8" s="426"/>
      <c r="BM8" s="426"/>
      <c r="BN8" s="426"/>
      <c r="BO8" s="426"/>
      <c r="BP8" s="426"/>
      <c r="BQ8" s="426"/>
    </row>
    <row r="9" spans="1:69" s="425" customFormat="1" ht="36.950000000000003" customHeight="1" thickBot="1" x14ac:dyDescent="0.25">
      <c r="A9" s="483"/>
      <c r="B9" s="484">
        <v>5</v>
      </c>
      <c r="C9" s="213"/>
      <c r="D9" s="485" t="s">
        <v>339</v>
      </c>
      <c r="E9" s="499"/>
      <c r="F9" s="225" t="s">
        <v>13</v>
      </c>
      <c r="G9" s="487">
        <v>19</v>
      </c>
      <c r="H9" s="488"/>
      <c r="I9" s="501"/>
      <c r="J9" s="501"/>
      <c r="K9" s="490"/>
      <c r="L9" s="213"/>
      <c r="M9" s="491"/>
      <c r="N9" s="244"/>
      <c r="O9" s="225"/>
      <c r="P9" s="493"/>
      <c r="Q9" s="494"/>
      <c r="R9" s="495"/>
      <c r="S9" s="496"/>
      <c r="T9" s="496"/>
      <c r="U9" s="225"/>
      <c r="V9" s="497"/>
      <c r="W9" s="332"/>
      <c r="X9" s="336" t="s">
        <v>179</v>
      </c>
      <c r="Y9" s="243"/>
      <c r="Z9" s="243"/>
      <c r="AA9" s="243"/>
      <c r="AB9" s="330"/>
      <c r="AC9" s="218"/>
      <c r="AD9" s="217"/>
      <c r="AE9" s="423"/>
      <c r="AF9" s="422"/>
      <c r="AG9" s="422"/>
      <c r="AH9" s="422"/>
      <c r="AI9" s="423"/>
      <c r="AJ9" s="424"/>
      <c r="AK9" s="424"/>
      <c r="AL9" s="424"/>
      <c r="AM9" s="424"/>
      <c r="AN9" s="424"/>
      <c r="AO9" s="424"/>
      <c r="AP9" s="424"/>
      <c r="AQ9" s="424"/>
      <c r="AR9" s="424"/>
      <c r="AS9" s="424"/>
      <c r="AT9" s="424"/>
      <c r="AU9" s="424"/>
      <c r="AV9" s="424"/>
      <c r="AW9" s="424"/>
      <c r="AX9" s="424"/>
      <c r="AY9" s="424"/>
      <c r="AZ9" s="424"/>
      <c r="BA9" s="424"/>
      <c r="BB9" s="424"/>
      <c r="BC9" s="424"/>
      <c r="BD9" s="424"/>
      <c r="BE9" s="424"/>
      <c r="BF9" s="424"/>
      <c r="BG9" s="424"/>
      <c r="BH9" s="424"/>
      <c r="BI9" s="424"/>
      <c r="BJ9" s="424"/>
      <c r="BK9" s="424"/>
      <c r="BL9" s="424"/>
      <c r="BM9" s="424"/>
      <c r="BN9" s="424"/>
      <c r="BO9" s="424"/>
      <c r="BP9" s="424"/>
      <c r="BQ9" s="424"/>
    </row>
    <row r="10" spans="1:69" s="425" customFormat="1" ht="36.950000000000003" customHeight="1" thickBot="1" x14ac:dyDescent="0.25">
      <c r="A10" s="483"/>
      <c r="B10" s="484">
        <v>6</v>
      </c>
      <c r="C10" s="213"/>
      <c r="D10" s="485"/>
      <c r="E10" s="486"/>
      <c r="F10" s="225"/>
      <c r="G10" s="487"/>
      <c r="H10" s="488"/>
      <c r="I10" s="489"/>
      <c r="J10" s="489"/>
      <c r="K10" s="490"/>
      <c r="L10" s="213"/>
      <c r="M10" s="491"/>
      <c r="N10" s="244"/>
      <c r="O10" s="225"/>
      <c r="P10" s="493"/>
      <c r="Q10" s="494"/>
      <c r="R10" s="495"/>
      <c r="S10" s="496"/>
      <c r="T10" s="496"/>
      <c r="U10" s="225"/>
      <c r="V10" s="497"/>
      <c r="W10" s="332"/>
      <c r="X10" s="336"/>
      <c r="Y10" s="498"/>
      <c r="Z10" s="498"/>
      <c r="AA10" s="243"/>
      <c r="AB10" s="330"/>
      <c r="AC10" s="218"/>
      <c r="AD10" s="217"/>
      <c r="AE10" s="422"/>
      <c r="AF10" s="422"/>
      <c r="AG10" s="422"/>
      <c r="AH10" s="422"/>
      <c r="AI10" s="422"/>
      <c r="AJ10" s="424"/>
      <c r="AK10" s="424"/>
      <c r="AL10" s="424"/>
      <c r="AM10" s="424"/>
      <c r="AN10" s="424"/>
      <c r="AO10" s="424"/>
      <c r="AP10" s="424"/>
      <c r="AQ10" s="424"/>
      <c r="AR10" s="424"/>
      <c r="AS10" s="424"/>
      <c r="AT10" s="424"/>
      <c r="AU10" s="424"/>
      <c r="AV10" s="424"/>
      <c r="AW10" s="424"/>
      <c r="AX10" s="424"/>
      <c r="AY10" s="424"/>
      <c r="AZ10" s="424"/>
      <c r="BA10" s="424"/>
      <c r="BB10" s="424"/>
      <c r="BC10" s="424"/>
      <c r="BD10" s="424"/>
      <c r="BE10" s="424"/>
      <c r="BF10" s="424"/>
      <c r="BG10" s="424"/>
      <c r="BH10" s="424"/>
      <c r="BI10" s="424"/>
      <c r="BJ10" s="424"/>
      <c r="BK10" s="424"/>
      <c r="BL10" s="424"/>
      <c r="BM10" s="424"/>
      <c r="BN10" s="424"/>
      <c r="BO10" s="424"/>
      <c r="BP10" s="424"/>
      <c r="BQ10" s="424"/>
    </row>
    <row r="11" spans="1:69" s="431" customFormat="1" ht="36.950000000000003" customHeight="1" thickBot="1" x14ac:dyDescent="0.25">
      <c r="A11" s="483"/>
      <c r="B11" s="484">
        <v>7</v>
      </c>
      <c r="C11" s="213"/>
      <c r="D11" s="485"/>
      <c r="E11" s="499"/>
      <c r="F11" s="225"/>
      <c r="G11" s="487"/>
      <c r="H11" s="500"/>
      <c r="I11" s="501"/>
      <c r="J11" s="501"/>
      <c r="K11" s="490"/>
      <c r="L11" s="213"/>
      <c r="M11" s="491"/>
      <c r="N11" s="244"/>
      <c r="O11" s="503"/>
      <c r="P11" s="493"/>
      <c r="Q11" s="494"/>
      <c r="R11" s="495"/>
      <c r="S11" s="496"/>
      <c r="T11" s="496"/>
      <c r="U11" s="226"/>
      <c r="V11" s="497"/>
      <c r="W11" s="332"/>
      <c r="X11" s="336"/>
      <c r="Y11" s="243"/>
      <c r="Z11" s="243"/>
      <c r="AA11" s="243"/>
      <c r="AB11" s="330"/>
      <c r="AC11" s="280"/>
      <c r="AD11" s="281"/>
      <c r="AE11" s="428"/>
      <c r="AF11" s="428"/>
      <c r="AG11" s="428"/>
      <c r="AH11" s="428"/>
      <c r="AI11" s="429"/>
      <c r="AJ11" s="430"/>
      <c r="AK11" s="430"/>
      <c r="AL11" s="430"/>
      <c r="AM11" s="430"/>
      <c r="AN11" s="430"/>
      <c r="AO11" s="430"/>
      <c r="AP11" s="430"/>
      <c r="AQ11" s="430"/>
      <c r="AR11" s="430"/>
      <c r="AS11" s="430"/>
      <c r="AT11" s="430"/>
      <c r="AU11" s="430"/>
      <c r="AV11" s="430"/>
      <c r="AW11" s="430"/>
      <c r="AX11" s="430"/>
      <c r="AY11" s="430"/>
      <c r="AZ11" s="430"/>
      <c r="BA11" s="430"/>
      <c r="BB11" s="430"/>
      <c r="BC11" s="430"/>
      <c r="BD11" s="430"/>
      <c r="BE11" s="430"/>
      <c r="BF11" s="430"/>
      <c r="BG11" s="430"/>
      <c r="BH11" s="430"/>
      <c r="BI11" s="430"/>
      <c r="BJ11" s="430"/>
      <c r="BK11" s="430"/>
      <c r="BL11" s="430"/>
      <c r="BM11" s="430"/>
      <c r="BN11" s="430"/>
      <c r="BO11" s="430"/>
      <c r="BP11" s="430"/>
      <c r="BQ11" s="430"/>
    </row>
    <row r="12" spans="1:69" s="431" customFormat="1" ht="36.950000000000003" customHeight="1" thickBot="1" x14ac:dyDescent="0.25">
      <c r="A12" s="483"/>
      <c r="B12" s="484">
        <v>8</v>
      </c>
      <c r="C12" s="213"/>
      <c r="D12" s="485"/>
      <c r="E12" s="486"/>
      <c r="F12" s="225"/>
      <c r="G12" s="487"/>
      <c r="H12" s="488"/>
      <c r="I12" s="489"/>
      <c r="J12" s="489"/>
      <c r="K12" s="490"/>
      <c r="L12" s="213"/>
      <c r="M12" s="491"/>
      <c r="N12" s="244"/>
      <c r="O12" s="503"/>
      <c r="P12" s="493"/>
      <c r="Q12" s="494"/>
      <c r="R12" s="495"/>
      <c r="S12" s="497"/>
      <c r="T12" s="497"/>
      <c r="U12" s="225"/>
      <c r="V12" s="497"/>
      <c r="W12" s="332"/>
      <c r="X12" s="336"/>
      <c r="Y12" s="243"/>
      <c r="Z12" s="243"/>
      <c r="AA12" s="243"/>
      <c r="AB12" s="330"/>
      <c r="AC12" s="280"/>
      <c r="AD12" s="281"/>
      <c r="AE12" s="428"/>
      <c r="AF12" s="428"/>
      <c r="AG12" s="428"/>
      <c r="AH12" s="428"/>
      <c r="AI12" s="428"/>
      <c r="AJ12" s="430"/>
      <c r="AK12" s="430"/>
      <c r="AL12" s="430"/>
      <c r="AM12" s="430"/>
      <c r="AN12" s="430"/>
      <c r="AO12" s="430"/>
      <c r="AP12" s="430"/>
      <c r="AQ12" s="430"/>
      <c r="AR12" s="430"/>
      <c r="AS12" s="430"/>
      <c r="AT12" s="430"/>
      <c r="AU12" s="430"/>
      <c r="AV12" s="430"/>
      <c r="AW12" s="430"/>
      <c r="AX12" s="430"/>
      <c r="AY12" s="430"/>
      <c r="AZ12" s="430"/>
      <c r="BA12" s="430"/>
      <c r="BB12" s="430"/>
      <c r="BC12" s="430"/>
      <c r="BD12" s="430"/>
      <c r="BE12" s="430"/>
      <c r="BF12" s="430"/>
      <c r="BG12" s="430"/>
      <c r="BH12" s="430"/>
      <c r="BI12" s="430"/>
      <c r="BJ12" s="430"/>
      <c r="BK12" s="430"/>
      <c r="BL12" s="430"/>
      <c r="BM12" s="430"/>
      <c r="BN12" s="430"/>
      <c r="BO12" s="430"/>
      <c r="BP12" s="430"/>
      <c r="BQ12" s="430"/>
    </row>
    <row r="13" spans="1:69" s="425" customFormat="1" ht="36.950000000000003" customHeight="1" thickBot="1" x14ac:dyDescent="0.25">
      <c r="A13" s="483"/>
      <c r="B13" s="484">
        <v>9</v>
      </c>
      <c r="C13" s="213"/>
      <c r="D13" s="485"/>
      <c r="E13" s="486"/>
      <c r="F13" s="225"/>
      <c r="G13" s="487"/>
      <c r="H13" s="488"/>
      <c r="I13" s="489"/>
      <c r="J13" s="489"/>
      <c r="K13" s="490"/>
      <c r="L13" s="213"/>
      <c r="M13" s="491"/>
      <c r="N13" s="244"/>
      <c r="O13" s="225"/>
      <c r="P13" s="493"/>
      <c r="Q13" s="494"/>
      <c r="R13" s="495"/>
      <c r="S13" s="496"/>
      <c r="T13" s="496"/>
      <c r="U13" s="225"/>
      <c r="V13" s="497"/>
      <c r="W13" s="332"/>
      <c r="X13" s="336"/>
      <c r="Y13" s="498"/>
      <c r="Z13" s="498"/>
      <c r="AA13" s="243"/>
      <c r="AB13" s="330"/>
      <c r="AC13" s="218"/>
      <c r="AD13" s="217"/>
      <c r="AE13" s="432"/>
      <c r="AF13" s="433"/>
      <c r="AG13" s="422"/>
      <c r="AH13" s="422"/>
      <c r="AI13" s="432"/>
      <c r="AJ13" s="424"/>
      <c r="AK13" s="424"/>
      <c r="AL13" s="424"/>
      <c r="AM13" s="424"/>
      <c r="AN13" s="424"/>
      <c r="AO13" s="424"/>
      <c r="AP13" s="424"/>
      <c r="AQ13" s="424"/>
      <c r="AR13" s="424"/>
      <c r="AS13" s="424"/>
      <c r="AT13" s="424"/>
      <c r="AU13" s="424"/>
      <c r="AV13" s="424"/>
      <c r="AW13" s="424"/>
      <c r="AX13" s="424"/>
      <c r="AY13" s="424"/>
      <c r="AZ13" s="424"/>
      <c r="BA13" s="424"/>
      <c r="BB13" s="424"/>
      <c r="BC13" s="424"/>
      <c r="BD13" s="424"/>
      <c r="BE13" s="424"/>
      <c r="BF13" s="424"/>
      <c r="BG13" s="424"/>
      <c r="BH13" s="424"/>
      <c r="BI13" s="424"/>
      <c r="BJ13" s="424"/>
      <c r="BK13" s="424"/>
      <c r="BL13" s="424"/>
      <c r="BM13" s="424"/>
      <c r="BN13" s="424"/>
      <c r="BO13" s="424"/>
      <c r="BP13" s="424"/>
      <c r="BQ13" s="424"/>
    </row>
    <row r="14" spans="1:69" s="425" customFormat="1" ht="36.950000000000003" customHeight="1" thickBot="1" x14ac:dyDescent="0.25">
      <c r="A14" s="483"/>
      <c r="B14" s="484">
        <v>10</v>
      </c>
      <c r="C14" s="213"/>
      <c r="D14" s="485"/>
      <c r="E14" s="486"/>
      <c r="F14" s="225"/>
      <c r="G14" s="487"/>
      <c r="H14" s="488"/>
      <c r="I14" s="489"/>
      <c r="J14" s="489"/>
      <c r="K14" s="490"/>
      <c r="L14" s="213"/>
      <c r="M14" s="491"/>
      <c r="N14" s="244"/>
      <c r="O14" s="225"/>
      <c r="P14" s="493"/>
      <c r="Q14" s="494"/>
      <c r="R14" s="495"/>
      <c r="S14" s="496"/>
      <c r="T14" s="496"/>
      <c r="U14" s="226"/>
      <c r="V14" s="497"/>
      <c r="W14" s="332"/>
      <c r="X14" s="336"/>
      <c r="Y14" s="243"/>
      <c r="Z14" s="243"/>
      <c r="AA14" s="243"/>
      <c r="AB14" s="330"/>
      <c r="AC14" s="218"/>
      <c r="AD14" s="217"/>
      <c r="AE14" s="434"/>
      <c r="AF14" s="433"/>
      <c r="AG14" s="422"/>
      <c r="AH14" s="422"/>
      <c r="AI14" s="432"/>
      <c r="AJ14" s="424"/>
      <c r="AK14" s="424"/>
      <c r="AL14" s="424"/>
      <c r="AM14" s="424"/>
      <c r="AN14" s="424"/>
      <c r="AO14" s="424"/>
      <c r="AP14" s="424"/>
      <c r="AQ14" s="424"/>
      <c r="AR14" s="424"/>
      <c r="AS14" s="424"/>
      <c r="AT14" s="424"/>
      <c r="AU14" s="424"/>
      <c r="AV14" s="424"/>
      <c r="AW14" s="424"/>
      <c r="AX14" s="424"/>
      <c r="AY14" s="424"/>
      <c r="AZ14" s="424"/>
      <c r="BA14" s="424"/>
      <c r="BB14" s="424"/>
      <c r="BC14" s="424"/>
      <c r="BD14" s="424"/>
      <c r="BE14" s="424"/>
      <c r="BF14" s="424"/>
      <c r="BG14" s="424"/>
      <c r="BH14" s="424"/>
      <c r="BI14" s="424"/>
      <c r="BJ14" s="424"/>
      <c r="BK14" s="424"/>
      <c r="BL14" s="424"/>
      <c r="BM14" s="424"/>
      <c r="BN14" s="424"/>
      <c r="BO14" s="424"/>
      <c r="BP14" s="424"/>
      <c r="BQ14" s="424"/>
    </row>
    <row r="15" spans="1:69" s="425" customFormat="1" ht="36.950000000000003" customHeight="1" thickBot="1" x14ac:dyDescent="0.25">
      <c r="A15" s="483"/>
      <c r="B15" s="484">
        <v>11</v>
      </c>
      <c r="C15" s="213"/>
      <c r="D15" s="485"/>
      <c r="E15" s="499"/>
      <c r="F15" s="225"/>
      <c r="G15" s="487"/>
      <c r="H15" s="500"/>
      <c r="I15" s="501"/>
      <c r="J15" s="501"/>
      <c r="K15" s="490"/>
      <c r="L15" s="213"/>
      <c r="M15" s="491"/>
      <c r="N15" s="244"/>
      <c r="O15" s="225"/>
      <c r="P15" s="493"/>
      <c r="Q15" s="494"/>
      <c r="R15" s="495"/>
      <c r="S15" s="496"/>
      <c r="T15" s="496"/>
      <c r="U15" s="225"/>
      <c r="V15" s="497"/>
      <c r="W15" s="332"/>
      <c r="X15" s="336"/>
      <c r="Y15" s="498"/>
      <c r="Z15" s="498"/>
      <c r="AA15" s="243"/>
      <c r="AB15" s="330"/>
      <c r="AC15" s="218"/>
      <c r="AD15" s="217"/>
      <c r="AE15" s="434"/>
      <c r="AF15" s="433"/>
      <c r="AG15" s="422"/>
      <c r="AH15" s="422"/>
      <c r="AI15" s="432"/>
      <c r="AJ15" s="424"/>
      <c r="AK15" s="424"/>
      <c r="AL15" s="424"/>
      <c r="AM15" s="424"/>
      <c r="AN15" s="424"/>
      <c r="AO15" s="424"/>
      <c r="AP15" s="424"/>
      <c r="AQ15" s="424"/>
      <c r="AR15" s="424"/>
      <c r="AS15" s="424"/>
      <c r="AT15" s="424"/>
      <c r="AU15" s="424"/>
      <c r="AV15" s="424"/>
      <c r="AW15" s="424"/>
      <c r="AX15" s="424"/>
      <c r="AY15" s="424"/>
      <c r="AZ15" s="424"/>
      <c r="BA15" s="424"/>
      <c r="BB15" s="424"/>
      <c r="BC15" s="424"/>
      <c r="BD15" s="424"/>
      <c r="BE15" s="424"/>
      <c r="BF15" s="424"/>
      <c r="BG15" s="424"/>
      <c r="BH15" s="424"/>
      <c r="BI15" s="424"/>
      <c r="BJ15" s="424"/>
      <c r="BK15" s="424"/>
      <c r="BL15" s="424"/>
      <c r="BM15" s="424"/>
      <c r="BN15" s="424"/>
      <c r="BO15" s="424"/>
      <c r="BP15" s="424"/>
      <c r="BQ15" s="424"/>
    </row>
    <row r="16" spans="1:69" s="425" customFormat="1" ht="36.950000000000003" customHeight="1" thickBot="1" x14ac:dyDescent="0.25">
      <c r="A16" s="483"/>
      <c r="B16" s="484">
        <v>12</v>
      </c>
      <c r="C16" s="213"/>
      <c r="D16" s="485"/>
      <c r="E16" s="486"/>
      <c r="F16" s="225"/>
      <c r="G16" s="487"/>
      <c r="H16" s="488"/>
      <c r="I16" s="489"/>
      <c r="J16" s="489"/>
      <c r="K16" s="490"/>
      <c r="L16" s="213"/>
      <c r="M16" s="490"/>
      <c r="N16" s="243"/>
      <c r="O16" s="213"/>
      <c r="P16" s="493"/>
      <c r="Q16" s="494"/>
      <c r="R16" s="495"/>
      <c r="S16" s="496"/>
      <c r="T16" s="496"/>
      <c r="U16" s="214"/>
      <c r="V16" s="504"/>
      <c r="W16" s="505"/>
      <c r="X16" s="336"/>
      <c r="Y16" s="498"/>
      <c r="Z16" s="498"/>
      <c r="AA16" s="243"/>
      <c r="AB16" s="330"/>
      <c r="AC16" s="218"/>
      <c r="AD16" s="217"/>
      <c r="AE16" s="432"/>
      <c r="AF16" s="433"/>
      <c r="AG16" s="422"/>
      <c r="AH16" s="422"/>
      <c r="AI16" s="432"/>
      <c r="AJ16" s="424"/>
      <c r="AK16" s="424"/>
      <c r="AL16" s="424"/>
      <c r="AM16" s="424"/>
      <c r="AN16" s="424"/>
      <c r="AO16" s="424"/>
      <c r="AP16" s="424"/>
      <c r="AQ16" s="424"/>
      <c r="AR16" s="424"/>
      <c r="AS16" s="424"/>
      <c r="AT16" s="424"/>
      <c r="AU16" s="424"/>
      <c r="AV16" s="424"/>
      <c r="AW16" s="424"/>
      <c r="AX16" s="424"/>
      <c r="AY16" s="424"/>
      <c r="AZ16" s="424"/>
      <c r="BA16" s="424"/>
      <c r="BB16" s="424"/>
      <c r="BC16" s="424"/>
      <c r="BD16" s="424"/>
      <c r="BE16" s="424"/>
      <c r="BF16" s="424"/>
      <c r="BG16" s="424"/>
      <c r="BH16" s="424"/>
      <c r="BI16" s="424"/>
      <c r="BJ16" s="424"/>
      <c r="BK16" s="424"/>
      <c r="BL16" s="424"/>
      <c r="BM16" s="424"/>
      <c r="BN16" s="424"/>
      <c r="BO16" s="424"/>
      <c r="BP16" s="424"/>
      <c r="BQ16" s="424"/>
    </row>
    <row r="17" spans="1:69" s="425" customFormat="1" ht="36.950000000000003" customHeight="1" thickBot="1" x14ac:dyDescent="0.25">
      <c r="A17" s="483"/>
      <c r="B17" s="484">
        <v>13</v>
      </c>
      <c r="C17" s="213"/>
      <c r="D17" s="485"/>
      <c r="E17" s="486"/>
      <c r="F17" s="225"/>
      <c r="G17" s="487"/>
      <c r="H17" s="488"/>
      <c r="I17" s="489"/>
      <c r="J17" s="489"/>
      <c r="K17" s="490"/>
      <c r="L17" s="213"/>
      <c r="M17" s="490"/>
      <c r="N17" s="243"/>
      <c r="O17" s="213"/>
      <c r="P17" s="493"/>
      <c r="Q17" s="494"/>
      <c r="R17" s="495"/>
      <c r="S17" s="496"/>
      <c r="T17" s="496"/>
      <c r="U17" s="214"/>
      <c r="V17" s="504"/>
      <c r="W17" s="505"/>
      <c r="X17" s="336"/>
      <c r="Y17" s="498"/>
      <c r="Z17" s="498"/>
      <c r="AA17" s="243"/>
      <c r="AB17" s="506"/>
      <c r="AC17" s="219"/>
      <c r="AD17" s="217"/>
      <c r="AE17" s="421"/>
      <c r="AF17" s="433"/>
      <c r="AG17" s="422"/>
      <c r="AH17" s="422"/>
      <c r="AI17" s="423"/>
      <c r="AJ17" s="424"/>
      <c r="AK17" s="424"/>
      <c r="AL17" s="424"/>
      <c r="AM17" s="424"/>
      <c r="AN17" s="424"/>
      <c r="AO17" s="424"/>
      <c r="AP17" s="424"/>
      <c r="AQ17" s="424"/>
      <c r="AR17" s="424"/>
      <c r="AS17" s="424"/>
      <c r="AT17" s="424"/>
      <c r="AU17" s="424"/>
      <c r="AV17" s="424"/>
      <c r="AW17" s="424"/>
      <c r="AX17" s="424"/>
      <c r="AY17" s="424"/>
      <c r="AZ17" s="424"/>
      <c r="BA17" s="424"/>
      <c r="BB17" s="424"/>
      <c r="BC17" s="424"/>
      <c r="BD17" s="424"/>
      <c r="BE17" s="424"/>
      <c r="BF17" s="424"/>
      <c r="BG17" s="424"/>
      <c r="BH17" s="424"/>
      <c r="BI17" s="424"/>
      <c r="BJ17" s="424"/>
      <c r="BK17" s="424"/>
      <c r="BL17" s="424"/>
      <c r="BM17" s="424"/>
      <c r="BN17" s="424"/>
      <c r="BO17" s="424"/>
      <c r="BP17" s="424"/>
      <c r="BQ17" s="424"/>
    </row>
    <row r="18" spans="1:69" s="425" customFormat="1" ht="36.950000000000003" customHeight="1" thickBot="1" x14ac:dyDescent="0.25">
      <c r="A18" s="483"/>
      <c r="B18" s="484">
        <v>14</v>
      </c>
      <c r="C18" s="213"/>
      <c r="D18" s="485"/>
      <c r="E18" s="499"/>
      <c r="F18" s="225"/>
      <c r="G18" s="487"/>
      <c r="H18" s="500"/>
      <c r="I18" s="501"/>
      <c r="J18" s="501"/>
      <c r="K18" s="490"/>
      <c r="L18" s="213"/>
      <c r="M18" s="490"/>
      <c r="N18" s="243"/>
      <c r="O18" s="502"/>
      <c r="P18" s="493"/>
      <c r="Q18" s="494"/>
      <c r="R18" s="495"/>
      <c r="S18" s="496"/>
      <c r="T18" s="496"/>
      <c r="U18" s="214"/>
      <c r="V18" s="504"/>
      <c r="W18" s="505"/>
      <c r="X18" s="336"/>
      <c r="Y18" s="498"/>
      <c r="Z18" s="498"/>
      <c r="AA18" s="243"/>
      <c r="AB18" s="330"/>
      <c r="AC18" s="218"/>
      <c r="AD18" s="217"/>
      <c r="AE18" s="422"/>
      <c r="AF18" s="435"/>
      <c r="AG18" s="435"/>
      <c r="AH18" s="422"/>
      <c r="AI18" s="436"/>
      <c r="AJ18" s="424"/>
      <c r="AK18" s="424"/>
      <c r="AL18" s="424"/>
      <c r="AM18" s="424"/>
      <c r="AN18" s="424"/>
      <c r="AO18" s="424"/>
      <c r="AP18" s="424"/>
      <c r="AQ18" s="424"/>
      <c r="AR18" s="424"/>
      <c r="AS18" s="424"/>
      <c r="AT18" s="424"/>
      <c r="AU18" s="424"/>
      <c r="AV18" s="424"/>
      <c r="AW18" s="424"/>
      <c r="AX18" s="424"/>
      <c r="AY18" s="424"/>
      <c r="AZ18" s="424"/>
      <c r="BA18" s="424"/>
      <c r="BB18" s="424"/>
      <c r="BC18" s="424"/>
      <c r="BD18" s="424"/>
      <c r="BE18" s="424"/>
      <c r="BF18" s="424"/>
      <c r="BG18" s="424"/>
      <c r="BH18" s="424"/>
      <c r="BI18" s="424"/>
      <c r="BJ18" s="424"/>
      <c r="BK18" s="424"/>
      <c r="BL18" s="424"/>
      <c r="BM18" s="424"/>
      <c r="BN18" s="424"/>
      <c r="BO18" s="424"/>
      <c r="BP18" s="424"/>
      <c r="BQ18" s="424"/>
    </row>
    <row r="19" spans="1:69" s="425" customFormat="1" ht="36.950000000000003" customHeight="1" thickBot="1" x14ac:dyDescent="0.25">
      <c r="A19" s="483"/>
      <c r="B19" s="484">
        <v>15</v>
      </c>
      <c r="C19" s="213"/>
      <c r="D19" s="485"/>
      <c r="E19" s="486"/>
      <c r="F19" s="225"/>
      <c r="G19" s="487"/>
      <c r="H19" s="500"/>
      <c r="I19" s="501"/>
      <c r="J19" s="501"/>
      <c r="K19" s="490"/>
      <c r="L19" s="213"/>
      <c r="M19" s="490"/>
      <c r="N19" s="243"/>
      <c r="O19" s="228"/>
      <c r="P19" s="296"/>
      <c r="Q19" s="494"/>
      <c r="R19" s="323"/>
      <c r="S19" s="213"/>
      <c r="T19" s="213"/>
      <c r="U19" s="213"/>
      <c r="V19" s="214"/>
      <c r="W19" s="333"/>
      <c r="X19" s="336"/>
      <c r="Y19" s="498"/>
      <c r="Z19" s="498"/>
      <c r="AA19" s="243"/>
      <c r="AB19" s="330"/>
      <c r="AC19" s="218"/>
      <c r="AD19" s="217"/>
      <c r="AE19" s="422"/>
      <c r="AF19" s="435"/>
      <c r="AG19" s="435"/>
      <c r="AH19" s="422"/>
      <c r="AI19" s="436"/>
      <c r="AJ19" s="424"/>
      <c r="AK19" s="424"/>
      <c r="AL19" s="424"/>
      <c r="AM19" s="424"/>
      <c r="AN19" s="424"/>
      <c r="AO19" s="424"/>
      <c r="AP19" s="424"/>
      <c r="AQ19" s="424"/>
      <c r="AR19" s="424"/>
      <c r="AS19" s="424"/>
      <c r="AT19" s="424"/>
      <c r="AU19" s="424"/>
      <c r="AV19" s="424"/>
      <c r="AW19" s="424"/>
      <c r="AX19" s="424"/>
      <c r="AY19" s="424"/>
      <c r="AZ19" s="424"/>
      <c r="BA19" s="424"/>
      <c r="BB19" s="424"/>
      <c r="BC19" s="424"/>
      <c r="BD19" s="424"/>
      <c r="BE19" s="424"/>
      <c r="BF19" s="424"/>
      <c r="BG19" s="424"/>
      <c r="BH19" s="424"/>
      <c r="BI19" s="424"/>
      <c r="BJ19" s="424"/>
      <c r="BK19" s="424"/>
      <c r="BL19" s="424"/>
      <c r="BM19" s="424"/>
      <c r="BN19" s="424"/>
      <c r="BO19" s="424"/>
      <c r="BP19" s="424"/>
      <c r="BQ19" s="424"/>
    </row>
    <row r="20" spans="1:69" s="425" customFormat="1" ht="36.950000000000003" customHeight="1" thickBot="1" x14ac:dyDescent="0.25">
      <c r="A20" s="483"/>
      <c r="B20" s="484">
        <v>16</v>
      </c>
      <c r="C20" s="213"/>
      <c r="D20" s="485"/>
      <c r="E20" s="499"/>
      <c r="F20" s="225"/>
      <c r="G20" s="487"/>
      <c r="H20" s="500"/>
      <c r="I20" s="501"/>
      <c r="J20" s="501"/>
      <c r="K20" s="490"/>
      <c r="L20" s="213"/>
      <c r="M20" s="490"/>
      <c r="N20" s="243"/>
      <c r="O20" s="228"/>
      <c r="P20" s="296"/>
      <c r="Q20" s="494"/>
      <c r="R20" s="323"/>
      <c r="S20" s="213"/>
      <c r="T20" s="213"/>
      <c r="U20" s="213"/>
      <c r="V20" s="214"/>
      <c r="W20" s="333"/>
      <c r="X20" s="336"/>
      <c r="Y20" s="498"/>
      <c r="Z20" s="498"/>
      <c r="AA20" s="243"/>
      <c r="AB20" s="330"/>
      <c r="AC20" s="218"/>
      <c r="AD20" s="217"/>
      <c r="AE20" s="422"/>
      <c r="AF20" s="435"/>
      <c r="AG20" s="435"/>
      <c r="AH20" s="422"/>
      <c r="AI20" s="436"/>
      <c r="AJ20" s="424"/>
      <c r="AK20" s="424"/>
      <c r="AL20" s="424"/>
      <c r="AM20" s="424"/>
      <c r="AN20" s="424"/>
      <c r="AO20" s="424"/>
      <c r="AP20" s="424"/>
      <c r="AQ20" s="424"/>
      <c r="AR20" s="424"/>
      <c r="AS20" s="424"/>
      <c r="AT20" s="424"/>
      <c r="AU20" s="424"/>
      <c r="AV20" s="424"/>
      <c r="AW20" s="424"/>
      <c r="AX20" s="424"/>
      <c r="AY20" s="424"/>
      <c r="AZ20" s="424"/>
      <c r="BA20" s="424"/>
      <c r="BB20" s="424"/>
      <c r="BC20" s="424"/>
      <c r="BD20" s="424"/>
      <c r="BE20" s="424"/>
      <c r="BF20" s="424"/>
      <c r="BG20" s="424"/>
      <c r="BH20" s="424"/>
      <c r="BI20" s="424"/>
      <c r="BJ20" s="424"/>
      <c r="BK20" s="424"/>
      <c r="BL20" s="424"/>
      <c r="BM20" s="424"/>
      <c r="BN20" s="424"/>
      <c r="BO20" s="424"/>
      <c r="BP20" s="424"/>
      <c r="BQ20" s="424"/>
    </row>
    <row r="21" spans="1:69" s="425" customFormat="1" ht="36.950000000000003" customHeight="1" thickBot="1" x14ac:dyDescent="0.25">
      <c r="A21" s="483"/>
      <c r="B21" s="484">
        <v>17</v>
      </c>
      <c r="C21" s="213"/>
      <c r="D21" s="485"/>
      <c r="E21" s="499"/>
      <c r="F21" s="225"/>
      <c r="G21" s="487"/>
      <c r="H21" s="500"/>
      <c r="I21" s="501"/>
      <c r="J21" s="501"/>
      <c r="K21" s="490"/>
      <c r="L21" s="213"/>
      <c r="M21" s="490"/>
      <c r="N21" s="243"/>
      <c r="O21" s="228"/>
      <c r="P21" s="296"/>
      <c r="Q21" s="494"/>
      <c r="R21" s="323"/>
      <c r="S21" s="213"/>
      <c r="T21" s="213"/>
      <c r="U21" s="213"/>
      <c r="V21" s="214"/>
      <c r="W21" s="333"/>
      <c r="X21" s="336"/>
      <c r="Y21" s="498"/>
      <c r="Z21" s="498"/>
      <c r="AA21" s="243"/>
      <c r="AB21" s="330"/>
      <c r="AC21" s="218"/>
      <c r="AD21" s="217"/>
      <c r="AE21" s="422"/>
      <c r="AF21" s="435"/>
      <c r="AG21" s="435"/>
      <c r="AH21" s="422"/>
      <c r="AI21" s="436"/>
      <c r="AJ21" s="424"/>
      <c r="AK21" s="424"/>
      <c r="AL21" s="424"/>
      <c r="AM21" s="424"/>
      <c r="AN21" s="424"/>
      <c r="AO21" s="424"/>
      <c r="AP21" s="424"/>
      <c r="AQ21" s="424"/>
      <c r="AR21" s="424"/>
      <c r="AS21" s="424"/>
      <c r="AT21" s="424"/>
      <c r="AU21" s="424"/>
      <c r="AV21" s="424"/>
      <c r="AW21" s="424"/>
      <c r="AX21" s="424"/>
      <c r="AY21" s="424"/>
      <c r="AZ21" s="424"/>
      <c r="BA21" s="424"/>
      <c r="BB21" s="424"/>
      <c r="BC21" s="424"/>
      <c r="BD21" s="424"/>
      <c r="BE21" s="424"/>
      <c r="BF21" s="424"/>
      <c r="BG21" s="424"/>
      <c r="BH21" s="424"/>
      <c r="BI21" s="424"/>
      <c r="BJ21" s="424"/>
      <c r="BK21" s="424"/>
      <c r="BL21" s="424"/>
      <c r="BM21" s="424"/>
      <c r="BN21" s="424"/>
      <c r="BO21" s="424"/>
      <c r="BP21" s="424"/>
      <c r="BQ21" s="424"/>
    </row>
    <row r="22" spans="1:69" s="425" customFormat="1" ht="36.950000000000003" customHeight="1" thickBot="1" x14ac:dyDescent="0.25">
      <c r="A22" s="483"/>
      <c r="B22" s="484">
        <v>18</v>
      </c>
      <c r="C22" s="213"/>
      <c r="D22" s="485"/>
      <c r="E22" s="486"/>
      <c r="F22" s="225"/>
      <c r="G22" s="487"/>
      <c r="H22" s="488"/>
      <c r="I22" s="489"/>
      <c r="J22" s="489"/>
      <c r="K22" s="490"/>
      <c r="L22" s="213"/>
      <c r="M22" s="490"/>
      <c r="N22" s="243"/>
      <c r="O22" s="228"/>
      <c r="P22" s="296"/>
      <c r="Q22" s="494"/>
      <c r="R22" s="323"/>
      <c r="S22" s="213"/>
      <c r="T22" s="213"/>
      <c r="U22" s="213"/>
      <c r="V22" s="214"/>
      <c r="W22" s="333"/>
      <c r="X22" s="336"/>
      <c r="Y22" s="498"/>
      <c r="Z22" s="498"/>
      <c r="AA22" s="243"/>
      <c r="AB22" s="330"/>
      <c r="AC22" s="218"/>
      <c r="AD22" s="217"/>
      <c r="AE22" s="422"/>
      <c r="AF22" s="435"/>
      <c r="AG22" s="435"/>
      <c r="AH22" s="422"/>
      <c r="AI22" s="436"/>
      <c r="AJ22" s="424"/>
      <c r="AK22" s="424"/>
      <c r="AL22" s="424"/>
      <c r="AM22" s="424"/>
      <c r="AN22" s="424"/>
      <c r="AO22" s="424"/>
      <c r="AP22" s="424"/>
      <c r="AQ22" s="424"/>
      <c r="AR22" s="424"/>
      <c r="AS22" s="424"/>
      <c r="AT22" s="424"/>
      <c r="AU22" s="424"/>
      <c r="AV22" s="424"/>
      <c r="AW22" s="424"/>
      <c r="AX22" s="424"/>
      <c r="AY22" s="424"/>
      <c r="AZ22" s="424"/>
      <c r="BA22" s="424"/>
      <c r="BB22" s="424"/>
      <c r="BC22" s="424"/>
      <c r="BD22" s="424"/>
      <c r="BE22" s="424"/>
      <c r="BF22" s="424"/>
      <c r="BG22" s="424"/>
      <c r="BH22" s="424"/>
      <c r="BI22" s="424"/>
      <c r="BJ22" s="424"/>
      <c r="BK22" s="424"/>
      <c r="BL22" s="424"/>
      <c r="BM22" s="424"/>
      <c r="BN22" s="424"/>
      <c r="BO22" s="424"/>
      <c r="BP22" s="424"/>
      <c r="BQ22" s="424"/>
    </row>
    <row r="23" spans="1:69" s="425" customFormat="1" ht="36.950000000000003" customHeight="1" thickBot="1" x14ac:dyDescent="0.25">
      <c r="A23" s="483"/>
      <c r="B23" s="484">
        <v>19</v>
      </c>
      <c r="C23" s="213"/>
      <c r="D23" s="485"/>
      <c r="E23" s="507"/>
      <c r="F23" s="225"/>
      <c r="G23" s="487"/>
      <c r="H23" s="214"/>
      <c r="I23" s="214"/>
      <c r="J23" s="214"/>
      <c r="K23" s="490"/>
      <c r="L23" s="213"/>
      <c r="M23" s="490"/>
      <c r="N23" s="243"/>
      <c r="O23" s="228"/>
      <c r="P23" s="296"/>
      <c r="Q23" s="330"/>
      <c r="R23" s="323"/>
      <c r="S23" s="213"/>
      <c r="T23" s="213"/>
      <c r="U23" s="213"/>
      <c r="V23" s="214"/>
      <c r="W23" s="333"/>
      <c r="X23" s="336"/>
      <c r="Y23" s="498"/>
      <c r="Z23" s="498"/>
      <c r="AA23" s="243"/>
      <c r="AB23" s="330"/>
      <c r="AC23" s="218"/>
      <c r="AD23" s="217"/>
      <c r="AE23" s="422"/>
      <c r="AF23" s="435"/>
      <c r="AG23" s="435"/>
      <c r="AH23" s="422"/>
      <c r="AI23" s="436"/>
      <c r="AJ23" s="424"/>
      <c r="AK23" s="424"/>
      <c r="AL23" s="424"/>
      <c r="AM23" s="424"/>
      <c r="AN23" s="424"/>
      <c r="AO23" s="424"/>
      <c r="AP23" s="424"/>
      <c r="AQ23" s="424"/>
      <c r="AR23" s="424"/>
      <c r="AS23" s="424"/>
      <c r="AT23" s="424"/>
      <c r="AU23" s="424"/>
      <c r="AV23" s="424"/>
      <c r="AW23" s="424"/>
      <c r="AX23" s="424"/>
      <c r="AY23" s="424"/>
      <c r="AZ23" s="424"/>
      <c r="BA23" s="424"/>
      <c r="BB23" s="424"/>
      <c r="BC23" s="424"/>
      <c r="BD23" s="424"/>
      <c r="BE23" s="424"/>
      <c r="BF23" s="424"/>
      <c r="BG23" s="424"/>
      <c r="BH23" s="424"/>
      <c r="BI23" s="424"/>
      <c r="BJ23" s="424"/>
      <c r="BK23" s="424"/>
      <c r="BL23" s="424"/>
      <c r="BM23" s="424"/>
      <c r="BN23" s="424"/>
      <c r="BO23" s="424"/>
      <c r="BP23" s="424"/>
      <c r="BQ23" s="424"/>
    </row>
    <row r="24" spans="1:69" s="425" customFormat="1" ht="36.950000000000003" customHeight="1" thickBot="1" x14ac:dyDescent="0.25">
      <c r="A24" s="483"/>
      <c r="B24" s="484">
        <v>20</v>
      </c>
      <c r="C24" s="213"/>
      <c r="D24" s="485"/>
      <c r="E24" s="507"/>
      <c r="F24" s="225"/>
      <c r="G24" s="487"/>
      <c r="H24" s="214"/>
      <c r="I24" s="214"/>
      <c r="J24" s="214"/>
      <c r="K24" s="490"/>
      <c r="L24" s="213"/>
      <c r="M24" s="490"/>
      <c r="N24" s="243"/>
      <c r="O24" s="228"/>
      <c r="P24" s="296"/>
      <c r="Q24" s="330"/>
      <c r="R24" s="323"/>
      <c r="S24" s="213"/>
      <c r="T24" s="213"/>
      <c r="U24" s="213"/>
      <c r="V24" s="214"/>
      <c r="W24" s="333"/>
      <c r="X24" s="336"/>
      <c r="Y24" s="498"/>
      <c r="Z24" s="498"/>
      <c r="AA24" s="243"/>
      <c r="AB24" s="330"/>
      <c r="AC24" s="218"/>
      <c r="AD24" s="217"/>
      <c r="AE24" s="422"/>
      <c r="AF24" s="435"/>
      <c r="AG24" s="435"/>
      <c r="AH24" s="422"/>
      <c r="AI24" s="436"/>
      <c r="AJ24" s="424"/>
      <c r="AK24" s="424"/>
      <c r="AL24" s="424"/>
      <c r="AM24" s="424"/>
      <c r="AN24" s="424"/>
      <c r="AO24" s="424"/>
      <c r="AP24" s="424"/>
      <c r="AQ24" s="424"/>
      <c r="AR24" s="424"/>
      <c r="AS24" s="424"/>
      <c r="AT24" s="424"/>
      <c r="AU24" s="424"/>
      <c r="AV24" s="424"/>
      <c r="AW24" s="424"/>
      <c r="AX24" s="424"/>
      <c r="AY24" s="424"/>
      <c r="AZ24" s="424"/>
      <c r="BA24" s="424"/>
      <c r="BB24" s="424"/>
      <c r="BC24" s="424"/>
      <c r="BD24" s="424"/>
      <c r="BE24" s="424"/>
      <c r="BF24" s="424"/>
      <c r="BG24" s="424"/>
      <c r="BH24" s="424"/>
      <c r="BI24" s="424"/>
      <c r="BJ24" s="424"/>
      <c r="BK24" s="424"/>
      <c r="BL24" s="424"/>
      <c r="BM24" s="424"/>
      <c r="BN24" s="424"/>
      <c r="BO24" s="424"/>
      <c r="BP24" s="424"/>
      <c r="BQ24" s="424"/>
    </row>
    <row r="25" spans="1:69" s="425" customFormat="1" ht="36.950000000000003" customHeight="1" thickBot="1" x14ac:dyDescent="0.25">
      <c r="A25" s="483"/>
      <c r="B25" s="484">
        <v>21</v>
      </c>
      <c r="C25" s="213"/>
      <c r="D25" s="485"/>
      <c r="E25" s="507"/>
      <c r="F25" s="225"/>
      <c r="G25" s="487"/>
      <c r="H25" s="214"/>
      <c r="I25" s="214"/>
      <c r="J25" s="214"/>
      <c r="K25" s="490"/>
      <c r="L25" s="213"/>
      <c r="M25" s="490"/>
      <c r="N25" s="243"/>
      <c r="O25" s="228"/>
      <c r="P25" s="296"/>
      <c r="Q25" s="330"/>
      <c r="R25" s="323"/>
      <c r="S25" s="213"/>
      <c r="T25" s="213"/>
      <c r="U25" s="213"/>
      <c r="V25" s="214"/>
      <c r="W25" s="333"/>
      <c r="X25" s="336"/>
      <c r="Y25" s="498"/>
      <c r="Z25" s="498"/>
      <c r="AA25" s="243"/>
      <c r="AB25" s="330"/>
      <c r="AC25" s="218"/>
      <c r="AD25" s="217"/>
      <c r="AE25" s="422"/>
      <c r="AF25" s="435"/>
      <c r="AG25" s="435"/>
      <c r="AH25" s="422"/>
      <c r="AI25" s="436"/>
      <c r="AJ25" s="424"/>
      <c r="AK25" s="424"/>
      <c r="AL25" s="424"/>
      <c r="AM25" s="424"/>
      <c r="AN25" s="424"/>
      <c r="AO25" s="424"/>
      <c r="AP25" s="424"/>
      <c r="AQ25" s="424"/>
      <c r="AR25" s="424"/>
      <c r="AS25" s="424"/>
      <c r="AT25" s="424"/>
      <c r="AU25" s="424"/>
      <c r="AV25" s="424"/>
      <c r="AW25" s="424"/>
      <c r="AX25" s="424"/>
      <c r="AY25" s="424"/>
      <c r="AZ25" s="424"/>
      <c r="BA25" s="424"/>
      <c r="BB25" s="424"/>
      <c r="BC25" s="424"/>
      <c r="BD25" s="424"/>
      <c r="BE25" s="424"/>
      <c r="BF25" s="424"/>
      <c r="BG25" s="424"/>
      <c r="BH25" s="424"/>
      <c r="BI25" s="424"/>
      <c r="BJ25" s="424"/>
      <c r="BK25" s="424"/>
      <c r="BL25" s="424"/>
      <c r="BM25" s="424"/>
      <c r="BN25" s="424"/>
      <c r="BO25" s="424"/>
      <c r="BP25" s="424"/>
      <c r="BQ25" s="424"/>
    </row>
    <row r="26" spans="1:69" s="425" customFormat="1" ht="36.950000000000003" customHeight="1" thickBot="1" x14ac:dyDescent="0.25">
      <c r="A26" s="483"/>
      <c r="B26" s="484">
        <v>22</v>
      </c>
      <c r="C26" s="213"/>
      <c r="D26" s="485"/>
      <c r="E26" s="507"/>
      <c r="F26" s="225"/>
      <c r="G26" s="487"/>
      <c r="H26" s="214"/>
      <c r="I26" s="214"/>
      <c r="J26" s="214"/>
      <c r="K26" s="490"/>
      <c r="L26" s="213"/>
      <c r="M26" s="490"/>
      <c r="N26" s="243"/>
      <c r="O26" s="228"/>
      <c r="P26" s="296"/>
      <c r="Q26" s="330"/>
      <c r="R26" s="323"/>
      <c r="S26" s="213"/>
      <c r="T26" s="213"/>
      <c r="U26" s="213"/>
      <c r="V26" s="214"/>
      <c r="W26" s="333"/>
      <c r="X26" s="336"/>
      <c r="Y26" s="498"/>
      <c r="Z26" s="498"/>
      <c r="AA26" s="243"/>
      <c r="AB26" s="330"/>
      <c r="AC26" s="218"/>
      <c r="AD26" s="217"/>
      <c r="AE26" s="422"/>
      <c r="AF26" s="435"/>
      <c r="AG26" s="435"/>
      <c r="AH26" s="422"/>
      <c r="AI26" s="436"/>
      <c r="AJ26" s="424"/>
      <c r="AK26" s="424"/>
      <c r="AL26" s="424"/>
      <c r="AM26" s="424"/>
      <c r="AN26" s="424"/>
      <c r="AO26" s="424"/>
      <c r="AP26" s="424"/>
      <c r="AQ26" s="424"/>
      <c r="AR26" s="424"/>
      <c r="AS26" s="424"/>
      <c r="AT26" s="424"/>
      <c r="AU26" s="424"/>
      <c r="AV26" s="424"/>
      <c r="AW26" s="424"/>
      <c r="AX26" s="424"/>
      <c r="AY26" s="424"/>
      <c r="AZ26" s="424"/>
      <c r="BA26" s="424"/>
      <c r="BB26" s="424"/>
      <c r="BC26" s="424"/>
      <c r="BD26" s="424"/>
      <c r="BE26" s="424"/>
      <c r="BF26" s="424"/>
      <c r="BG26" s="424"/>
      <c r="BH26" s="424"/>
      <c r="BI26" s="424"/>
      <c r="BJ26" s="424"/>
      <c r="BK26" s="424"/>
      <c r="BL26" s="424"/>
      <c r="BM26" s="424"/>
      <c r="BN26" s="424"/>
      <c r="BO26" s="424"/>
      <c r="BP26" s="424"/>
      <c r="BQ26" s="424"/>
    </row>
    <row r="27" spans="1:69" s="427" customFormat="1" ht="36.950000000000003" customHeight="1" thickBot="1" x14ac:dyDescent="0.25">
      <c r="A27" s="483"/>
      <c r="B27" s="484">
        <v>23</v>
      </c>
      <c r="C27" s="213"/>
      <c r="D27" s="485"/>
      <c r="E27" s="507"/>
      <c r="F27" s="225"/>
      <c r="G27" s="487"/>
      <c r="H27" s="214"/>
      <c r="I27" s="214"/>
      <c r="J27" s="214"/>
      <c r="K27" s="490"/>
      <c r="L27" s="213"/>
      <c r="M27" s="490"/>
      <c r="N27" s="243"/>
      <c r="O27" s="228"/>
      <c r="P27" s="296"/>
      <c r="Q27" s="330"/>
      <c r="R27" s="323"/>
      <c r="S27" s="213"/>
      <c r="T27" s="213"/>
      <c r="U27" s="213"/>
      <c r="V27" s="214"/>
      <c r="W27" s="333"/>
      <c r="X27" s="336"/>
      <c r="Y27" s="498"/>
      <c r="Z27" s="498"/>
      <c r="AA27" s="243"/>
      <c r="AB27" s="330"/>
      <c r="AC27" s="218"/>
      <c r="AD27" s="217"/>
      <c r="AE27" s="437"/>
      <c r="AF27" s="437"/>
      <c r="AG27" s="437"/>
      <c r="AH27" s="437"/>
      <c r="AI27" s="438"/>
      <c r="AJ27" s="426"/>
      <c r="AK27" s="426"/>
      <c r="AL27" s="426"/>
      <c r="AM27" s="426"/>
      <c r="AN27" s="426"/>
      <c r="AO27" s="426"/>
      <c r="AP27" s="426"/>
      <c r="AQ27" s="426"/>
      <c r="AR27" s="426"/>
      <c r="AS27" s="426"/>
      <c r="AT27" s="426"/>
      <c r="AU27" s="426"/>
      <c r="AV27" s="426"/>
      <c r="AW27" s="426"/>
      <c r="AX27" s="426"/>
      <c r="AY27" s="426"/>
      <c r="AZ27" s="426"/>
      <c r="BA27" s="426"/>
      <c r="BB27" s="426"/>
      <c r="BC27" s="426"/>
      <c r="BD27" s="426"/>
      <c r="BE27" s="426"/>
      <c r="BF27" s="426"/>
      <c r="BG27" s="426"/>
      <c r="BH27" s="426"/>
      <c r="BI27" s="426"/>
      <c r="BJ27" s="426"/>
      <c r="BK27" s="426"/>
      <c r="BL27" s="426"/>
      <c r="BM27" s="426"/>
      <c r="BN27" s="426"/>
      <c r="BO27" s="426"/>
      <c r="BP27" s="426"/>
      <c r="BQ27" s="426"/>
    </row>
    <row r="28" spans="1:69" s="427" customFormat="1" ht="36.950000000000003" customHeight="1" thickBot="1" x14ac:dyDescent="0.25">
      <c r="A28" s="483"/>
      <c r="B28" s="484">
        <v>24</v>
      </c>
      <c r="C28" s="213"/>
      <c r="D28" s="485"/>
      <c r="E28" s="507"/>
      <c r="F28" s="225"/>
      <c r="G28" s="487"/>
      <c r="H28" s="214"/>
      <c r="I28" s="214"/>
      <c r="J28" s="214"/>
      <c r="K28" s="490"/>
      <c r="L28" s="213"/>
      <c r="M28" s="490"/>
      <c r="N28" s="243"/>
      <c r="O28" s="228"/>
      <c r="P28" s="296"/>
      <c r="Q28" s="330"/>
      <c r="R28" s="323"/>
      <c r="S28" s="213"/>
      <c r="T28" s="213"/>
      <c r="U28" s="213"/>
      <c r="V28" s="214"/>
      <c r="W28" s="333"/>
      <c r="X28" s="336"/>
      <c r="Y28" s="498"/>
      <c r="Z28" s="498"/>
      <c r="AA28" s="243"/>
      <c r="AB28" s="330"/>
      <c r="AC28" s="220"/>
      <c r="AD28" s="221"/>
      <c r="AE28" s="439"/>
      <c r="AF28" s="437"/>
      <c r="AG28" s="437"/>
      <c r="AH28" s="439"/>
      <c r="AI28" s="437"/>
      <c r="AJ28" s="426"/>
      <c r="AK28" s="426"/>
      <c r="AL28" s="426"/>
      <c r="AM28" s="426"/>
      <c r="AN28" s="426"/>
      <c r="AO28" s="426"/>
      <c r="AP28" s="426"/>
      <c r="AQ28" s="426"/>
      <c r="AR28" s="426"/>
      <c r="AS28" s="426"/>
      <c r="AT28" s="426"/>
      <c r="AU28" s="426"/>
      <c r="AV28" s="426"/>
      <c r="AW28" s="426"/>
      <c r="AX28" s="426"/>
      <c r="AY28" s="426"/>
      <c r="AZ28" s="426"/>
      <c r="BA28" s="426"/>
      <c r="BB28" s="426"/>
      <c r="BC28" s="426"/>
      <c r="BD28" s="426"/>
      <c r="BE28" s="426"/>
      <c r="BF28" s="426"/>
      <c r="BG28" s="426"/>
      <c r="BH28" s="426"/>
      <c r="BI28" s="426"/>
      <c r="BJ28" s="426"/>
      <c r="BK28" s="426"/>
      <c r="BL28" s="426"/>
      <c r="BM28" s="426"/>
      <c r="BN28" s="426"/>
      <c r="BO28" s="426"/>
      <c r="BP28" s="426"/>
      <c r="BQ28" s="426"/>
    </row>
    <row r="29" spans="1:69" s="427" customFormat="1" ht="36.950000000000003" customHeight="1" thickBot="1" x14ac:dyDescent="0.25">
      <c r="A29" s="483"/>
      <c r="B29" s="484">
        <v>25</v>
      </c>
      <c r="C29" s="213"/>
      <c r="D29" s="485"/>
      <c r="E29" s="507"/>
      <c r="F29" s="225"/>
      <c r="G29" s="487"/>
      <c r="H29" s="214"/>
      <c r="I29" s="214"/>
      <c r="J29" s="214"/>
      <c r="K29" s="490"/>
      <c r="L29" s="213"/>
      <c r="M29" s="490"/>
      <c r="N29" s="243"/>
      <c r="O29" s="228"/>
      <c r="P29" s="296"/>
      <c r="Q29" s="330"/>
      <c r="R29" s="323"/>
      <c r="S29" s="213"/>
      <c r="T29" s="213"/>
      <c r="U29" s="213"/>
      <c r="V29" s="214"/>
      <c r="W29" s="333"/>
      <c r="X29" s="336"/>
      <c r="Y29" s="498"/>
      <c r="Z29" s="498"/>
      <c r="AA29" s="243"/>
      <c r="AB29" s="330"/>
      <c r="AC29" s="218"/>
      <c r="AD29" s="217"/>
      <c r="AE29" s="422"/>
      <c r="AF29" s="433"/>
      <c r="AG29" s="422"/>
      <c r="AH29" s="422"/>
      <c r="AI29" s="422"/>
      <c r="AJ29" s="426"/>
      <c r="AK29" s="426"/>
      <c r="AL29" s="426"/>
      <c r="AM29" s="426"/>
      <c r="AN29" s="426"/>
      <c r="AO29" s="426"/>
      <c r="AP29" s="426"/>
      <c r="AQ29" s="426"/>
      <c r="AR29" s="426"/>
      <c r="AS29" s="426"/>
      <c r="AT29" s="426"/>
      <c r="AU29" s="426"/>
      <c r="AV29" s="426"/>
      <c r="AW29" s="426"/>
      <c r="AX29" s="426"/>
      <c r="AY29" s="426"/>
      <c r="AZ29" s="426"/>
      <c r="BA29" s="426"/>
      <c r="BB29" s="426"/>
      <c r="BC29" s="426"/>
      <c r="BD29" s="426"/>
      <c r="BE29" s="426"/>
      <c r="BF29" s="426"/>
      <c r="BG29" s="426"/>
      <c r="BH29" s="426"/>
      <c r="BI29" s="426"/>
      <c r="BJ29" s="426"/>
      <c r="BK29" s="426"/>
      <c r="BL29" s="426"/>
      <c r="BM29" s="426"/>
      <c r="BN29" s="426"/>
      <c r="BO29" s="426"/>
      <c r="BP29" s="426"/>
      <c r="BQ29" s="426"/>
    </row>
    <row r="30" spans="1:69" s="427" customFormat="1" ht="36.950000000000003" customHeight="1" thickBot="1" x14ac:dyDescent="0.25">
      <c r="A30" s="483"/>
      <c r="B30" s="484">
        <v>26</v>
      </c>
      <c r="C30" s="213"/>
      <c r="D30" s="485"/>
      <c r="E30" s="507"/>
      <c r="F30" s="225"/>
      <c r="G30" s="487"/>
      <c r="H30" s="214"/>
      <c r="I30" s="214"/>
      <c r="J30" s="214"/>
      <c r="K30" s="490"/>
      <c r="L30" s="213"/>
      <c r="M30" s="490"/>
      <c r="N30" s="243"/>
      <c r="O30" s="228"/>
      <c r="P30" s="296"/>
      <c r="Q30" s="330"/>
      <c r="R30" s="323"/>
      <c r="S30" s="213"/>
      <c r="T30" s="213"/>
      <c r="U30" s="213"/>
      <c r="V30" s="214"/>
      <c r="W30" s="333"/>
      <c r="X30" s="336"/>
      <c r="Y30" s="498"/>
      <c r="Z30" s="498"/>
      <c r="AA30" s="243"/>
      <c r="AB30" s="330"/>
      <c r="AC30" s="218"/>
      <c r="AD30" s="217"/>
      <c r="AE30" s="422"/>
      <c r="AF30" s="433"/>
      <c r="AG30" s="422"/>
      <c r="AH30" s="422"/>
      <c r="AI30" s="422"/>
      <c r="AJ30" s="426"/>
      <c r="AK30" s="426"/>
      <c r="AL30" s="426"/>
      <c r="AM30" s="426"/>
      <c r="AN30" s="426"/>
      <c r="AO30" s="426"/>
      <c r="AP30" s="426"/>
      <c r="AQ30" s="426"/>
      <c r="AR30" s="426"/>
      <c r="AS30" s="426"/>
      <c r="AT30" s="426"/>
      <c r="AU30" s="426"/>
      <c r="AV30" s="426"/>
      <c r="AW30" s="426"/>
      <c r="AX30" s="426"/>
      <c r="AY30" s="426"/>
      <c r="AZ30" s="426"/>
      <c r="BA30" s="426"/>
      <c r="BB30" s="426"/>
      <c r="BC30" s="426"/>
      <c r="BD30" s="426"/>
      <c r="BE30" s="426"/>
      <c r="BF30" s="426"/>
      <c r="BG30" s="426"/>
      <c r="BH30" s="426"/>
      <c r="BI30" s="426"/>
      <c r="BJ30" s="426"/>
      <c r="BK30" s="426"/>
      <c r="BL30" s="426"/>
      <c r="BM30" s="426"/>
      <c r="BN30" s="426"/>
      <c r="BO30" s="426"/>
      <c r="BP30" s="426"/>
      <c r="BQ30" s="426"/>
    </row>
    <row r="31" spans="1:69" s="427" customFormat="1" ht="36.950000000000003" customHeight="1" thickBot="1" x14ac:dyDescent="0.25">
      <c r="A31" s="483"/>
      <c r="B31" s="484">
        <v>27</v>
      </c>
      <c r="C31" s="213"/>
      <c r="D31" s="485"/>
      <c r="E31" s="507"/>
      <c r="F31" s="225"/>
      <c r="G31" s="487"/>
      <c r="H31" s="214"/>
      <c r="I31" s="214"/>
      <c r="J31" s="214"/>
      <c r="K31" s="490"/>
      <c r="L31" s="213"/>
      <c r="M31" s="490"/>
      <c r="N31" s="243"/>
      <c r="O31" s="228"/>
      <c r="P31" s="296"/>
      <c r="Q31" s="330"/>
      <c r="R31" s="323"/>
      <c r="S31" s="213"/>
      <c r="T31" s="213"/>
      <c r="U31" s="213"/>
      <c r="V31" s="214"/>
      <c r="W31" s="333"/>
      <c r="X31" s="336"/>
      <c r="Y31" s="498"/>
      <c r="Z31" s="498"/>
      <c r="AA31" s="243"/>
      <c r="AB31" s="330"/>
      <c r="AC31" s="218"/>
      <c r="AD31" s="217"/>
      <c r="AE31" s="422"/>
      <c r="AF31" s="433"/>
      <c r="AG31" s="422"/>
      <c r="AH31" s="422"/>
      <c r="AI31" s="422"/>
      <c r="AJ31" s="426"/>
      <c r="AK31" s="426"/>
      <c r="AL31" s="426"/>
      <c r="AM31" s="426"/>
      <c r="AN31" s="426"/>
      <c r="AO31" s="426"/>
      <c r="AP31" s="426"/>
      <c r="AQ31" s="426"/>
      <c r="AR31" s="426"/>
      <c r="AS31" s="426"/>
      <c r="AT31" s="426"/>
      <c r="AU31" s="426"/>
      <c r="AV31" s="426"/>
      <c r="AW31" s="426"/>
      <c r="AX31" s="426"/>
      <c r="AY31" s="426"/>
      <c r="AZ31" s="426"/>
      <c r="BA31" s="426"/>
      <c r="BB31" s="426"/>
      <c r="BC31" s="426"/>
      <c r="BD31" s="426"/>
      <c r="BE31" s="426"/>
      <c r="BF31" s="426"/>
      <c r="BG31" s="426"/>
      <c r="BH31" s="426"/>
      <c r="BI31" s="426"/>
      <c r="BJ31" s="426"/>
      <c r="BK31" s="426"/>
      <c r="BL31" s="426"/>
      <c r="BM31" s="426"/>
      <c r="BN31" s="426"/>
      <c r="BO31" s="426"/>
      <c r="BP31" s="426"/>
      <c r="BQ31" s="426"/>
    </row>
    <row r="32" spans="1:69" s="427" customFormat="1" ht="36.950000000000003" customHeight="1" thickBot="1" x14ac:dyDescent="0.25">
      <c r="A32" s="483"/>
      <c r="B32" s="484">
        <v>28</v>
      </c>
      <c r="C32" s="213"/>
      <c r="D32" s="485"/>
      <c r="E32" s="507"/>
      <c r="F32" s="225"/>
      <c r="G32" s="487"/>
      <c r="H32" s="214"/>
      <c r="I32" s="214"/>
      <c r="J32" s="214"/>
      <c r="K32" s="490"/>
      <c r="L32" s="213"/>
      <c r="M32" s="490"/>
      <c r="N32" s="243"/>
      <c r="O32" s="228"/>
      <c r="P32" s="296"/>
      <c r="Q32" s="330"/>
      <c r="R32" s="323"/>
      <c r="S32" s="213"/>
      <c r="T32" s="213"/>
      <c r="U32" s="213"/>
      <c r="V32" s="214"/>
      <c r="W32" s="333"/>
      <c r="X32" s="336"/>
      <c r="Y32" s="498"/>
      <c r="Z32" s="498"/>
      <c r="AA32" s="243"/>
      <c r="AB32" s="330"/>
      <c r="AC32" s="222"/>
      <c r="AD32" s="217"/>
      <c r="AE32" s="439"/>
      <c r="AF32" s="437"/>
      <c r="AG32" s="437"/>
      <c r="AH32" s="437"/>
      <c r="AI32" s="437"/>
      <c r="AJ32" s="426"/>
      <c r="AK32" s="426"/>
      <c r="AL32" s="426"/>
      <c r="AM32" s="426"/>
      <c r="AN32" s="426"/>
      <c r="AO32" s="426"/>
      <c r="AP32" s="426"/>
      <c r="AQ32" s="426"/>
      <c r="AR32" s="426"/>
      <c r="AS32" s="426"/>
      <c r="AT32" s="426"/>
      <c r="AU32" s="426"/>
      <c r="AV32" s="426"/>
      <c r="AW32" s="426"/>
      <c r="AX32" s="426"/>
      <c r="AY32" s="426"/>
      <c r="AZ32" s="426"/>
      <c r="BA32" s="426"/>
      <c r="BB32" s="426"/>
      <c r="BC32" s="426"/>
      <c r="BD32" s="426"/>
      <c r="BE32" s="426"/>
      <c r="BF32" s="426"/>
      <c r="BG32" s="426"/>
      <c r="BH32" s="426"/>
      <c r="BI32" s="426"/>
      <c r="BJ32" s="426"/>
      <c r="BK32" s="426"/>
      <c r="BL32" s="426"/>
      <c r="BM32" s="426"/>
      <c r="BN32" s="426"/>
      <c r="BO32" s="426"/>
      <c r="BP32" s="426"/>
      <c r="BQ32" s="426"/>
    </row>
    <row r="33" spans="1:69" s="427" customFormat="1" ht="36.950000000000003" customHeight="1" thickBot="1" x14ac:dyDescent="0.25">
      <c r="A33" s="483"/>
      <c r="B33" s="484">
        <v>29</v>
      </c>
      <c r="C33" s="213"/>
      <c r="D33" s="485"/>
      <c r="E33" s="507"/>
      <c r="F33" s="225"/>
      <c r="G33" s="487"/>
      <c r="H33" s="214"/>
      <c r="I33" s="214"/>
      <c r="J33" s="214"/>
      <c r="K33" s="490"/>
      <c r="L33" s="213"/>
      <c r="M33" s="490"/>
      <c r="N33" s="243"/>
      <c r="O33" s="228"/>
      <c r="P33" s="296"/>
      <c r="Q33" s="330"/>
      <c r="R33" s="323"/>
      <c r="S33" s="213"/>
      <c r="T33" s="213"/>
      <c r="U33" s="213"/>
      <c r="V33" s="214"/>
      <c r="W33" s="333"/>
      <c r="X33" s="336"/>
      <c r="Y33" s="498"/>
      <c r="Z33" s="498"/>
      <c r="AA33" s="243"/>
      <c r="AB33" s="330"/>
      <c r="AC33" s="223"/>
      <c r="AD33" s="224"/>
      <c r="AE33" s="439"/>
      <c r="AF33" s="440"/>
      <c r="AG33" s="440"/>
      <c r="AH33" s="440"/>
      <c r="AI33" s="441"/>
      <c r="AJ33" s="426"/>
      <c r="AK33" s="426"/>
      <c r="AL33" s="426"/>
      <c r="AM33" s="426"/>
      <c r="AN33" s="426"/>
      <c r="AO33" s="426"/>
      <c r="AP33" s="426"/>
      <c r="AQ33" s="426"/>
      <c r="AR33" s="426"/>
      <c r="AS33" s="426"/>
      <c r="AT33" s="426"/>
      <c r="AU33" s="426"/>
      <c r="AV33" s="426"/>
      <c r="AW33" s="426"/>
      <c r="AX33" s="426"/>
      <c r="AY33" s="426"/>
      <c r="AZ33" s="426"/>
      <c r="BA33" s="426"/>
      <c r="BB33" s="426"/>
      <c r="BC33" s="426"/>
      <c r="BD33" s="426"/>
      <c r="BE33" s="426"/>
      <c r="BF33" s="426"/>
      <c r="BG33" s="426"/>
      <c r="BH33" s="426"/>
      <c r="BI33" s="426"/>
      <c r="BJ33" s="426"/>
      <c r="BK33" s="426"/>
      <c r="BL33" s="426"/>
      <c r="BM33" s="426"/>
      <c r="BN33" s="426"/>
      <c r="BO33" s="426"/>
      <c r="BP33" s="426"/>
      <c r="BQ33" s="426"/>
    </row>
    <row r="34" spans="1:69" s="427" customFormat="1" ht="36.950000000000003" customHeight="1" thickBot="1" x14ac:dyDescent="0.25">
      <c r="A34" s="508"/>
      <c r="B34" s="509">
        <v>30</v>
      </c>
      <c r="C34" s="215"/>
      <c r="D34" s="510"/>
      <c r="E34" s="511"/>
      <c r="F34" s="230"/>
      <c r="G34" s="512"/>
      <c r="H34" s="216"/>
      <c r="I34" s="216"/>
      <c r="J34" s="216"/>
      <c r="K34" s="513"/>
      <c r="L34" s="215"/>
      <c r="M34" s="513"/>
      <c r="N34" s="245"/>
      <c r="O34" s="229"/>
      <c r="P34" s="297"/>
      <c r="Q34" s="331"/>
      <c r="R34" s="324"/>
      <c r="S34" s="215"/>
      <c r="T34" s="215"/>
      <c r="U34" s="215"/>
      <c r="V34" s="216"/>
      <c r="W34" s="334"/>
      <c r="X34" s="337"/>
      <c r="Y34" s="514"/>
      <c r="Z34" s="514"/>
      <c r="AA34" s="245"/>
      <c r="AB34" s="331"/>
      <c r="AC34" s="223"/>
      <c r="AD34" s="224"/>
      <c r="AE34" s="439"/>
      <c r="AF34" s="440"/>
      <c r="AG34" s="440"/>
      <c r="AH34" s="440"/>
      <c r="AI34" s="441"/>
      <c r="AJ34" s="426"/>
      <c r="AK34" s="426"/>
      <c r="AL34" s="426"/>
      <c r="AM34" s="426"/>
      <c r="AN34" s="426"/>
      <c r="AO34" s="426"/>
      <c r="AP34" s="426"/>
      <c r="AQ34" s="426"/>
      <c r="AR34" s="426"/>
      <c r="AS34" s="426"/>
      <c r="AT34" s="426"/>
      <c r="AU34" s="426"/>
      <c r="AV34" s="426"/>
      <c r="AW34" s="426"/>
      <c r="AX34" s="426"/>
      <c r="AY34" s="426"/>
      <c r="AZ34" s="426"/>
      <c r="BA34" s="426"/>
      <c r="BB34" s="426"/>
      <c r="BC34" s="426"/>
      <c r="BD34" s="426"/>
      <c r="BE34" s="426"/>
      <c r="BF34" s="426"/>
      <c r="BG34" s="426"/>
      <c r="BH34" s="426"/>
      <c r="BI34" s="426"/>
      <c r="BJ34" s="426"/>
      <c r="BK34" s="426"/>
      <c r="BL34" s="426"/>
      <c r="BM34" s="426"/>
      <c r="BN34" s="426"/>
      <c r="BO34" s="426"/>
      <c r="BP34" s="426"/>
      <c r="BQ34" s="426"/>
    </row>
    <row r="35" spans="1:69" s="401" customFormat="1" x14ac:dyDescent="0.2">
      <c r="A35" s="442"/>
      <c r="B35" s="442"/>
      <c r="C35" s="442"/>
      <c r="D35" s="443"/>
      <c r="E35" s="443"/>
      <c r="F35" s="444"/>
      <c r="G35" s="444"/>
      <c r="H35" s="442"/>
      <c r="I35" s="442"/>
      <c r="J35" s="442"/>
      <c r="K35" s="442"/>
      <c r="L35" s="442"/>
      <c r="M35" s="442"/>
      <c r="N35" s="442"/>
      <c r="O35" s="442"/>
      <c r="P35" s="442"/>
      <c r="Q35" s="442"/>
      <c r="R35" s="442"/>
      <c r="S35" s="442"/>
      <c r="T35" s="442"/>
      <c r="U35" s="442"/>
      <c r="V35" s="445"/>
      <c r="W35" s="445"/>
      <c r="X35" s="445"/>
      <c r="Y35" s="446"/>
      <c r="Z35" s="440"/>
      <c r="AA35" s="440"/>
      <c r="AB35" s="447"/>
      <c r="AC35" s="440"/>
      <c r="AD35" s="440"/>
      <c r="AE35" s="440"/>
      <c r="AF35" s="440"/>
      <c r="AG35" s="440"/>
      <c r="AH35" s="440"/>
      <c r="AI35" s="441"/>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c r="BH35" s="439"/>
      <c r="BI35" s="439"/>
      <c r="BJ35" s="439"/>
      <c r="BK35" s="439"/>
      <c r="BL35" s="439"/>
      <c r="BM35" s="439"/>
      <c r="BN35" s="439"/>
      <c r="BO35" s="439"/>
      <c r="BP35" s="439"/>
      <c r="BQ35" s="439"/>
    </row>
    <row r="36" spans="1:69" s="401" customFormat="1" ht="15.75" thickBot="1" x14ac:dyDescent="0.25">
      <c r="A36" s="448"/>
      <c r="B36" s="448"/>
      <c r="C36" s="448"/>
      <c r="D36" s="449"/>
      <c r="E36" s="449"/>
      <c r="F36" s="444"/>
      <c r="G36" s="444"/>
      <c r="H36" s="442"/>
      <c r="I36" s="442"/>
      <c r="J36" s="442"/>
      <c r="K36" s="450" t="s">
        <v>264</v>
      </c>
      <c r="L36" s="442"/>
      <c r="M36" s="442"/>
      <c r="N36" s="442"/>
      <c r="O36" s="442"/>
      <c r="P36" s="442"/>
      <c r="Q36" s="442"/>
      <c r="R36" s="442"/>
      <c r="S36" s="442"/>
      <c r="T36" s="442"/>
      <c r="U36" s="442"/>
      <c r="V36" s="445"/>
      <c r="W36" s="445"/>
      <c r="X36" s="445"/>
      <c r="Y36" s="451"/>
      <c r="Z36" s="452"/>
      <c r="AA36" s="453" t="s">
        <v>223</v>
      </c>
      <c r="AB36" s="453" t="s">
        <v>245</v>
      </c>
      <c r="AC36" s="452"/>
      <c r="AD36" s="452"/>
      <c r="AE36" s="452"/>
      <c r="AF36" s="452"/>
      <c r="AG36" s="452"/>
      <c r="AH36" s="452"/>
      <c r="AI36" s="454"/>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c r="BH36" s="439"/>
      <c r="BI36" s="439"/>
      <c r="BJ36" s="439"/>
      <c r="BK36" s="439"/>
      <c r="BL36" s="439"/>
      <c r="BM36" s="439"/>
      <c r="BN36" s="439"/>
      <c r="BO36" s="439"/>
      <c r="BP36" s="439"/>
      <c r="BQ36" s="439"/>
    </row>
    <row r="37" spans="1:69" ht="20.25" x14ac:dyDescent="0.3">
      <c r="A37" s="448"/>
      <c r="B37" s="448"/>
      <c r="C37" s="448"/>
      <c r="D37" s="449"/>
      <c r="E37" s="449"/>
      <c r="F37" s="444"/>
      <c r="G37" s="444"/>
      <c r="H37" s="442"/>
      <c r="I37" s="442"/>
      <c r="J37" s="442"/>
      <c r="K37" s="450" t="s">
        <v>265</v>
      </c>
      <c r="L37" s="442"/>
      <c r="M37" s="442"/>
      <c r="N37" s="442"/>
      <c r="O37" s="442"/>
      <c r="P37" s="442"/>
      <c r="Q37" s="442"/>
      <c r="R37" s="442"/>
      <c r="S37" s="442"/>
      <c r="T37" s="442"/>
      <c r="U37" s="442"/>
      <c r="V37" s="445"/>
      <c r="W37" s="445"/>
      <c r="X37" s="445" t="s">
        <v>29</v>
      </c>
      <c r="Y37" s="455"/>
      <c r="Z37" s="455"/>
      <c r="AA37" s="456" t="s">
        <v>224</v>
      </c>
      <c r="AB37" s="456" t="s">
        <v>246</v>
      </c>
      <c r="AC37" s="455"/>
      <c r="AD37" s="455"/>
      <c r="AE37" s="455"/>
      <c r="AF37" s="455"/>
      <c r="AG37" s="455"/>
      <c r="AH37" s="455"/>
      <c r="AI37" s="455"/>
      <c r="AJ37" s="455"/>
      <c r="AK37" s="457"/>
      <c r="AL37" s="457"/>
      <c r="AM37" s="457"/>
      <c r="AN37" s="457"/>
      <c r="AO37" s="457"/>
      <c r="AP37" s="457"/>
      <c r="AQ37" s="457"/>
      <c r="AR37" s="457"/>
      <c r="AS37" s="457"/>
      <c r="AT37" s="457"/>
      <c r="AU37" s="457"/>
      <c r="AV37" s="457"/>
      <c r="AW37" s="457"/>
      <c r="AX37" s="457"/>
      <c r="AY37" s="457"/>
      <c r="AZ37" s="457"/>
      <c r="BA37" s="457"/>
      <c r="BB37" s="457"/>
      <c r="BC37" s="457"/>
      <c r="BD37" s="457"/>
      <c r="BE37" s="457"/>
      <c r="BF37" s="457"/>
      <c r="BG37" s="457"/>
      <c r="BH37" s="457"/>
      <c r="BI37" s="457"/>
      <c r="BJ37" s="457"/>
      <c r="BK37" s="457"/>
      <c r="BL37" s="457"/>
      <c r="BM37" s="457"/>
      <c r="BN37" s="457"/>
      <c r="BO37" s="457"/>
      <c r="BP37" s="457"/>
      <c r="BQ37" s="457"/>
    </row>
    <row r="38" spans="1:69" x14ac:dyDescent="0.2">
      <c r="A38" s="448"/>
      <c r="B38" s="448"/>
      <c r="C38" s="448"/>
      <c r="D38" s="449"/>
      <c r="E38" s="449"/>
      <c r="F38" s="444"/>
      <c r="G38" s="444"/>
      <c r="H38" s="442"/>
      <c r="I38" s="442"/>
      <c r="J38" s="442"/>
      <c r="K38" s="450" t="s">
        <v>258</v>
      </c>
      <c r="L38" s="442"/>
      <c r="M38" s="442"/>
      <c r="N38" s="442"/>
      <c r="O38" s="442"/>
      <c r="P38" s="442"/>
      <c r="Q38" s="442"/>
      <c r="R38" s="442"/>
      <c r="S38" s="442"/>
      <c r="T38" s="442"/>
      <c r="U38" s="442"/>
      <c r="V38" s="445"/>
      <c r="W38" s="445"/>
      <c r="X38" s="445" t="s">
        <v>30</v>
      </c>
      <c r="Y38" s="458"/>
      <c r="Z38" s="458"/>
      <c r="AA38" s="459"/>
      <c r="AB38" s="459"/>
      <c r="AC38" s="458"/>
      <c r="AD38" s="458"/>
      <c r="AE38" s="458"/>
      <c r="AF38" s="458"/>
      <c r="AG38" s="458"/>
      <c r="AH38" s="458"/>
      <c r="AI38" s="458"/>
      <c r="AJ38" s="458"/>
      <c r="AK38" s="457"/>
      <c r="AL38" s="457"/>
      <c r="AM38" s="457"/>
      <c r="AN38" s="457"/>
      <c r="AO38" s="457"/>
      <c r="AP38" s="457"/>
      <c r="AQ38" s="457"/>
      <c r="AR38" s="457"/>
      <c r="AS38" s="457"/>
      <c r="AT38" s="457"/>
      <c r="AU38" s="457"/>
      <c r="AV38" s="457"/>
      <c r="AW38" s="457"/>
      <c r="AX38" s="457"/>
      <c r="AY38" s="457"/>
      <c r="AZ38" s="457"/>
      <c r="BA38" s="457"/>
      <c r="BB38" s="457"/>
      <c r="BC38" s="457"/>
      <c r="BD38" s="457"/>
      <c r="BE38" s="457"/>
      <c r="BF38" s="457"/>
      <c r="BG38" s="457"/>
      <c r="BH38" s="457"/>
      <c r="BI38" s="457"/>
      <c r="BJ38" s="457"/>
      <c r="BK38" s="457"/>
      <c r="BL38" s="457"/>
      <c r="BM38" s="457"/>
      <c r="BN38" s="457"/>
      <c r="BO38" s="457"/>
      <c r="BP38" s="457"/>
      <c r="BQ38" s="457"/>
    </row>
    <row r="39" spans="1:69" x14ac:dyDescent="0.2">
      <c r="A39" s="448"/>
      <c r="B39" s="448"/>
      <c r="C39" s="448"/>
      <c r="D39" s="449"/>
      <c r="E39" s="449"/>
      <c r="F39" s="444"/>
      <c r="G39" s="444"/>
      <c r="H39" s="442"/>
      <c r="I39" s="442"/>
      <c r="J39" s="442"/>
      <c r="K39" s="442"/>
      <c r="L39" s="442"/>
      <c r="M39" s="442"/>
      <c r="N39" s="442"/>
      <c r="O39" s="442"/>
      <c r="P39" s="442"/>
      <c r="Q39" s="442"/>
      <c r="R39" s="442"/>
      <c r="S39" s="442"/>
      <c r="T39" s="442"/>
      <c r="U39" s="442"/>
      <c r="V39" s="445"/>
      <c r="W39" s="445"/>
      <c r="X39" s="445" t="s">
        <v>28</v>
      </c>
      <c r="Y39" s="445"/>
      <c r="Z39" s="445"/>
      <c r="AA39" s="456"/>
      <c r="AB39" s="445"/>
      <c r="AC39" s="445"/>
      <c r="AD39" s="445"/>
      <c r="AE39" s="445"/>
      <c r="AF39" s="445"/>
      <c r="AG39" s="445"/>
      <c r="AH39" s="445"/>
      <c r="AI39" s="445"/>
      <c r="AJ39" s="445"/>
      <c r="AK39" s="457"/>
      <c r="AL39" s="457"/>
      <c r="AM39" s="457"/>
      <c r="AN39" s="457"/>
      <c r="AO39" s="457"/>
      <c r="AP39" s="457"/>
      <c r="AQ39" s="457"/>
      <c r="AR39" s="457"/>
      <c r="AS39" s="457"/>
      <c r="AT39" s="457"/>
      <c r="AU39" s="457"/>
      <c r="AV39" s="457"/>
      <c r="AW39" s="457"/>
      <c r="AX39" s="457"/>
      <c r="AY39" s="457"/>
      <c r="AZ39" s="457"/>
      <c r="BA39" s="457"/>
      <c r="BB39" s="457"/>
      <c r="BC39" s="457"/>
      <c r="BD39" s="457"/>
      <c r="BE39" s="457"/>
      <c r="BF39" s="457"/>
      <c r="BG39" s="457"/>
      <c r="BH39" s="457"/>
      <c r="BI39" s="457"/>
      <c r="BJ39" s="457"/>
      <c r="BK39" s="457"/>
      <c r="BL39" s="457"/>
      <c r="BM39" s="457"/>
      <c r="BN39" s="457"/>
      <c r="BO39" s="457"/>
      <c r="BP39" s="457"/>
      <c r="BQ39" s="457"/>
    </row>
    <row r="40" spans="1:69" x14ac:dyDescent="0.2">
      <c r="A40" s="442"/>
      <c r="B40" s="442"/>
      <c r="C40" s="442" t="s">
        <v>35</v>
      </c>
      <c r="D40" s="443"/>
      <c r="E40" s="443"/>
      <c r="F40" s="444"/>
      <c r="G40" s="444"/>
      <c r="H40" s="442"/>
      <c r="I40" s="442"/>
      <c r="J40" s="442"/>
      <c r="K40" s="442"/>
      <c r="L40" s="442"/>
      <c r="M40" s="442"/>
      <c r="N40" s="442"/>
      <c r="O40" s="442"/>
      <c r="P40" s="442"/>
      <c r="Q40" s="442"/>
      <c r="R40" s="442"/>
      <c r="S40" s="442"/>
      <c r="T40" s="442"/>
      <c r="U40" s="442"/>
      <c r="V40" s="445"/>
      <c r="W40" s="445"/>
      <c r="X40" s="445" t="s">
        <v>178</v>
      </c>
      <c r="Y40" s="458"/>
      <c r="Z40" s="458"/>
      <c r="AA40" s="460"/>
      <c r="AB40" s="458"/>
      <c r="AC40" s="458"/>
      <c r="AD40" s="458"/>
      <c r="AE40" s="458"/>
      <c r="AF40" s="458"/>
      <c r="AG40" s="458"/>
      <c r="AH40" s="458"/>
      <c r="AI40" s="458"/>
      <c r="AJ40" s="458"/>
      <c r="AK40" s="457"/>
      <c r="AL40" s="457"/>
      <c r="AM40" s="457"/>
      <c r="AN40" s="457"/>
      <c r="AO40" s="457"/>
      <c r="AP40" s="457"/>
      <c r="AQ40" s="457"/>
      <c r="AR40" s="457"/>
      <c r="AS40" s="457"/>
      <c r="AT40" s="457"/>
      <c r="AU40" s="457"/>
      <c r="AV40" s="457"/>
      <c r="AW40" s="457"/>
      <c r="AX40" s="457"/>
      <c r="AY40" s="457"/>
      <c r="AZ40" s="457"/>
      <c r="BA40" s="457"/>
      <c r="BB40" s="457"/>
      <c r="BC40" s="457"/>
      <c r="BD40" s="457"/>
      <c r="BE40" s="457"/>
      <c r="BF40" s="457"/>
      <c r="BG40" s="457"/>
      <c r="BH40" s="457"/>
      <c r="BI40" s="457"/>
      <c r="BJ40" s="457"/>
      <c r="BK40" s="457"/>
      <c r="BL40" s="457"/>
      <c r="BM40" s="457"/>
      <c r="BN40" s="457"/>
      <c r="BO40" s="457"/>
      <c r="BP40" s="457"/>
      <c r="BQ40" s="457"/>
    </row>
    <row r="41" spans="1:69" x14ac:dyDescent="0.2">
      <c r="A41" s="442"/>
      <c r="B41" s="442"/>
      <c r="C41" s="442" t="s">
        <v>36</v>
      </c>
      <c r="D41" s="443"/>
      <c r="E41" s="443"/>
      <c r="F41" s="444" t="s">
        <v>13</v>
      </c>
      <c r="G41" s="444"/>
      <c r="H41" s="442"/>
      <c r="I41" s="442"/>
      <c r="J41" s="442"/>
      <c r="K41" s="442"/>
      <c r="L41" s="442" t="s">
        <v>62</v>
      </c>
      <c r="M41" s="442"/>
      <c r="N41" s="442"/>
      <c r="O41" s="442"/>
      <c r="P41" s="442"/>
      <c r="Q41" s="442"/>
      <c r="R41" s="442"/>
      <c r="S41" s="442"/>
      <c r="T41" s="442"/>
      <c r="U41" s="442"/>
      <c r="V41" s="461"/>
      <c r="W41" s="461"/>
      <c r="X41" s="445" t="s">
        <v>179</v>
      </c>
      <c r="Y41" s="458"/>
      <c r="Z41" s="458"/>
      <c r="AA41" s="460"/>
      <c r="AB41" s="458"/>
      <c r="AC41" s="458"/>
      <c r="AD41" s="458"/>
      <c r="AE41" s="458"/>
      <c r="AF41" s="458"/>
      <c r="AG41" s="458"/>
      <c r="AH41" s="458"/>
      <c r="AI41" s="458"/>
      <c r="AJ41" s="458"/>
      <c r="AK41" s="457"/>
      <c r="AL41" s="457"/>
      <c r="AM41" s="457"/>
      <c r="AN41" s="457"/>
      <c r="AO41" s="457"/>
      <c r="AP41" s="457"/>
      <c r="AQ41" s="457"/>
      <c r="AR41" s="457"/>
      <c r="AS41" s="457"/>
      <c r="AT41" s="457"/>
      <c r="AU41" s="457"/>
      <c r="AV41" s="457"/>
      <c r="AW41" s="457"/>
      <c r="AX41" s="457"/>
      <c r="AY41" s="457"/>
      <c r="AZ41" s="457"/>
      <c r="BA41" s="457"/>
      <c r="BB41" s="457"/>
      <c r="BC41" s="457"/>
      <c r="BD41" s="457"/>
      <c r="BE41" s="457"/>
      <c r="BF41" s="457"/>
      <c r="BG41" s="457"/>
      <c r="BH41" s="457"/>
      <c r="BI41" s="457"/>
      <c r="BJ41" s="457"/>
      <c r="BK41" s="457"/>
      <c r="BL41" s="457"/>
      <c r="BM41" s="457"/>
      <c r="BN41" s="457"/>
      <c r="BO41" s="457"/>
      <c r="BP41" s="457"/>
      <c r="BQ41" s="457"/>
    </row>
    <row r="42" spans="1:69" x14ac:dyDescent="0.2">
      <c r="A42" s="442"/>
      <c r="B42" s="442"/>
      <c r="C42" s="442" t="s">
        <v>37</v>
      </c>
      <c r="D42" s="443"/>
      <c r="E42" s="443"/>
      <c r="F42" s="444" t="s">
        <v>14</v>
      </c>
      <c r="G42" s="444"/>
      <c r="H42" s="442"/>
      <c r="I42" s="442"/>
      <c r="J42" s="442"/>
      <c r="K42" s="442"/>
      <c r="L42" s="442" t="s">
        <v>63</v>
      </c>
      <c r="M42" s="442"/>
      <c r="N42" s="442"/>
      <c r="O42" s="442"/>
      <c r="P42" s="442"/>
      <c r="Q42" s="442"/>
      <c r="R42" s="442"/>
      <c r="S42" s="442"/>
      <c r="T42" s="442"/>
      <c r="U42" s="442"/>
      <c r="V42" s="461"/>
      <c r="W42" s="461"/>
      <c r="X42" s="445"/>
      <c r="Y42" s="458"/>
      <c r="Z42" s="458"/>
      <c r="AA42" s="460"/>
      <c r="AB42" s="458"/>
      <c r="AC42" s="458"/>
      <c r="AD42" s="458"/>
      <c r="AE42" s="458"/>
      <c r="AF42" s="458"/>
      <c r="AG42" s="458"/>
      <c r="AH42" s="458"/>
      <c r="AI42" s="458"/>
      <c r="AJ42" s="458"/>
      <c r="AK42" s="457"/>
      <c r="AL42" s="457"/>
      <c r="AM42" s="457"/>
      <c r="AN42" s="457"/>
      <c r="AO42" s="457"/>
      <c r="AP42" s="457"/>
      <c r="AQ42" s="457"/>
      <c r="AR42" s="457"/>
      <c r="AS42" s="457"/>
      <c r="AT42" s="457"/>
      <c r="AU42" s="457"/>
      <c r="AV42" s="457"/>
      <c r="AW42" s="457"/>
      <c r="AX42" s="457"/>
      <c r="AY42" s="457"/>
      <c r="AZ42" s="457"/>
      <c r="BA42" s="457"/>
      <c r="BB42" s="457"/>
      <c r="BC42" s="457"/>
      <c r="BD42" s="457"/>
      <c r="BE42" s="457"/>
      <c r="BF42" s="457"/>
      <c r="BG42" s="457"/>
      <c r="BH42" s="457"/>
      <c r="BI42" s="457"/>
      <c r="BJ42" s="457"/>
      <c r="BK42" s="457"/>
      <c r="BL42" s="457"/>
      <c r="BM42" s="457"/>
      <c r="BN42" s="457"/>
      <c r="BO42" s="457"/>
      <c r="BP42" s="457"/>
      <c r="BQ42" s="457"/>
    </row>
    <row r="43" spans="1:69" x14ac:dyDescent="0.2">
      <c r="A43" s="442"/>
      <c r="B43" s="442"/>
      <c r="C43" s="442"/>
      <c r="D43" s="443"/>
      <c r="E43" s="443"/>
      <c r="F43" s="444"/>
      <c r="G43" s="444"/>
      <c r="H43" s="442"/>
      <c r="I43" s="442"/>
      <c r="J43" s="442"/>
      <c r="K43" s="442"/>
      <c r="L43" s="442" t="s">
        <v>64</v>
      </c>
      <c r="M43" s="442"/>
      <c r="N43" s="442"/>
      <c r="O43" s="442"/>
      <c r="P43" s="442"/>
      <c r="Q43" s="442"/>
      <c r="R43" s="442"/>
      <c r="S43" s="442"/>
      <c r="T43" s="442"/>
      <c r="U43" s="442"/>
      <c r="V43" s="461"/>
      <c r="W43" s="461"/>
      <c r="X43" s="445"/>
      <c r="Y43" s="442"/>
      <c r="Z43" s="442"/>
      <c r="AA43" s="442"/>
      <c r="AB43" s="443"/>
      <c r="AC43" s="443"/>
      <c r="AD43" s="444"/>
      <c r="AE43" s="442"/>
      <c r="AF43" s="442"/>
      <c r="AG43" s="442"/>
      <c r="AH43" s="442"/>
      <c r="AI43" s="445"/>
      <c r="AJ43" s="445"/>
      <c r="AK43" s="457"/>
      <c r="AL43" s="457"/>
      <c r="AM43" s="457"/>
      <c r="AN43" s="457"/>
      <c r="AO43" s="457"/>
      <c r="AP43" s="457"/>
      <c r="AQ43" s="457"/>
      <c r="AR43" s="457"/>
      <c r="AS43" s="457"/>
      <c r="AT43" s="457"/>
      <c r="AU43" s="457"/>
      <c r="AV43" s="457"/>
      <c r="AW43" s="457"/>
      <c r="AX43" s="457"/>
      <c r="AY43" s="457"/>
      <c r="AZ43" s="457"/>
      <c r="BA43" s="457"/>
      <c r="BB43" s="457"/>
      <c r="BC43" s="457"/>
      <c r="BD43" s="457"/>
      <c r="BE43" s="457"/>
      <c r="BF43" s="457"/>
      <c r="BG43" s="457"/>
      <c r="BH43" s="457"/>
      <c r="BI43" s="457"/>
      <c r="BJ43" s="457"/>
      <c r="BK43" s="457"/>
      <c r="BL43" s="457"/>
      <c r="BM43" s="457"/>
      <c r="BN43" s="457"/>
      <c r="BO43" s="457"/>
      <c r="BP43" s="457"/>
      <c r="BQ43" s="457"/>
    </row>
    <row r="44" spans="1:69" s="401" customFormat="1" x14ac:dyDescent="0.2">
      <c r="A44" s="442"/>
      <c r="B44" s="442"/>
      <c r="C44" s="442"/>
      <c r="D44" s="443"/>
      <c r="E44" s="443"/>
      <c r="F44" s="444"/>
      <c r="G44" s="444"/>
      <c r="H44" s="442"/>
      <c r="I44" s="442"/>
      <c r="J44" s="442"/>
      <c r="K44" s="442"/>
      <c r="L44" s="442"/>
      <c r="M44" s="442"/>
      <c r="N44" s="442"/>
      <c r="O44" s="442"/>
      <c r="P44" s="442"/>
      <c r="Q44" s="442"/>
      <c r="R44" s="442"/>
      <c r="S44" s="442"/>
      <c r="T44" s="442"/>
      <c r="U44" s="442"/>
      <c r="V44" s="445"/>
      <c r="W44" s="445"/>
      <c r="X44" s="445"/>
      <c r="Y44" s="439"/>
      <c r="Z44" s="439"/>
      <c r="AA44" s="439"/>
      <c r="AB44" s="439"/>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c r="BH44" s="439"/>
      <c r="BI44" s="439"/>
      <c r="BJ44" s="439"/>
      <c r="BK44" s="439"/>
      <c r="BL44" s="439"/>
      <c r="BM44" s="439"/>
      <c r="BN44" s="439"/>
      <c r="BO44" s="439"/>
      <c r="BP44" s="439"/>
      <c r="BQ44" s="439"/>
    </row>
    <row r="45" spans="1:69" s="401" customFormat="1" x14ac:dyDescent="0.2">
      <c r="A45" s="442"/>
      <c r="B45" s="442"/>
      <c r="C45" s="442"/>
      <c r="D45" s="443"/>
      <c r="E45" s="443"/>
      <c r="F45" s="444"/>
      <c r="G45" s="444"/>
      <c r="H45" s="442"/>
      <c r="I45" s="442"/>
      <c r="J45" s="442"/>
      <c r="K45" s="442"/>
      <c r="L45" s="442"/>
      <c r="M45" s="442"/>
      <c r="N45" s="442"/>
      <c r="O45" s="442"/>
      <c r="P45" s="442"/>
      <c r="Q45" s="442"/>
      <c r="R45" s="442"/>
      <c r="S45" s="442"/>
      <c r="T45" s="442"/>
      <c r="U45" s="442"/>
      <c r="V45" s="445"/>
      <c r="W45" s="445"/>
      <c r="X45" s="445"/>
      <c r="Y45" s="439"/>
      <c r="Z45" s="439"/>
      <c r="AA45" s="439"/>
      <c r="AB45" s="439"/>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c r="BH45" s="439"/>
      <c r="BI45" s="439"/>
      <c r="BJ45" s="439"/>
      <c r="BK45" s="439"/>
      <c r="BL45" s="439"/>
      <c r="BM45" s="439"/>
      <c r="BN45" s="439"/>
      <c r="BO45" s="439"/>
      <c r="BP45" s="439"/>
      <c r="BQ45" s="439"/>
    </row>
    <row r="46" spans="1:69" s="401" customFormat="1" x14ac:dyDescent="0.2">
      <c r="A46" s="442"/>
      <c r="B46" s="442"/>
      <c r="C46" s="442"/>
      <c r="D46" s="443"/>
      <c r="E46" s="443"/>
      <c r="F46" s="444"/>
      <c r="G46" s="444"/>
      <c r="H46" s="442"/>
      <c r="I46" s="442"/>
      <c r="J46" s="442"/>
      <c r="K46" s="442"/>
      <c r="L46" s="442"/>
      <c r="M46" s="442"/>
      <c r="N46" s="442"/>
      <c r="O46" s="442"/>
      <c r="P46" s="442"/>
      <c r="Q46" s="442"/>
      <c r="R46" s="442"/>
      <c r="S46" s="442"/>
      <c r="T46" s="442"/>
      <c r="U46" s="442"/>
      <c r="V46" s="445"/>
      <c r="W46" s="445"/>
      <c r="X46" s="445"/>
      <c r="Y46" s="439"/>
      <c r="Z46" s="439"/>
      <c r="AA46" s="439"/>
      <c r="AB46" s="439"/>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c r="BH46" s="439"/>
      <c r="BI46" s="439"/>
      <c r="BJ46" s="439"/>
      <c r="BK46" s="439"/>
      <c r="BL46" s="439"/>
      <c r="BM46" s="439"/>
      <c r="BN46" s="439"/>
      <c r="BO46" s="439"/>
      <c r="BP46" s="439"/>
      <c r="BQ46" s="439"/>
    </row>
    <row r="47" spans="1:69" s="401" customFormat="1" x14ac:dyDescent="0.2">
      <c r="A47" s="442"/>
      <c r="B47" s="442"/>
      <c r="C47" s="442"/>
      <c r="D47" s="443"/>
      <c r="E47" s="443"/>
      <c r="F47" s="444"/>
      <c r="G47" s="444"/>
      <c r="H47" s="442"/>
      <c r="I47" s="442"/>
      <c r="J47" s="442"/>
      <c r="K47" s="442"/>
      <c r="L47" s="442"/>
      <c r="M47" s="442"/>
      <c r="N47" s="442"/>
      <c r="O47" s="442"/>
      <c r="P47" s="442"/>
      <c r="Q47" s="442"/>
      <c r="R47" s="442"/>
      <c r="S47" s="442"/>
      <c r="T47" s="442"/>
      <c r="U47" s="442"/>
      <c r="V47" s="445"/>
      <c r="W47" s="445"/>
      <c r="X47" s="445"/>
      <c r="Y47" s="439"/>
      <c r="Z47" s="439"/>
      <c r="AA47" s="439"/>
      <c r="AB47" s="439"/>
      <c r="AC47" s="439"/>
      <c r="AD47" s="439"/>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c r="BH47" s="439"/>
      <c r="BI47" s="439"/>
      <c r="BJ47" s="439"/>
      <c r="BK47" s="439"/>
      <c r="BL47" s="439"/>
      <c r="BM47" s="439"/>
      <c r="BN47" s="439"/>
      <c r="BO47" s="439"/>
      <c r="BP47" s="439"/>
      <c r="BQ47" s="439"/>
    </row>
    <row r="48" spans="1:69" s="401" customFormat="1" x14ac:dyDescent="0.2">
      <c r="A48" s="442"/>
      <c r="B48" s="442"/>
      <c r="C48" s="442"/>
      <c r="D48" s="443"/>
      <c r="E48" s="443"/>
      <c r="F48" s="444"/>
      <c r="G48" s="444"/>
      <c r="H48" s="442"/>
      <c r="I48" s="442"/>
      <c r="J48" s="442"/>
      <c r="K48" s="442"/>
      <c r="L48" s="442"/>
      <c r="M48" s="442"/>
      <c r="N48" s="442"/>
      <c r="O48" s="442"/>
      <c r="P48" s="442"/>
      <c r="Q48" s="442"/>
      <c r="R48" s="442"/>
      <c r="S48" s="442"/>
      <c r="T48" s="442"/>
      <c r="U48" s="442"/>
      <c r="V48" s="445"/>
      <c r="W48" s="445"/>
      <c r="X48" s="445"/>
      <c r="Y48" s="439"/>
      <c r="Z48" s="439"/>
      <c r="AA48" s="439"/>
      <c r="AB48" s="439"/>
      <c r="AC48" s="439"/>
      <c r="AD48" s="439"/>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c r="BH48" s="439"/>
      <c r="BI48" s="439"/>
      <c r="BJ48" s="439"/>
      <c r="BK48" s="439"/>
      <c r="BL48" s="439"/>
      <c r="BM48" s="439"/>
      <c r="BN48" s="439"/>
      <c r="BO48" s="439"/>
      <c r="BP48" s="439"/>
      <c r="BQ48" s="439"/>
    </row>
    <row r="49" spans="1:24" s="401" customFormat="1" x14ac:dyDescent="0.2">
      <c r="A49" s="442"/>
      <c r="B49" s="442"/>
      <c r="C49" s="442"/>
      <c r="D49" s="443"/>
      <c r="E49" s="443"/>
      <c r="F49" s="444"/>
      <c r="G49" s="444"/>
      <c r="H49" s="442"/>
      <c r="I49" s="442"/>
      <c r="J49" s="442"/>
      <c r="K49" s="442"/>
      <c r="L49" s="442"/>
      <c r="M49" s="442"/>
      <c r="N49" s="442"/>
      <c r="O49" s="442"/>
      <c r="P49" s="442"/>
      <c r="Q49" s="442"/>
      <c r="R49" s="442"/>
      <c r="S49" s="442"/>
      <c r="T49" s="442"/>
      <c r="U49" s="442"/>
      <c r="V49" s="445"/>
      <c r="W49" s="445"/>
      <c r="X49" s="445"/>
    </row>
    <row r="50" spans="1:24" s="401" customFormat="1" x14ac:dyDescent="0.2">
      <c r="A50" s="442"/>
      <c r="B50" s="442"/>
      <c r="C50" s="442"/>
      <c r="D50" s="443"/>
      <c r="E50" s="443"/>
      <c r="F50" s="444"/>
      <c r="G50" s="444"/>
      <c r="H50" s="442"/>
      <c r="I50" s="442"/>
      <c r="J50" s="442"/>
      <c r="K50" s="442"/>
      <c r="L50" s="442"/>
      <c r="M50" s="442"/>
      <c r="N50" s="442"/>
      <c r="O50" s="442"/>
      <c r="P50" s="442"/>
      <c r="Q50" s="442"/>
      <c r="R50" s="442"/>
      <c r="S50" s="442"/>
      <c r="T50" s="442"/>
      <c r="U50" s="442"/>
      <c r="V50" s="445"/>
      <c r="W50" s="445"/>
      <c r="X50" s="445"/>
    </row>
    <row r="51" spans="1:24" s="401" customFormat="1" x14ac:dyDescent="0.2">
      <c r="A51" s="462"/>
      <c r="B51" s="462"/>
      <c r="C51" s="462"/>
      <c r="D51" s="398"/>
      <c r="E51" s="398"/>
      <c r="F51" s="463"/>
      <c r="G51" s="463"/>
      <c r="H51" s="462"/>
      <c r="I51" s="462"/>
      <c r="J51" s="462"/>
      <c r="K51" s="462"/>
      <c r="L51" s="462"/>
      <c r="M51" s="462"/>
      <c r="N51" s="462"/>
      <c r="O51" s="462"/>
      <c r="P51" s="462"/>
      <c r="Q51" s="462"/>
      <c r="R51" s="462"/>
      <c r="S51" s="462"/>
      <c r="T51" s="462"/>
      <c r="U51" s="462"/>
      <c r="V51" s="464"/>
      <c r="W51" s="464"/>
      <c r="X51" s="464"/>
    </row>
    <row r="52" spans="1:24" s="401" customFormat="1" x14ac:dyDescent="0.2">
      <c r="A52" s="462"/>
      <c r="B52" s="462"/>
      <c r="C52" s="462"/>
      <c r="D52" s="398"/>
      <c r="E52" s="398"/>
      <c r="F52" s="463"/>
      <c r="G52" s="463"/>
      <c r="H52" s="462"/>
      <c r="I52" s="462"/>
      <c r="J52" s="462"/>
      <c r="K52" s="462"/>
      <c r="L52" s="462"/>
      <c r="M52" s="462"/>
      <c r="N52" s="462"/>
      <c r="O52" s="462"/>
      <c r="P52" s="462"/>
      <c r="Q52" s="462"/>
      <c r="R52" s="462"/>
      <c r="S52" s="462"/>
      <c r="T52" s="462"/>
      <c r="U52" s="462"/>
      <c r="V52" s="464"/>
      <c r="W52" s="464"/>
      <c r="X52" s="464"/>
    </row>
    <row r="53" spans="1:24" s="401" customFormat="1" x14ac:dyDescent="0.2">
      <c r="A53" s="462"/>
      <c r="B53" s="462"/>
      <c r="C53" s="462"/>
      <c r="D53" s="398"/>
      <c r="E53" s="398"/>
      <c r="F53" s="463"/>
      <c r="G53" s="463"/>
      <c r="H53" s="462"/>
      <c r="I53" s="462"/>
      <c r="J53" s="462"/>
      <c r="K53" s="462"/>
      <c r="L53" s="462"/>
      <c r="M53" s="462"/>
      <c r="N53" s="462"/>
      <c r="O53" s="462"/>
      <c r="P53" s="462"/>
      <c r="Q53" s="462"/>
      <c r="R53" s="462"/>
      <c r="S53" s="462"/>
      <c r="T53" s="462"/>
      <c r="U53" s="462"/>
      <c r="V53" s="464"/>
      <c r="W53" s="464"/>
      <c r="X53" s="464"/>
    </row>
    <row r="54" spans="1:24" s="401" customFormat="1" x14ac:dyDescent="0.2">
      <c r="A54" s="462"/>
      <c r="B54" s="462"/>
      <c r="C54" s="462"/>
      <c r="D54" s="398"/>
      <c r="E54" s="398"/>
      <c r="F54" s="463"/>
      <c r="G54" s="463"/>
      <c r="H54" s="462"/>
      <c r="I54" s="462"/>
      <c r="J54" s="462"/>
      <c r="K54" s="462"/>
      <c r="L54" s="462"/>
      <c r="M54" s="462"/>
      <c r="N54" s="462"/>
      <c r="O54" s="462"/>
      <c r="P54" s="462"/>
      <c r="Q54" s="462"/>
      <c r="R54" s="462"/>
      <c r="S54" s="462"/>
      <c r="T54" s="462"/>
      <c r="U54" s="462"/>
      <c r="V54" s="464"/>
      <c r="W54" s="464"/>
      <c r="X54" s="464"/>
    </row>
    <row r="55" spans="1:24" s="401" customFormat="1" x14ac:dyDescent="0.2">
      <c r="A55" s="462"/>
      <c r="B55" s="462"/>
      <c r="C55" s="462"/>
      <c r="D55" s="398"/>
      <c r="E55" s="398"/>
      <c r="F55" s="463"/>
      <c r="G55" s="463"/>
      <c r="H55" s="462"/>
      <c r="I55" s="462"/>
      <c r="J55" s="462"/>
      <c r="K55" s="462"/>
      <c r="L55" s="462"/>
      <c r="M55" s="462"/>
      <c r="N55" s="462"/>
      <c r="O55" s="462"/>
      <c r="P55" s="462"/>
      <c r="Q55" s="462"/>
      <c r="R55" s="462"/>
      <c r="S55" s="462"/>
      <c r="T55" s="462"/>
      <c r="U55" s="462"/>
      <c r="V55" s="464"/>
      <c r="W55" s="464"/>
      <c r="X55" s="464"/>
    </row>
    <row r="56" spans="1:24" s="401" customFormat="1" x14ac:dyDescent="0.2">
      <c r="A56" s="462"/>
      <c r="B56" s="462"/>
      <c r="C56" s="462"/>
      <c r="D56" s="398"/>
      <c r="E56" s="398"/>
      <c r="F56" s="463"/>
      <c r="G56" s="463"/>
      <c r="H56" s="462"/>
      <c r="I56" s="462"/>
      <c r="J56" s="462"/>
      <c r="K56" s="462"/>
      <c r="L56" s="462"/>
      <c r="M56" s="462"/>
      <c r="N56" s="462"/>
      <c r="O56" s="462"/>
      <c r="P56" s="462"/>
      <c r="Q56" s="462"/>
      <c r="R56" s="462"/>
      <c r="S56" s="462"/>
      <c r="T56" s="462"/>
      <c r="U56" s="462"/>
      <c r="V56" s="464"/>
      <c r="W56" s="464"/>
      <c r="X56" s="464"/>
    </row>
    <row r="57" spans="1:24" s="401" customFormat="1" x14ac:dyDescent="0.2">
      <c r="A57" s="462"/>
      <c r="B57" s="462"/>
      <c r="C57" s="462"/>
      <c r="D57" s="398"/>
      <c r="E57" s="398"/>
      <c r="F57" s="463"/>
      <c r="G57" s="463"/>
      <c r="H57" s="462"/>
      <c r="I57" s="462"/>
      <c r="J57" s="462"/>
      <c r="K57" s="462"/>
      <c r="L57" s="462"/>
      <c r="M57" s="462"/>
      <c r="N57" s="462"/>
      <c r="O57" s="462"/>
      <c r="P57" s="462"/>
      <c r="Q57" s="462"/>
      <c r="R57" s="462"/>
      <c r="S57" s="462"/>
      <c r="T57" s="462"/>
      <c r="U57" s="462"/>
      <c r="V57" s="464"/>
      <c r="W57" s="464"/>
      <c r="X57" s="464"/>
    </row>
    <row r="58" spans="1:24" s="401" customFormat="1" x14ac:dyDescent="0.2">
      <c r="A58" s="462"/>
      <c r="B58" s="462"/>
      <c r="C58" s="462"/>
      <c r="D58" s="398"/>
      <c r="E58" s="398"/>
      <c r="F58" s="463"/>
      <c r="G58" s="463"/>
      <c r="H58" s="462"/>
      <c r="I58" s="462"/>
      <c r="J58" s="462"/>
      <c r="K58" s="462"/>
      <c r="L58" s="462"/>
      <c r="M58" s="462"/>
      <c r="N58" s="462"/>
      <c r="O58" s="462"/>
      <c r="P58" s="462"/>
      <c r="Q58" s="462"/>
      <c r="R58" s="462"/>
      <c r="S58" s="462"/>
      <c r="T58" s="462"/>
      <c r="U58" s="462"/>
      <c r="V58" s="464"/>
      <c r="W58" s="464"/>
      <c r="X58" s="464"/>
    </row>
    <row r="59" spans="1:24" s="401" customFormat="1" x14ac:dyDescent="0.2">
      <c r="A59" s="462"/>
      <c r="B59" s="462"/>
      <c r="C59" s="462"/>
      <c r="D59" s="398"/>
      <c r="E59" s="398"/>
      <c r="F59" s="463"/>
      <c r="G59" s="463"/>
      <c r="H59" s="462"/>
      <c r="I59" s="462"/>
      <c r="J59" s="462"/>
      <c r="K59" s="462"/>
      <c r="L59" s="462"/>
      <c r="M59" s="462"/>
      <c r="N59" s="462"/>
      <c r="O59" s="462"/>
      <c r="P59" s="462"/>
      <c r="Q59" s="462"/>
      <c r="R59" s="462"/>
      <c r="S59" s="462"/>
      <c r="T59" s="462"/>
      <c r="U59" s="462"/>
      <c r="V59" s="464"/>
      <c r="W59" s="464"/>
      <c r="X59" s="464"/>
    </row>
    <row r="60" spans="1:24" s="401" customFormat="1" x14ac:dyDescent="0.2">
      <c r="A60" s="462"/>
      <c r="B60" s="462"/>
      <c r="C60" s="462"/>
      <c r="D60" s="398"/>
      <c r="E60" s="398"/>
      <c r="F60" s="463"/>
      <c r="G60" s="463"/>
      <c r="H60" s="462"/>
      <c r="I60" s="462"/>
      <c r="J60" s="462"/>
      <c r="K60" s="462"/>
      <c r="L60" s="462"/>
      <c r="M60" s="462"/>
      <c r="N60" s="462"/>
      <c r="O60" s="462"/>
      <c r="P60" s="462"/>
      <c r="Q60" s="462"/>
      <c r="R60" s="462"/>
      <c r="S60" s="462"/>
      <c r="T60" s="462"/>
      <c r="U60" s="462"/>
      <c r="V60" s="464"/>
      <c r="W60" s="464"/>
      <c r="X60" s="464"/>
    </row>
    <row r="61" spans="1:24" s="401" customFormat="1" x14ac:dyDescent="0.2">
      <c r="A61" s="462"/>
      <c r="B61" s="462"/>
      <c r="C61" s="462"/>
      <c r="D61" s="398"/>
      <c r="E61" s="398"/>
      <c r="F61" s="463"/>
      <c r="G61" s="463"/>
      <c r="H61" s="462"/>
      <c r="I61" s="462"/>
      <c r="J61" s="462"/>
      <c r="K61" s="462"/>
      <c r="L61" s="462"/>
      <c r="M61" s="462"/>
      <c r="N61" s="462"/>
      <c r="O61" s="462"/>
      <c r="P61" s="462"/>
      <c r="Q61" s="462"/>
      <c r="R61" s="462"/>
      <c r="S61" s="462"/>
      <c r="T61" s="462"/>
      <c r="U61" s="462"/>
      <c r="V61" s="464"/>
      <c r="W61" s="464"/>
      <c r="X61" s="464"/>
    </row>
    <row r="62" spans="1:24" s="401" customFormat="1" x14ac:dyDescent="0.2">
      <c r="A62" s="462"/>
      <c r="B62" s="462"/>
      <c r="C62" s="462"/>
      <c r="D62" s="398"/>
      <c r="E62" s="398"/>
      <c r="F62" s="463"/>
      <c r="G62" s="463"/>
      <c r="H62" s="462"/>
      <c r="I62" s="462"/>
      <c r="J62" s="462"/>
      <c r="K62" s="462"/>
      <c r="L62" s="462"/>
      <c r="M62" s="462"/>
      <c r="N62" s="462"/>
      <c r="O62" s="462"/>
      <c r="P62" s="462"/>
      <c r="Q62" s="462"/>
      <c r="R62" s="462"/>
      <c r="S62" s="462"/>
      <c r="T62" s="462"/>
      <c r="U62" s="462"/>
      <c r="V62" s="464"/>
      <c r="W62" s="464"/>
      <c r="X62" s="464"/>
    </row>
    <row r="63" spans="1:24" s="401" customFormat="1" x14ac:dyDescent="0.2">
      <c r="A63" s="462"/>
      <c r="B63" s="462"/>
      <c r="C63" s="462"/>
      <c r="D63" s="398"/>
      <c r="E63" s="398"/>
      <c r="F63" s="463"/>
      <c r="G63" s="463"/>
      <c r="H63" s="462"/>
      <c r="I63" s="462"/>
      <c r="J63" s="462"/>
      <c r="K63" s="462"/>
      <c r="L63" s="462"/>
      <c r="M63" s="462"/>
      <c r="N63" s="462"/>
      <c r="O63" s="462"/>
      <c r="P63" s="462"/>
      <c r="Q63" s="462"/>
      <c r="R63" s="462"/>
      <c r="S63" s="462"/>
      <c r="T63" s="462"/>
      <c r="U63" s="462"/>
      <c r="V63" s="464"/>
      <c r="W63" s="464"/>
      <c r="X63" s="464"/>
    </row>
    <row r="64" spans="1:24" s="401" customFormat="1" x14ac:dyDescent="0.2">
      <c r="A64" s="462"/>
      <c r="B64" s="462"/>
      <c r="C64" s="462"/>
      <c r="D64" s="398"/>
      <c r="E64" s="398"/>
      <c r="F64" s="463"/>
      <c r="G64" s="463"/>
      <c r="H64" s="462"/>
      <c r="I64" s="462"/>
      <c r="J64" s="462"/>
      <c r="K64" s="462"/>
      <c r="L64" s="462"/>
      <c r="M64" s="462"/>
      <c r="N64" s="462"/>
      <c r="O64" s="462"/>
      <c r="P64" s="462"/>
      <c r="Q64" s="462"/>
      <c r="R64" s="462"/>
      <c r="S64" s="462"/>
      <c r="T64" s="462"/>
      <c r="U64" s="462"/>
      <c r="V64" s="464"/>
      <c r="W64" s="464"/>
      <c r="X64" s="464"/>
    </row>
    <row r="65" spans="1:24" s="401" customFormat="1" x14ac:dyDescent="0.2">
      <c r="A65" s="462"/>
      <c r="B65" s="462"/>
      <c r="C65" s="462"/>
      <c r="D65" s="398"/>
      <c r="E65" s="398"/>
      <c r="F65" s="463"/>
      <c r="G65" s="463"/>
      <c r="H65" s="462"/>
      <c r="I65" s="462"/>
      <c r="J65" s="462"/>
      <c r="K65" s="462"/>
      <c r="L65" s="462"/>
      <c r="M65" s="462"/>
      <c r="N65" s="462"/>
      <c r="O65" s="462"/>
      <c r="P65" s="462"/>
      <c r="Q65" s="462"/>
      <c r="R65" s="462"/>
      <c r="S65" s="462"/>
      <c r="T65" s="462"/>
      <c r="U65" s="462"/>
      <c r="V65" s="464"/>
      <c r="W65" s="464"/>
      <c r="X65" s="464"/>
    </row>
    <row r="66" spans="1:24" s="401" customFormat="1" x14ac:dyDescent="0.2">
      <c r="A66" s="462"/>
      <c r="B66" s="462"/>
      <c r="C66" s="462"/>
      <c r="D66" s="398"/>
      <c r="E66" s="398"/>
      <c r="F66" s="463"/>
      <c r="G66" s="463"/>
      <c r="H66" s="462"/>
      <c r="I66" s="462"/>
      <c r="J66" s="462"/>
      <c r="K66" s="462"/>
      <c r="L66" s="462"/>
      <c r="M66" s="462"/>
      <c r="N66" s="462"/>
      <c r="O66" s="462"/>
      <c r="P66" s="462"/>
      <c r="Q66" s="462"/>
      <c r="R66" s="462"/>
      <c r="S66" s="462"/>
      <c r="T66" s="462"/>
      <c r="U66" s="462"/>
      <c r="V66" s="464"/>
      <c r="W66" s="464"/>
      <c r="X66" s="464"/>
    </row>
    <row r="67" spans="1:24" s="401" customFormat="1" x14ac:dyDescent="0.2">
      <c r="A67" s="462"/>
      <c r="B67" s="462"/>
      <c r="C67" s="462"/>
      <c r="D67" s="398"/>
      <c r="E67" s="398"/>
      <c r="F67" s="463"/>
      <c r="G67" s="463"/>
      <c r="H67" s="462"/>
      <c r="I67" s="462"/>
      <c r="J67" s="462"/>
      <c r="K67" s="462"/>
      <c r="L67" s="462"/>
      <c r="M67" s="462"/>
      <c r="N67" s="462"/>
      <c r="O67" s="462"/>
      <c r="P67" s="462"/>
      <c r="Q67" s="462"/>
      <c r="R67" s="462"/>
      <c r="S67" s="462"/>
      <c r="T67" s="462"/>
      <c r="U67" s="462"/>
      <c r="V67" s="464"/>
      <c r="W67" s="464"/>
      <c r="X67" s="464"/>
    </row>
    <row r="68" spans="1:24" s="401" customFormat="1" x14ac:dyDescent="0.2">
      <c r="A68" s="462"/>
      <c r="B68" s="462"/>
      <c r="C68" s="462"/>
      <c r="D68" s="398"/>
      <c r="E68" s="398"/>
      <c r="F68" s="463"/>
      <c r="G68" s="463"/>
      <c r="H68" s="462"/>
      <c r="I68" s="462"/>
      <c r="J68" s="462"/>
      <c r="K68" s="462"/>
      <c r="L68" s="462"/>
      <c r="M68" s="462"/>
      <c r="N68" s="462"/>
      <c r="O68" s="462"/>
      <c r="P68" s="462"/>
      <c r="Q68" s="462"/>
      <c r="R68" s="462"/>
      <c r="S68" s="462"/>
      <c r="T68" s="462"/>
      <c r="U68" s="462"/>
      <c r="V68" s="464"/>
      <c r="W68" s="464"/>
      <c r="X68" s="464"/>
    </row>
    <row r="69" spans="1:24" s="401" customFormat="1" x14ac:dyDescent="0.2">
      <c r="A69" s="462"/>
      <c r="B69" s="462"/>
      <c r="C69" s="462"/>
      <c r="D69" s="398"/>
      <c r="E69" s="398"/>
      <c r="F69" s="463"/>
      <c r="G69" s="463"/>
      <c r="H69" s="462"/>
      <c r="I69" s="462"/>
      <c r="J69" s="462"/>
      <c r="K69" s="462"/>
      <c r="L69" s="462"/>
      <c r="M69" s="462"/>
      <c r="N69" s="462"/>
      <c r="O69" s="462"/>
      <c r="P69" s="462"/>
      <c r="Q69" s="462"/>
      <c r="R69" s="462"/>
      <c r="S69" s="462"/>
      <c r="T69" s="462"/>
      <c r="U69" s="462"/>
      <c r="V69" s="464"/>
      <c r="W69" s="464"/>
      <c r="X69" s="464"/>
    </row>
    <row r="70" spans="1:24" s="401" customFormat="1" x14ac:dyDescent="0.2">
      <c r="A70" s="462"/>
      <c r="B70" s="462"/>
      <c r="C70" s="462"/>
      <c r="D70" s="398"/>
      <c r="E70" s="398"/>
      <c r="F70" s="463"/>
      <c r="G70" s="463"/>
      <c r="H70" s="462"/>
      <c r="I70" s="462"/>
      <c r="J70" s="462"/>
      <c r="K70" s="462"/>
      <c r="L70" s="462"/>
      <c r="M70" s="462"/>
      <c r="N70" s="462"/>
      <c r="O70" s="462"/>
      <c r="P70" s="462"/>
      <c r="Q70" s="462"/>
      <c r="R70" s="462"/>
      <c r="S70" s="462"/>
      <c r="T70" s="462"/>
      <c r="U70" s="462"/>
      <c r="V70" s="464"/>
      <c r="W70" s="464"/>
      <c r="X70" s="464"/>
    </row>
    <row r="71" spans="1:24" s="401" customFormat="1" x14ac:dyDescent="0.2">
      <c r="A71" s="462"/>
      <c r="B71" s="462"/>
      <c r="C71" s="462"/>
      <c r="D71" s="398"/>
      <c r="E71" s="398"/>
      <c r="F71" s="463"/>
      <c r="G71" s="463"/>
      <c r="H71" s="462"/>
      <c r="I71" s="462"/>
      <c r="J71" s="462"/>
      <c r="K71" s="462"/>
      <c r="L71" s="462"/>
      <c r="M71" s="462"/>
      <c r="N71" s="462"/>
      <c r="O71" s="462"/>
      <c r="P71" s="462"/>
      <c r="Q71" s="462"/>
      <c r="R71" s="462"/>
      <c r="S71" s="462"/>
      <c r="T71" s="462"/>
      <c r="U71" s="462"/>
      <c r="V71" s="464"/>
      <c r="W71" s="464"/>
      <c r="X71" s="464"/>
    </row>
    <row r="72" spans="1:24" s="401" customFormat="1" x14ac:dyDescent="0.2">
      <c r="A72" s="462"/>
      <c r="B72" s="462"/>
      <c r="C72" s="462"/>
      <c r="D72" s="398"/>
      <c r="E72" s="398"/>
      <c r="F72" s="463"/>
      <c r="G72" s="463"/>
      <c r="H72" s="462"/>
      <c r="I72" s="462"/>
      <c r="J72" s="462"/>
      <c r="K72" s="462"/>
      <c r="L72" s="462"/>
      <c r="M72" s="462"/>
      <c r="N72" s="462"/>
      <c r="O72" s="462"/>
      <c r="P72" s="462"/>
      <c r="Q72" s="462"/>
      <c r="R72" s="462"/>
      <c r="S72" s="462"/>
      <c r="T72" s="462"/>
      <c r="U72" s="462"/>
      <c r="V72" s="464"/>
      <c r="W72" s="464"/>
      <c r="X72" s="464"/>
    </row>
    <row r="73" spans="1:24" s="401" customFormat="1" x14ac:dyDescent="0.2">
      <c r="A73" s="462"/>
      <c r="B73" s="462"/>
      <c r="C73" s="462"/>
      <c r="D73" s="398"/>
      <c r="E73" s="398"/>
      <c r="F73" s="463"/>
      <c r="G73" s="463"/>
      <c r="H73" s="462"/>
      <c r="I73" s="462"/>
      <c r="J73" s="462"/>
      <c r="K73" s="462"/>
      <c r="L73" s="462"/>
      <c r="M73" s="462"/>
      <c r="N73" s="462"/>
      <c r="O73" s="462"/>
      <c r="P73" s="462"/>
      <c r="Q73" s="462"/>
      <c r="R73" s="462"/>
      <c r="S73" s="462"/>
      <c r="T73" s="462"/>
      <c r="U73" s="462"/>
      <c r="V73" s="464"/>
      <c r="W73" s="464"/>
      <c r="X73" s="464"/>
    </row>
    <row r="74" spans="1:24" s="401" customFormat="1" x14ac:dyDescent="0.2">
      <c r="A74" s="462"/>
      <c r="B74" s="462"/>
      <c r="C74" s="462"/>
      <c r="D74" s="398"/>
      <c r="E74" s="398"/>
      <c r="F74" s="463"/>
      <c r="G74" s="463"/>
      <c r="H74" s="462"/>
      <c r="I74" s="462"/>
      <c r="J74" s="462"/>
      <c r="K74" s="462"/>
      <c r="L74" s="462"/>
      <c r="M74" s="462"/>
      <c r="N74" s="462"/>
      <c r="O74" s="462"/>
      <c r="P74" s="462"/>
      <c r="Q74" s="462"/>
      <c r="R74" s="462"/>
      <c r="S74" s="462"/>
      <c r="T74" s="462"/>
      <c r="U74" s="462"/>
      <c r="V74" s="464"/>
      <c r="W74" s="464"/>
      <c r="X74" s="464"/>
    </row>
    <row r="75" spans="1:24" s="401" customFormat="1" x14ac:dyDescent="0.2">
      <c r="A75" s="462"/>
      <c r="B75" s="462"/>
      <c r="C75" s="462"/>
      <c r="D75" s="398"/>
      <c r="E75" s="398"/>
      <c r="F75" s="463"/>
      <c r="G75" s="463"/>
      <c r="H75" s="462"/>
      <c r="I75" s="462"/>
      <c r="J75" s="462"/>
      <c r="K75" s="462"/>
      <c r="L75" s="462"/>
      <c r="M75" s="462"/>
      <c r="N75" s="462"/>
      <c r="O75" s="462"/>
      <c r="P75" s="462"/>
      <c r="Q75" s="462"/>
      <c r="R75" s="462"/>
      <c r="S75" s="462"/>
      <c r="T75" s="462"/>
      <c r="U75" s="462"/>
      <c r="V75" s="464"/>
      <c r="W75" s="464"/>
      <c r="X75" s="464"/>
    </row>
    <row r="76" spans="1:24" s="401" customFormat="1" x14ac:dyDescent="0.2">
      <c r="A76" s="462"/>
      <c r="B76" s="462"/>
      <c r="C76" s="462"/>
      <c r="D76" s="398"/>
      <c r="E76" s="398"/>
      <c r="F76" s="463"/>
      <c r="G76" s="463"/>
      <c r="H76" s="462"/>
      <c r="I76" s="462"/>
      <c r="J76" s="462"/>
      <c r="K76" s="462"/>
      <c r="L76" s="462"/>
      <c r="M76" s="462"/>
      <c r="N76" s="462"/>
      <c r="O76" s="462"/>
      <c r="P76" s="462"/>
      <c r="Q76" s="462"/>
      <c r="R76" s="462"/>
      <c r="S76" s="462"/>
      <c r="T76" s="462"/>
      <c r="U76" s="462"/>
      <c r="V76" s="464"/>
      <c r="W76" s="464"/>
      <c r="X76" s="464"/>
    </row>
    <row r="77" spans="1:24" s="401" customFormat="1" x14ac:dyDescent="0.2">
      <c r="A77" s="462"/>
      <c r="B77" s="462"/>
      <c r="C77" s="462"/>
      <c r="D77" s="398"/>
      <c r="E77" s="398"/>
      <c r="F77" s="463"/>
      <c r="G77" s="463"/>
      <c r="H77" s="462"/>
      <c r="I77" s="462"/>
      <c r="J77" s="462"/>
      <c r="K77" s="462"/>
      <c r="L77" s="462"/>
      <c r="M77" s="462"/>
      <c r="N77" s="462"/>
      <c r="O77" s="462"/>
      <c r="P77" s="462"/>
      <c r="Q77" s="462"/>
      <c r="R77" s="462"/>
      <c r="S77" s="462"/>
      <c r="T77" s="462"/>
      <c r="U77" s="462"/>
      <c r="V77" s="464"/>
      <c r="W77" s="464"/>
      <c r="X77" s="464"/>
    </row>
    <row r="78" spans="1:24" s="401" customFormat="1" x14ac:dyDescent="0.2">
      <c r="A78" s="462"/>
      <c r="B78" s="462"/>
      <c r="C78" s="462"/>
      <c r="D78" s="398"/>
      <c r="E78" s="398"/>
      <c r="F78" s="463"/>
      <c r="G78" s="463"/>
      <c r="H78" s="462"/>
      <c r="I78" s="462"/>
      <c r="J78" s="462"/>
      <c r="K78" s="462"/>
      <c r="L78" s="462"/>
      <c r="M78" s="462"/>
      <c r="N78" s="462"/>
      <c r="O78" s="462"/>
      <c r="P78" s="462"/>
      <c r="Q78" s="462"/>
      <c r="R78" s="462"/>
      <c r="S78" s="462"/>
      <c r="T78" s="462"/>
      <c r="U78" s="462"/>
      <c r="V78" s="464"/>
      <c r="W78" s="464"/>
      <c r="X78" s="464"/>
    </row>
    <row r="79" spans="1:24" s="401" customFormat="1" x14ac:dyDescent="0.2">
      <c r="A79" s="462"/>
      <c r="B79" s="462"/>
      <c r="C79" s="462"/>
      <c r="D79" s="398"/>
      <c r="E79" s="398"/>
      <c r="F79" s="463"/>
      <c r="G79" s="463"/>
      <c r="H79" s="462"/>
      <c r="I79" s="462"/>
      <c r="J79" s="462"/>
      <c r="K79" s="462"/>
      <c r="L79" s="462"/>
      <c r="M79" s="462"/>
      <c r="N79" s="462"/>
      <c r="O79" s="462"/>
      <c r="P79" s="462"/>
      <c r="Q79" s="462"/>
      <c r="R79" s="462"/>
      <c r="S79" s="462"/>
      <c r="T79" s="462"/>
      <c r="U79" s="462"/>
      <c r="V79" s="464"/>
      <c r="W79" s="464"/>
      <c r="X79" s="464"/>
    </row>
    <row r="80" spans="1:24" s="401" customFormat="1" x14ac:dyDescent="0.2">
      <c r="A80" s="462"/>
      <c r="B80" s="462"/>
      <c r="C80" s="462"/>
      <c r="D80" s="398"/>
      <c r="E80" s="398"/>
      <c r="F80" s="463"/>
      <c r="G80" s="463"/>
      <c r="H80" s="462"/>
      <c r="I80" s="462"/>
      <c r="J80" s="462"/>
      <c r="K80" s="462"/>
      <c r="L80" s="462"/>
      <c r="M80" s="462"/>
      <c r="N80" s="462"/>
      <c r="O80" s="462"/>
      <c r="P80" s="462"/>
      <c r="Q80" s="462"/>
      <c r="R80" s="462"/>
      <c r="S80" s="462"/>
      <c r="T80" s="462"/>
      <c r="U80" s="462"/>
      <c r="V80" s="464"/>
      <c r="W80" s="464"/>
      <c r="X80" s="464"/>
    </row>
    <row r="81" spans="1:24" s="401" customFormat="1" x14ac:dyDescent="0.2">
      <c r="A81" s="462"/>
      <c r="B81" s="462"/>
      <c r="C81" s="462"/>
      <c r="D81" s="398"/>
      <c r="E81" s="398"/>
      <c r="F81" s="463"/>
      <c r="G81" s="463"/>
      <c r="H81" s="462"/>
      <c r="I81" s="462"/>
      <c r="J81" s="462"/>
      <c r="K81" s="462"/>
      <c r="L81" s="462"/>
      <c r="M81" s="462"/>
      <c r="N81" s="462"/>
      <c r="O81" s="462"/>
      <c r="P81" s="462"/>
      <c r="Q81" s="462"/>
      <c r="R81" s="462"/>
      <c r="S81" s="462"/>
      <c r="T81" s="462"/>
      <c r="U81" s="462"/>
      <c r="V81" s="464"/>
      <c r="W81" s="464"/>
      <c r="X81" s="464"/>
    </row>
    <row r="82" spans="1:24" s="401" customFormat="1" x14ac:dyDescent="0.2">
      <c r="A82" s="462"/>
      <c r="B82" s="462"/>
      <c r="C82" s="462"/>
      <c r="D82" s="398"/>
      <c r="E82" s="398"/>
      <c r="F82" s="463"/>
      <c r="G82" s="463"/>
      <c r="H82" s="462"/>
      <c r="I82" s="462"/>
      <c r="J82" s="462"/>
      <c r="K82" s="462"/>
      <c r="L82" s="462"/>
      <c r="M82" s="462"/>
      <c r="N82" s="462"/>
      <c r="O82" s="462"/>
      <c r="P82" s="462"/>
      <c r="Q82" s="462"/>
      <c r="R82" s="462"/>
      <c r="S82" s="462"/>
      <c r="T82" s="462"/>
      <c r="U82" s="462"/>
      <c r="V82" s="464"/>
      <c r="W82" s="464"/>
      <c r="X82" s="464"/>
    </row>
    <row r="83" spans="1:24" s="401" customFormat="1" x14ac:dyDescent="0.2">
      <c r="A83" s="462"/>
      <c r="B83" s="462"/>
      <c r="C83" s="462"/>
      <c r="D83" s="398"/>
      <c r="E83" s="398"/>
      <c r="F83" s="463"/>
      <c r="G83" s="463"/>
      <c r="H83" s="462"/>
      <c r="I83" s="462"/>
      <c r="J83" s="462"/>
      <c r="K83" s="462"/>
      <c r="L83" s="462"/>
      <c r="M83" s="462"/>
      <c r="N83" s="462"/>
      <c r="O83" s="462"/>
      <c r="P83" s="462"/>
      <c r="Q83" s="462"/>
      <c r="R83" s="462"/>
      <c r="S83" s="462"/>
      <c r="T83" s="462"/>
      <c r="U83" s="462"/>
      <c r="V83" s="464"/>
      <c r="W83" s="464"/>
      <c r="X83" s="464"/>
    </row>
    <row r="84" spans="1:24" s="401" customFormat="1" x14ac:dyDescent="0.2">
      <c r="A84" s="462"/>
      <c r="B84" s="462"/>
      <c r="C84" s="462"/>
      <c r="D84" s="398"/>
      <c r="E84" s="398"/>
      <c r="F84" s="463"/>
      <c r="G84" s="463"/>
      <c r="H84" s="462"/>
      <c r="I84" s="462"/>
      <c r="J84" s="462"/>
      <c r="K84" s="462"/>
      <c r="L84" s="462"/>
      <c r="M84" s="462"/>
      <c r="N84" s="462"/>
      <c r="O84" s="462"/>
      <c r="P84" s="462"/>
      <c r="Q84" s="462"/>
      <c r="R84" s="462"/>
      <c r="S84" s="462"/>
      <c r="T84" s="462"/>
      <c r="U84" s="462"/>
      <c r="V84" s="464"/>
      <c r="W84" s="464"/>
      <c r="X84" s="464"/>
    </row>
    <row r="85" spans="1:24" s="401" customFormat="1" x14ac:dyDescent="0.2">
      <c r="A85" s="462"/>
      <c r="B85" s="462"/>
      <c r="C85" s="462"/>
      <c r="D85" s="398"/>
      <c r="E85" s="398"/>
      <c r="F85" s="463"/>
      <c r="G85" s="463"/>
      <c r="H85" s="462"/>
      <c r="I85" s="462"/>
      <c r="J85" s="462"/>
      <c r="K85" s="462"/>
      <c r="L85" s="462"/>
      <c r="M85" s="462"/>
      <c r="N85" s="462"/>
      <c r="O85" s="462"/>
      <c r="P85" s="462"/>
      <c r="Q85" s="462"/>
      <c r="R85" s="462"/>
      <c r="S85" s="462"/>
      <c r="T85" s="462"/>
      <c r="U85" s="462"/>
      <c r="V85" s="464"/>
      <c r="W85" s="464"/>
      <c r="X85" s="464"/>
    </row>
    <row r="86" spans="1:24" s="401" customFormat="1" x14ac:dyDescent="0.2">
      <c r="A86" s="462"/>
      <c r="B86" s="462"/>
      <c r="C86" s="462"/>
      <c r="D86" s="398"/>
      <c r="E86" s="398"/>
      <c r="F86" s="463"/>
      <c r="G86" s="463"/>
      <c r="H86" s="462"/>
      <c r="I86" s="462"/>
      <c r="J86" s="462"/>
      <c r="K86" s="462"/>
      <c r="L86" s="462"/>
      <c r="M86" s="462"/>
      <c r="N86" s="462"/>
      <c r="O86" s="462"/>
      <c r="P86" s="462"/>
      <c r="Q86" s="462"/>
      <c r="R86" s="462"/>
      <c r="S86" s="462"/>
      <c r="T86" s="462"/>
      <c r="U86" s="462"/>
      <c r="V86" s="464"/>
      <c r="W86" s="464"/>
      <c r="X86" s="464"/>
    </row>
    <row r="87" spans="1:24" s="401" customFormat="1" x14ac:dyDescent="0.2">
      <c r="A87" s="462"/>
      <c r="B87" s="462"/>
      <c r="C87" s="462"/>
      <c r="D87" s="398"/>
      <c r="E87" s="398"/>
      <c r="F87" s="463"/>
      <c r="G87" s="463"/>
      <c r="H87" s="462"/>
      <c r="I87" s="462"/>
      <c r="J87" s="462"/>
      <c r="K87" s="462"/>
      <c r="L87" s="462"/>
      <c r="M87" s="462"/>
      <c r="N87" s="462"/>
      <c r="O87" s="462"/>
      <c r="P87" s="462"/>
      <c r="Q87" s="462"/>
      <c r="R87" s="462"/>
      <c r="S87" s="462"/>
      <c r="T87" s="462"/>
      <c r="U87" s="462"/>
      <c r="V87" s="464"/>
      <c r="W87" s="464"/>
      <c r="X87" s="464"/>
    </row>
    <row r="88" spans="1:24" s="401" customFormat="1" x14ac:dyDescent="0.2">
      <c r="A88" s="462"/>
      <c r="B88" s="462"/>
      <c r="C88" s="462"/>
      <c r="D88" s="398"/>
      <c r="E88" s="398"/>
      <c r="F88" s="463"/>
      <c r="G88" s="463"/>
      <c r="H88" s="462"/>
      <c r="I88" s="462"/>
      <c r="J88" s="462"/>
      <c r="K88" s="462"/>
      <c r="L88" s="462"/>
      <c r="M88" s="462"/>
      <c r="N88" s="462"/>
      <c r="O88" s="462"/>
      <c r="P88" s="462"/>
      <c r="Q88" s="462"/>
      <c r="R88" s="462"/>
      <c r="S88" s="462"/>
      <c r="T88" s="462"/>
      <c r="U88" s="462"/>
      <c r="V88" s="464"/>
      <c r="W88" s="464"/>
      <c r="X88" s="464"/>
    </row>
    <row r="89" spans="1:24" s="401" customFormat="1" x14ac:dyDescent="0.2">
      <c r="A89" s="462"/>
      <c r="B89" s="462"/>
      <c r="C89" s="462"/>
      <c r="D89" s="398"/>
      <c r="E89" s="398"/>
      <c r="F89" s="463"/>
      <c r="G89" s="463"/>
      <c r="H89" s="462"/>
      <c r="I89" s="462"/>
      <c r="J89" s="462"/>
      <c r="K89" s="462"/>
      <c r="L89" s="462"/>
      <c r="M89" s="462"/>
      <c r="N89" s="462"/>
      <c r="O89" s="462"/>
      <c r="P89" s="462"/>
      <c r="Q89" s="462"/>
      <c r="R89" s="462"/>
      <c r="S89" s="462"/>
      <c r="T89" s="462"/>
      <c r="U89" s="462"/>
      <c r="V89" s="464"/>
      <c r="W89" s="464"/>
      <c r="X89" s="464"/>
    </row>
    <row r="90" spans="1:24" s="401" customFormat="1" x14ac:dyDescent="0.2">
      <c r="A90" s="462"/>
      <c r="B90" s="462"/>
      <c r="C90" s="462"/>
      <c r="D90" s="398"/>
      <c r="E90" s="398"/>
      <c r="F90" s="463"/>
      <c r="G90" s="463"/>
      <c r="H90" s="462"/>
      <c r="I90" s="462"/>
      <c r="J90" s="462"/>
      <c r="K90" s="462"/>
      <c r="L90" s="462"/>
      <c r="M90" s="462"/>
      <c r="N90" s="462"/>
      <c r="O90" s="462"/>
      <c r="P90" s="462"/>
      <c r="Q90" s="462"/>
      <c r="R90" s="462"/>
      <c r="S90" s="462"/>
      <c r="T90" s="462"/>
      <c r="U90" s="462"/>
      <c r="V90" s="464"/>
      <c r="W90" s="464"/>
      <c r="X90" s="464"/>
    </row>
    <row r="91" spans="1:24" s="401" customFormat="1" x14ac:dyDescent="0.2">
      <c r="A91" s="462"/>
      <c r="B91" s="462"/>
      <c r="C91" s="462"/>
      <c r="D91" s="398"/>
      <c r="E91" s="398"/>
      <c r="F91" s="463"/>
      <c r="G91" s="463"/>
      <c r="H91" s="462"/>
      <c r="I91" s="462"/>
      <c r="J91" s="462"/>
      <c r="K91" s="462"/>
      <c r="L91" s="462"/>
      <c r="M91" s="462"/>
      <c r="N91" s="462"/>
      <c r="O91" s="462"/>
      <c r="P91" s="462"/>
      <c r="Q91" s="462"/>
      <c r="R91" s="462"/>
      <c r="S91" s="462"/>
      <c r="T91" s="462"/>
      <c r="U91" s="462"/>
      <c r="V91" s="464"/>
      <c r="W91" s="464"/>
      <c r="X91" s="464"/>
    </row>
    <row r="92" spans="1:24" s="401" customFormat="1" x14ac:dyDescent="0.2">
      <c r="A92" s="462"/>
      <c r="B92" s="462"/>
      <c r="C92" s="462"/>
      <c r="D92" s="398"/>
      <c r="E92" s="398"/>
      <c r="F92" s="463"/>
      <c r="G92" s="463"/>
      <c r="H92" s="462"/>
      <c r="I92" s="462"/>
      <c r="J92" s="462"/>
      <c r="K92" s="462"/>
      <c r="L92" s="462"/>
      <c r="M92" s="462"/>
      <c r="N92" s="462"/>
      <c r="O92" s="462"/>
      <c r="P92" s="462"/>
      <c r="Q92" s="462"/>
      <c r="R92" s="462"/>
      <c r="S92" s="462"/>
      <c r="T92" s="462"/>
      <c r="U92" s="462"/>
      <c r="V92" s="464"/>
      <c r="W92" s="464"/>
      <c r="X92" s="464"/>
    </row>
    <row r="93" spans="1:24" s="401" customFormat="1" x14ac:dyDescent="0.2">
      <c r="A93" s="462"/>
      <c r="B93" s="462"/>
      <c r="C93" s="462"/>
      <c r="D93" s="398"/>
      <c r="E93" s="398"/>
      <c r="F93" s="463"/>
      <c r="G93" s="463"/>
      <c r="H93" s="462"/>
      <c r="I93" s="462"/>
      <c r="J93" s="462"/>
      <c r="K93" s="462"/>
      <c r="L93" s="462"/>
      <c r="M93" s="462"/>
      <c r="N93" s="462"/>
      <c r="O93" s="462"/>
      <c r="P93" s="462"/>
      <c r="Q93" s="462"/>
      <c r="R93" s="462"/>
      <c r="S93" s="462"/>
      <c r="T93" s="462"/>
      <c r="U93" s="462"/>
      <c r="V93" s="464"/>
      <c r="W93" s="464"/>
      <c r="X93" s="464"/>
    </row>
    <row r="94" spans="1:24" s="401" customFormat="1" x14ac:dyDescent="0.2">
      <c r="A94" s="462"/>
      <c r="B94" s="462"/>
      <c r="C94" s="462"/>
      <c r="D94" s="398"/>
      <c r="E94" s="398"/>
      <c r="F94" s="463"/>
      <c r="G94" s="463"/>
      <c r="H94" s="462"/>
      <c r="I94" s="462"/>
      <c r="J94" s="462"/>
      <c r="K94" s="462"/>
      <c r="L94" s="462"/>
      <c r="M94" s="462"/>
      <c r="N94" s="462"/>
      <c r="O94" s="462"/>
      <c r="P94" s="462"/>
      <c r="Q94" s="462"/>
      <c r="R94" s="462"/>
      <c r="S94" s="462"/>
      <c r="T94" s="462"/>
      <c r="U94" s="462"/>
      <c r="V94" s="464"/>
      <c r="W94" s="464"/>
      <c r="X94" s="464"/>
    </row>
    <row r="95" spans="1:24" s="401" customFormat="1" x14ac:dyDescent="0.2">
      <c r="A95" s="462"/>
      <c r="B95" s="462"/>
      <c r="C95" s="462"/>
      <c r="D95" s="398"/>
      <c r="E95" s="398"/>
      <c r="F95" s="463"/>
      <c r="G95" s="463"/>
      <c r="H95" s="462"/>
      <c r="I95" s="462"/>
      <c r="J95" s="462"/>
      <c r="K95" s="462"/>
      <c r="L95" s="462"/>
      <c r="M95" s="462"/>
      <c r="N95" s="462"/>
      <c r="O95" s="462"/>
      <c r="P95" s="462"/>
      <c r="Q95" s="462"/>
      <c r="R95" s="462"/>
      <c r="S95" s="462"/>
      <c r="T95" s="462"/>
      <c r="U95" s="462"/>
      <c r="V95" s="464"/>
      <c r="W95" s="464"/>
      <c r="X95" s="464"/>
    </row>
    <row r="96" spans="1:24" s="401" customFormat="1" x14ac:dyDescent="0.2">
      <c r="A96" s="462"/>
      <c r="B96" s="462"/>
      <c r="C96" s="462"/>
      <c r="D96" s="398"/>
      <c r="E96" s="398"/>
      <c r="F96" s="463"/>
      <c r="G96" s="463"/>
      <c r="H96" s="462"/>
      <c r="I96" s="462"/>
      <c r="J96" s="462"/>
      <c r="K96" s="462"/>
      <c r="L96" s="462"/>
      <c r="M96" s="462"/>
      <c r="N96" s="462"/>
      <c r="O96" s="462"/>
      <c r="P96" s="462"/>
      <c r="Q96" s="462"/>
      <c r="R96" s="462"/>
      <c r="S96" s="462"/>
      <c r="T96" s="462"/>
      <c r="U96" s="462"/>
      <c r="V96" s="464"/>
      <c r="W96" s="464"/>
      <c r="X96" s="464"/>
    </row>
    <row r="97" spans="1:24" s="401" customFormat="1" x14ac:dyDescent="0.2">
      <c r="A97" s="462"/>
      <c r="B97" s="462"/>
      <c r="C97" s="462"/>
      <c r="D97" s="398"/>
      <c r="E97" s="398"/>
      <c r="F97" s="463"/>
      <c r="G97" s="463"/>
      <c r="H97" s="462"/>
      <c r="I97" s="462"/>
      <c r="J97" s="462"/>
      <c r="K97" s="462"/>
      <c r="L97" s="462"/>
      <c r="M97" s="462"/>
      <c r="N97" s="462"/>
      <c r="O97" s="462"/>
      <c r="P97" s="462"/>
      <c r="Q97" s="462"/>
      <c r="R97" s="462"/>
      <c r="S97" s="462"/>
      <c r="T97" s="462"/>
      <c r="U97" s="462"/>
      <c r="V97" s="464"/>
      <c r="W97" s="464"/>
      <c r="X97" s="464"/>
    </row>
    <row r="98" spans="1:24" s="401" customFormat="1" x14ac:dyDescent="0.2">
      <c r="A98" s="462"/>
      <c r="B98" s="462"/>
      <c r="C98" s="462"/>
      <c r="D98" s="398"/>
      <c r="E98" s="398"/>
      <c r="F98" s="463"/>
      <c r="G98" s="463"/>
      <c r="H98" s="462"/>
      <c r="I98" s="462"/>
      <c r="J98" s="462"/>
      <c r="K98" s="462"/>
      <c r="L98" s="462"/>
      <c r="M98" s="462"/>
      <c r="N98" s="462"/>
      <c r="O98" s="462"/>
      <c r="P98" s="462"/>
      <c r="Q98" s="462"/>
      <c r="R98" s="462"/>
      <c r="S98" s="462"/>
      <c r="T98" s="462"/>
      <c r="U98" s="462"/>
      <c r="V98" s="464"/>
      <c r="W98" s="464"/>
      <c r="X98" s="464"/>
    </row>
    <row r="99" spans="1:24" s="401" customFormat="1" x14ac:dyDescent="0.2">
      <c r="A99" s="462"/>
      <c r="B99" s="462"/>
      <c r="C99" s="462"/>
      <c r="D99" s="398"/>
      <c r="E99" s="398"/>
      <c r="F99" s="463"/>
      <c r="G99" s="463"/>
      <c r="H99" s="462"/>
      <c r="I99" s="462"/>
      <c r="J99" s="462"/>
      <c r="K99" s="462"/>
      <c r="L99" s="462"/>
      <c r="M99" s="462"/>
      <c r="N99" s="462"/>
      <c r="O99" s="462"/>
      <c r="P99" s="462"/>
      <c r="Q99" s="462"/>
      <c r="R99" s="462"/>
      <c r="S99" s="462"/>
      <c r="T99" s="462"/>
      <c r="U99" s="462"/>
      <c r="V99" s="464"/>
      <c r="W99" s="464"/>
      <c r="X99" s="464"/>
    </row>
    <row r="100" spans="1:24" s="401" customFormat="1" x14ac:dyDescent="0.2">
      <c r="A100" s="462"/>
      <c r="B100" s="462"/>
      <c r="C100" s="462"/>
      <c r="D100" s="398"/>
      <c r="E100" s="398"/>
      <c r="F100" s="463"/>
      <c r="G100" s="463"/>
      <c r="H100" s="462"/>
      <c r="I100" s="462"/>
      <c r="J100" s="462"/>
      <c r="K100" s="462"/>
      <c r="L100" s="462"/>
      <c r="M100" s="462"/>
      <c r="N100" s="462"/>
      <c r="O100" s="462"/>
      <c r="P100" s="462"/>
      <c r="Q100" s="462"/>
      <c r="R100" s="462"/>
      <c r="S100" s="462"/>
      <c r="T100" s="462"/>
      <c r="U100" s="462"/>
      <c r="V100" s="464"/>
      <c r="W100" s="464"/>
      <c r="X100" s="464"/>
    </row>
    <row r="101" spans="1:24" s="401" customFormat="1" x14ac:dyDescent="0.2">
      <c r="A101" s="462"/>
      <c r="B101" s="462"/>
      <c r="C101" s="462"/>
      <c r="D101" s="398"/>
      <c r="E101" s="398"/>
      <c r="F101" s="463"/>
      <c r="G101" s="463"/>
      <c r="H101" s="462"/>
      <c r="I101" s="462"/>
      <c r="J101" s="462"/>
      <c r="K101" s="462"/>
      <c r="L101" s="462"/>
      <c r="M101" s="462"/>
      <c r="N101" s="462"/>
      <c r="O101" s="462"/>
      <c r="P101" s="462"/>
      <c r="Q101" s="462"/>
      <c r="R101" s="462"/>
      <c r="S101" s="462"/>
      <c r="T101" s="462"/>
      <c r="U101" s="462"/>
      <c r="V101" s="464"/>
      <c r="W101" s="464"/>
      <c r="X101" s="464"/>
    </row>
  </sheetData>
  <sheetProtection password="C64F" sheet="1" formatRows="0"/>
  <customSheetViews>
    <customSheetView guid="{C48D4376-7E6E-43E1-BDDA-4583E8F77408}" scale="75">
      <pane xSplit="3" ySplit="4" topLeftCell="D5" activePane="bottomRight" state="frozen"/>
      <selection pane="bottomRight" activeCell="M12" sqref="M12"/>
      <pageMargins left="0.7" right="0.7" top="0.75" bottom="0.75" header="0.3" footer="0.3"/>
      <pageSetup orientation="portrait" r:id="rId1"/>
    </customSheetView>
    <customSheetView guid="{8168B4B8-9A02-4791-AD5C-7A76A87A620E}" scale="75">
      <pane xSplit="3" ySplit="4" topLeftCell="D5" activePane="bottomRight" state="frozen"/>
      <selection pane="bottomRight" activeCell="W13" sqref="W13"/>
      <pageMargins left="0.7" right="0.7" top="0.75" bottom="0.75" header="0.3" footer="0.3"/>
      <pageSetup orientation="portrait" r:id="rId2"/>
    </customSheetView>
    <customSheetView guid="{7F7D5A8C-9A56-4905-9300-15A5D4F74565}" scale="75">
      <pane xSplit="4" ySplit="4" topLeftCell="E5" activePane="bottomRight" state="frozen"/>
      <selection pane="bottomRight" activeCell="D19" sqref="D19"/>
      <pageMargins left="0.7" right="0.7" top="0.75" bottom="0.75" header="0.3" footer="0.3"/>
      <pageSetup orientation="portrait" r:id="rId3"/>
    </customSheetView>
  </customSheetViews>
  <mergeCells count="31">
    <mergeCell ref="A3:A4"/>
    <mergeCell ref="B1:C1"/>
    <mergeCell ref="H1:AA1"/>
    <mergeCell ref="Z3:Z4"/>
    <mergeCell ref="Q3:Q4"/>
    <mergeCell ref="X3:X4"/>
    <mergeCell ref="S3:S4"/>
    <mergeCell ref="N3:N4"/>
    <mergeCell ref="J3:J4"/>
    <mergeCell ref="F3:F4"/>
    <mergeCell ref="E1:G1"/>
    <mergeCell ref="E2:Q2"/>
    <mergeCell ref="R2:W2"/>
    <mergeCell ref="P3:P4"/>
    <mergeCell ref="L3:L4"/>
    <mergeCell ref="I3:I4"/>
    <mergeCell ref="X2:AB2"/>
    <mergeCell ref="G3:G4"/>
    <mergeCell ref="M3:M4"/>
    <mergeCell ref="AB3:AB4"/>
    <mergeCell ref="H3:H4"/>
    <mergeCell ref="R3:R4"/>
    <mergeCell ref="K3:K4"/>
    <mergeCell ref="Y3:Y4"/>
    <mergeCell ref="AA3:AA4"/>
    <mergeCell ref="U3:U4"/>
    <mergeCell ref="B3:B4"/>
    <mergeCell ref="C3:C4"/>
    <mergeCell ref="E3:E4"/>
    <mergeCell ref="V3:V4"/>
    <mergeCell ref="O3:O4"/>
  </mergeCells>
  <conditionalFormatting sqref="O6:O11 M7:N15 E7:E9 G13:J13 G14:G15 S6:W9 U11:W11 M11:P11 U10 U12:U13 M6:M12 G11:K11 H13:J15 K5:K34 E13 D6:D34 M6:Q9 R6:R8 V6:W13 M13:O13 G6:K9">
    <cfRule type="cellIs" priority="258" stopIfTrue="1" operator="between">
      <formula>3</formula>
      <formula>25</formula>
    </cfRule>
  </conditionalFormatting>
  <conditionalFormatting sqref="D5:E5">
    <cfRule type="expression" dxfId="141" priority="240">
      <formula>$C$13="R"</formula>
    </cfRule>
    <cfRule type="expression" dxfId="140" priority="241">
      <formula>$C$13="C"</formula>
    </cfRule>
    <cfRule type="expression" dxfId="139" priority="242">
      <formula>$C$13="W"</formula>
    </cfRule>
  </conditionalFormatting>
  <conditionalFormatting sqref="E6 D6:D34 H6:J6 H9">
    <cfRule type="expression" dxfId="138" priority="235">
      <formula>$C$15="W"</formula>
    </cfRule>
    <cfRule type="expression" dxfId="137" priority="236">
      <formula>$C$15="C"</formula>
    </cfRule>
    <cfRule type="expression" dxfId="136" priority="237">
      <formula>$C$15="R"</formula>
    </cfRule>
  </conditionalFormatting>
  <conditionalFormatting sqref="D7:E7 H7:J7">
    <cfRule type="expression" dxfId="135" priority="230">
      <formula>$C$19="C"</formula>
    </cfRule>
    <cfRule type="expression" dxfId="134" priority="231">
      <formula>$C$19="R"</formula>
    </cfRule>
    <cfRule type="expression" dxfId="133" priority="232">
      <formula>$C$19="W"</formula>
    </cfRule>
  </conditionalFormatting>
  <conditionalFormatting sqref="D8:E8 H8:J8">
    <cfRule type="expression" dxfId="132" priority="225">
      <formula>$C$21="C"</formula>
    </cfRule>
    <cfRule type="expression" dxfId="131" priority="226">
      <formula>$C$21="R"</formula>
    </cfRule>
    <cfRule type="expression" dxfId="130" priority="227">
      <formula>$C$21="W"</formula>
    </cfRule>
  </conditionalFormatting>
  <conditionalFormatting sqref="D9:E9 H9:J9">
    <cfRule type="expression" dxfId="129" priority="220">
      <formula>$C$24="C"</formula>
    </cfRule>
    <cfRule type="expression" dxfId="128" priority="221">
      <formula>$C$24="R"</formula>
    </cfRule>
    <cfRule type="expression" dxfId="127" priority="222">
      <formula>$C$24="W"</formula>
    </cfRule>
  </conditionalFormatting>
  <conditionalFormatting sqref="D10:E10 H10:J10">
    <cfRule type="expression" dxfId="126" priority="215">
      <formula>$C$25="C"</formula>
    </cfRule>
    <cfRule type="expression" dxfId="125" priority="216">
      <formula>$C$25="R"</formula>
    </cfRule>
    <cfRule type="expression" dxfId="124" priority="217">
      <formula>$C$25="W"</formula>
    </cfRule>
  </conditionalFormatting>
  <conditionalFormatting sqref="D11:E11 H11:J11 H9:J9">
    <cfRule type="expression" dxfId="123" priority="210">
      <formula>$C$26="C"</formula>
    </cfRule>
    <cfRule type="expression" dxfId="122" priority="211">
      <formula>$C$26="R"</formula>
    </cfRule>
    <cfRule type="expression" dxfId="121" priority="212">
      <formula>$C$26="W"</formula>
    </cfRule>
  </conditionalFormatting>
  <conditionalFormatting sqref="D12:E12 H12:J12">
    <cfRule type="expression" dxfId="120" priority="205">
      <formula>$C$27="C"</formula>
    </cfRule>
    <cfRule type="expression" dxfId="119" priority="206">
      <formula>$C$27="R"</formula>
    </cfRule>
    <cfRule type="expression" dxfId="118" priority="207">
      <formula>$C$27="W"</formula>
    </cfRule>
  </conditionalFormatting>
  <conditionalFormatting sqref="D13:E13 H13:J13">
    <cfRule type="expression" dxfId="117" priority="200">
      <formula>$C$28="C"</formula>
    </cfRule>
    <cfRule type="expression" dxfId="116" priority="201">
      <formula>$C$28="R"</formula>
    </cfRule>
    <cfRule type="expression" dxfId="115" priority="202">
      <formula>$C$28="W"</formula>
    </cfRule>
  </conditionalFormatting>
  <conditionalFormatting sqref="D14:E14 H14:J14">
    <cfRule type="expression" dxfId="114" priority="195">
      <formula>$C$32="C"</formula>
    </cfRule>
    <cfRule type="expression" dxfId="113" priority="196">
      <formula>$C$32="R"</formula>
    </cfRule>
    <cfRule type="expression" dxfId="112" priority="197">
      <formula>$C$32="W"</formula>
    </cfRule>
  </conditionalFormatting>
  <conditionalFormatting sqref="D14:E15 H14:J15">
    <cfRule type="expression" dxfId="111" priority="190">
      <formula>$C$33="C"</formula>
    </cfRule>
    <cfRule type="expression" dxfId="110" priority="191">
      <formula>$C$33="R"</formula>
    </cfRule>
    <cfRule type="expression" dxfId="109" priority="192">
      <formula>$C$33="W"</formula>
    </cfRule>
  </conditionalFormatting>
  <conditionalFormatting sqref="D15:E16 H15:J16">
    <cfRule type="expression" dxfId="108" priority="185">
      <formula>$C$34="C"</formula>
    </cfRule>
    <cfRule type="expression" dxfId="107" priority="186">
      <formula>$C$34="R"</formula>
    </cfRule>
    <cfRule type="expression" dxfId="106" priority="187">
      <formula>$C$34="W"</formula>
    </cfRule>
  </conditionalFormatting>
  <conditionalFormatting sqref="D16:E17 H16:J17">
    <cfRule type="expression" dxfId="105" priority="180">
      <formula>$C$36="C"</formula>
    </cfRule>
    <cfRule type="expression" dxfId="104" priority="181">
      <formula>$C$36="R"</formula>
    </cfRule>
    <cfRule type="expression" dxfId="103" priority="182">
      <formula>$C$36="W"</formula>
    </cfRule>
  </conditionalFormatting>
  <conditionalFormatting sqref="D17:E18 H17:J18">
    <cfRule type="expression" dxfId="102" priority="175">
      <formula>$C$38="C"</formula>
    </cfRule>
    <cfRule type="expression" dxfId="101" priority="176">
      <formula>$C$38="R"</formula>
    </cfRule>
    <cfRule type="expression" dxfId="100" priority="177">
      <formula>$C$38="W"</formula>
    </cfRule>
  </conditionalFormatting>
  <conditionalFormatting sqref="D18:E18 H18:J18">
    <cfRule type="expression" dxfId="99" priority="108">
      <formula>$C$39="C"</formula>
    </cfRule>
    <cfRule type="expression" dxfId="98" priority="109">
      <formula>$C$39="R"</formula>
    </cfRule>
    <cfRule type="expression" dxfId="97" priority="110">
      <formula>$C$39="W"</formula>
    </cfRule>
  </conditionalFormatting>
  <conditionalFormatting sqref="H6:J6 D6:D34 H9">
    <cfRule type="expression" dxfId="96" priority="684">
      <formula>$Y$15="Student Differing"</formula>
    </cfRule>
    <cfRule type="expression" dxfId="95" priority="685">
      <formula>$Y$15="Student Attending"</formula>
    </cfRule>
  </conditionalFormatting>
  <conditionalFormatting sqref="H7:J7 D7">
    <cfRule type="expression" dxfId="94" priority="690">
      <formula>$Y$19="Student Deffering"</formula>
    </cfRule>
    <cfRule type="expression" dxfId="93" priority="691">
      <formula>$Y$19="Student Attending"</formula>
    </cfRule>
  </conditionalFormatting>
  <conditionalFormatting sqref="H8:J8 D8">
    <cfRule type="expression" dxfId="92" priority="694">
      <formula>$Y$21="Student Deffering"</formula>
    </cfRule>
    <cfRule type="expression" dxfId="91" priority="695">
      <formula>$Y$21="Student Attending"</formula>
    </cfRule>
  </conditionalFormatting>
  <conditionalFormatting sqref="H9:J9 D9">
    <cfRule type="expression" dxfId="90" priority="698">
      <formula>$Y$24="Student Deffering"</formula>
    </cfRule>
    <cfRule type="expression" dxfId="89" priority="699">
      <formula>$Y$24="Student Attending"</formula>
    </cfRule>
  </conditionalFormatting>
  <conditionalFormatting sqref="H10:J10 D10">
    <cfRule type="expression" dxfId="88" priority="702">
      <formula>$Y$25="Student Deffering"</formula>
    </cfRule>
    <cfRule type="expression" dxfId="87" priority="703">
      <formula>$Y$25="Student Attending"</formula>
    </cfRule>
  </conditionalFormatting>
  <conditionalFormatting sqref="H11:J11 D11 H9:J9">
    <cfRule type="expression" dxfId="86" priority="706">
      <formula>$Y$26="Student Deffering"</formula>
    </cfRule>
    <cfRule type="expression" dxfId="85" priority="707">
      <formula>$Y$26="Student Attending"</formula>
    </cfRule>
  </conditionalFormatting>
  <conditionalFormatting sqref="H12:J12 D12">
    <cfRule type="expression" dxfId="84" priority="712">
      <formula>$Y$27="Student Deffering"</formula>
    </cfRule>
    <cfRule type="expression" dxfId="83" priority="713">
      <formula>$Y$27="Student Attending"</formula>
    </cfRule>
  </conditionalFormatting>
  <conditionalFormatting sqref="H13:J13 D13">
    <cfRule type="expression" dxfId="82" priority="716">
      <formula>$Y$28="Student Deffering"</formula>
    </cfRule>
    <cfRule type="expression" dxfId="81" priority="717">
      <formula>$Y$28="Student Attending"</formula>
    </cfRule>
  </conditionalFormatting>
  <conditionalFormatting sqref="H14:J14 D14">
    <cfRule type="expression" dxfId="80" priority="720">
      <formula>$Y$32="Studend Deffering"</formula>
    </cfRule>
    <cfRule type="expression" dxfId="79" priority="721">
      <formula>$Y$32="Studend Attending"</formula>
    </cfRule>
  </conditionalFormatting>
  <conditionalFormatting sqref="H14:J15 D14:D15">
    <cfRule type="expression" dxfId="78" priority="724">
      <formula>$Y$33="Student Deffering"</formula>
    </cfRule>
    <cfRule type="expression" dxfId="77" priority="725">
      <formula>$Y$33="Student Attending"</formula>
    </cfRule>
  </conditionalFormatting>
  <conditionalFormatting sqref="H15:J16 D15:D16">
    <cfRule type="expression" dxfId="76" priority="728">
      <formula>$Y$34="Student Deffering"</formula>
    </cfRule>
    <cfRule type="expression" dxfId="75" priority="729">
      <formula>$Y$34="Student Attending"</formula>
    </cfRule>
  </conditionalFormatting>
  <conditionalFormatting sqref="H16:J17 D16:D17">
    <cfRule type="expression" dxfId="74" priority="732">
      <formula>$Y$36="Student Deffering"</formula>
    </cfRule>
    <cfRule type="expression" dxfId="73" priority="733">
      <formula>$Y$36="Student Attending"</formula>
    </cfRule>
  </conditionalFormatting>
  <conditionalFormatting sqref="H17:J18 D17:D18">
    <cfRule type="expression" dxfId="72" priority="736">
      <formula>$Y$38="Student Deffering"</formula>
    </cfRule>
    <cfRule type="expression" dxfId="71" priority="737">
      <formula>$Y$38="Student Attending"</formula>
    </cfRule>
  </conditionalFormatting>
  <conditionalFormatting sqref="H18:J18 D18">
    <cfRule type="expression" dxfId="70" priority="740">
      <formula>$Y$39="Student Deffering"</formula>
    </cfRule>
    <cfRule type="expression" dxfId="69" priority="741">
      <formula>$Y$39="Student Attending"</formula>
    </cfRule>
  </conditionalFormatting>
  <conditionalFormatting sqref="D5">
    <cfRule type="expression" dxfId="68" priority="744">
      <formula>$Y$13="Student Attending"</formula>
    </cfRule>
    <cfRule type="expression" dxfId="67" priority="745">
      <formula>$Y$13="Student Deffering"</formula>
    </cfRule>
  </conditionalFormatting>
  <dataValidations count="7">
    <dataValidation type="list" allowBlank="1" showInputMessage="1" showErrorMessage="1" sqref="AB5:AB34">
      <formula1>$AB$35:$AB$38</formula1>
    </dataValidation>
    <dataValidation type="list" allowBlank="1" showInputMessage="1" showErrorMessage="1" prompt="PU = Push-Ups_x000a_SU = Sit-Ups_x000a_RUN = Run_x000a_(Or Combination of)" sqref="X5:X34">
      <formula1>$X$36:$X$41</formula1>
    </dataValidation>
    <dataValidation type="list" allowBlank="1" showInputMessage="1" showErrorMessage="1" sqref="AA5:AA34">
      <formula1>$AA$35:$AA$37</formula1>
    </dataValidation>
    <dataValidation type="list" showInputMessage="1" showErrorMessage="1" sqref="L5:L34">
      <formula1>$L$40:$L$43</formula1>
    </dataValidation>
    <dataValidation type="list" showInputMessage="1" showErrorMessage="1" sqref="F5:F34">
      <formula1>$F$40:$F$42</formula1>
    </dataValidation>
    <dataValidation type="list" showInputMessage="1" showErrorMessage="1" sqref="C5:C34">
      <formula1>$C$39:$C$42</formula1>
    </dataValidation>
    <dataValidation type="list" allowBlank="1" showInputMessage="1" showErrorMessage="1" sqref="K5:K34">
      <formula1>$K$35:$K$38</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779" r:id="rId7" name="ResetSpreadsheet">
          <controlPr defaultSize="0" autoLine="0" r:id="rId8">
            <anchor moveWithCells="1">
              <from>
                <xdr:col>7</xdr:col>
                <xdr:colOff>1143000</xdr:colOff>
                <xdr:row>0</xdr:row>
                <xdr:rowOff>304800</xdr:rowOff>
              </from>
              <to>
                <xdr:col>8</xdr:col>
                <xdr:colOff>1200150</xdr:colOff>
                <xdr:row>0</xdr:row>
                <xdr:rowOff>876300</xdr:rowOff>
              </to>
            </anchor>
          </controlPr>
        </control>
      </mc:Choice>
      <mc:Fallback>
        <control shapeId="8779" r:id="rId7" name="ResetSpreadsheet"/>
      </mc:Fallback>
    </mc:AlternateContent>
    <mc:AlternateContent xmlns:mc="http://schemas.openxmlformats.org/markup-compatibility/2006">
      <mc:Choice Requires="x14">
        <control shapeId="8781" r:id="rId9" name="HideEmptyRows">
          <controlPr defaultSize="0" autoLine="0" r:id="rId10">
            <anchor moveWithCells="1">
              <from>
                <xdr:col>9</xdr:col>
                <xdr:colOff>285750</xdr:colOff>
                <xdr:row>0</xdr:row>
                <xdr:rowOff>304800</xdr:rowOff>
              </from>
              <to>
                <xdr:col>13</xdr:col>
                <xdr:colOff>228600</xdr:colOff>
                <xdr:row>0</xdr:row>
                <xdr:rowOff>876300</xdr:rowOff>
              </to>
            </anchor>
          </controlPr>
        </control>
      </mc:Choice>
      <mc:Fallback>
        <control shapeId="8781" r:id="rId9" name="HideEmptyRow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A170"/>
  <sheetViews>
    <sheetView workbookViewId="0">
      <selection activeCell="N10" sqref="N10"/>
    </sheetView>
  </sheetViews>
  <sheetFormatPr defaultRowHeight="20.100000000000001" customHeight="1" x14ac:dyDescent="0.2"/>
  <cols>
    <col min="1" max="1" width="3.85546875" style="536" customWidth="1"/>
    <col min="2" max="2" width="11.7109375" style="536" customWidth="1"/>
    <col min="3" max="3" width="15.7109375" style="34" customWidth="1"/>
    <col min="4" max="4" width="8.42578125" style="34" customWidth="1"/>
    <col min="5" max="5" width="6.7109375" style="34" customWidth="1"/>
    <col min="6" max="7" width="9.7109375" style="34" customWidth="1"/>
    <col min="8" max="9" width="12.7109375" style="34" customWidth="1"/>
    <col min="10" max="10" width="9.7109375" style="34" customWidth="1"/>
    <col min="11" max="12" width="12.7109375" style="34" customWidth="1"/>
    <col min="13" max="13" width="12.85546875" style="34" customWidth="1"/>
    <col min="14" max="14" width="16.140625" style="34" customWidth="1"/>
    <col min="15" max="15" width="13.7109375" style="34" customWidth="1"/>
    <col min="16" max="16" width="9.140625" style="34"/>
    <col min="17" max="17" width="9.7109375" style="68" bestFit="1" customWidth="1"/>
    <col min="18" max="19" width="9.140625" style="68"/>
    <col min="20" max="20" width="9.7109375" style="68" bestFit="1" customWidth="1"/>
    <col min="21" max="53" width="9.140625" style="68"/>
    <col min="54" max="16384" width="9.140625" style="34"/>
  </cols>
  <sheetData>
    <row r="1" spans="1:53" s="68" customFormat="1" ht="96" customHeight="1" thickBot="1" x14ac:dyDescent="0.25">
      <c r="A1" s="879"/>
      <c r="B1" s="879"/>
      <c r="C1" s="879"/>
      <c r="D1" s="899" t="str">
        <f>Admin!E1</f>
        <v>15W SLC    CLASS: 15-005</v>
      </c>
      <c r="E1" s="899"/>
      <c r="F1" s="899"/>
      <c r="G1" s="900" t="s">
        <v>194</v>
      </c>
      <c r="H1" s="900"/>
      <c r="I1" s="900"/>
      <c r="J1" s="900"/>
      <c r="K1" s="900"/>
      <c r="L1" s="900"/>
      <c r="M1" s="900"/>
      <c r="N1" s="900"/>
      <c r="O1" s="900"/>
      <c r="P1" s="900"/>
    </row>
    <row r="2" spans="1:53" s="517" customFormat="1" ht="19.5" customHeight="1" x14ac:dyDescent="0.25">
      <c r="A2" s="893" t="s">
        <v>53</v>
      </c>
      <c r="B2" s="889" t="s">
        <v>185</v>
      </c>
      <c r="C2" s="890"/>
      <c r="D2" s="895" t="s">
        <v>72</v>
      </c>
      <c r="E2" s="895" t="s">
        <v>56</v>
      </c>
      <c r="F2" s="897" t="s">
        <v>180</v>
      </c>
      <c r="G2" s="895" t="s">
        <v>233</v>
      </c>
      <c r="H2" s="901" t="s">
        <v>182</v>
      </c>
      <c r="I2" s="902"/>
      <c r="J2" s="897" t="s">
        <v>234</v>
      </c>
      <c r="K2" s="901" t="s">
        <v>181</v>
      </c>
      <c r="L2" s="902"/>
      <c r="M2" s="897" t="s">
        <v>235</v>
      </c>
      <c r="N2" s="897" t="s">
        <v>236</v>
      </c>
      <c r="O2" s="903" t="s">
        <v>183</v>
      </c>
      <c r="P2" s="904"/>
      <c r="Q2" s="515"/>
      <c r="R2" s="515"/>
      <c r="S2" s="515"/>
      <c r="T2" s="515"/>
      <c r="U2" s="516"/>
      <c r="V2" s="516"/>
      <c r="W2" s="516"/>
      <c r="X2" s="516"/>
      <c r="Y2" s="516"/>
      <c r="Z2" s="516"/>
      <c r="AA2" s="516"/>
      <c r="AB2" s="516"/>
      <c r="AC2" s="516"/>
      <c r="AD2" s="516"/>
      <c r="AE2" s="516"/>
      <c r="AF2" s="516"/>
      <c r="AG2" s="516"/>
      <c r="AH2" s="516"/>
      <c r="AI2" s="516"/>
      <c r="AJ2" s="516"/>
      <c r="AK2" s="516"/>
      <c r="AL2" s="516"/>
      <c r="AM2" s="516"/>
      <c r="AN2" s="516"/>
      <c r="AO2" s="516"/>
      <c r="AP2" s="516"/>
      <c r="AQ2" s="516"/>
      <c r="AR2" s="516"/>
      <c r="AS2" s="516"/>
      <c r="AT2" s="516"/>
      <c r="AU2" s="516"/>
      <c r="AV2" s="516"/>
      <c r="AW2" s="516"/>
      <c r="AX2" s="516"/>
      <c r="AY2" s="516"/>
      <c r="AZ2" s="516"/>
      <c r="BA2" s="516"/>
    </row>
    <row r="3" spans="1:53" ht="33" customHeight="1" thickBot="1" x14ac:dyDescent="0.25">
      <c r="A3" s="894"/>
      <c r="B3" s="891"/>
      <c r="C3" s="892"/>
      <c r="D3" s="896"/>
      <c r="E3" s="896"/>
      <c r="F3" s="898"/>
      <c r="G3" s="896"/>
      <c r="H3" s="518" t="s">
        <v>237</v>
      </c>
      <c r="I3" s="518" t="s">
        <v>238</v>
      </c>
      <c r="J3" s="898"/>
      <c r="K3" s="518" t="s">
        <v>237</v>
      </c>
      <c r="L3" s="518" t="s">
        <v>238</v>
      </c>
      <c r="M3" s="898"/>
      <c r="N3" s="898"/>
      <c r="O3" s="519" t="s">
        <v>239</v>
      </c>
      <c r="P3" s="520" t="s">
        <v>184</v>
      </c>
    </row>
    <row r="4" spans="1:53" ht="20.100000000000001" customHeight="1" x14ac:dyDescent="0.2">
      <c r="A4" s="521">
        <v>1</v>
      </c>
      <c r="B4" s="884" t="str">
        <f>T(Admin!D5)</f>
        <v>A</v>
      </c>
      <c r="C4" s="885"/>
      <c r="D4" s="522" t="str">
        <f>T(Admin!C5)</f>
        <v/>
      </c>
      <c r="E4" s="523">
        <f>Admin!G5</f>
        <v>25</v>
      </c>
      <c r="F4" s="537"/>
      <c r="G4" s="538"/>
      <c r="H4" s="888" t="str">
        <f t="shared" ref="H4:H33" ca="1" si="0">YEAR(Q4)-YEAR(G4)-IF(OR(MONTH(Q4)&lt;MONTH(G4),AND(MONTH(Q4)=MONTH(G4), DAY(Q4)&lt;DAY(G4))),1,0)&amp;" years, "&amp;MONTH(Q4)-MONTH(G4)+IF(AND(MONTH(Q4) &lt;=MONTH(G4),DAY(Q4)&lt;DAY(G4)),11,IF(AND(MONTH(Q4)&lt;MONTH(G4),DAY(Q4) &gt;=DAY(G4)),12,IF(AND(MONTH(Q4)&gt;MONTH(G4),DAY(Q4)&lt;DAY(G4)),-1)))&amp;" months "</f>
        <v xml:space="preserve">115 years, 6 months </v>
      </c>
      <c r="I4" s="888"/>
      <c r="J4" s="538"/>
      <c r="K4" s="888" t="str">
        <f t="shared" ref="K4:K33" ca="1" si="1">YEAR(T4)-YEAR(J4)-IF(OR(MONTH(T4)&lt;MONTH(J4),AND(MONTH(T4)=MONTH(J4), DAY(T4)&lt;DAY(J4))),1,0)&amp;" years, "&amp;MONTH(T4)-MONTH(J4)+IF(AND(MONTH(T4) &lt;=MONTH(J4),DAY(T4)&lt;DAY(J4)),11,IF(AND(MONTH(T4)&lt;MONTH(J4),DAY(T4) &gt;=DAY(J4)),12,IF(AND(MONTH(T4)&gt;MONTH(J4),DAY(T4)&lt;DAY(J4)),-1)))&amp;" months "</f>
        <v xml:space="preserve">115 years, 6 months </v>
      </c>
      <c r="L4" s="888"/>
      <c r="M4" s="537"/>
      <c r="N4" s="537"/>
      <c r="O4" s="537"/>
      <c r="P4" s="546"/>
      <c r="Q4" s="524">
        <f ca="1">TODAY()</f>
        <v>42215</v>
      </c>
      <c r="R4" s="524"/>
      <c r="S4" s="524"/>
      <c r="T4" s="524">
        <f ca="1">TODAY()</f>
        <v>42215</v>
      </c>
    </row>
    <row r="5" spans="1:53" ht="20.100000000000001" customHeight="1" x14ac:dyDescent="0.2">
      <c r="A5" s="525">
        <v>2</v>
      </c>
      <c r="B5" s="880" t="str">
        <f>T(Admin!D6)</f>
        <v>A</v>
      </c>
      <c r="C5" s="881"/>
      <c r="D5" s="526" t="str">
        <f>T(Admin!C6)</f>
        <v/>
      </c>
      <c r="E5" s="527">
        <f>Admin!G6</f>
        <v>32</v>
      </c>
      <c r="F5" s="539"/>
      <c r="G5" s="540"/>
      <c r="H5" s="886" t="str">
        <f t="shared" ca="1" si="0"/>
        <v xml:space="preserve">115 years, 6 months </v>
      </c>
      <c r="I5" s="886"/>
      <c r="J5" s="540"/>
      <c r="K5" s="886" t="str">
        <f t="shared" ca="1" si="1"/>
        <v xml:space="preserve">115 years, 6 months </v>
      </c>
      <c r="L5" s="886"/>
      <c r="M5" s="539"/>
      <c r="N5" s="539"/>
      <c r="O5" s="539"/>
      <c r="P5" s="547"/>
      <c r="Q5" s="524">
        <f t="shared" ref="Q5:Q33" ca="1" si="2">TODAY()</f>
        <v>42215</v>
      </c>
      <c r="R5" s="524"/>
      <c r="S5" s="524"/>
      <c r="T5" s="524">
        <f t="shared" ref="T5:T33" ca="1" si="3">TODAY()</f>
        <v>42215</v>
      </c>
    </row>
    <row r="6" spans="1:53" ht="20.100000000000001" customHeight="1" x14ac:dyDescent="0.2">
      <c r="A6" s="525">
        <v>3</v>
      </c>
      <c r="B6" s="880" t="str">
        <f>T(Admin!D7)</f>
        <v>A</v>
      </c>
      <c r="C6" s="881"/>
      <c r="D6" s="526" t="str">
        <f>T(Admin!C7)</f>
        <v/>
      </c>
      <c r="E6" s="527">
        <f>Admin!G7</f>
        <v>45</v>
      </c>
      <c r="F6" s="539"/>
      <c r="G6" s="540"/>
      <c r="H6" s="886" t="str">
        <f t="shared" ca="1" si="0"/>
        <v xml:space="preserve">115 years, 6 months </v>
      </c>
      <c r="I6" s="886"/>
      <c r="J6" s="540"/>
      <c r="K6" s="886" t="str">
        <f t="shared" ca="1" si="1"/>
        <v xml:space="preserve">115 years, 6 months </v>
      </c>
      <c r="L6" s="886"/>
      <c r="M6" s="539"/>
      <c r="N6" s="539"/>
      <c r="O6" s="539"/>
      <c r="P6" s="547"/>
      <c r="Q6" s="524">
        <f t="shared" ca="1" si="2"/>
        <v>42215</v>
      </c>
      <c r="R6" s="524"/>
      <c r="S6" s="524"/>
      <c r="T6" s="524">
        <f t="shared" ca="1" si="3"/>
        <v>42215</v>
      </c>
    </row>
    <row r="7" spans="1:53" ht="20.100000000000001" customHeight="1" x14ac:dyDescent="0.2">
      <c r="A7" s="525">
        <v>4</v>
      </c>
      <c r="B7" s="880" t="str">
        <f>T(Admin!D8)</f>
        <v>A</v>
      </c>
      <c r="C7" s="881"/>
      <c r="D7" s="526" t="str">
        <f>T(Admin!C8)</f>
        <v/>
      </c>
      <c r="E7" s="527">
        <f>Admin!G8</f>
        <v>28</v>
      </c>
      <c r="F7" s="539"/>
      <c r="G7" s="540"/>
      <c r="H7" s="886" t="str">
        <f t="shared" ca="1" si="0"/>
        <v xml:space="preserve">115 years, 6 months </v>
      </c>
      <c r="I7" s="886"/>
      <c r="J7" s="540"/>
      <c r="K7" s="886" t="str">
        <f t="shared" ca="1" si="1"/>
        <v xml:space="preserve">115 years, 6 months </v>
      </c>
      <c r="L7" s="886"/>
      <c r="M7" s="539"/>
      <c r="N7" s="539"/>
      <c r="O7" s="539"/>
      <c r="P7" s="547"/>
      <c r="Q7" s="524">
        <f t="shared" ca="1" si="2"/>
        <v>42215</v>
      </c>
      <c r="R7" s="524"/>
      <c r="S7" s="524"/>
      <c r="T7" s="524">
        <f t="shared" ca="1" si="3"/>
        <v>42215</v>
      </c>
    </row>
    <row r="8" spans="1:53" ht="20.100000000000001" customHeight="1" x14ac:dyDescent="0.2">
      <c r="A8" s="525">
        <v>5</v>
      </c>
      <c r="B8" s="880" t="str">
        <f>T(Admin!D9)</f>
        <v>A</v>
      </c>
      <c r="C8" s="881"/>
      <c r="D8" s="526" t="str">
        <f>T(Admin!C9)</f>
        <v/>
      </c>
      <c r="E8" s="527">
        <f>Admin!G9</f>
        <v>19</v>
      </c>
      <c r="F8" s="539"/>
      <c r="G8" s="540"/>
      <c r="H8" s="886" t="str">
        <f t="shared" ca="1" si="0"/>
        <v xml:space="preserve">115 years, 6 months </v>
      </c>
      <c r="I8" s="886"/>
      <c r="J8" s="540"/>
      <c r="K8" s="886" t="str">
        <f t="shared" ca="1" si="1"/>
        <v xml:space="preserve">115 years, 6 months </v>
      </c>
      <c r="L8" s="886"/>
      <c r="M8" s="539"/>
      <c r="N8" s="539"/>
      <c r="O8" s="539"/>
      <c r="P8" s="547"/>
      <c r="Q8" s="524">
        <f t="shared" ca="1" si="2"/>
        <v>42215</v>
      </c>
      <c r="R8" s="524"/>
      <c r="S8" s="524"/>
      <c r="T8" s="524">
        <f t="shared" ca="1" si="3"/>
        <v>42215</v>
      </c>
    </row>
    <row r="9" spans="1:53" ht="20.100000000000001" customHeight="1" x14ac:dyDescent="0.2">
      <c r="A9" s="525">
        <v>6</v>
      </c>
      <c r="B9" s="880" t="str">
        <f>T(Admin!D10)</f>
        <v/>
      </c>
      <c r="C9" s="881"/>
      <c r="D9" s="526" t="str">
        <f>T(Admin!C10)</f>
        <v/>
      </c>
      <c r="E9" s="527">
        <f>Admin!G10</f>
        <v>0</v>
      </c>
      <c r="F9" s="541"/>
      <c r="G9" s="540"/>
      <c r="H9" s="886" t="str">
        <f t="shared" ca="1" si="0"/>
        <v xml:space="preserve">115 years, 6 months </v>
      </c>
      <c r="I9" s="886"/>
      <c r="J9" s="540"/>
      <c r="K9" s="886" t="str">
        <f t="shared" ca="1" si="1"/>
        <v xml:space="preserve">115 years, 6 months </v>
      </c>
      <c r="L9" s="886"/>
      <c r="M9" s="539"/>
      <c r="N9" s="539"/>
      <c r="O9" s="539"/>
      <c r="P9" s="547"/>
      <c r="Q9" s="524">
        <f t="shared" ca="1" si="2"/>
        <v>42215</v>
      </c>
      <c r="R9" s="524"/>
      <c r="S9" s="524"/>
      <c r="T9" s="524">
        <f t="shared" ca="1" si="3"/>
        <v>42215</v>
      </c>
    </row>
    <row r="10" spans="1:53" ht="20.100000000000001" customHeight="1" x14ac:dyDescent="0.2">
      <c r="A10" s="525">
        <v>7</v>
      </c>
      <c r="B10" s="880" t="str">
        <f>T(Admin!D11)</f>
        <v/>
      </c>
      <c r="C10" s="881"/>
      <c r="D10" s="526" t="str">
        <f>T(Admin!C11)</f>
        <v/>
      </c>
      <c r="E10" s="527">
        <f>Admin!G11</f>
        <v>0</v>
      </c>
      <c r="F10" s="539"/>
      <c r="G10" s="540"/>
      <c r="H10" s="886" t="str">
        <f t="shared" ca="1" si="0"/>
        <v xml:space="preserve">115 years, 6 months </v>
      </c>
      <c r="I10" s="886"/>
      <c r="J10" s="540"/>
      <c r="K10" s="886" t="str">
        <f t="shared" ca="1" si="1"/>
        <v xml:space="preserve">115 years, 6 months </v>
      </c>
      <c r="L10" s="886"/>
      <c r="M10" s="539"/>
      <c r="N10" s="539"/>
      <c r="O10" s="539"/>
      <c r="P10" s="547"/>
      <c r="Q10" s="524">
        <f t="shared" ca="1" si="2"/>
        <v>42215</v>
      </c>
      <c r="R10" s="524"/>
      <c r="S10" s="524"/>
      <c r="T10" s="524">
        <f t="shared" ca="1" si="3"/>
        <v>42215</v>
      </c>
    </row>
    <row r="11" spans="1:53" ht="20.100000000000001" customHeight="1" x14ac:dyDescent="0.2">
      <c r="A11" s="525">
        <v>8</v>
      </c>
      <c r="B11" s="880" t="str">
        <f>T(Admin!D12)</f>
        <v/>
      </c>
      <c r="C11" s="881"/>
      <c r="D11" s="526" t="str">
        <f>T(Admin!C12)</f>
        <v/>
      </c>
      <c r="E11" s="527">
        <f>Admin!G12</f>
        <v>0</v>
      </c>
      <c r="F11" s="541"/>
      <c r="G11" s="540"/>
      <c r="H11" s="886" t="str">
        <f t="shared" ca="1" si="0"/>
        <v xml:space="preserve">115 years, 6 months </v>
      </c>
      <c r="I11" s="886"/>
      <c r="J11" s="540"/>
      <c r="K11" s="886" t="str">
        <f t="shared" ca="1" si="1"/>
        <v xml:space="preserve">115 years, 6 months </v>
      </c>
      <c r="L11" s="886"/>
      <c r="M11" s="539"/>
      <c r="N11" s="539"/>
      <c r="O11" s="539"/>
      <c r="P11" s="547"/>
      <c r="Q11" s="524">
        <f t="shared" ca="1" si="2"/>
        <v>42215</v>
      </c>
      <c r="R11" s="524"/>
      <c r="S11" s="524"/>
      <c r="T11" s="524">
        <f t="shared" ca="1" si="3"/>
        <v>42215</v>
      </c>
    </row>
    <row r="12" spans="1:53" ht="20.100000000000001" customHeight="1" x14ac:dyDescent="0.2">
      <c r="A12" s="525">
        <v>9</v>
      </c>
      <c r="B12" s="880" t="str">
        <f>T(Admin!D13)</f>
        <v/>
      </c>
      <c r="C12" s="881"/>
      <c r="D12" s="526" t="str">
        <f>T(Admin!C13)</f>
        <v/>
      </c>
      <c r="E12" s="527">
        <f>Admin!G13</f>
        <v>0</v>
      </c>
      <c r="F12" s="541"/>
      <c r="G12" s="540"/>
      <c r="H12" s="886" t="str">
        <f t="shared" ca="1" si="0"/>
        <v xml:space="preserve">115 years, 6 months </v>
      </c>
      <c r="I12" s="886"/>
      <c r="J12" s="540"/>
      <c r="K12" s="886" t="str">
        <f t="shared" ca="1" si="1"/>
        <v xml:space="preserve">115 years, 6 months </v>
      </c>
      <c r="L12" s="886"/>
      <c r="M12" s="539"/>
      <c r="N12" s="539"/>
      <c r="O12" s="539"/>
      <c r="P12" s="547"/>
      <c r="Q12" s="524">
        <f t="shared" ca="1" si="2"/>
        <v>42215</v>
      </c>
      <c r="R12" s="524"/>
      <c r="S12" s="524"/>
      <c r="T12" s="524">
        <f t="shared" ca="1" si="3"/>
        <v>42215</v>
      </c>
    </row>
    <row r="13" spans="1:53" ht="20.100000000000001" customHeight="1" x14ac:dyDescent="0.2">
      <c r="A13" s="525">
        <v>10</v>
      </c>
      <c r="B13" s="880" t="str">
        <f>T(Admin!D14)</f>
        <v/>
      </c>
      <c r="C13" s="881"/>
      <c r="D13" s="526" t="str">
        <f>T(Admin!C14)</f>
        <v/>
      </c>
      <c r="E13" s="527">
        <f>Admin!G14</f>
        <v>0</v>
      </c>
      <c r="F13" s="541"/>
      <c r="G13" s="540"/>
      <c r="H13" s="886" t="str">
        <f t="shared" ca="1" si="0"/>
        <v xml:space="preserve">115 years, 6 months </v>
      </c>
      <c r="I13" s="886"/>
      <c r="J13" s="540"/>
      <c r="K13" s="886" t="str">
        <f t="shared" ca="1" si="1"/>
        <v xml:space="preserve">115 years, 6 months </v>
      </c>
      <c r="L13" s="886"/>
      <c r="M13" s="539"/>
      <c r="N13" s="539"/>
      <c r="O13" s="539"/>
      <c r="P13" s="547"/>
      <c r="Q13" s="524">
        <f t="shared" ca="1" si="2"/>
        <v>42215</v>
      </c>
      <c r="R13" s="524"/>
      <c r="S13" s="524"/>
      <c r="T13" s="524">
        <f t="shared" ca="1" si="3"/>
        <v>42215</v>
      </c>
    </row>
    <row r="14" spans="1:53" ht="20.100000000000001" customHeight="1" x14ac:dyDescent="0.2">
      <c r="A14" s="525">
        <v>11</v>
      </c>
      <c r="B14" s="880" t="str">
        <f>T(Admin!D15)</f>
        <v/>
      </c>
      <c r="C14" s="881"/>
      <c r="D14" s="526" t="str">
        <f>T(Admin!C15)</f>
        <v/>
      </c>
      <c r="E14" s="527">
        <f>Admin!G15</f>
        <v>0</v>
      </c>
      <c r="F14" s="541"/>
      <c r="G14" s="540"/>
      <c r="H14" s="886" t="str">
        <f t="shared" ca="1" si="0"/>
        <v xml:space="preserve">115 years, 6 months </v>
      </c>
      <c r="I14" s="886"/>
      <c r="J14" s="540"/>
      <c r="K14" s="886" t="str">
        <f t="shared" ca="1" si="1"/>
        <v xml:space="preserve">115 years, 6 months </v>
      </c>
      <c r="L14" s="886"/>
      <c r="M14" s="539"/>
      <c r="N14" s="539"/>
      <c r="O14" s="539"/>
      <c r="P14" s="547"/>
      <c r="Q14" s="524">
        <f t="shared" ca="1" si="2"/>
        <v>42215</v>
      </c>
      <c r="R14" s="524"/>
      <c r="S14" s="524"/>
      <c r="T14" s="524">
        <f t="shared" ca="1" si="3"/>
        <v>42215</v>
      </c>
    </row>
    <row r="15" spans="1:53" ht="20.100000000000001" customHeight="1" x14ac:dyDescent="0.2">
      <c r="A15" s="525">
        <v>12</v>
      </c>
      <c r="B15" s="880" t="str">
        <f>T(Admin!D16)</f>
        <v/>
      </c>
      <c r="C15" s="881"/>
      <c r="D15" s="526" t="str">
        <f>T(Admin!C16)</f>
        <v/>
      </c>
      <c r="E15" s="527">
        <f>Admin!G16</f>
        <v>0</v>
      </c>
      <c r="F15" s="539"/>
      <c r="G15" s="540"/>
      <c r="H15" s="886" t="str">
        <f t="shared" ca="1" si="0"/>
        <v xml:space="preserve">115 years, 6 months </v>
      </c>
      <c r="I15" s="886"/>
      <c r="J15" s="540"/>
      <c r="K15" s="886" t="str">
        <f t="shared" ca="1" si="1"/>
        <v xml:space="preserve">115 years, 6 months </v>
      </c>
      <c r="L15" s="886"/>
      <c r="M15" s="539"/>
      <c r="N15" s="539"/>
      <c r="O15" s="539"/>
      <c r="P15" s="547"/>
      <c r="Q15" s="524">
        <f t="shared" ca="1" si="2"/>
        <v>42215</v>
      </c>
      <c r="R15" s="524"/>
      <c r="S15" s="524"/>
      <c r="T15" s="524">
        <f t="shared" ca="1" si="3"/>
        <v>42215</v>
      </c>
    </row>
    <row r="16" spans="1:53" ht="20.100000000000001" customHeight="1" x14ac:dyDescent="0.2">
      <c r="A16" s="525">
        <v>13</v>
      </c>
      <c r="B16" s="880" t="str">
        <f>T(Admin!D17)</f>
        <v/>
      </c>
      <c r="C16" s="881"/>
      <c r="D16" s="526" t="str">
        <f>T(Admin!C17)</f>
        <v/>
      </c>
      <c r="E16" s="527">
        <f>Admin!G17</f>
        <v>0</v>
      </c>
      <c r="F16" s="539"/>
      <c r="G16" s="540"/>
      <c r="H16" s="886" t="str">
        <f t="shared" ca="1" si="0"/>
        <v xml:space="preserve">115 years, 6 months </v>
      </c>
      <c r="I16" s="886"/>
      <c r="J16" s="540"/>
      <c r="K16" s="886" t="str">
        <f t="shared" ca="1" si="1"/>
        <v xml:space="preserve">115 years, 6 months </v>
      </c>
      <c r="L16" s="886"/>
      <c r="M16" s="539"/>
      <c r="N16" s="539"/>
      <c r="O16" s="539"/>
      <c r="P16" s="547"/>
      <c r="Q16" s="524">
        <f t="shared" ca="1" si="2"/>
        <v>42215</v>
      </c>
      <c r="R16" s="524"/>
      <c r="S16" s="524"/>
      <c r="T16" s="524">
        <f t="shared" ca="1" si="3"/>
        <v>42215</v>
      </c>
    </row>
    <row r="17" spans="1:20" ht="20.100000000000001" customHeight="1" x14ac:dyDescent="0.2">
      <c r="A17" s="525">
        <v>14</v>
      </c>
      <c r="B17" s="880" t="str">
        <f>T(Admin!D18)</f>
        <v/>
      </c>
      <c r="C17" s="881"/>
      <c r="D17" s="526" t="str">
        <f>T(Admin!C18)</f>
        <v/>
      </c>
      <c r="E17" s="527">
        <f>Admin!G18</f>
        <v>0</v>
      </c>
      <c r="F17" s="539"/>
      <c r="G17" s="540"/>
      <c r="H17" s="886" t="str">
        <f t="shared" ca="1" si="0"/>
        <v xml:space="preserve">115 years, 6 months </v>
      </c>
      <c r="I17" s="886"/>
      <c r="J17" s="540"/>
      <c r="K17" s="886" t="str">
        <f t="shared" ca="1" si="1"/>
        <v xml:space="preserve">115 years, 6 months </v>
      </c>
      <c r="L17" s="886"/>
      <c r="M17" s="539"/>
      <c r="N17" s="539"/>
      <c r="O17" s="539"/>
      <c r="P17" s="547"/>
      <c r="Q17" s="524">
        <f t="shared" ca="1" si="2"/>
        <v>42215</v>
      </c>
      <c r="R17" s="524"/>
      <c r="S17" s="524"/>
      <c r="T17" s="524">
        <f t="shared" ca="1" si="3"/>
        <v>42215</v>
      </c>
    </row>
    <row r="18" spans="1:20" ht="20.100000000000001" customHeight="1" x14ac:dyDescent="0.2">
      <c r="A18" s="525">
        <v>15</v>
      </c>
      <c r="B18" s="880" t="str">
        <f>T(Admin!D19)</f>
        <v/>
      </c>
      <c r="C18" s="881"/>
      <c r="D18" s="526" t="str">
        <f>T(Admin!C19)</f>
        <v/>
      </c>
      <c r="E18" s="527">
        <f>Admin!G19</f>
        <v>0</v>
      </c>
      <c r="F18" s="539"/>
      <c r="G18" s="540"/>
      <c r="H18" s="886" t="str">
        <f t="shared" ca="1" si="0"/>
        <v xml:space="preserve">115 years, 6 months </v>
      </c>
      <c r="I18" s="886"/>
      <c r="J18" s="540"/>
      <c r="K18" s="886" t="str">
        <f t="shared" ca="1" si="1"/>
        <v xml:space="preserve">115 years, 6 months </v>
      </c>
      <c r="L18" s="886"/>
      <c r="M18" s="539"/>
      <c r="N18" s="539"/>
      <c r="O18" s="539"/>
      <c r="P18" s="547"/>
      <c r="Q18" s="524">
        <f t="shared" ca="1" si="2"/>
        <v>42215</v>
      </c>
      <c r="R18" s="524"/>
      <c r="S18" s="524"/>
      <c r="T18" s="524">
        <f t="shared" ca="1" si="3"/>
        <v>42215</v>
      </c>
    </row>
    <row r="19" spans="1:20" ht="20.100000000000001" customHeight="1" x14ac:dyDescent="0.2">
      <c r="A19" s="525">
        <v>16</v>
      </c>
      <c r="B19" s="880" t="str">
        <f>T(Admin!D20)</f>
        <v/>
      </c>
      <c r="C19" s="881"/>
      <c r="D19" s="526" t="str">
        <f>T(Admin!C20)</f>
        <v/>
      </c>
      <c r="E19" s="527">
        <f>Admin!G20</f>
        <v>0</v>
      </c>
      <c r="F19" s="539"/>
      <c r="G19" s="540"/>
      <c r="H19" s="886" t="str">
        <f t="shared" ca="1" si="0"/>
        <v xml:space="preserve">115 years, 6 months </v>
      </c>
      <c r="I19" s="886"/>
      <c r="J19" s="540"/>
      <c r="K19" s="886" t="str">
        <f t="shared" ca="1" si="1"/>
        <v xml:space="preserve">115 years, 6 months </v>
      </c>
      <c r="L19" s="886"/>
      <c r="M19" s="539"/>
      <c r="N19" s="539"/>
      <c r="O19" s="539"/>
      <c r="P19" s="547"/>
      <c r="Q19" s="524">
        <f t="shared" ca="1" si="2"/>
        <v>42215</v>
      </c>
      <c r="R19" s="524"/>
      <c r="S19" s="524"/>
      <c r="T19" s="524">
        <f t="shared" ca="1" si="3"/>
        <v>42215</v>
      </c>
    </row>
    <row r="20" spans="1:20" ht="20.100000000000001" customHeight="1" x14ac:dyDescent="0.2">
      <c r="A20" s="525">
        <v>17</v>
      </c>
      <c r="B20" s="880" t="str">
        <f>T(Admin!D21)</f>
        <v/>
      </c>
      <c r="C20" s="881"/>
      <c r="D20" s="526" t="str">
        <f>T(Admin!C21)</f>
        <v/>
      </c>
      <c r="E20" s="527">
        <f>Admin!G21</f>
        <v>0</v>
      </c>
      <c r="F20" s="541"/>
      <c r="G20" s="540"/>
      <c r="H20" s="886" t="str">
        <f t="shared" ca="1" si="0"/>
        <v xml:space="preserve">115 years, 6 months </v>
      </c>
      <c r="I20" s="886"/>
      <c r="J20" s="540"/>
      <c r="K20" s="886" t="str">
        <f t="shared" ca="1" si="1"/>
        <v xml:space="preserve">115 years, 6 months </v>
      </c>
      <c r="L20" s="886"/>
      <c r="M20" s="539"/>
      <c r="N20" s="539"/>
      <c r="O20" s="539"/>
      <c r="P20" s="547"/>
      <c r="Q20" s="524">
        <f t="shared" ca="1" si="2"/>
        <v>42215</v>
      </c>
      <c r="R20" s="524"/>
      <c r="S20" s="524"/>
      <c r="T20" s="524">
        <f t="shared" ca="1" si="3"/>
        <v>42215</v>
      </c>
    </row>
    <row r="21" spans="1:20" ht="20.100000000000001" customHeight="1" x14ac:dyDescent="0.2">
      <c r="A21" s="525">
        <v>18</v>
      </c>
      <c r="B21" s="880" t="str">
        <f>T(Admin!D22)</f>
        <v/>
      </c>
      <c r="C21" s="881"/>
      <c r="D21" s="526" t="str">
        <f>T(Admin!C22)</f>
        <v/>
      </c>
      <c r="E21" s="527">
        <f>Admin!G22</f>
        <v>0</v>
      </c>
      <c r="F21" s="539"/>
      <c r="G21" s="540"/>
      <c r="H21" s="886" t="str">
        <f t="shared" ca="1" si="0"/>
        <v xml:space="preserve">115 years, 6 months </v>
      </c>
      <c r="I21" s="886"/>
      <c r="J21" s="540"/>
      <c r="K21" s="886" t="str">
        <f t="shared" ca="1" si="1"/>
        <v xml:space="preserve">115 years, 6 months </v>
      </c>
      <c r="L21" s="886"/>
      <c r="M21" s="539"/>
      <c r="N21" s="539"/>
      <c r="O21" s="539"/>
      <c r="P21" s="547"/>
      <c r="Q21" s="524">
        <f t="shared" ca="1" si="2"/>
        <v>42215</v>
      </c>
      <c r="R21" s="524"/>
      <c r="S21" s="524"/>
      <c r="T21" s="524">
        <f t="shared" ca="1" si="3"/>
        <v>42215</v>
      </c>
    </row>
    <row r="22" spans="1:20" ht="20.100000000000001" customHeight="1" x14ac:dyDescent="0.2">
      <c r="A22" s="525">
        <v>19</v>
      </c>
      <c r="B22" s="880" t="str">
        <f>T(Admin!D23)</f>
        <v/>
      </c>
      <c r="C22" s="881"/>
      <c r="D22" s="526" t="str">
        <f>T(Admin!C23)</f>
        <v/>
      </c>
      <c r="E22" s="527">
        <f>Admin!G23</f>
        <v>0</v>
      </c>
      <c r="F22" s="539"/>
      <c r="G22" s="540"/>
      <c r="H22" s="886" t="str">
        <f t="shared" ca="1" si="0"/>
        <v xml:space="preserve">115 years, 6 months </v>
      </c>
      <c r="I22" s="886"/>
      <c r="J22" s="544"/>
      <c r="K22" s="886" t="str">
        <f t="shared" ca="1" si="1"/>
        <v xml:space="preserve">115 years, 6 months </v>
      </c>
      <c r="L22" s="886"/>
      <c r="M22" s="539"/>
      <c r="N22" s="539"/>
      <c r="O22" s="539"/>
      <c r="P22" s="548"/>
      <c r="Q22" s="524">
        <f t="shared" ca="1" si="2"/>
        <v>42215</v>
      </c>
      <c r="R22" s="524"/>
      <c r="S22" s="524"/>
      <c r="T22" s="524">
        <f t="shared" ca="1" si="3"/>
        <v>42215</v>
      </c>
    </row>
    <row r="23" spans="1:20" ht="20.100000000000001" customHeight="1" x14ac:dyDescent="0.2">
      <c r="A23" s="525">
        <v>20</v>
      </c>
      <c r="B23" s="880" t="str">
        <f>T(Admin!D24)</f>
        <v/>
      </c>
      <c r="C23" s="881"/>
      <c r="D23" s="526" t="str">
        <f>T(Admin!C24)</f>
        <v/>
      </c>
      <c r="E23" s="527">
        <f>Admin!G24</f>
        <v>0</v>
      </c>
      <c r="F23" s="539"/>
      <c r="G23" s="540"/>
      <c r="H23" s="886" t="str">
        <f t="shared" ca="1" si="0"/>
        <v xml:space="preserve">115 years, 6 months </v>
      </c>
      <c r="I23" s="886"/>
      <c r="J23" s="544"/>
      <c r="K23" s="886" t="str">
        <f t="shared" ca="1" si="1"/>
        <v xml:space="preserve">115 years, 6 months </v>
      </c>
      <c r="L23" s="886"/>
      <c r="M23" s="539"/>
      <c r="N23" s="539"/>
      <c r="O23" s="539"/>
      <c r="P23" s="548"/>
      <c r="Q23" s="524">
        <f t="shared" ca="1" si="2"/>
        <v>42215</v>
      </c>
      <c r="R23" s="524"/>
      <c r="S23" s="524"/>
      <c r="T23" s="524">
        <f t="shared" ca="1" si="3"/>
        <v>42215</v>
      </c>
    </row>
    <row r="24" spans="1:20" ht="20.100000000000001" customHeight="1" x14ac:dyDescent="0.2">
      <c r="A24" s="525">
        <v>21</v>
      </c>
      <c r="B24" s="880" t="str">
        <f>T(Admin!D25)</f>
        <v/>
      </c>
      <c r="C24" s="881"/>
      <c r="D24" s="526" t="str">
        <f>T(Admin!C25)</f>
        <v/>
      </c>
      <c r="E24" s="527">
        <f>Admin!G25</f>
        <v>0</v>
      </c>
      <c r="F24" s="539"/>
      <c r="G24" s="540"/>
      <c r="H24" s="886" t="str">
        <f t="shared" ca="1" si="0"/>
        <v xml:space="preserve">115 years, 6 months </v>
      </c>
      <c r="I24" s="886"/>
      <c r="J24" s="544"/>
      <c r="K24" s="886" t="str">
        <f t="shared" ca="1" si="1"/>
        <v xml:space="preserve">115 years, 6 months </v>
      </c>
      <c r="L24" s="886"/>
      <c r="M24" s="539"/>
      <c r="N24" s="539"/>
      <c r="O24" s="539"/>
      <c r="P24" s="548"/>
      <c r="Q24" s="524">
        <f t="shared" ca="1" si="2"/>
        <v>42215</v>
      </c>
      <c r="R24" s="524"/>
      <c r="S24" s="524"/>
      <c r="T24" s="524">
        <f t="shared" ca="1" si="3"/>
        <v>42215</v>
      </c>
    </row>
    <row r="25" spans="1:20" ht="20.100000000000001" customHeight="1" x14ac:dyDescent="0.2">
      <c r="A25" s="525">
        <v>22</v>
      </c>
      <c r="B25" s="880" t="str">
        <f>T(Admin!D26)</f>
        <v/>
      </c>
      <c r="C25" s="881"/>
      <c r="D25" s="526" t="str">
        <f>T(Admin!C26)</f>
        <v/>
      </c>
      <c r="E25" s="527">
        <f>Admin!G26</f>
        <v>0</v>
      </c>
      <c r="F25" s="539"/>
      <c r="G25" s="540"/>
      <c r="H25" s="886" t="str">
        <f t="shared" ca="1" si="0"/>
        <v xml:space="preserve">115 years, 6 months </v>
      </c>
      <c r="I25" s="886"/>
      <c r="J25" s="544"/>
      <c r="K25" s="886" t="str">
        <f t="shared" ca="1" si="1"/>
        <v xml:space="preserve">115 years, 6 months </v>
      </c>
      <c r="L25" s="886"/>
      <c r="M25" s="539"/>
      <c r="N25" s="539"/>
      <c r="O25" s="539"/>
      <c r="P25" s="548"/>
      <c r="Q25" s="524">
        <f t="shared" ca="1" si="2"/>
        <v>42215</v>
      </c>
      <c r="R25" s="524"/>
      <c r="S25" s="524"/>
      <c r="T25" s="524">
        <f t="shared" ca="1" si="3"/>
        <v>42215</v>
      </c>
    </row>
    <row r="26" spans="1:20" ht="20.100000000000001" customHeight="1" x14ac:dyDescent="0.2">
      <c r="A26" s="525">
        <v>23</v>
      </c>
      <c r="B26" s="880" t="str">
        <f>T(Admin!D27)</f>
        <v/>
      </c>
      <c r="C26" s="881"/>
      <c r="D26" s="526" t="str">
        <f>T(Admin!C27)</f>
        <v/>
      </c>
      <c r="E26" s="527">
        <f>Admin!G27</f>
        <v>0</v>
      </c>
      <c r="F26" s="539"/>
      <c r="G26" s="540"/>
      <c r="H26" s="886" t="str">
        <f t="shared" ca="1" si="0"/>
        <v xml:space="preserve">115 years, 6 months </v>
      </c>
      <c r="I26" s="886"/>
      <c r="J26" s="544"/>
      <c r="K26" s="886" t="str">
        <f t="shared" ca="1" si="1"/>
        <v xml:space="preserve">115 years, 6 months </v>
      </c>
      <c r="L26" s="886"/>
      <c r="M26" s="539"/>
      <c r="N26" s="539"/>
      <c r="O26" s="539"/>
      <c r="P26" s="548"/>
      <c r="Q26" s="524">
        <f t="shared" ca="1" si="2"/>
        <v>42215</v>
      </c>
      <c r="R26" s="524"/>
      <c r="S26" s="524"/>
      <c r="T26" s="524">
        <f t="shared" ca="1" si="3"/>
        <v>42215</v>
      </c>
    </row>
    <row r="27" spans="1:20" ht="20.100000000000001" customHeight="1" x14ac:dyDescent="0.2">
      <c r="A27" s="525">
        <v>24</v>
      </c>
      <c r="B27" s="880" t="str">
        <f>T(Admin!D28)</f>
        <v/>
      </c>
      <c r="C27" s="881"/>
      <c r="D27" s="526" t="str">
        <f>T(Admin!C28)</f>
        <v/>
      </c>
      <c r="E27" s="527">
        <f>Admin!G28</f>
        <v>0</v>
      </c>
      <c r="F27" s="539"/>
      <c r="G27" s="540"/>
      <c r="H27" s="886" t="str">
        <f t="shared" ca="1" si="0"/>
        <v xml:space="preserve">115 years, 6 months </v>
      </c>
      <c r="I27" s="886"/>
      <c r="J27" s="544"/>
      <c r="K27" s="886" t="str">
        <f t="shared" ca="1" si="1"/>
        <v xml:space="preserve">115 years, 6 months </v>
      </c>
      <c r="L27" s="886"/>
      <c r="M27" s="539"/>
      <c r="N27" s="539"/>
      <c r="O27" s="539"/>
      <c r="P27" s="548"/>
      <c r="Q27" s="524">
        <f t="shared" ca="1" si="2"/>
        <v>42215</v>
      </c>
      <c r="R27" s="524"/>
      <c r="S27" s="524"/>
      <c r="T27" s="524">
        <f t="shared" ca="1" si="3"/>
        <v>42215</v>
      </c>
    </row>
    <row r="28" spans="1:20" ht="20.100000000000001" customHeight="1" x14ac:dyDescent="0.2">
      <c r="A28" s="525">
        <v>25</v>
      </c>
      <c r="B28" s="880" t="str">
        <f>T(Admin!D29)</f>
        <v/>
      </c>
      <c r="C28" s="881"/>
      <c r="D28" s="526" t="str">
        <f>T(Admin!C29)</f>
        <v/>
      </c>
      <c r="E28" s="527">
        <f>Admin!G29</f>
        <v>0</v>
      </c>
      <c r="F28" s="539"/>
      <c r="G28" s="540"/>
      <c r="H28" s="886" t="str">
        <f t="shared" ca="1" si="0"/>
        <v xml:space="preserve">115 years, 6 months </v>
      </c>
      <c r="I28" s="886"/>
      <c r="J28" s="544"/>
      <c r="K28" s="886" t="str">
        <f t="shared" ca="1" si="1"/>
        <v xml:space="preserve">115 years, 6 months </v>
      </c>
      <c r="L28" s="886"/>
      <c r="M28" s="539"/>
      <c r="N28" s="539"/>
      <c r="O28" s="539"/>
      <c r="P28" s="548"/>
      <c r="Q28" s="524">
        <f t="shared" ca="1" si="2"/>
        <v>42215</v>
      </c>
      <c r="R28" s="524"/>
      <c r="S28" s="524"/>
      <c r="T28" s="524">
        <f t="shared" ca="1" si="3"/>
        <v>42215</v>
      </c>
    </row>
    <row r="29" spans="1:20" ht="20.100000000000001" customHeight="1" x14ac:dyDescent="0.2">
      <c r="A29" s="525">
        <v>26</v>
      </c>
      <c r="B29" s="880" t="str">
        <f>T(Admin!D30)</f>
        <v/>
      </c>
      <c r="C29" s="881"/>
      <c r="D29" s="526" t="str">
        <f>T(Admin!C30)</f>
        <v/>
      </c>
      <c r="E29" s="527">
        <f>Admin!G30</f>
        <v>0</v>
      </c>
      <c r="F29" s="539"/>
      <c r="G29" s="540"/>
      <c r="H29" s="886" t="str">
        <f t="shared" ca="1" si="0"/>
        <v xml:space="preserve">115 years, 6 months </v>
      </c>
      <c r="I29" s="886"/>
      <c r="J29" s="544"/>
      <c r="K29" s="886" t="str">
        <f t="shared" ca="1" si="1"/>
        <v xml:space="preserve">115 years, 6 months </v>
      </c>
      <c r="L29" s="886"/>
      <c r="M29" s="539"/>
      <c r="N29" s="539"/>
      <c r="O29" s="539"/>
      <c r="P29" s="548"/>
      <c r="Q29" s="524">
        <f t="shared" ca="1" si="2"/>
        <v>42215</v>
      </c>
      <c r="R29" s="524"/>
      <c r="S29" s="524"/>
      <c r="T29" s="524">
        <f t="shared" ca="1" si="3"/>
        <v>42215</v>
      </c>
    </row>
    <row r="30" spans="1:20" ht="20.100000000000001" customHeight="1" x14ac:dyDescent="0.2">
      <c r="A30" s="525">
        <v>27</v>
      </c>
      <c r="B30" s="880" t="str">
        <f>T(Admin!D31)</f>
        <v/>
      </c>
      <c r="C30" s="881"/>
      <c r="D30" s="526" t="str">
        <f>T(Admin!C31)</f>
        <v/>
      </c>
      <c r="E30" s="527">
        <f>Admin!G31</f>
        <v>0</v>
      </c>
      <c r="F30" s="539"/>
      <c r="G30" s="540"/>
      <c r="H30" s="886" t="str">
        <f t="shared" ca="1" si="0"/>
        <v xml:space="preserve">115 years, 6 months </v>
      </c>
      <c r="I30" s="886"/>
      <c r="J30" s="544"/>
      <c r="K30" s="886" t="str">
        <f t="shared" ca="1" si="1"/>
        <v xml:space="preserve">115 years, 6 months </v>
      </c>
      <c r="L30" s="886"/>
      <c r="M30" s="539"/>
      <c r="N30" s="539"/>
      <c r="O30" s="539"/>
      <c r="P30" s="548"/>
      <c r="Q30" s="524">
        <f t="shared" ca="1" si="2"/>
        <v>42215</v>
      </c>
      <c r="R30" s="524"/>
      <c r="S30" s="524"/>
      <c r="T30" s="524">
        <f t="shared" ca="1" si="3"/>
        <v>42215</v>
      </c>
    </row>
    <row r="31" spans="1:20" ht="20.100000000000001" customHeight="1" x14ac:dyDescent="0.2">
      <c r="A31" s="525">
        <v>28</v>
      </c>
      <c r="B31" s="880" t="str">
        <f>T(Admin!D32)</f>
        <v/>
      </c>
      <c r="C31" s="881"/>
      <c r="D31" s="526" t="str">
        <f>T(Admin!C32)</f>
        <v/>
      </c>
      <c r="E31" s="527">
        <f>Admin!G32</f>
        <v>0</v>
      </c>
      <c r="F31" s="539"/>
      <c r="G31" s="540"/>
      <c r="H31" s="886" t="str">
        <f t="shared" ca="1" si="0"/>
        <v xml:space="preserve">115 years, 6 months </v>
      </c>
      <c r="I31" s="886"/>
      <c r="J31" s="544"/>
      <c r="K31" s="886" t="str">
        <f t="shared" ca="1" si="1"/>
        <v xml:space="preserve">115 years, 6 months </v>
      </c>
      <c r="L31" s="886"/>
      <c r="M31" s="539"/>
      <c r="N31" s="539"/>
      <c r="O31" s="539"/>
      <c r="P31" s="548"/>
      <c r="Q31" s="524">
        <f t="shared" ca="1" si="2"/>
        <v>42215</v>
      </c>
      <c r="R31" s="524"/>
      <c r="S31" s="524"/>
      <c r="T31" s="524">
        <f t="shared" ca="1" si="3"/>
        <v>42215</v>
      </c>
    </row>
    <row r="32" spans="1:20" ht="20.100000000000001" customHeight="1" x14ac:dyDescent="0.2">
      <c r="A32" s="525">
        <v>29</v>
      </c>
      <c r="B32" s="880" t="str">
        <f>T(Admin!D33)</f>
        <v/>
      </c>
      <c r="C32" s="881"/>
      <c r="D32" s="526" t="str">
        <f>T(Admin!C33)</f>
        <v/>
      </c>
      <c r="E32" s="527">
        <f>Admin!G33</f>
        <v>0</v>
      </c>
      <c r="F32" s="539"/>
      <c r="G32" s="540"/>
      <c r="H32" s="886" t="str">
        <f t="shared" ca="1" si="0"/>
        <v xml:space="preserve">115 years, 6 months </v>
      </c>
      <c r="I32" s="886"/>
      <c r="J32" s="544"/>
      <c r="K32" s="886" t="str">
        <f t="shared" ca="1" si="1"/>
        <v xml:space="preserve">115 years, 6 months </v>
      </c>
      <c r="L32" s="886"/>
      <c r="M32" s="539"/>
      <c r="N32" s="539"/>
      <c r="O32" s="539"/>
      <c r="P32" s="548"/>
      <c r="Q32" s="524">
        <f t="shared" ca="1" si="2"/>
        <v>42215</v>
      </c>
      <c r="R32" s="524"/>
      <c r="S32" s="524"/>
      <c r="T32" s="524">
        <f t="shared" ca="1" si="3"/>
        <v>42215</v>
      </c>
    </row>
    <row r="33" spans="1:20" ht="20.100000000000001" customHeight="1" thickBot="1" x14ac:dyDescent="0.25">
      <c r="A33" s="528">
        <v>30</v>
      </c>
      <c r="B33" s="882" t="str">
        <f>T(Admin!D34)</f>
        <v/>
      </c>
      <c r="C33" s="883"/>
      <c r="D33" s="529" t="str">
        <f>T(Admin!C34)</f>
        <v/>
      </c>
      <c r="E33" s="530">
        <f>Admin!G34</f>
        <v>0</v>
      </c>
      <c r="F33" s="542"/>
      <c r="G33" s="543"/>
      <c r="H33" s="887" t="str">
        <f t="shared" ca="1" si="0"/>
        <v xml:space="preserve">115 years, 6 months </v>
      </c>
      <c r="I33" s="887"/>
      <c r="J33" s="545"/>
      <c r="K33" s="887" t="str">
        <f t="shared" ca="1" si="1"/>
        <v xml:space="preserve">115 years, 6 months </v>
      </c>
      <c r="L33" s="887"/>
      <c r="M33" s="542"/>
      <c r="N33" s="542"/>
      <c r="O33" s="542"/>
      <c r="P33" s="549"/>
      <c r="Q33" s="524">
        <f t="shared" ca="1" si="2"/>
        <v>42215</v>
      </c>
      <c r="R33" s="524"/>
      <c r="S33" s="524"/>
      <c r="T33" s="524">
        <f t="shared" ca="1" si="3"/>
        <v>42215</v>
      </c>
    </row>
    <row r="34" spans="1:20" s="68" customFormat="1" ht="20.100000000000001" customHeight="1" x14ac:dyDescent="0.2">
      <c r="A34" s="531"/>
      <c r="B34" s="532"/>
      <c r="O34" s="533"/>
    </row>
    <row r="35" spans="1:20" s="68" customFormat="1" ht="20.100000000000001" customHeight="1" x14ac:dyDescent="0.2">
      <c r="A35" s="534"/>
      <c r="B35" s="532"/>
      <c r="N35" s="339" t="s">
        <v>240</v>
      </c>
      <c r="O35" s="339" t="s">
        <v>223</v>
      </c>
    </row>
    <row r="36" spans="1:20" s="68" customFormat="1" ht="20.100000000000001" customHeight="1" x14ac:dyDescent="0.2">
      <c r="A36" s="535"/>
      <c r="B36" s="535"/>
      <c r="G36" s="533"/>
      <c r="N36" s="339" t="s">
        <v>241</v>
      </c>
      <c r="O36" s="339" t="s">
        <v>224</v>
      </c>
    </row>
    <row r="37" spans="1:20" s="68" customFormat="1" ht="20.100000000000001" customHeight="1" x14ac:dyDescent="0.2">
      <c r="A37" s="535"/>
      <c r="B37" s="535"/>
      <c r="G37" s="533"/>
    </row>
    <row r="38" spans="1:20" s="68" customFormat="1" ht="20.100000000000001" customHeight="1" x14ac:dyDescent="0.2">
      <c r="A38" s="535"/>
      <c r="B38" s="535"/>
    </row>
    <row r="39" spans="1:20" s="68" customFormat="1" ht="20.100000000000001" customHeight="1" x14ac:dyDescent="0.2">
      <c r="A39" s="535"/>
      <c r="B39" s="535"/>
    </row>
    <row r="40" spans="1:20" s="68" customFormat="1" ht="20.100000000000001" customHeight="1" x14ac:dyDescent="0.2">
      <c r="A40" s="535"/>
      <c r="B40" s="535"/>
    </row>
    <row r="41" spans="1:20" s="68" customFormat="1" ht="20.100000000000001" customHeight="1" x14ac:dyDescent="0.2">
      <c r="A41" s="535"/>
      <c r="B41" s="535"/>
    </row>
    <row r="42" spans="1:20" s="68" customFormat="1" ht="20.100000000000001" customHeight="1" x14ac:dyDescent="0.2">
      <c r="A42" s="535"/>
      <c r="B42" s="535"/>
    </row>
    <row r="43" spans="1:20" s="68" customFormat="1" ht="20.100000000000001" customHeight="1" x14ac:dyDescent="0.2">
      <c r="A43" s="535"/>
      <c r="B43" s="535"/>
    </row>
    <row r="44" spans="1:20" s="68" customFormat="1" ht="20.100000000000001" customHeight="1" x14ac:dyDescent="0.2">
      <c r="A44" s="535"/>
      <c r="B44" s="535"/>
    </row>
    <row r="45" spans="1:20" s="68" customFormat="1" ht="20.100000000000001" customHeight="1" x14ac:dyDescent="0.2">
      <c r="A45" s="535"/>
      <c r="B45" s="535"/>
    </row>
    <row r="46" spans="1:20" s="68" customFormat="1" ht="20.100000000000001" customHeight="1" x14ac:dyDescent="0.2">
      <c r="A46" s="535"/>
      <c r="B46" s="535"/>
    </row>
    <row r="47" spans="1:20" s="68" customFormat="1" ht="20.100000000000001" customHeight="1" x14ac:dyDescent="0.2">
      <c r="A47" s="535"/>
      <c r="B47" s="535"/>
    </row>
    <row r="48" spans="1:20" s="68" customFormat="1" ht="20.100000000000001" customHeight="1" x14ac:dyDescent="0.2">
      <c r="A48" s="535"/>
      <c r="B48" s="535"/>
    </row>
    <row r="49" spans="1:2" s="68" customFormat="1" ht="20.100000000000001" customHeight="1" x14ac:dyDescent="0.2">
      <c r="A49" s="535"/>
      <c r="B49" s="535"/>
    </row>
    <row r="50" spans="1:2" s="68" customFormat="1" ht="20.100000000000001" customHeight="1" x14ac:dyDescent="0.2">
      <c r="A50" s="535"/>
      <c r="B50" s="535"/>
    </row>
    <row r="51" spans="1:2" s="68" customFormat="1" ht="20.100000000000001" customHeight="1" x14ac:dyDescent="0.2">
      <c r="A51" s="535"/>
      <c r="B51" s="535"/>
    </row>
    <row r="52" spans="1:2" s="68" customFormat="1" ht="20.100000000000001" customHeight="1" x14ac:dyDescent="0.2">
      <c r="A52" s="535"/>
      <c r="B52" s="535"/>
    </row>
    <row r="53" spans="1:2" s="68" customFormat="1" ht="20.100000000000001" customHeight="1" x14ac:dyDescent="0.2">
      <c r="A53" s="535"/>
      <c r="B53" s="535"/>
    </row>
    <row r="54" spans="1:2" s="68" customFormat="1" ht="20.100000000000001" customHeight="1" x14ac:dyDescent="0.2">
      <c r="A54" s="535"/>
      <c r="B54" s="535"/>
    </row>
    <row r="55" spans="1:2" s="68" customFormat="1" ht="20.100000000000001" customHeight="1" x14ac:dyDescent="0.2">
      <c r="A55" s="535"/>
      <c r="B55" s="535"/>
    </row>
    <row r="56" spans="1:2" s="68" customFormat="1" ht="20.100000000000001" customHeight="1" x14ac:dyDescent="0.2">
      <c r="A56" s="535"/>
      <c r="B56" s="535"/>
    </row>
    <row r="57" spans="1:2" s="68" customFormat="1" ht="20.100000000000001" customHeight="1" x14ac:dyDescent="0.2">
      <c r="A57" s="535"/>
      <c r="B57" s="535"/>
    </row>
    <row r="58" spans="1:2" s="68" customFormat="1" ht="20.100000000000001" customHeight="1" x14ac:dyDescent="0.2">
      <c r="A58" s="535"/>
      <c r="B58" s="535"/>
    </row>
    <row r="59" spans="1:2" s="68" customFormat="1" ht="20.100000000000001" customHeight="1" x14ac:dyDescent="0.2">
      <c r="A59" s="535"/>
      <c r="B59" s="535"/>
    </row>
    <row r="60" spans="1:2" s="68" customFormat="1" ht="20.100000000000001" customHeight="1" x14ac:dyDescent="0.2">
      <c r="A60" s="535"/>
      <c r="B60" s="535"/>
    </row>
    <row r="61" spans="1:2" s="68" customFormat="1" ht="20.100000000000001" customHeight="1" x14ac:dyDescent="0.2">
      <c r="A61" s="535"/>
      <c r="B61" s="535"/>
    </row>
    <row r="62" spans="1:2" s="68" customFormat="1" ht="20.100000000000001" customHeight="1" x14ac:dyDescent="0.2">
      <c r="A62" s="535"/>
      <c r="B62" s="535"/>
    </row>
    <row r="63" spans="1:2" s="68" customFormat="1" ht="20.100000000000001" customHeight="1" x14ac:dyDescent="0.2">
      <c r="A63" s="535"/>
      <c r="B63" s="535"/>
    </row>
    <row r="64" spans="1:2" s="68" customFormat="1" ht="20.100000000000001" customHeight="1" x14ac:dyDescent="0.2">
      <c r="A64" s="535"/>
      <c r="B64" s="535"/>
    </row>
    <row r="65" spans="1:2" s="68" customFormat="1" ht="20.100000000000001" customHeight="1" x14ac:dyDescent="0.2">
      <c r="A65" s="535"/>
      <c r="B65" s="535"/>
    </row>
    <row r="66" spans="1:2" s="68" customFormat="1" ht="20.100000000000001" customHeight="1" x14ac:dyDescent="0.2">
      <c r="A66" s="535"/>
      <c r="B66" s="535"/>
    </row>
    <row r="67" spans="1:2" s="68" customFormat="1" ht="20.100000000000001" customHeight="1" x14ac:dyDescent="0.2">
      <c r="A67" s="535"/>
      <c r="B67" s="535"/>
    </row>
    <row r="68" spans="1:2" s="68" customFormat="1" ht="20.100000000000001" customHeight="1" x14ac:dyDescent="0.2">
      <c r="A68" s="535"/>
      <c r="B68" s="535"/>
    </row>
    <row r="69" spans="1:2" s="68" customFormat="1" ht="20.100000000000001" customHeight="1" x14ac:dyDescent="0.2">
      <c r="A69" s="535"/>
      <c r="B69" s="535"/>
    </row>
    <row r="70" spans="1:2" s="68" customFormat="1" ht="20.100000000000001" customHeight="1" x14ac:dyDescent="0.2">
      <c r="A70" s="535"/>
      <c r="B70" s="535"/>
    </row>
    <row r="71" spans="1:2" s="68" customFormat="1" ht="20.100000000000001" customHeight="1" x14ac:dyDescent="0.2">
      <c r="A71" s="535"/>
      <c r="B71" s="535"/>
    </row>
    <row r="72" spans="1:2" s="68" customFormat="1" ht="20.100000000000001" customHeight="1" x14ac:dyDescent="0.2">
      <c r="A72" s="535"/>
      <c r="B72" s="535"/>
    </row>
    <row r="73" spans="1:2" s="68" customFormat="1" ht="20.100000000000001" customHeight="1" x14ac:dyDescent="0.2">
      <c r="A73" s="535"/>
      <c r="B73" s="535"/>
    </row>
    <row r="74" spans="1:2" s="68" customFormat="1" ht="20.100000000000001" customHeight="1" x14ac:dyDescent="0.2">
      <c r="A74" s="535"/>
      <c r="B74" s="535"/>
    </row>
    <row r="75" spans="1:2" s="68" customFormat="1" ht="20.100000000000001" customHeight="1" x14ac:dyDescent="0.2">
      <c r="A75" s="535"/>
      <c r="B75" s="535"/>
    </row>
    <row r="76" spans="1:2" s="68" customFormat="1" ht="20.100000000000001" customHeight="1" x14ac:dyDescent="0.2">
      <c r="A76" s="535"/>
      <c r="B76" s="535"/>
    </row>
    <row r="77" spans="1:2" s="68" customFormat="1" ht="20.100000000000001" customHeight="1" x14ac:dyDescent="0.2">
      <c r="A77" s="535"/>
      <c r="B77" s="535"/>
    </row>
    <row r="78" spans="1:2" s="68" customFormat="1" ht="20.100000000000001" customHeight="1" x14ac:dyDescent="0.2">
      <c r="A78" s="535"/>
      <c r="B78" s="535"/>
    </row>
    <row r="79" spans="1:2" s="68" customFormat="1" ht="20.100000000000001" customHeight="1" x14ac:dyDescent="0.2">
      <c r="A79" s="535"/>
      <c r="B79" s="535"/>
    </row>
    <row r="80" spans="1:2" s="68" customFormat="1" ht="20.100000000000001" customHeight="1" x14ac:dyDescent="0.2">
      <c r="A80" s="535"/>
      <c r="B80" s="535"/>
    </row>
    <row r="81" spans="1:2" s="68" customFormat="1" ht="20.100000000000001" customHeight="1" x14ac:dyDescent="0.2">
      <c r="A81" s="535"/>
      <c r="B81" s="535"/>
    </row>
    <row r="82" spans="1:2" s="68" customFormat="1" ht="20.100000000000001" customHeight="1" x14ac:dyDescent="0.2">
      <c r="A82" s="535"/>
      <c r="B82" s="535"/>
    </row>
    <row r="83" spans="1:2" s="68" customFormat="1" ht="20.100000000000001" customHeight="1" x14ac:dyDescent="0.2">
      <c r="A83" s="535"/>
      <c r="B83" s="535"/>
    </row>
    <row r="84" spans="1:2" s="68" customFormat="1" ht="20.100000000000001" customHeight="1" x14ac:dyDescent="0.2">
      <c r="A84" s="535"/>
      <c r="B84" s="535"/>
    </row>
    <row r="85" spans="1:2" s="68" customFormat="1" ht="20.100000000000001" customHeight="1" x14ac:dyDescent="0.2">
      <c r="A85" s="535"/>
      <c r="B85" s="535"/>
    </row>
    <row r="86" spans="1:2" s="68" customFormat="1" ht="20.100000000000001" customHeight="1" x14ac:dyDescent="0.2">
      <c r="A86" s="535"/>
      <c r="B86" s="535"/>
    </row>
    <row r="87" spans="1:2" s="68" customFormat="1" ht="20.100000000000001" customHeight="1" x14ac:dyDescent="0.2">
      <c r="A87" s="535"/>
      <c r="B87" s="535"/>
    </row>
    <row r="88" spans="1:2" s="68" customFormat="1" ht="20.100000000000001" customHeight="1" x14ac:dyDescent="0.2">
      <c r="A88" s="535"/>
      <c r="B88" s="535"/>
    </row>
    <row r="89" spans="1:2" s="68" customFormat="1" ht="20.100000000000001" customHeight="1" x14ac:dyDescent="0.2">
      <c r="A89" s="535"/>
      <c r="B89" s="535"/>
    </row>
    <row r="90" spans="1:2" s="68" customFormat="1" ht="20.100000000000001" customHeight="1" x14ac:dyDescent="0.2">
      <c r="A90" s="535"/>
      <c r="B90" s="535"/>
    </row>
    <row r="91" spans="1:2" s="68" customFormat="1" ht="20.100000000000001" customHeight="1" x14ac:dyDescent="0.2">
      <c r="A91" s="535"/>
      <c r="B91" s="535"/>
    </row>
    <row r="92" spans="1:2" s="68" customFormat="1" ht="20.100000000000001" customHeight="1" x14ac:dyDescent="0.2">
      <c r="A92" s="535"/>
      <c r="B92" s="535"/>
    </row>
    <row r="93" spans="1:2" s="68" customFormat="1" ht="20.100000000000001" customHeight="1" x14ac:dyDescent="0.2">
      <c r="A93" s="535"/>
      <c r="B93" s="535"/>
    </row>
    <row r="94" spans="1:2" s="68" customFormat="1" ht="20.100000000000001" customHeight="1" x14ac:dyDescent="0.2">
      <c r="A94" s="535"/>
      <c r="B94" s="535"/>
    </row>
    <row r="95" spans="1:2" s="68" customFormat="1" ht="20.100000000000001" customHeight="1" x14ac:dyDescent="0.2">
      <c r="A95" s="535"/>
      <c r="B95" s="535"/>
    </row>
    <row r="96" spans="1:2" s="68" customFormat="1" ht="20.100000000000001" customHeight="1" x14ac:dyDescent="0.2">
      <c r="A96" s="535"/>
      <c r="B96" s="535"/>
    </row>
    <row r="97" spans="1:2" s="68" customFormat="1" ht="20.100000000000001" customHeight="1" x14ac:dyDescent="0.2">
      <c r="A97" s="535"/>
      <c r="B97" s="535"/>
    </row>
    <row r="98" spans="1:2" s="68" customFormat="1" ht="20.100000000000001" customHeight="1" x14ac:dyDescent="0.2">
      <c r="A98" s="535"/>
      <c r="B98" s="535"/>
    </row>
    <row r="99" spans="1:2" s="68" customFormat="1" ht="20.100000000000001" customHeight="1" x14ac:dyDescent="0.2">
      <c r="A99" s="535"/>
      <c r="B99" s="535"/>
    </row>
    <row r="100" spans="1:2" s="68" customFormat="1" ht="20.100000000000001" customHeight="1" x14ac:dyDescent="0.2">
      <c r="A100" s="535"/>
      <c r="B100" s="535"/>
    </row>
    <row r="101" spans="1:2" s="68" customFormat="1" ht="20.100000000000001" customHeight="1" x14ac:dyDescent="0.2">
      <c r="A101" s="535"/>
      <c r="B101" s="535"/>
    </row>
    <row r="102" spans="1:2" s="68" customFormat="1" ht="20.100000000000001" customHeight="1" x14ac:dyDescent="0.2">
      <c r="A102" s="535"/>
      <c r="B102" s="535"/>
    </row>
    <row r="103" spans="1:2" s="68" customFormat="1" ht="20.100000000000001" customHeight="1" x14ac:dyDescent="0.2">
      <c r="A103" s="535"/>
      <c r="B103" s="535"/>
    </row>
    <row r="104" spans="1:2" s="68" customFormat="1" ht="20.100000000000001" customHeight="1" x14ac:dyDescent="0.2">
      <c r="A104" s="535"/>
      <c r="B104" s="535"/>
    </row>
    <row r="105" spans="1:2" s="68" customFormat="1" ht="20.100000000000001" customHeight="1" x14ac:dyDescent="0.2">
      <c r="A105" s="535"/>
      <c r="B105" s="535"/>
    </row>
    <row r="106" spans="1:2" s="68" customFormat="1" ht="20.100000000000001" customHeight="1" x14ac:dyDescent="0.2">
      <c r="A106" s="535"/>
      <c r="B106" s="535"/>
    </row>
    <row r="107" spans="1:2" s="68" customFormat="1" ht="20.100000000000001" customHeight="1" x14ac:dyDescent="0.2">
      <c r="A107" s="535"/>
      <c r="B107" s="535"/>
    </row>
    <row r="108" spans="1:2" s="68" customFormat="1" ht="20.100000000000001" customHeight="1" x14ac:dyDescent="0.2">
      <c r="A108" s="535"/>
      <c r="B108" s="535"/>
    </row>
    <row r="109" spans="1:2" s="68" customFormat="1" ht="20.100000000000001" customHeight="1" x14ac:dyDescent="0.2">
      <c r="A109" s="535"/>
      <c r="B109" s="535"/>
    </row>
    <row r="110" spans="1:2" s="68" customFormat="1" ht="20.100000000000001" customHeight="1" x14ac:dyDescent="0.2">
      <c r="A110" s="535"/>
      <c r="B110" s="535"/>
    </row>
    <row r="111" spans="1:2" s="68" customFormat="1" ht="20.100000000000001" customHeight="1" x14ac:dyDescent="0.2">
      <c r="A111" s="535"/>
      <c r="B111" s="535"/>
    </row>
    <row r="112" spans="1:2" s="68" customFormat="1" ht="20.100000000000001" customHeight="1" x14ac:dyDescent="0.2">
      <c r="A112" s="535"/>
      <c r="B112" s="535"/>
    </row>
    <row r="113" spans="1:2" s="68" customFormat="1" ht="20.100000000000001" customHeight="1" x14ac:dyDescent="0.2">
      <c r="A113" s="535"/>
      <c r="B113" s="535"/>
    </row>
    <row r="114" spans="1:2" s="68" customFormat="1" ht="20.100000000000001" customHeight="1" x14ac:dyDescent="0.2">
      <c r="A114" s="535"/>
      <c r="B114" s="535"/>
    </row>
    <row r="115" spans="1:2" s="68" customFormat="1" ht="20.100000000000001" customHeight="1" x14ac:dyDescent="0.2">
      <c r="A115" s="535"/>
      <c r="B115" s="535"/>
    </row>
    <row r="116" spans="1:2" s="68" customFormat="1" ht="20.100000000000001" customHeight="1" x14ac:dyDescent="0.2">
      <c r="A116" s="535"/>
      <c r="B116" s="535"/>
    </row>
    <row r="117" spans="1:2" s="68" customFormat="1" ht="20.100000000000001" customHeight="1" x14ac:dyDescent="0.2">
      <c r="A117" s="535"/>
      <c r="B117" s="535"/>
    </row>
    <row r="118" spans="1:2" s="68" customFormat="1" ht="20.100000000000001" customHeight="1" x14ac:dyDescent="0.2">
      <c r="A118" s="535"/>
      <c r="B118" s="535"/>
    </row>
    <row r="119" spans="1:2" s="68" customFormat="1" ht="20.100000000000001" customHeight="1" x14ac:dyDescent="0.2">
      <c r="A119" s="535"/>
      <c r="B119" s="535"/>
    </row>
    <row r="120" spans="1:2" s="68" customFormat="1" ht="20.100000000000001" customHeight="1" x14ac:dyDescent="0.2">
      <c r="A120" s="535"/>
      <c r="B120" s="535"/>
    </row>
    <row r="121" spans="1:2" s="68" customFormat="1" ht="20.100000000000001" customHeight="1" x14ac:dyDescent="0.2">
      <c r="A121" s="535"/>
      <c r="B121" s="535"/>
    </row>
    <row r="122" spans="1:2" s="68" customFormat="1" ht="20.100000000000001" customHeight="1" x14ac:dyDescent="0.2">
      <c r="A122" s="535"/>
      <c r="B122" s="535"/>
    </row>
    <row r="123" spans="1:2" s="68" customFormat="1" ht="20.100000000000001" customHeight="1" x14ac:dyDescent="0.2">
      <c r="A123" s="535"/>
      <c r="B123" s="535"/>
    </row>
    <row r="124" spans="1:2" s="68" customFormat="1" ht="20.100000000000001" customHeight="1" x14ac:dyDescent="0.2">
      <c r="A124" s="535"/>
      <c r="B124" s="535"/>
    </row>
    <row r="125" spans="1:2" s="68" customFormat="1" ht="20.100000000000001" customHeight="1" x14ac:dyDescent="0.2">
      <c r="A125" s="535"/>
      <c r="B125" s="535"/>
    </row>
    <row r="126" spans="1:2" s="68" customFormat="1" ht="20.100000000000001" customHeight="1" x14ac:dyDescent="0.2">
      <c r="A126" s="535"/>
      <c r="B126" s="535"/>
    </row>
    <row r="127" spans="1:2" s="68" customFormat="1" ht="20.100000000000001" customHeight="1" x14ac:dyDescent="0.2">
      <c r="A127" s="535"/>
      <c r="B127" s="535"/>
    </row>
    <row r="128" spans="1:2" s="68" customFormat="1" ht="20.100000000000001" customHeight="1" x14ac:dyDescent="0.2">
      <c r="A128" s="535"/>
      <c r="B128" s="535"/>
    </row>
    <row r="129" spans="1:2" s="68" customFormat="1" ht="20.100000000000001" customHeight="1" x14ac:dyDescent="0.2">
      <c r="A129" s="535"/>
      <c r="B129" s="535"/>
    </row>
    <row r="130" spans="1:2" s="68" customFormat="1" ht="20.100000000000001" customHeight="1" x14ac:dyDescent="0.2">
      <c r="A130" s="535"/>
      <c r="B130" s="535"/>
    </row>
    <row r="131" spans="1:2" s="68" customFormat="1" ht="20.100000000000001" customHeight="1" x14ac:dyDescent="0.2">
      <c r="A131" s="535"/>
      <c r="B131" s="535"/>
    </row>
    <row r="132" spans="1:2" s="68" customFormat="1" ht="20.100000000000001" customHeight="1" x14ac:dyDescent="0.2">
      <c r="A132" s="535"/>
      <c r="B132" s="535"/>
    </row>
    <row r="133" spans="1:2" s="68" customFormat="1" ht="20.100000000000001" customHeight="1" x14ac:dyDescent="0.2">
      <c r="A133" s="535"/>
      <c r="B133" s="535"/>
    </row>
    <row r="134" spans="1:2" s="68" customFormat="1" ht="20.100000000000001" customHeight="1" x14ac:dyDescent="0.2">
      <c r="A134" s="535"/>
      <c r="B134" s="535"/>
    </row>
    <row r="135" spans="1:2" s="68" customFormat="1" ht="20.100000000000001" customHeight="1" x14ac:dyDescent="0.2">
      <c r="A135" s="535"/>
      <c r="B135" s="535"/>
    </row>
    <row r="136" spans="1:2" s="68" customFormat="1" ht="20.100000000000001" customHeight="1" x14ac:dyDescent="0.2">
      <c r="A136" s="535"/>
      <c r="B136" s="535"/>
    </row>
    <row r="137" spans="1:2" s="68" customFormat="1" ht="20.100000000000001" customHeight="1" x14ac:dyDescent="0.2">
      <c r="A137" s="535"/>
      <c r="B137" s="535"/>
    </row>
    <row r="138" spans="1:2" s="68" customFormat="1" ht="20.100000000000001" customHeight="1" x14ac:dyDescent="0.2">
      <c r="A138" s="535"/>
      <c r="B138" s="535"/>
    </row>
    <row r="139" spans="1:2" s="68" customFormat="1" ht="20.100000000000001" customHeight="1" x14ac:dyDescent="0.2">
      <c r="A139" s="535"/>
      <c r="B139" s="535"/>
    </row>
    <row r="140" spans="1:2" s="68" customFormat="1" ht="20.100000000000001" customHeight="1" x14ac:dyDescent="0.2">
      <c r="A140" s="535"/>
      <c r="B140" s="535"/>
    </row>
    <row r="141" spans="1:2" s="68" customFormat="1" ht="20.100000000000001" customHeight="1" x14ac:dyDescent="0.2">
      <c r="A141" s="535"/>
      <c r="B141" s="535"/>
    </row>
    <row r="142" spans="1:2" s="68" customFormat="1" ht="20.100000000000001" customHeight="1" x14ac:dyDescent="0.2">
      <c r="A142" s="535"/>
      <c r="B142" s="535"/>
    </row>
    <row r="143" spans="1:2" s="68" customFormat="1" ht="20.100000000000001" customHeight="1" x14ac:dyDescent="0.2">
      <c r="A143" s="535"/>
      <c r="B143" s="535"/>
    </row>
    <row r="144" spans="1:2" s="68" customFormat="1" ht="20.100000000000001" customHeight="1" x14ac:dyDescent="0.2">
      <c r="A144" s="535"/>
      <c r="B144" s="535"/>
    </row>
    <row r="145" spans="1:2" s="68" customFormat="1" ht="20.100000000000001" customHeight="1" x14ac:dyDescent="0.2">
      <c r="A145" s="535"/>
      <c r="B145" s="535"/>
    </row>
    <row r="146" spans="1:2" s="68" customFormat="1" ht="20.100000000000001" customHeight="1" x14ac:dyDescent="0.2">
      <c r="A146" s="535"/>
      <c r="B146" s="535"/>
    </row>
    <row r="147" spans="1:2" s="68" customFormat="1" ht="20.100000000000001" customHeight="1" x14ac:dyDescent="0.2">
      <c r="A147" s="535"/>
      <c r="B147" s="535"/>
    </row>
    <row r="148" spans="1:2" s="68" customFormat="1" ht="20.100000000000001" customHeight="1" x14ac:dyDescent="0.2">
      <c r="A148" s="535"/>
      <c r="B148" s="535"/>
    </row>
    <row r="149" spans="1:2" s="68" customFormat="1" ht="20.100000000000001" customHeight="1" x14ac:dyDescent="0.2">
      <c r="A149" s="535"/>
      <c r="B149" s="535"/>
    </row>
    <row r="150" spans="1:2" s="68" customFormat="1" ht="20.100000000000001" customHeight="1" x14ac:dyDescent="0.2">
      <c r="A150" s="535"/>
      <c r="B150" s="535"/>
    </row>
    <row r="151" spans="1:2" s="68" customFormat="1" ht="20.100000000000001" customHeight="1" x14ac:dyDescent="0.2">
      <c r="A151" s="535"/>
      <c r="B151" s="535"/>
    </row>
    <row r="152" spans="1:2" s="68" customFormat="1" ht="20.100000000000001" customHeight="1" x14ac:dyDescent="0.2">
      <c r="A152" s="535"/>
      <c r="B152" s="535"/>
    </row>
    <row r="153" spans="1:2" s="68" customFormat="1" ht="20.100000000000001" customHeight="1" x14ac:dyDescent="0.2">
      <c r="A153" s="535"/>
      <c r="B153" s="535"/>
    </row>
    <row r="154" spans="1:2" s="68" customFormat="1" ht="20.100000000000001" customHeight="1" x14ac:dyDescent="0.2">
      <c r="A154" s="535"/>
      <c r="B154" s="535"/>
    </row>
    <row r="155" spans="1:2" s="68" customFormat="1" ht="20.100000000000001" customHeight="1" x14ac:dyDescent="0.2">
      <c r="A155" s="535"/>
      <c r="B155" s="535"/>
    </row>
    <row r="156" spans="1:2" s="68" customFormat="1" ht="20.100000000000001" customHeight="1" x14ac:dyDescent="0.2">
      <c r="A156" s="535"/>
      <c r="B156" s="535"/>
    </row>
    <row r="157" spans="1:2" s="68" customFormat="1" ht="20.100000000000001" customHeight="1" x14ac:dyDescent="0.2">
      <c r="A157" s="535"/>
      <c r="B157" s="535"/>
    </row>
    <row r="158" spans="1:2" s="68" customFormat="1" ht="20.100000000000001" customHeight="1" x14ac:dyDescent="0.2">
      <c r="A158" s="535"/>
      <c r="B158" s="535"/>
    </row>
    <row r="159" spans="1:2" s="68" customFormat="1" ht="20.100000000000001" customHeight="1" x14ac:dyDescent="0.2">
      <c r="A159" s="535"/>
      <c r="B159" s="535"/>
    </row>
    <row r="160" spans="1:2" s="68" customFormat="1" ht="20.100000000000001" customHeight="1" x14ac:dyDescent="0.2">
      <c r="A160" s="535"/>
      <c r="B160" s="535"/>
    </row>
    <row r="161" spans="1:2" s="68" customFormat="1" ht="20.100000000000001" customHeight="1" x14ac:dyDescent="0.2">
      <c r="A161" s="535"/>
      <c r="B161" s="535"/>
    </row>
    <row r="162" spans="1:2" s="68" customFormat="1" ht="20.100000000000001" customHeight="1" x14ac:dyDescent="0.2">
      <c r="A162" s="535"/>
      <c r="B162" s="535"/>
    </row>
    <row r="163" spans="1:2" s="68" customFormat="1" ht="20.100000000000001" customHeight="1" x14ac:dyDescent="0.2">
      <c r="A163" s="535"/>
      <c r="B163" s="535"/>
    </row>
    <row r="164" spans="1:2" s="68" customFormat="1" ht="20.100000000000001" customHeight="1" x14ac:dyDescent="0.2">
      <c r="A164" s="535"/>
      <c r="B164" s="535"/>
    </row>
    <row r="165" spans="1:2" s="68" customFormat="1" ht="20.100000000000001" customHeight="1" x14ac:dyDescent="0.2">
      <c r="A165" s="535"/>
      <c r="B165" s="535"/>
    </row>
    <row r="166" spans="1:2" s="68" customFormat="1" ht="20.100000000000001" customHeight="1" x14ac:dyDescent="0.2">
      <c r="A166" s="535"/>
      <c r="B166" s="535"/>
    </row>
    <row r="167" spans="1:2" s="68" customFormat="1" ht="20.100000000000001" customHeight="1" x14ac:dyDescent="0.2">
      <c r="A167" s="535"/>
      <c r="B167" s="535"/>
    </row>
    <row r="168" spans="1:2" s="68" customFormat="1" ht="20.100000000000001" customHeight="1" x14ac:dyDescent="0.2">
      <c r="A168" s="535"/>
      <c r="B168" s="535"/>
    </row>
    <row r="169" spans="1:2" s="68" customFormat="1" ht="20.100000000000001" customHeight="1" x14ac:dyDescent="0.2">
      <c r="A169" s="535"/>
      <c r="B169" s="535"/>
    </row>
    <row r="170" spans="1:2" s="68" customFormat="1" ht="20.100000000000001" customHeight="1" x14ac:dyDescent="0.2">
      <c r="A170" s="535"/>
      <c r="B170" s="535"/>
    </row>
  </sheetData>
  <sheetProtection password="C64F" sheet="1" formatRows="0"/>
  <protectedRanges>
    <protectedRange password="C64F" sqref="A4:E33 H4:I33 K4:L33" name="Admin"/>
    <protectedRange password="CA77" sqref="F4:G33 J4:J33 M4:P33" name="Demographics"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s>
  <customSheetViews>
    <customSheetView guid="{C48D4376-7E6E-43E1-BDDA-4583E8F77408}">
      <selection activeCell="P8" sqref="P8"/>
      <pageMargins left="0.7" right="0.7" top="0.75" bottom="0.75" header="0.3" footer="0.3"/>
      <pageSetup orientation="portrait" horizontalDpi="300" verticalDpi="300" r:id="rId1"/>
    </customSheetView>
    <customSheetView guid="{8168B4B8-9A02-4791-AD5C-7A76A87A620E}">
      <selection activeCell="P8" sqref="P8"/>
      <pageMargins left="0.7" right="0.7" top="0.75" bottom="0.75" header="0.3" footer="0.3"/>
      <pageSetup orientation="portrait" horizontalDpi="300" verticalDpi="300" r:id="rId2"/>
    </customSheetView>
    <customSheetView guid="{7F7D5A8C-9A56-4905-9300-15A5D4F74565}">
      <selection activeCell="B5" sqref="B5:C5"/>
      <pageMargins left="0.7" right="0.7" top="0.75" bottom="0.75" header="0.3" footer="0.3"/>
      <pageSetup orientation="portrait" horizontalDpi="300" verticalDpi="300" r:id="rId3"/>
    </customSheetView>
  </customSheetViews>
  <mergeCells count="105">
    <mergeCell ref="D2:D3"/>
    <mergeCell ref="F2:F3"/>
    <mergeCell ref="G2:G3"/>
    <mergeCell ref="J2:J3"/>
    <mergeCell ref="D1:F1"/>
    <mergeCell ref="G1:P1"/>
    <mergeCell ref="E2:E3"/>
    <mergeCell ref="H2:I2"/>
    <mergeCell ref="M2:M3"/>
    <mergeCell ref="O2:P2"/>
    <mergeCell ref="K2:L2"/>
    <mergeCell ref="N2:N3"/>
    <mergeCell ref="H7:I7"/>
    <mergeCell ref="K7:L7"/>
    <mergeCell ref="H8:I8"/>
    <mergeCell ref="K8:L8"/>
    <mergeCell ref="H9:I9"/>
    <mergeCell ref="K9:L9"/>
    <mergeCell ref="H4:I4"/>
    <mergeCell ref="K4:L4"/>
    <mergeCell ref="H5:I5"/>
    <mergeCell ref="K5:L5"/>
    <mergeCell ref="H6:I6"/>
    <mergeCell ref="K6:L6"/>
    <mergeCell ref="H13:I13"/>
    <mergeCell ref="K13:L13"/>
    <mergeCell ref="H14:I14"/>
    <mergeCell ref="K14:L14"/>
    <mergeCell ref="H15:I15"/>
    <mergeCell ref="K15:L15"/>
    <mergeCell ref="H10:I10"/>
    <mergeCell ref="K10:L10"/>
    <mergeCell ref="H11:I11"/>
    <mergeCell ref="K11:L11"/>
    <mergeCell ref="H12:I12"/>
    <mergeCell ref="K12:L12"/>
    <mergeCell ref="H19:I19"/>
    <mergeCell ref="K19:L19"/>
    <mergeCell ref="H20:I20"/>
    <mergeCell ref="K20:L20"/>
    <mergeCell ref="H21:I21"/>
    <mergeCell ref="K21:L21"/>
    <mergeCell ref="H16:I16"/>
    <mergeCell ref="K16:L16"/>
    <mergeCell ref="H17:I17"/>
    <mergeCell ref="K17:L17"/>
    <mergeCell ref="H18:I18"/>
    <mergeCell ref="K18:L18"/>
    <mergeCell ref="H25:I25"/>
    <mergeCell ref="K25:L25"/>
    <mergeCell ref="H26:I26"/>
    <mergeCell ref="K26:L26"/>
    <mergeCell ref="H27:I27"/>
    <mergeCell ref="K27:L27"/>
    <mergeCell ref="H22:I22"/>
    <mergeCell ref="K22:L22"/>
    <mergeCell ref="H23:I23"/>
    <mergeCell ref="K23:L23"/>
    <mergeCell ref="H24:I24"/>
    <mergeCell ref="K24:L24"/>
    <mergeCell ref="H31:I31"/>
    <mergeCell ref="K31:L31"/>
    <mergeCell ref="H32:I32"/>
    <mergeCell ref="K32:L32"/>
    <mergeCell ref="H33:I33"/>
    <mergeCell ref="K33:L33"/>
    <mergeCell ref="H28:I28"/>
    <mergeCell ref="K28:L28"/>
    <mergeCell ref="H29:I29"/>
    <mergeCell ref="K29:L29"/>
    <mergeCell ref="H30:I30"/>
    <mergeCell ref="K30:L30"/>
    <mergeCell ref="B31:C31"/>
    <mergeCell ref="B32:C32"/>
    <mergeCell ref="B33:C33"/>
    <mergeCell ref="B22:C22"/>
    <mergeCell ref="B23:C23"/>
    <mergeCell ref="B24:C24"/>
    <mergeCell ref="B25:C25"/>
    <mergeCell ref="B26:C26"/>
    <mergeCell ref="B27:C27"/>
    <mergeCell ref="A1:C1"/>
    <mergeCell ref="B28:C28"/>
    <mergeCell ref="B29:C29"/>
    <mergeCell ref="B30:C30"/>
    <mergeCell ref="B16:C16"/>
    <mergeCell ref="B17:C17"/>
    <mergeCell ref="B18:C18"/>
    <mergeCell ref="B19:C19"/>
    <mergeCell ref="B20:C20"/>
    <mergeCell ref="B21:C21"/>
    <mergeCell ref="B10:C10"/>
    <mergeCell ref="B11:C11"/>
    <mergeCell ref="B12:C12"/>
    <mergeCell ref="B13:C13"/>
    <mergeCell ref="B14:C14"/>
    <mergeCell ref="B15:C15"/>
    <mergeCell ref="B4:C4"/>
    <mergeCell ref="B5:C5"/>
    <mergeCell ref="B6:C6"/>
    <mergeCell ref="B7:C7"/>
    <mergeCell ref="B8:C8"/>
    <mergeCell ref="B9:C9"/>
    <mergeCell ref="B2:C3"/>
    <mergeCell ref="A2:A3"/>
  </mergeCells>
  <dataValidations count="3">
    <dataValidation type="list" allowBlank="1" showInputMessage="1" showErrorMessage="1" sqref="M4:M33 F4:F33 O4:O33">
      <formula1>$O$34:$O$36</formula1>
    </dataValidation>
    <dataValidation type="list" allowBlank="1" showInputMessage="1" showErrorMessage="1" sqref="N4:N33">
      <formula1>$N$34:$N$36</formula1>
    </dataValidation>
    <dataValidation allowBlank="1" showInputMessage="1" showErrorMessage="1" prompt="MM/DD/YY" sqref="G4:G33 J4:J33"/>
  </dataValidations>
  <pageMargins left="0.7" right="0.7" top="0.75" bottom="0.75" header="0.3" footer="0.3"/>
  <pageSetup orientation="portrait" horizontalDpi="300" verticalDpi="300" r:id="rId4"/>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249977111117893"/>
    <pageSetUpPr fitToPage="1"/>
  </sheetPr>
  <dimension ref="A1:CO193"/>
  <sheetViews>
    <sheetView topLeftCell="A12" zoomScale="90" zoomScaleNormal="90" workbookViewId="0">
      <selection activeCell="Z3" sqref="Z3:AX3"/>
    </sheetView>
  </sheetViews>
  <sheetFormatPr defaultRowHeight="12.75" x14ac:dyDescent="0.2"/>
  <cols>
    <col min="1" max="1" width="9.42578125" style="54" customWidth="1"/>
    <col min="2" max="2" width="11.7109375" style="54" customWidth="1"/>
    <col min="3" max="3" width="15.5703125" style="570" customWidth="1"/>
    <col min="4" max="50" width="3.7109375" style="54" customWidth="1"/>
    <col min="51" max="93" width="9.140625" style="69"/>
    <col min="94" max="16384" width="9.140625" style="54"/>
  </cols>
  <sheetData>
    <row r="1" spans="1:93" s="69" customFormat="1" ht="90" customHeight="1" x14ac:dyDescent="0.2">
      <c r="A1" s="550"/>
      <c r="B1" s="551"/>
      <c r="C1" s="935" t="str">
        <f>Admin!E1</f>
        <v>15W SLC    CLASS: 15-005</v>
      </c>
      <c r="D1" s="922" t="s">
        <v>65</v>
      </c>
      <c r="E1" s="922"/>
      <c r="F1" s="922"/>
      <c r="G1" s="922"/>
      <c r="H1" s="922"/>
      <c r="I1" s="922"/>
      <c r="J1" s="922"/>
      <c r="K1" s="922"/>
      <c r="L1" s="922"/>
      <c r="M1" s="922"/>
      <c r="N1" s="922"/>
      <c r="O1" s="922"/>
      <c r="P1" s="922"/>
      <c r="Q1" s="922"/>
      <c r="R1" s="922"/>
      <c r="S1" s="922"/>
      <c r="T1" s="922"/>
      <c r="U1" s="922"/>
      <c r="V1" s="922"/>
      <c r="W1" s="922"/>
      <c r="X1" s="922"/>
      <c r="Y1" s="922"/>
      <c r="Z1" s="922"/>
      <c r="AA1" s="922"/>
      <c r="AB1" s="922"/>
      <c r="AC1" s="922"/>
      <c r="AD1" s="922"/>
      <c r="AE1" s="922"/>
      <c r="AF1" s="922"/>
      <c r="AG1" s="922"/>
      <c r="AH1" s="922"/>
      <c r="AI1" s="922"/>
      <c r="AJ1" s="922"/>
      <c r="AK1" s="922"/>
      <c r="AL1" s="922"/>
      <c r="AM1" s="922"/>
      <c r="AN1" s="922"/>
      <c r="AO1" s="922"/>
      <c r="AP1" s="922"/>
      <c r="AQ1" s="922"/>
      <c r="AR1" s="922"/>
      <c r="AS1" s="922"/>
      <c r="AT1" s="922"/>
      <c r="AU1" s="922"/>
      <c r="AV1" s="922"/>
      <c r="AW1" s="922"/>
      <c r="AX1" s="923"/>
    </row>
    <row r="2" spans="1:93" s="69" customFormat="1" ht="12.75" customHeight="1" thickBot="1" x14ac:dyDescent="0.25">
      <c r="A2" s="552"/>
      <c r="B2" s="553"/>
      <c r="C2" s="936"/>
      <c r="D2" s="932"/>
      <c r="E2" s="932"/>
      <c r="F2" s="932"/>
      <c r="G2" s="932"/>
      <c r="H2" s="932"/>
      <c r="I2" s="932"/>
      <c r="J2" s="932"/>
      <c r="K2" s="932"/>
      <c r="L2" s="932"/>
      <c r="M2" s="932"/>
      <c r="N2" s="932"/>
      <c r="O2" s="932"/>
      <c r="P2" s="932"/>
      <c r="Q2" s="932"/>
      <c r="R2" s="932"/>
      <c r="S2" s="932"/>
      <c r="T2" s="932"/>
      <c r="U2" s="932"/>
      <c r="V2" s="932"/>
      <c r="W2" s="932"/>
      <c r="X2" s="932"/>
      <c r="Y2" s="932"/>
      <c r="Z2" s="932"/>
      <c r="AA2" s="932"/>
      <c r="AB2" s="932"/>
      <c r="AC2" s="932"/>
      <c r="AD2" s="932"/>
      <c r="AE2" s="932"/>
      <c r="AF2" s="932"/>
      <c r="AG2" s="932"/>
      <c r="AH2" s="932"/>
      <c r="AI2" s="932"/>
      <c r="AJ2" s="932"/>
      <c r="AK2" s="932"/>
      <c r="AL2" s="932"/>
      <c r="AM2" s="932"/>
      <c r="AN2" s="932"/>
      <c r="AO2" s="932"/>
      <c r="AP2" s="932"/>
      <c r="AQ2" s="932"/>
      <c r="AR2" s="932"/>
      <c r="AS2" s="932"/>
      <c r="AT2" s="932"/>
      <c r="AU2" s="932"/>
      <c r="AV2" s="932"/>
      <c r="AW2" s="932"/>
      <c r="AX2" s="933"/>
    </row>
    <row r="3" spans="1:93" ht="21" customHeight="1" thickBot="1" x14ac:dyDescent="0.25">
      <c r="A3" s="915" t="s">
        <v>34</v>
      </c>
      <c r="B3" s="917" t="s">
        <v>22</v>
      </c>
      <c r="C3" s="918"/>
      <c r="D3" s="924" t="s">
        <v>308</v>
      </c>
      <c r="E3" s="925"/>
      <c r="F3" s="925"/>
      <c r="G3" s="925"/>
      <c r="H3" s="925"/>
      <c r="I3" s="925"/>
      <c r="J3" s="925"/>
      <c r="K3" s="925"/>
      <c r="L3" s="925"/>
      <c r="M3" s="925"/>
      <c r="N3" s="925"/>
      <c r="O3" s="925"/>
      <c r="P3" s="925"/>
      <c r="Q3" s="925"/>
      <c r="R3" s="925"/>
      <c r="S3" s="925"/>
      <c r="T3" s="925"/>
      <c r="U3" s="925"/>
      <c r="V3" s="925"/>
      <c r="W3" s="925"/>
      <c r="X3" s="925"/>
      <c r="Y3" s="925"/>
      <c r="Z3" s="926"/>
      <c r="AA3" s="926"/>
      <c r="AB3" s="926"/>
      <c r="AC3" s="926"/>
      <c r="AD3" s="926"/>
      <c r="AE3" s="926"/>
      <c r="AF3" s="926"/>
      <c r="AG3" s="926"/>
      <c r="AH3" s="926"/>
      <c r="AI3" s="926"/>
      <c r="AJ3" s="926"/>
      <c r="AK3" s="926"/>
      <c r="AL3" s="926"/>
      <c r="AM3" s="926"/>
      <c r="AN3" s="926"/>
      <c r="AO3" s="926"/>
      <c r="AP3" s="926"/>
      <c r="AQ3" s="926"/>
      <c r="AR3" s="926"/>
      <c r="AS3" s="926"/>
      <c r="AT3" s="926"/>
      <c r="AU3" s="926"/>
      <c r="AV3" s="926"/>
      <c r="AW3" s="926"/>
      <c r="AX3" s="927"/>
    </row>
    <row r="4" spans="1:93" s="556" customFormat="1" ht="36" customHeight="1" thickBot="1" x14ac:dyDescent="0.25">
      <c r="A4" s="916"/>
      <c r="B4" s="919"/>
      <c r="C4" s="920"/>
      <c r="D4" s="571"/>
      <c r="E4" s="554">
        <f t="shared" ref="E4:AX4" si="0">SUM(D4+1)</f>
        <v>1</v>
      </c>
      <c r="F4" s="554">
        <f t="shared" si="0"/>
        <v>2</v>
      </c>
      <c r="G4" s="554">
        <f t="shared" si="0"/>
        <v>3</v>
      </c>
      <c r="H4" s="554">
        <f t="shared" si="0"/>
        <v>4</v>
      </c>
      <c r="I4" s="554">
        <f t="shared" si="0"/>
        <v>5</v>
      </c>
      <c r="J4" s="554">
        <f t="shared" si="0"/>
        <v>6</v>
      </c>
      <c r="K4" s="554">
        <f t="shared" si="0"/>
        <v>7</v>
      </c>
      <c r="L4" s="554">
        <f t="shared" si="0"/>
        <v>8</v>
      </c>
      <c r="M4" s="554">
        <f t="shared" si="0"/>
        <v>9</v>
      </c>
      <c r="N4" s="554">
        <f t="shared" si="0"/>
        <v>10</v>
      </c>
      <c r="O4" s="554">
        <f t="shared" si="0"/>
        <v>11</v>
      </c>
      <c r="P4" s="554">
        <f t="shared" si="0"/>
        <v>12</v>
      </c>
      <c r="Q4" s="554">
        <f t="shared" si="0"/>
        <v>13</v>
      </c>
      <c r="R4" s="554">
        <f t="shared" si="0"/>
        <v>14</v>
      </c>
      <c r="S4" s="554">
        <f t="shared" si="0"/>
        <v>15</v>
      </c>
      <c r="T4" s="554">
        <f t="shared" si="0"/>
        <v>16</v>
      </c>
      <c r="U4" s="554">
        <f t="shared" si="0"/>
        <v>17</v>
      </c>
      <c r="V4" s="554">
        <f t="shared" si="0"/>
        <v>18</v>
      </c>
      <c r="W4" s="554">
        <f t="shared" si="0"/>
        <v>19</v>
      </c>
      <c r="X4" s="554">
        <f t="shared" si="0"/>
        <v>20</v>
      </c>
      <c r="Y4" s="554">
        <f t="shared" si="0"/>
        <v>21</v>
      </c>
      <c r="Z4" s="554">
        <f t="shared" si="0"/>
        <v>22</v>
      </c>
      <c r="AA4" s="554">
        <f t="shared" si="0"/>
        <v>23</v>
      </c>
      <c r="AB4" s="554">
        <f t="shared" si="0"/>
        <v>24</v>
      </c>
      <c r="AC4" s="554">
        <f t="shared" si="0"/>
        <v>25</v>
      </c>
      <c r="AD4" s="554">
        <f t="shared" si="0"/>
        <v>26</v>
      </c>
      <c r="AE4" s="554">
        <f t="shared" si="0"/>
        <v>27</v>
      </c>
      <c r="AF4" s="554">
        <f t="shared" si="0"/>
        <v>28</v>
      </c>
      <c r="AG4" s="554">
        <f t="shared" si="0"/>
        <v>29</v>
      </c>
      <c r="AH4" s="554">
        <f t="shared" si="0"/>
        <v>30</v>
      </c>
      <c r="AI4" s="554">
        <f t="shared" si="0"/>
        <v>31</v>
      </c>
      <c r="AJ4" s="554">
        <f t="shared" si="0"/>
        <v>32</v>
      </c>
      <c r="AK4" s="554">
        <f t="shared" si="0"/>
        <v>33</v>
      </c>
      <c r="AL4" s="554">
        <f t="shared" si="0"/>
        <v>34</v>
      </c>
      <c r="AM4" s="554">
        <f t="shared" si="0"/>
        <v>35</v>
      </c>
      <c r="AN4" s="554">
        <f t="shared" si="0"/>
        <v>36</v>
      </c>
      <c r="AO4" s="554">
        <f t="shared" si="0"/>
        <v>37</v>
      </c>
      <c r="AP4" s="554">
        <f t="shared" si="0"/>
        <v>38</v>
      </c>
      <c r="AQ4" s="554">
        <f t="shared" si="0"/>
        <v>39</v>
      </c>
      <c r="AR4" s="554">
        <f t="shared" si="0"/>
        <v>40</v>
      </c>
      <c r="AS4" s="554">
        <f t="shared" si="0"/>
        <v>41</v>
      </c>
      <c r="AT4" s="554">
        <f t="shared" si="0"/>
        <v>42</v>
      </c>
      <c r="AU4" s="554">
        <f t="shared" si="0"/>
        <v>43</v>
      </c>
      <c r="AV4" s="554">
        <f t="shared" si="0"/>
        <v>44</v>
      </c>
      <c r="AW4" s="554">
        <f t="shared" si="0"/>
        <v>45</v>
      </c>
      <c r="AX4" s="555">
        <f t="shared" si="0"/>
        <v>46</v>
      </c>
      <c r="AY4" s="167"/>
      <c r="AZ4" s="167"/>
      <c r="BA4" s="167"/>
      <c r="BB4" s="167"/>
      <c r="BC4" s="167"/>
      <c r="BD4" s="167"/>
      <c r="BE4" s="167"/>
      <c r="BF4" s="167"/>
      <c r="BG4" s="167"/>
      <c r="BH4" s="167"/>
      <c r="BI4" s="167"/>
      <c r="BJ4" s="167"/>
      <c r="BK4" s="167"/>
      <c r="BL4" s="167"/>
      <c r="BM4" s="167"/>
      <c r="BN4" s="167"/>
      <c r="BO4" s="167"/>
      <c r="BP4" s="167"/>
      <c r="BQ4" s="167"/>
      <c r="BR4" s="167"/>
      <c r="BS4" s="167"/>
      <c r="BT4" s="167"/>
      <c r="BU4" s="167"/>
      <c r="BV4" s="167"/>
      <c r="BW4" s="167"/>
      <c r="BX4" s="167"/>
      <c r="BY4" s="167"/>
      <c r="BZ4" s="167"/>
      <c r="CA4" s="167"/>
      <c r="CB4" s="167"/>
      <c r="CC4" s="167"/>
      <c r="CD4" s="167"/>
      <c r="CE4" s="167"/>
      <c r="CF4" s="167"/>
      <c r="CG4" s="167"/>
      <c r="CH4" s="167"/>
      <c r="CI4" s="167"/>
      <c r="CJ4" s="167"/>
      <c r="CK4" s="167"/>
      <c r="CL4" s="167"/>
      <c r="CM4" s="167"/>
      <c r="CN4" s="167"/>
      <c r="CO4" s="167"/>
    </row>
    <row r="5" spans="1:93" ht="24.95" customHeight="1" x14ac:dyDescent="0.2">
      <c r="A5" s="242" t="str">
        <f>T(Admin!C5)</f>
        <v/>
      </c>
      <c r="B5" s="913" t="str">
        <f>T(Admin!D5)</f>
        <v>A</v>
      </c>
      <c r="C5" s="914"/>
      <c r="D5" s="319"/>
      <c r="E5" s="320"/>
      <c r="F5" s="320"/>
      <c r="G5" s="320"/>
      <c r="H5" s="320"/>
      <c r="I5" s="320"/>
      <c r="J5" s="320"/>
      <c r="K5" s="320"/>
      <c r="L5" s="320"/>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1"/>
      <c r="AW5" s="321"/>
      <c r="AX5" s="322"/>
    </row>
    <row r="6" spans="1:93" ht="24.95" customHeight="1" x14ac:dyDescent="0.2">
      <c r="A6" s="211" t="str">
        <f>T(Admin!C6)</f>
        <v/>
      </c>
      <c r="B6" s="906" t="str">
        <f>T(Admin!D6)</f>
        <v>A</v>
      </c>
      <c r="C6" s="907"/>
      <c r="D6" s="298"/>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3"/>
      <c r="AW6" s="83"/>
      <c r="AX6" s="170"/>
    </row>
    <row r="7" spans="1:93" ht="24.95" customHeight="1" x14ac:dyDescent="0.2">
      <c r="A7" s="240" t="str">
        <f>T(Admin!C7)</f>
        <v/>
      </c>
      <c r="B7" s="908" t="str">
        <f>T(Admin!D7)</f>
        <v>A</v>
      </c>
      <c r="C7" s="909"/>
      <c r="D7" s="299"/>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c r="AO7" s="234"/>
      <c r="AP7" s="234"/>
      <c r="AQ7" s="234"/>
      <c r="AR7" s="234"/>
      <c r="AS7" s="234"/>
      <c r="AT7" s="234"/>
      <c r="AU7" s="234"/>
      <c r="AV7" s="235"/>
      <c r="AW7" s="235"/>
      <c r="AX7" s="236"/>
    </row>
    <row r="8" spans="1:93" ht="24.95" customHeight="1" x14ac:dyDescent="0.2">
      <c r="A8" s="211" t="str">
        <f>T(Admin!C8)</f>
        <v/>
      </c>
      <c r="B8" s="906" t="str">
        <f>T(Admin!D8)</f>
        <v>A</v>
      </c>
      <c r="C8" s="907"/>
      <c r="D8" s="298"/>
      <c r="E8" s="82"/>
      <c r="F8" s="82"/>
      <c r="G8" s="82"/>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3"/>
      <c r="AW8" s="83"/>
      <c r="AX8" s="170"/>
    </row>
    <row r="9" spans="1:93" ht="24.95" customHeight="1" x14ac:dyDescent="0.2">
      <c r="A9" s="240" t="str">
        <f>T(Admin!C9)</f>
        <v/>
      </c>
      <c r="B9" s="908" t="str">
        <f>T(Admin!D9)</f>
        <v>A</v>
      </c>
      <c r="C9" s="909"/>
      <c r="D9" s="299"/>
      <c r="E9" s="234"/>
      <c r="F9" s="234"/>
      <c r="G9" s="234"/>
      <c r="H9" s="234"/>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c r="AO9" s="234"/>
      <c r="AP9" s="234"/>
      <c r="AQ9" s="234"/>
      <c r="AR9" s="234"/>
      <c r="AS9" s="234"/>
      <c r="AT9" s="234"/>
      <c r="AU9" s="234"/>
      <c r="AV9" s="235"/>
      <c r="AW9" s="235"/>
      <c r="AX9" s="236"/>
    </row>
    <row r="10" spans="1:93" ht="24.95" customHeight="1" x14ac:dyDescent="0.2">
      <c r="A10" s="211" t="str">
        <f>T(Admin!C10)</f>
        <v/>
      </c>
      <c r="B10" s="906" t="str">
        <f>T(Admin!D10)</f>
        <v/>
      </c>
      <c r="C10" s="907"/>
      <c r="D10" s="298"/>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3"/>
      <c r="AW10" s="83"/>
      <c r="AX10" s="170"/>
    </row>
    <row r="11" spans="1:93" ht="24.95" customHeight="1" x14ac:dyDescent="0.2">
      <c r="A11" s="240" t="str">
        <f>T(Admin!C11)</f>
        <v/>
      </c>
      <c r="B11" s="908" t="str">
        <f>T(Admin!D11)</f>
        <v/>
      </c>
      <c r="C11" s="909"/>
      <c r="D11" s="300"/>
      <c r="E11" s="235"/>
      <c r="F11" s="235"/>
      <c r="G11" s="235"/>
      <c r="H11" s="235"/>
      <c r="I11" s="235"/>
      <c r="J11" s="235"/>
      <c r="K11" s="235"/>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6"/>
    </row>
    <row r="12" spans="1:93" ht="24.95" customHeight="1" x14ac:dyDescent="0.2">
      <c r="A12" s="211" t="str">
        <f>T(Admin!C12)</f>
        <v/>
      </c>
      <c r="B12" s="906" t="str">
        <f>T(Admin!D12)</f>
        <v/>
      </c>
      <c r="C12" s="907"/>
      <c r="D12" s="301"/>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170"/>
    </row>
    <row r="13" spans="1:93" ht="24.95" customHeight="1" x14ac:dyDescent="0.2">
      <c r="A13" s="240" t="str">
        <f>T(Admin!C13)</f>
        <v/>
      </c>
      <c r="B13" s="908" t="str">
        <f>T(Admin!D13)</f>
        <v/>
      </c>
      <c r="C13" s="909"/>
      <c r="D13" s="300"/>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6"/>
    </row>
    <row r="14" spans="1:93" s="553" customFormat="1" ht="24.95" customHeight="1" x14ac:dyDescent="0.2">
      <c r="A14" s="211" t="str">
        <f>T(Admin!C14)</f>
        <v/>
      </c>
      <c r="B14" s="906" t="str">
        <f>T(Admin!D14)</f>
        <v/>
      </c>
      <c r="C14" s="907"/>
      <c r="D14" s="301"/>
      <c r="E14" s="83"/>
      <c r="F14" s="83"/>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170"/>
      <c r="AY14" s="69"/>
      <c r="AZ14" s="69"/>
      <c r="BA14" s="69"/>
      <c r="BB14" s="69"/>
      <c r="BC14" s="69"/>
      <c r="BD14" s="69"/>
      <c r="BE14" s="69"/>
      <c r="BF14" s="69"/>
      <c r="BG14" s="69"/>
      <c r="BH14" s="69"/>
      <c r="BI14" s="69"/>
      <c r="BJ14" s="69"/>
      <c r="BK14" s="69"/>
      <c r="BL14" s="69"/>
      <c r="BM14" s="69"/>
      <c r="BN14" s="69"/>
      <c r="BO14" s="69"/>
      <c r="BP14" s="69"/>
      <c r="BQ14" s="69"/>
      <c r="BR14" s="69"/>
      <c r="BS14" s="69"/>
      <c r="BT14" s="69"/>
      <c r="BU14" s="69"/>
      <c r="BV14" s="69"/>
      <c r="BW14" s="69"/>
      <c r="BX14" s="69"/>
      <c r="BY14" s="69"/>
      <c r="BZ14" s="69"/>
      <c r="CA14" s="69"/>
      <c r="CB14" s="69"/>
      <c r="CC14" s="69"/>
      <c r="CD14" s="69"/>
      <c r="CE14" s="69"/>
      <c r="CF14" s="69"/>
      <c r="CG14" s="69"/>
      <c r="CH14" s="69"/>
      <c r="CI14" s="69"/>
      <c r="CJ14" s="69"/>
      <c r="CK14" s="69"/>
      <c r="CL14" s="69"/>
      <c r="CM14" s="69"/>
      <c r="CN14" s="69"/>
      <c r="CO14" s="69"/>
    </row>
    <row r="15" spans="1:93" s="553" customFormat="1" ht="24.95" customHeight="1" x14ac:dyDescent="0.2">
      <c r="A15" s="240" t="str">
        <f>T(Admin!C15)</f>
        <v/>
      </c>
      <c r="B15" s="908" t="str">
        <f>T(Admin!D15)</f>
        <v/>
      </c>
      <c r="C15" s="909"/>
      <c r="D15" s="300"/>
      <c r="E15" s="235"/>
      <c r="F15" s="235"/>
      <c r="G15" s="235"/>
      <c r="H15" s="235"/>
      <c r="I15" s="235"/>
      <c r="J15" s="235"/>
      <c r="K15" s="235"/>
      <c r="L15" s="235"/>
      <c r="M15" s="235"/>
      <c r="N15" s="235"/>
      <c r="O15" s="235"/>
      <c r="P15" s="235"/>
      <c r="Q15" s="235"/>
      <c r="R15" s="235"/>
      <c r="S15" s="235"/>
      <c r="T15" s="235"/>
      <c r="U15" s="235"/>
      <c r="V15" s="235"/>
      <c r="W15" s="235"/>
      <c r="X15" s="235"/>
      <c r="Y15" s="235"/>
      <c r="Z15" s="235"/>
      <c r="AA15" s="235"/>
      <c r="AB15" s="235"/>
      <c r="AC15" s="235"/>
      <c r="AD15" s="235"/>
      <c r="AE15" s="235"/>
      <c r="AF15" s="235"/>
      <c r="AG15" s="235"/>
      <c r="AH15" s="235"/>
      <c r="AI15" s="235"/>
      <c r="AJ15" s="235"/>
      <c r="AK15" s="235"/>
      <c r="AL15" s="235"/>
      <c r="AM15" s="235"/>
      <c r="AN15" s="235"/>
      <c r="AO15" s="235"/>
      <c r="AP15" s="235"/>
      <c r="AQ15" s="235"/>
      <c r="AR15" s="235"/>
      <c r="AS15" s="235"/>
      <c r="AT15" s="235"/>
      <c r="AU15" s="235"/>
      <c r="AV15" s="235"/>
      <c r="AW15" s="235"/>
      <c r="AX15" s="236"/>
      <c r="AY15" s="69"/>
      <c r="AZ15" s="69"/>
      <c r="BA15" s="69"/>
      <c r="BB15" s="69"/>
      <c r="BC15" s="69"/>
      <c r="BD15" s="69"/>
      <c r="BE15" s="69"/>
      <c r="BF15" s="69"/>
      <c r="BG15" s="69"/>
      <c r="BH15" s="69"/>
      <c r="BI15" s="69"/>
      <c r="BJ15" s="69"/>
      <c r="BK15" s="69"/>
      <c r="BL15" s="69"/>
      <c r="BM15" s="69"/>
      <c r="BN15" s="69"/>
      <c r="BO15" s="69"/>
      <c r="BP15" s="69"/>
      <c r="BQ15" s="69"/>
      <c r="BR15" s="69"/>
      <c r="BS15" s="69"/>
      <c r="BT15" s="69"/>
      <c r="BU15" s="69"/>
      <c r="BV15" s="69"/>
      <c r="BW15" s="69"/>
      <c r="BX15" s="69"/>
      <c r="BY15" s="69"/>
      <c r="BZ15" s="69"/>
      <c r="CA15" s="69"/>
      <c r="CB15" s="69"/>
      <c r="CC15" s="69"/>
      <c r="CD15" s="69"/>
      <c r="CE15" s="69"/>
      <c r="CF15" s="69"/>
      <c r="CG15" s="69"/>
      <c r="CH15" s="69"/>
      <c r="CI15" s="69"/>
      <c r="CJ15" s="69"/>
      <c r="CK15" s="69"/>
      <c r="CL15" s="69"/>
      <c r="CM15" s="69"/>
      <c r="CN15" s="69"/>
      <c r="CO15" s="69"/>
    </row>
    <row r="16" spans="1:93" s="553" customFormat="1" ht="24.95" customHeight="1" x14ac:dyDescent="0.2">
      <c r="A16" s="211" t="str">
        <f>T(Admin!C16)</f>
        <v/>
      </c>
      <c r="B16" s="906" t="str">
        <f>T(Admin!D16)</f>
        <v/>
      </c>
      <c r="C16" s="907"/>
      <c r="D16" s="301"/>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170"/>
      <c r="AY16" s="69"/>
      <c r="AZ16" s="69"/>
      <c r="BA16" s="69"/>
      <c r="BB16" s="69"/>
      <c r="BC16" s="69"/>
      <c r="BD16" s="69"/>
      <c r="BE16" s="69"/>
      <c r="BF16" s="69"/>
      <c r="BG16" s="69"/>
      <c r="BH16" s="69"/>
      <c r="BI16" s="69"/>
      <c r="BJ16" s="69"/>
      <c r="BK16" s="69"/>
      <c r="BL16" s="69"/>
      <c r="BM16" s="69"/>
      <c r="BN16" s="69"/>
      <c r="BO16" s="69"/>
      <c r="BP16" s="69"/>
      <c r="BQ16" s="69"/>
      <c r="BR16" s="69"/>
      <c r="BS16" s="69"/>
      <c r="BT16" s="69"/>
      <c r="BU16" s="69"/>
      <c r="BV16" s="69"/>
      <c r="BW16" s="69"/>
      <c r="BX16" s="69"/>
      <c r="BY16" s="69"/>
      <c r="BZ16" s="69"/>
      <c r="CA16" s="69"/>
      <c r="CB16" s="69"/>
      <c r="CC16" s="69"/>
      <c r="CD16" s="69"/>
      <c r="CE16" s="69"/>
      <c r="CF16" s="69"/>
      <c r="CG16" s="69"/>
      <c r="CH16" s="69"/>
      <c r="CI16" s="69"/>
      <c r="CJ16" s="69"/>
      <c r="CK16" s="69"/>
      <c r="CL16" s="69"/>
      <c r="CM16" s="69"/>
      <c r="CN16" s="69"/>
      <c r="CO16" s="69"/>
    </row>
    <row r="17" spans="1:93" s="553" customFormat="1" ht="24.95" customHeight="1" x14ac:dyDescent="0.2">
      <c r="A17" s="240" t="str">
        <f>T(Admin!C17)</f>
        <v/>
      </c>
      <c r="B17" s="908" t="str">
        <f>T(Admin!D17)</f>
        <v/>
      </c>
      <c r="C17" s="909"/>
      <c r="D17" s="300"/>
      <c r="E17" s="235"/>
      <c r="F17" s="235"/>
      <c r="G17" s="235"/>
      <c r="H17" s="235"/>
      <c r="I17" s="235"/>
      <c r="J17" s="235"/>
      <c r="K17" s="235"/>
      <c r="L17" s="235"/>
      <c r="M17" s="235"/>
      <c r="N17" s="235"/>
      <c r="O17" s="235"/>
      <c r="P17" s="235"/>
      <c r="Q17" s="235"/>
      <c r="R17" s="235"/>
      <c r="S17" s="235"/>
      <c r="T17" s="235"/>
      <c r="U17" s="235"/>
      <c r="V17" s="235"/>
      <c r="W17" s="235"/>
      <c r="X17" s="235"/>
      <c r="Y17" s="235"/>
      <c r="Z17" s="235"/>
      <c r="AA17" s="235"/>
      <c r="AB17" s="235"/>
      <c r="AC17" s="235"/>
      <c r="AD17" s="235"/>
      <c r="AE17" s="235"/>
      <c r="AF17" s="235"/>
      <c r="AG17" s="235"/>
      <c r="AH17" s="235"/>
      <c r="AI17" s="235"/>
      <c r="AJ17" s="235"/>
      <c r="AK17" s="235"/>
      <c r="AL17" s="235"/>
      <c r="AM17" s="235"/>
      <c r="AN17" s="235"/>
      <c r="AO17" s="235"/>
      <c r="AP17" s="235"/>
      <c r="AQ17" s="235"/>
      <c r="AR17" s="235"/>
      <c r="AS17" s="235"/>
      <c r="AT17" s="235"/>
      <c r="AU17" s="235"/>
      <c r="AV17" s="235"/>
      <c r="AW17" s="235"/>
      <c r="AX17" s="236"/>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W17" s="69"/>
      <c r="BX17" s="69"/>
      <c r="BY17" s="69"/>
      <c r="BZ17" s="69"/>
      <c r="CA17" s="69"/>
      <c r="CB17" s="69"/>
      <c r="CC17" s="69"/>
      <c r="CD17" s="69"/>
      <c r="CE17" s="69"/>
      <c r="CF17" s="69"/>
      <c r="CG17" s="69"/>
      <c r="CH17" s="69"/>
      <c r="CI17" s="69"/>
      <c r="CJ17" s="69"/>
      <c r="CK17" s="69"/>
      <c r="CL17" s="69"/>
      <c r="CM17" s="69"/>
      <c r="CN17" s="69"/>
      <c r="CO17" s="69"/>
    </row>
    <row r="18" spans="1:93" s="553" customFormat="1" ht="24.95" customHeight="1" x14ac:dyDescent="0.2">
      <c r="A18" s="211" t="str">
        <f>T(Admin!C18)</f>
        <v/>
      </c>
      <c r="B18" s="906" t="str">
        <f>T(Admin!D18)</f>
        <v/>
      </c>
      <c r="C18" s="907"/>
      <c r="D18" s="301"/>
      <c r="E18" s="83"/>
      <c r="F18" s="83"/>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170"/>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W18" s="69"/>
      <c r="BX18" s="69"/>
      <c r="BY18" s="69"/>
      <c r="BZ18" s="69"/>
      <c r="CA18" s="69"/>
      <c r="CB18" s="69"/>
      <c r="CC18" s="69"/>
      <c r="CD18" s="69"/>
      <c r="CE18" s="69"/>
      <c r="CF18" s="69"/>
      <c r="CG18" s="69"/>
      <c r="CH18" s="69"/>
      <c r="CI18" s="69"/>
      <c r="CJ18" s="69"/>
      <c r="CK18" s="69"/>
      <c r="CL18" s="69"/>
      <c r="CM18" s="69"/>
      <c r="CN18" s="69"/>
      <c r="CO18" s="69"/>
    </row>
    <row r="19" spans="1:93" s="553" customFormat="1" ht="24.95" customHeight="1" x14ac:dyDescent="0.2">
      <c r="A19" s="240" t="str">
        <f>T(Admin!C19)</f>
        <v/>
      </c>
      <c r="B19" s="908" t="str">
        <f>T(Admin!D19)</f>
        <v/>
      </c>
      <c r="C19" s="909"/>
      <c r="D19" s="300"/>
      <c r="E19" s="235"/>
      <c r="F19" s="235"/>
      <c r="G19" s="235"/>
      <c r="H19" s="235"/>
      <c r="I19" s="235"/>
      <c r="J19" s="235"/>
      <c r="K19" s="235"/>
      <c r="L19" s="235"/>
      <c r="M19" s="235"/>
      <c r="N19" s="235"/>
      <c r="O19" s="235"/>
      <c r="P19" s="235"/>
      <c r="Q19" s="235"/>
      <c r="R19" s="235"/>
      <c r="S19" s="235"/>
      <c r="T19" s="235"/>
      <c r="U19" s="235"/>
      <c r="V19" s="235"/>
      <c r="W19" s="235"/>
      <c r="X19" s="235"/>
      <c r="Y19" s="235"/>
      <c r="Z19" s="235"/>
      <c r="AA19" s="235"/>
      <c r="AB19" s="235"/>
      <c r="AC19" s="235"/>
      <c r="AD19" s="235"/>
      <c r="AE19" s="235"/>
      <c r="AF19" s="235"/>
      <c r="AG19" s="235"/>
      <c r="AH19" s="235"/>
      <c r="AI19" s="235"/>
      <c r="AJ19" s="235"/>
      <c r="AK19" s="235"/>
      <c r="AL19" s="235"/>
      <c r="AM19" s="235"/>
      <c r="AN19" s="235"/>
      <c r="AO19" s="235"/>
      <c r="AP19" s="235"/>
      <c r="AQ19" s="235"/>
      <c r="AR19" s="235"/>
      <c r="AS19" s="235"/>
      <c r="AT19" s="235"/>
      <c r="AU19" s="235"/>
      <c r="AV19" s="235"/>
      <c r="AW19" s="235"/>
      <c r="AX19" s="236"/>
      <c r="AY19" s="69"/>
      <c r="AZ19" s="69"/>
      <c r="BA19" s="69"/>
      <c r="BB19" s="69"/>
      <c r="BC19" s="69"/>
      <c r="BD19" s="69"/>
      <c r="BE19" s="69"/>
      <c r="BF19" s="69"/>
      <c r="BG19" s="69"/>
      <c r="BH19" s="69"/>
      <c r="BI19" s="69"/>
      <c r="BJ19" s="69"/>
      <c r="BK19" s="69"/>
      <c r="BL19" s="69"/>
      <c r="BM19" s="69"/>
      <c r="BN19" s="69"/>
      <c r="BO19" s="69"/>
      <c r="BP19" s="69"/>
      <c r="BQ19" s="69"/>
      <c r="BR19" s="69"/>
      <c r="BS19" s="69"/>
      <c r="BT19" s="69"/>
      <c r="BU19" s="69"/>
      <c r="BV19" s="69"/>
      <c r="BW19" s="69"/>
      <c r="BX19" s="69"/>
      <c r="BY19" s="69"/>
      <c r="BZ19" s="69"/>
      <c r="CA19" s="69"/>
      <c r="CB19" s="69"/>
      <c r="CC19" s="69"/>
      <c r="CD19" s="69"/>
      <c r="CE19" s="69"/>
      <c r="CF19" s="69"/>
      <c r="CG19" s="69"/>
      <c r="CH19" s="69"/>
      <c r="CI19" s="69"/>
      <c r="CJ19" s="69"/>
      <c r="CK19" s="69"/>
      <c r="CL19" s="69"/>
      <c r="CM19" s="69"/>
      <c r="CN19" s="69"/>
      <c r="CO19" s="69"/>
    </row>
    <row r="20" spans="1:93" s="553" customFormat="1" ht="24.95" customHeight="1" x14ac:dyDescent="0.2">
      <c r="A20" s="211" t="str">
        <f>T(Admin!C20)</f>
        <v/>
      </c>
      <c r="B20" s="906" t="str">
        <f>T(Admin!D20)</f>
        <v/>
      </c>
      <c r="C20" s="907"/>
      <c r="D20" s="301"/>
      <c r="E20" s="83"/>
      <c r="F20" s="8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170"/>
      <c r="AY20" s="69"/>
      <c r="AZ20" s="69"/>
      <c r="BA20" s="69"/>
      <c r="BB20" s="69"/>
      <c r="BC20" s="69"/>
      <c r="BD20" s="69"/>
      <c r="BE20" s="69"/>
      <c r="BF20" s="69"/>
      <c r="BG20" s="69"/>
      <c r="BH20" s="69"/>
      <c r="BI20" s="69"/>
      <c r="BJ20" s="69"/>
      <c r="BK20" s="69"/>
      <c r="BL20" s="69"/>
      <c r="BM20" s="69"/>
      <c r="BN20" s="69"/>
      <c r="BO20" s="69"/>
      <c r="BP20" s="69"/>
      <c r="BQ20" s="69"/>
      <c r="BR20" s="69"/>
      <c r="BS20" s="69"/>
      <c r="BT20" s="69"/>
      <c r="BU20" s="69"/>
      <c r="BV20" s="69"/>
      <c r="BW20" s="69"/>
      <c r="BX20" s="69"/>
      <c r="BY20" s="69"/>
      <c r="BZ20" s="69"/>
      <c r="CA20" s="69"/>
      <c r="CB20" s="69"/>
      <c r="CC20" s="69"/>
      <c r="CD20" s="69"/>
      <c r="CE20" s="69"/>
      <c r="CF20" s="69"/>
      <c r="CG20" s="69"/>
      <c r="CH20" s="69"/>
      <c r="CI20" s="69"/>
      <c r="CJ20" s="69"/>
      <c r="CK20" s="69"/>
      <c r="CL20" s="69"/>
      <c r="CM20" s="69"/>
      <c r="CN20" s="69"/>
      <c r="CO20" s="69"/>
    </row>
    <row r="21" spans="1:93" s="553" customFormat="1" ht="24.95" customHeight="1" x14ac:dyDescent="0.2">
      <c r="A21" s="240" t="str">
        <f>T(Admin!C21)</f>
        <v/>
      </c>
      <c r="B21" s="908" t="str">
        <f>T(Admin!D21)</f>
        <v/>
      </c>
      <c r="C21" s="909"/>
      <c r="D21" s="300"/>
      <c r="E21" s="235"/>
      <c r="F21" s="235"/>
      <c r="G21" s="235"/>
      <c r="H21" s="235"/>
      <c r="I21" s="235"/>
      <c r="J21" s="235"/>
      <c r="K21" s="235"/>
      <c r="L21" s="235"/>
      <c r="M21" s="235"/>
      <c r="N21" s="235"/>
      <c r="O21" s="235"/>
      <c r="P21" s="235"/>
      <c r="Q21" s="235"/>
      <c r="R21" s="235"/>
      <c r="S21" s="235"/>
      <c r="T21" s="235"/>
      <c r="U21" s="235"/>
      <c r="V21" s="235"/>
      <c r="W21" s="235"/>
      <c r="X21" s="235"/>
      <c r="Y21" s="235"/>
      <c r="Z21" s="235"/>
      <c r="AA21" s="235"/>
      <c r="AB21" s="235"/>
      <c r="AC21" s="235"/>
      <c r="AD21" s="235"/>
      <c r="AE21" s="235"/>
      <c r="AF21" s="235"/>
      <c r="AG21" s="235"/>
      <c r="AH21" s="235"/>
      <c r="AI21" s="235"/>
      <c r="AJ21" s="235"/>
      <c r="AK21" s="235"/>
      <c r="AL21" s="235"/>
      <c r="AM21" s="235"/>
      <c r="AN21" s="235"/>
      <c r="AO21" s="235"/>
      <c r="AP21" s="235"/>
      <c r="AQ21" s="235"/>
      <c r="AR21" s="235"/>
      <c r="AS21" s="235"/>
      <c r="AT21" s="235"/>
      <c r="AU21" s="235"/>
      <c r="AV21" s="235"/>
      <c r="AW21" s="235"/>
      <c r="AX21" s="236"/>
      <c r="AY21" s="69"/>
      <c r="AZ21" s="69"/>
      <c r="BA21" s="69"/>
      <c r="BB21" s="69"/>
      <c r="BC21" s="69"/>
      <c r="BD21" s="69"/>
      <c r="BE21" s="69"/>
      <c r="BF21" s="69"/>
      <c r="BG21" s="69"/>
      <c r="BH21" s="69"/>
      <c r="BI21" s="69"/>
      <c r="BJ21" s="69"/>
      <c r="BK21" s="69"/>
      <c r="BL21" s="69"/>
      <c r="BM21" s="69"/>
      <c r="BN21" s="69"/>
      <c r="BO21" s="69"/>
      <c r="BP21" s="69"/>
      <c r="BQ21" s="69"/>
      <c r="BR21" s="69"/>
      <c r="BS21" s="69"/>
      <c r="BT21" s="69"/>
      <c r="BU21" s="69"/>
      <c r="BV21" s="69"/>
      <c r="BW21" s="69"/>
      <c r="BX21" s="69"/>
      <c r="BY21" s="69"/>
      <c r="BZ21" s="69"/>
      <c r="CA21" s="69"/>
      <c r="CB21" s="69"/>
      <c r="CC21" s="69"/>
      <c r="CD21" s="69"/>
      <c r="CE21" s="69"/>
      <c r="CF21" s="69"/>
      <c r="CG21" s="69"/>
      <c r="CH21" s="69"/>
      <c r="CI21" s="69"/>
      <c r="CJ21" s="69"/>
      <c r="CK21" s="69"/>
      <c r="CL21" s="69"/>
      <c r="CM21" s="69"/>
      <c r="CN21" s="69"/>
      <c r="CO21" s="69"/>
    </row>
    <row r="22" spans="1:93" s="553" customFormat="1" ht="24.95" customHeight="1" x14ac:dyDescent="0.2">
      <c r="A22" s="211" t="str">
        <f>T(Admin!C22)</f>
        <v/>
      </c>
      <c r="B22" s="906" t="str">
        <f>T(Admin!D22)</f>
        <v/>
      </c>
      <c r="C22" s="907"/>
      <c r="D22" s="301"/>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170"/>
      <c r="AY22" s="69"/>
      <c r="AZ22" s="69"/>
      <c r="BA22" s="69"/>
      <c r="BB22" s="69"/>
      <c r="BC22" s="69"/>
      <c r="BD22" s="69"/>
      <c r="BE22" s="69"/>
      <c r="BF22" s="69"/>
      <c r="BG22" s="69"/>
      <c r="BH22" s="69"/>
      <c r="BI22" s="69"/>
      <c r="BJ22" s="69"/>
      <c r="BK22" s="69"/>
      <c r="BL22" s="69"/>
      <c r="BM22" s="69"/>
      <c r="BN22" s="69"/>
      <c r="BO22" s="69"/>
      <c r="BP22" s="69"/>
      <c r="BQ22" s="69"/>
      <c r="BR22" s="69"/>
      <c r="BS22" s="69"/>
      <c r="BT22" s="69"/>
      <c r="BU22" s="69"/>
      <c r="BV22" s="69"/>
      <c r="BW22" s="69"/>
      <c r="BX22" s="69"/>
      <c r="BY22" s="69"/>
      <c r="BZ22" s="69"/>
      <c r="CA22" s="69"/>
      <c r="CB22" s="69"/>
      <c r="CC22" s="69"/>
      <c r="CD22" s="69"/>
      <c r="CE22" s="69"/>
      <c r="CF22" s="69"/>
      <c r="CG22" s="69"/>
      <c r="CH22" s="69"/>
      <c r="CI22" s="69"/>
      <c r="CJ22" s="69"/>
      <c r="CK22" s="69"/>
      <c r="CL22" s="69"/>
      <c r="CM22" s="69"/>
      <c r="CN22" s="69"/>
      <c r="CO22" s="69"/>
    </row>
    <row r="23" spans="1:93" s="553" customFormat="1" ht="24.95" customHeight="1" x14ac:dyDescent="0.2">
      <c r="A23" s="240" t="str">
        <f>T(Admin!C23)</f>
        <v/>
      </c>
      <c r="B23" s="908" t="str">
        <f>T(Admin!D23)</f>
        <v/>
      </c>
      <c r="C23" s="909"/>
      <c r="D23" s="300"/>
      <c r="E23" s="235"/>
      <c r="F23" s="235"/>
      <c r="G23" s="235"/>
      <c r="H23" s="235"/>
      <c r="I23" s="235"/>
      <c r="J23" s="235"/>
      <c r="K23" s="235"/>
      <c r="L23" s="235"/>
      <c r="M23" s="235"/>
      <c r="N23" s="235"/>
      <c r="O23" s="235"/>
      <c r="P23" s="235"/>
      <c r="Q23" s="235"/>
      <c r="R23" s="235"/>
      <c r="S23" s="235"/>
      <c r="T23" s="235"/>
      <c r="U23" s="235"/>
      <c r="V23" s="235"/>
      <c r="W23" s="235"/>
      <c r="X23" s="235"/>
      <c r="Y23" s="235"/>
      <c r="Z23" s="235"/>
      <c r="AA23" s="235"/>
      <c r="AB23" s="235"/>
      <c r="AC23" s="235"/>
      <c r="AD23" s="235"/>
      <c r="AE23" s="235"/>
      <c r="AF23" s="235"/>
      <c r="AG23" s="235"/>
      <c r="AH23" s="235"/>
      <c r="AI23" s="235"/>
      <c r="AJ23" s="235"/>
      <c r="AK23" s="235"/>
      <c r="AL23" s="235"/>
      <c r="AM23" s="235"/>
      <c r="AN23" s="235"/>
      <c r="AO23" s="235"/>
      <c r="AP23" s="235"/>
      <c r="AQ23" s="235"/>
      <c r="AR23" s="235"/>
      <c r="AS23" s="235"/>
      <c r="AT23" s="235"/>
      <c r="AU23" s="235"/>
      <c r="AV23" s="235"/>
      <c r="AW23" s="235"/>
      <c r="AX23" s="236"/>
      <c r="AY23" s="69"/>
      <c r="AZ23" s="69"/>
      <c r="BA23" s="69"/>
      <c r="BB23" s="69"/>
      <c r="BC23" s="69"/>
      <c r="BD23" s="69"/>
      <c r="BE23" s="69"/>
      <c r="BF23" s="69"/>
      <c r="BG23" s="69"/>
      <c r="BH23" s="69"/>
      <c r="BI23" s="69"/>
      <c r="BJ23" s="69"/>
      <c r="BK23" s="69"/>
      <c r="BL23" s="69"/>
      <c r="BM23" s="69"/>
      <c r="BN23" s="69"/>
      <c r="BO23" s="69"/>
      <c r="BP23" s="69"/>
      <c r="BQ23" s="69"/>
      <c r="BR23" s="69"/>
      <c r="BS23" s="69"/>
      <c r="BT23" s="69"/>
      <c r="BU23" s="69"/>
      <c r="BV23" s="69"/>
      <c r="BW23" s="69"/>
      <c r="BX23" s="69"/>
      <c r="BY23" s="69"/>
      <c r="BZ23" s="69"/>
      <c r="CA23" s="69"/>
      <c r="CB23" s="69"/>
      <c r="CC23" s="69"/>
      <c r="CD23" s="69"/>
      <c r="CE23" s="69"/>
      <c r="CF23" s="69"/>
      <c r="CG23" s="69"/>
      <c r="CH23" s="69"/>
      <c r="CI23" s="69"/>
      <c r="CJ23" s="69"/>
      <c r="CK23" s="69"/>
      <c r="CL23" s="69"/>
      <c r="CM23" s="69"/>
      <c r="CN23" s="69"/>
      <c r="CO23" s="69"/>
    </row>
    <row r="24" spans="1:93" s="553" customFormat="1" ht="24.95" customHeight="1" x14ac:dyDescent="0.2">
      <c r="A24" s="211" t="str">
        <f>T(Admin!C24)</f>
        <v/>
      </c>
      <c r="B24" s="906" t="str">
        <f>T(Admin!D24)</f>
        <v/>
      </c>
      <c r="C24" s="907"/>
      <c r="D24" s="301"/>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170"/>
      <c r="AY24" s="69"/>
      <c r="AZ24" s="69"/>
      <c r="BA24" s="69"/>
      <c r="BB24" s="69"/>
      <c r="BC24" s="69"/>
      <c r="BD24" s="69"/>
      <c r="BE24" s="69"/>
      <c r="BF24" s="69"/>
      <c r="BG24" s="69"/>
      <c r="BH24" s="69"/>
      <c r="BI24" s="69"/>
      <c r="BJ24" s="69"/>
      <c r="BK24" s="69"/>
      <c r="BL24" s="69"/>
      <c r="BM24" s="69"/>
      <c r="BN24" s="69"/>
      <c r="BO24" s="69"/>
      <c r="BP24" s="69"/>
      <c r="BQ24" s="69"/>
      <c r="BR24" s="69"/>
      <c r="BS24" s="69"/>
      <c r="BT24" s="69"/>
      <c r="BU24" s="69"/>
      <c r="BV24" s="69"/>
      <c r="BW24" s="69"/>
      <c r="BX24" s="69"/>
      <c r="BY24" s="69"/>
      <c r="BZ24" s="69"/>
      <c r="CA24" s="69"/>
      <c r="CB24" s="69"/>
      <c r="CC24" s="69"/>
      <c r="CD24" s="69"/>
      <c r="CE24" s="69"/>
      <c r="CF24" s="69"/>
      <c r="CG24" s="69"/>
      <c r="CH24" s="69"/>
      <c r="CI24" s="69"/>
      <c r="CJ24" s="69"/>
      <c r="CK24" s="69"/>
      <c r="CL24" s="69"/>
      <c r="CM24" s="69"/>
      <c r="CN24" s="69"/>
      <c r="CO24" s="69"/>
    </row>
    <row r="25" spans="1:93" ht="24.95" customHeight="1" x14ac:dyDescent="0.2">
      <c r="A25" s="240" t="str">
        <f>T(Admin!C25)</f>
        <v/>
      </c>
      <c r="B25" s="908" t="str">
        <f>T(Admin!D25)</f>
        <v/>
      </c>
      <c r="C25" s="909"/>
      <c r="D25" s="300"/>
      <c r="E25" s="235"/>
      <c r="F25" s="235"/>
      <c r="G25" s="235"/>
      <c r="H25" s="235"/>
      <c r="I25" s="235"/>
      <c r="J25" s="235"/>
      <c r="K25" s="235"/>
      <c r="L25" s="235"/>
      <c r="M25" s="235"/>
      <c r="N25" s="235"/>
      <c r="O25" s="235"/>
      <c r="P25" s="235"/>
      <c r="Q25" s="235"/>
      <c r="R25" s="235"/>
      <c r="S25" s="235"/>
      <c r="T25" s="235"/>
      <c r="U25" s="235"/>
      <c r="V25" s="235"/>
      <c r="W25" s="235"/>
      <c r="X25" s="235"/>
      <c r="Y25" s="235"/>
      <c r="Z25" s="235"/>
      <c r="AA25" s="235"/>
      <c r="AB25" s="235"/>
      <c r="AC25" s="235"/>
      <c r="AD25" s="235"/>
      <c r="AE25" s="235"/>
      <c r="AF25" s="235"/>
      <c r="AG25" s="235"/>
      <c r="AH25" s="235"/>
      <c r="AI25" s="235"/>
      <c r="AJ25" s="235"/>
      <c r="AK25" s="235"/>
      <c r="AL25" s="235"/>
      <c r="AM25" s="235"/>
      <c r="AN25" s="235"/>
      <c r="AO25" s="235"/>
      <c r="AP25" s="235"/>
      <c r="AQ25" s="235"/>
      <c r="AR25" s="235"/>
      <c r="AS25" s="235"/>
      <c r="AT25" s="235"/>
      <c r="AU25" s="235"/>
      <c r="AV25" s="235"/>
      <c r="AW25" s="235"/>
      <c r="AX25" s="236"/>
    </row>
    <row r="26" spans="1:93" s="553" customFormat="1" ht="24.95" customHeight="1" x14ac:dyDescent="0.2">
      <c r="A26" s="211" t="str">
        <f>T(Admin!C26)</f>
        <v/>
      </c>
      <c r="B26" s="906" t="str">
        <f>T(Admin!D26)</f>
        <v/>
      </c>
      <c r="C26" s="907"/>
      <c r="D26" s="301"/>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170"/>
      <c r="AY26" s="69"/>
      <c r="AZ26" s="69"/>
      <c r="BA26" s="69"/>
      <c r="BB26" s="69"/>
      <c r="BC26" s="69"/>
      <c r="BD26" s="69"/>
      <c r="BE26" s="69"/>
      <c r="BF26" s="69"/>
      <c r="BG26" s="69"/>
      <c r="BH26" s="69"/>
      <c r="BI26" s="69"/>
      <c r="BJ26" s="69"/>
      <c r="BK26" s="69"/>
      <c r="BL26" s="69"/>
      <c r="BM26" s="69"/>
      <c r="BN26" s="69"/>
      <c r="BO26" s="69"/>
      <c r="BP26" s="69"/>
      <c r="BQ26" s="69"/>
      <c r="BR26" s="69"/>
      <c r="BS26" s="69"/>
      <c r="BT26" s="69"/>
      <c r="BU26" s="69"/>
      <c r="BV26" s="69"/>
      <c r="BW26" s="69"/>
      <c r="BX26" s="69"/>
      <c r="BY26" s="69"/>
      <c r="BZ26" s="69"/>
      <c r="CA26" s="69"/>
      <c r="CB26" s="69"/>
      <c r="CC26" s="69"/>
      <c r="CD26" s="69"/>
      <c r="CE26" s="69"/>
      <c r="CF26" s="69"/>
      <c r="CG26" s="69"/>
      <c r="CH26" s="69"/>
      <c r="CI26" s="69"/>
      <c r="CJ26" s="69"/>
      <c r="CK26" s="69"/>
      <c r="CL26" s="69"/>
      <c r="CM26" s="69"/>
      <c r="CN26" s="69"/>
      <c r="CO26" s="69"/>
    </row>
    <row r="27" spans="1:93" ht="24.95" customHeight="1" x14ac:dyDescent="0.2">
      <c r="A27" s="240" t="str">
        <f>T(Admin!C27)</f>
        <v/>
      </c>
      <c r="B27" s="908" t="str">
        <f>T(Admin!D27)</f>
        <v/>
      </c>
      <c r="C27" s="909"/>
      <c r="D27" s="300"/>
      <c r="E27" s="235"/>
      <c r="F27" s="235"/>
      <c r="G27" s="235"/>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6"/>
    </row>
    <row r="28" spans="1:93" s="553" customFormat="1" ht="24.95" customHeight="1" x14ac:dyDescent="0.2">
      <c r="A28" s="211" t="str">
        <f>T(Admin!C28)</f>
        <v/>
      </c>
      <c r="B28" s="906" t="str">
        <f>T(Admin!D28)</f>
        <v/>
      </c>
      <c r="C28" s="907"/>
      <c r="D28" s="301"/>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170"/>
      <c r="AY28" s="69"/>
      <c r="AZ28" s="69"/>
      <c r="BA28" s="69"/>
      <c r="BB28" s="69"/>
      <c r="BC28" s="69"/>
      <c r="BD28" s="69"/>
      <c r="BE28" s="69"/>
      <c r="BF28" s="69"/>
      <c r="BG28" s="69"/>
      <c r="BH28" s="69"/>
      <c r="BI28" s="69"/>
      <c r="BJ28" s="69"/>
      <c r="BK28" s="69"/>
      <c r="BL28" s="69"/>
      <c r="BM28" s="69"/>
      <c r="BN28" s="69"/>
      <c r="BO28" s="69"/>
      <c r="BP28" s="69"/>
      <c r="BQ28" s="69"/>
      <c r="BR28" s="69"/>
      <c r="BS28" s="69"/>
      <c r="BT28" s="69"/>
      <c r="BU28" s="69"/>
      <c r="BV28" s="69"/>
      <c r="BW28" s="69"/>
      <c r="BX28" s="69"/>
      <c r="BY28" s="69"/>
      <c r="BZ28" s="69"/>
      <c r="CA28" s="69"/>
      <c r="CB28" s="69"/>
      <c r="CC28" s="69"/>
      <c r="CD28" s="69"/>
      <c r="CE28" s="69"/>
      <c r="CF28" s="69"/>
      <c r="CG28" s="69"/>
      <c r="CH28" s="69"/>
      <c r="CI28" s="69"/>
      <c r="CJ28" s="69"/>
      <c r="CK28" s="69"/>
      <c r="CL28" s="69"/>
      <c r="CM28" s="69"/>
      <c r="CN28" s="69"/>
      <c r="CO28" s="69"/>
    </row>
    <row r="29" spans="1:93" ht="24.95" customHeight="1" x14ac:dyDescent="0.2">
      <c r="A29" s="240" t="str">
        <f>T(Admin!C29)</f>
        <v/>
      </c>
      <c r="B29" s="908" t="str">
        <f>T(Admin!D29)</f>
        <v/>
      </c>
      <c r="C29" s="909"/>
      <c r="D29" s="300"/>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6"/>
    </row>
    <row r="30" spans="1:93" s="553" customFormat="1" ht="24.95" customHeight="1" x14ac:dyDescent="0.2">
      <c r="A30" s="211" t="str">
        <f>T(Admin!C30)</f>
        <v/>
      </c>
      <c r="B30" s="906" t="str">
        <f>T(Admin!D30)</f>
        <v/>
      </c>
      <c r="C30" s="907"/>
      <c r="D30" s="301"/>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170"/>
      <c r="AY30" s="69"/>
      <c r="AZ30" s="69"/>
      <c r="BA30" s="69"/>
      <c r="BB30" s="69"/>
      <c r="BC30" s="69"/>
      <c r="BD30" s="69"/>
      <c r="BE30" s="69"/>
      <c r="BF30" s="69"/>
      <c r="BG30" s="69"/>
      <c r="BH30" s="69"/>
      <c r="BI30" s="69"/>
      <c r="BJ30" s="69"/>
      <c r="BK30" s="69"/>
      <c r="BL30" s="69"/>
      <c r="BM30" s="69"/>
      <c r="BN30" s="69"/>
      <c r="BO30" s="69"/>
      <c r="BP30" s="69"/>
      <c r="BQ30" s="69"/>
      <c r="BR30" s="69"/>
      <c r="BS30" s="69"/>
      <c r="BT30" s="69"/>
      <c r="BU30" s="69"/>
      <c r="BV30" s="69"/>
      <c r="BW30" s="69"/>
      <c r="BX30" s="69"/>
      <c r="BY30" s="69"/>
      <c r="BZ30" s="69"/>
      <c r="CA30" s="69"/>
      <c r="CB30" s="69"/>
      <c r="CC30" s="69"/>
      <c r="CD30" s="69"/>
      <c r="CE30" s="69"/>
      <c r="CF30" s="69"/>
      <c r="CG30" s="69"/>
      <c r="CH30" s="69"/>
      <c r="CI30" s="69"/>
      <c r="CJ30" s="69"/>
      <c r="CK30" s="69"/>
      <c r="CL30" s="69"/>
      <c r="CM30" s="69"/>
      <c r="CN30" s="69"/>
      <c r="CO30" s="69"/>
    </row>
    <row r="31" spans="1:93" ht="24.95" customHeight="1" x14ac:dyDescent="0.2">
      <c r="A31" s="240" t="str">
        <f>T(Admin!C31)</f>
        <v/>
      </c>
      <c r="B31" s="908" t="str">
        <f>T(Admin!D31)</f>
        <v/>
      </c>
      <c r="C31" s="909"/>
      <c r="D31" s="300"/>
      <c r="E31" s="235"/>
      <c r="F31" s="235"/>
      <c r="G31" s="235"/>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6"/>
    </row>
    <row r="32" spans="1:93" s="553" customFormat="1" ht="24.95" customHeight="1" x14ac:dyDescent="0.2">
      <c r="A32" s="211" t="str">
        <f>T(Admin!C32)</f>
        <v/>
      </c>
      <c r="B32" s="906" t="str">
        <f>T(Admin!D32)</f>
        <v/>
      </c>
      <c r="C32" s="907"/>
      <c r="D32" s="301"/>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170"/>
      <c r="AY32" s="69"/>
      <c r="AZ32" s="69"/>
      <c r="BA32" s="69"/>
      <c r="BB32" s="69"/>
      <c r="BC32" s="69"/>
      <c r="BD32" s="69"/>
      <c r="BE32" s="69"/>
      <c r="BF32" s="69"/>
      <c r="BG32" s="69"/>
      <c r="BH32" s="69"/>
      <c r="BI32" s="69"/>
      <c r="BJ32" s="69"/>
      <c r="BK32" s="69"/>
      <c r="BL32" s="69"/>
      <c r="BM32" s="69"/>
      <c r="BN32" s="69"/>
      <c r="BO32" s="69"/>
      <c r="BP32" s="69"/>
      <c r="BQ32" s="69"/>
      <c r="BR32" s="69"/>
      <c r="BS32" s="69"/>
      <c r="BT32" s="69"/>
      <c r="BU32" s="69"/>
      <c r="BV32" s="69"/>
      <c r="BW32" s="69"/>
      <c r="BX32" s="69"/>
      <c r="BY32" s="69"/>
      <c r="BZ32" s="69"/>
      <c r="CA32" s="69"/>
      <c r="CB32" s="69"/>
      <c r="CC32" s="69"/>
      <c r="CD32" s="69"/>
      <c r="CE32" s="69"/>
      <c r="CF32" s="69"/>
      <c r="CG32" s="69"/>
      <c r="CH32" s="69"/>
      <c r="CI32" s="69"/>
      <c r="CJ32" s="69"/>
      <c r="CK32" s="69"/>
      <c r="CL32" s="69"/>
      <c r="CM32" s="69"/>
      <c r="CN32" s="69"/>
      <c r="CO32" s="69"/>
    </row>
    <row r="33" spans="1:50" ht="24.95" customHeight="1" x14ac:dyDescent="0.2">
      <c r="A33" s="240" t="str">
        <f>T(Admin!C33)</f>
        <v/>
      </c>
      <c r="B33" s="908" t="str">
        <f>T(Admin!D33)</f>
        <v/>
      </c>
      <c r="C33" s="909"/>
      <c r="D33" s="300"/>
      <c r="E33" s="235"/>
      <c r="F33" s="235"/>
      <c r="G33" s="235"/>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6"/>
    </row>
    <row r="34" spans="1:50" ht="24.95" customHeight="1" thickBot="1" x14ac:dyDescent="0.25">
      <c r="A34" s="212" t="str">
        <f>T(Admin!C34)</f>
        <v/>
      </c>
      <c r="B34" s="910" t="str">
        <f>T(Admin!D34)</f>
        <v/>
      </c>
      <c r="C34" s="911"/>
      <c r="D34" s="572"/>
      <c r="E34" s="573"/>
      <c r="F34" s="573"/>
      <c r="G34" s="573"/>
      <c r="H34" s="573"/>
      <c r="I34" s="573"/>
      <c r="J34" s="573"/>
      <c r="K34" s="573"/>
      <c r="L34" s="573"/>
      <c r="M34" s="573"/>
      <c r="N34" s="573"/>
      <c r="O34" s="573"/>
      <c r="P34" s="573"/>
      <c r="Q34" s="573"/>
      <c r="R34" s="573"/>
      <c r="S34" s="573"/>
      <c r="T34" s="573"/>
      <c r="U34" s="573"/>
      <c r="V34" s="573"/>
      <c r="W34" s="573"/>
      <c r="X34" s="573"/>
      <c r="Y34" s="573"/>
      <c r="Z34" s="573"/>
      <c r="AA34" s="573"/>
      <c r="AB34" s="573"/>
      <c r="AC34" s="573"/>
      <c r="AD34" s="573"/>
      <c r="AE34" s="573"/>
      <c r="AF34" s="573"/>
      <c r="AG34" s="573"/>
      <c r="AH34" s="573"/>
      <c r="AI34" s="573"/>
      <c r="AJ34" s="573"/>
      <c r="AK34" s="573"/>
      <c r="AL34" s="573"/>
      <c r="AM34" s="573"/>
      <c r="AN34" s="573"/>
      <c r="AO34" s="573"/>
      <c r="AP34" s="573"/>
      <c r="AQ34" s="573"/>
      <c r="AR34" s="573"/>
      <c r="AS34" s="573"/>
      <c r="AT34" s="573"/>
      <c r="AU34" s="573"/>
      <c r="AV34" s="573"/>
      <c r="AW34" s="573"/>
      <c r="AX34" s="574"/>
    </row>
    <row r="35" spans="1:50" s="561" customFormat="1" x14ac:dyDescent="0.2">
      <c r="A35" s="557"/>
      <c r="B35" s="558"/>
      <c r="C35" s="559"/>
      <c r="D35" s="558"/>
      <c r="E35" s="558"/>
      <c r="F35" s="558"/>
      <c r="G35" s="558"/>
      <c r="H35" s="558"/>
      <c r="I35" s="558"/>
      <c r="J35" s="558"/>
      <c r="K35" s="558"/>
      <c r="L35" s="558"/>
      <c r="M35" s="558"/>
      <c r="N35" s="558"/>
      <c r="O35" s="558"/>
      <c r="P35" s="558"/>
      <c r="Q35" s="558"/>
      <c r="R35" s="558"/>
      <c r="S35" s="558"/>
      <c r="T35" s="558"/>
      <c r="U35" s="558"/>
      <c r="V35" s="558"/>
      <c r="W35" s="558"/>
      <c r="X35" s="558"/>
      <c r="Y35" s="558"/>
      <c r="Z35" s="558"/>
      <c r="AA35" s="558"/>
      <c r="AB35" s="558"/>
      <c r="AC35" s="558"/>
      <c r="AD35" s="558"/>
      <c r="AE35" s="558"/>
      <c r="AF35" s="558"/>
      <c r="AG35" s="558"/>
      <c r="AH35" s="558"/>
      <c r="AI35" s="558"/>
      <c r="AJ35" s="558"/>
      <c r="AK35" s="558"/>
      <c r="AL35" s="558"/>
      <c r="AM35" s="558"/>
      <c r="AN35" s="558"/>
      <c r="AO35" s="558"/>
      <c r="AP35" s="558"/>
      <c r="AQ35" s="558"/>
      <c r="AR35" s="558"/>
      <c r="AS35" s="558"/>
      <c r="AT35" s="558"/>
      <c r="AU35" s="558"/>
      <c r="AV35" s="558"/>
      <c r="AW35" s="558"/>
      <c r="AX35" s="560"/>
    </row>
    <row r="36" spans="1:50" s="561" customFormat="1" x14ac:dyDescent="0.2">
      <c r="A36" s="557"/>
      <c r="B36" s="912" t="s">
        <v>66</v>
      </c>
      <c r="C36" s="912"/>
      <c r="D36" s="558"/>
      <c r="E36" s="558"/>
      <c r="F36" s="558"/>
      <c r="G36" s="558"/>
      <c r="H36" s="558"/>
      <c r="I36" s="558"/>
      <c r="J36" s="558"/>
      <c r="K36" s="558"/>
      <c r="L36" s="558"/>
      <c r="M36" s="558"/>
      <c r="N36" s="558"/>
      <c r="O36" s="558"/>
      <c r="P36" s="558"/>
      <c r="Q36" s="558"/>
      <c r="R36" s="558"/>
      <c r="S36" s="558"/>
      <c r="T36" s="558"/>
      <c r="U36" s="558"/>
      <c r="V36" s="558"/>
      <c r="W36" s="558"/>
      <c r="X36" s="558"/>
      <c r="Y36" s="558"/>
      <c r="Z36" s="558"/>
      <c r="AA36" s="558"/>
      <c r="AB36" s="558"/>
      <c r="AC36" s="558"/>
      <c r="AD36" s="558"/>
      <c r="AE36" s="558"/>
      <c r="AF36" s="558"/>
      <c r="AG36" s="558"/>
      <c r="AH36" s="558"/>
      <c r="AI36" s="558"/>
      <c r="AJ36" s="558"/>
      <c r="AK36" s="558"/>
      <c r="AL36" s="558"/>
      <c r="AM36" s="558"/>
      <c r="AN36" s="558"/>
      <c r="AO36" s="558"/>
      <c r="AP36" s="558"/>
      <c r="AQ36" s="558"/>
      <c r="AR36" s="558"/>
      <c r="AS36" s="558"/>
      <c r="AT36" s="558"/>
      <c r="AU36" s="558"/>
      <c r="AV36" s="558"/>
      <c r="AW36" s="558"/>
      <c r="AX36" s="560"/>
    </row>
    <row r="37" spans="1:50" s="561" customFormat="1" x14ac:dyDescent="0.2">
      <c r="A37" s="557"/>
      <c r="B37" s="905" t="s">
        <v>247</v>
      </c>
      <c r="C37" s="905"/>
      <c r="D37" s="558"/>
      <c r="E37" s="558"/>
      <c r="F37" s="558"/>
      <c r="G37" s="558"/>
      <c r="H37" s="558"/>
      <c r="I37" s="558"/>
      <c r="J37" s="558"/>
      <c r="K37" s="558"/>
      <c r="L37" s="558"/>
      <c r="M37" s="558"/>
      <c r="N37" s="558"/>
      <c r="O37" s="558"/>
      <c r="P37" s="558"/>
      <c r="Q37" s="558"/>
      <c r="R37" s="558"/>
      <c r="S37" s="558"/>
      <c r="T37" s="558"/>
      <c r="U37" s="558"/>
      <c r="V37" s="558"/>
      <c r="W37" s="558"/>
      <c r="X37" s="558"/>
      <c r="Y37" s="558"/>
      <c r="Z37" s="558"/>
      <c r="AA37" s="558"/>
      <c r="AB37" s="558"/>
      <c r="AC37" s="558"/>
      <c r="AD37" s="558"/>
      <c r="AE37" s="558"/>
      <c r="AF37" s="558"/>
      <c r="AG37" s="558"/>
      <c r="AH37" s="558"/>
      <c r="AI37" s="558"/>
      <c r="AJ37" s="558"/>
      <c r="AK37" s="558"/>
      <c r="AL37" s="558"/>
      <c r="AM37" s="558"/>
      <c r="AN37" s="558"/>
      <c r="AO37" s="558"/>
      <c r="AP37" s="558"/>
      <c r="AQ37" s="558"/>
      <c r="AR37" s="558"/>
      <c r="AS37" s="558"/>
      <c r="AT37" s="558"/>
      <c r="AU37" s="558"/>
      <c r="AV37" s="558"/>
      <c r="AW37" s="558"/>
      <c r="AX37" s="560"/>
    </row>
    <row r="38" spans="1:50" s="561" customFormat="1" x14ac:dyDescent="0.2">
      <c r="A38" s="557"/>
      <c r="B38" s="905" t="s">
        <v>248</v>
      </c>
      <c r="C38" s="905"/>
      <c r="D38" s="558"/>
      <c r="E38" s="558"/>
      <c r="F38" s="558"/>
      <c r="G38" s="558"/>
      <c r="H38" s="558"/>
      <c r="I38" s="558"/>
      <c r="J38" s="558"/>
      <c r="K38" s="558"/>
      <c r="L38" s="558"/>
      <c r="M38" s="558"/>
      <c r="N38" s="558"/>
      <c r="O38" s="558"/>
      <c r="P38" s="558"/>
      <c r="Q38" s="558"/>
      <c r="R38" s="558"/>
      <c r="S38" s="558"/>
      <c r="T38" s="558"/>
      <c r="U38" s="558"/>
      <c r="V38" s="558"/>
      <c r="W38" s="558"/>
      <c r="X38" s="558"/>
      <c r="Y38" s="558"/>
      <c r="Z38" s="558"/>
      <c r="AA38" s="558"/>
      <c r="AB38" s="558"/>
      <c r="AC38" s="558"/>
      <c r="AD38" s="558"/>
      <c r="AE38" s="558"/>
      <c r="AF38" s="558"/>
      <c r="AG38" s="558"/>
      <c r="AH38" s="558"/>
      <c r="AI38" s="558"/>
      <c r="AJ38" s="558"/>
      <c r="AK38" s="558"/>
      <c r="AL38" s="558"/>
      <c r="AM38" s="558"/>
      <c r="AN38" s="558"/>
      <c r="AO38" s="558"/>
      <c r="AP38" s="558"/>
      <c r="AQ38" s="558"/>
      <c r="AR38" s="558"/>
      <c r="AS38" s="558"/>
      <c r="AT38" s="558"/>
      <c r="AU38" s="558"/>
      <c r="AV38" s="558"/>
      <c r="AW38" s="558"/>
      <c r="AX38" s="560"/>
    </row>
    <row r="39" spans="1:50" s="561" customFormat="1" x14ac:dyDescent="0.2">
      <c r="A39" s="557"/>
      <c r="B39" s="905" t="s">
        <v>249</v>
      </c>
      <c r="C39" s="905"/>
      <c r="D39" s="558"/>
      <c r="E39" s="558"/>
      <c r="F39" s="558"/>
      <c r="G39" s="558"/>
      <c r="H39" s="558"/>
      <c r="I39" s="558"/>
      <c r="J39" s="558"/>
      <c r="K39" s="558"/>
      <c r="L39" s="558"/>
      <c r="M39" s="558"/>
      <c r="N39" s="558"/>
      <c r="O39" s="558"/>
      <c r="P39" s="558"/>
      <c r="Q39" s="558"/>
      <c r="R39" s="558"/>
      <c r="S39" s="558"/>
      <c r="T39" s="558"/>
      <c r="U39" s="558"/>
      <c r="V39" s="558"/>
      <c r="W39" s="558"/>
      <c r="X39" s="558"/>
      <c r="Y39" s="558"/>
      <c r="Z39" s="558"/>
      <c r="AA39" s="558"/>
      <c r="AB39" s="558"/>
      <c r="AC39" s="558"/>
      <c r="AD39" s="558"/>
      <c r="AE39" s="558"/>
      <c r="AF39" s="558"/>
      <c r="AG39" s="558"/>
      <c r="AH39" s="558"/>
      <c r="AI39" s="558"/>
      <c r="AJ39" s="558"/>
      <c r="AK39" s="558"/>
      <c r="AL39" s="558"/>
      <c r="AM39" s="558"/>
      <c r="AN39" s="558"/>
      <c r="AO39" s="558"/>
      <c r="AP39" s="558"/>
      <c r="AQ39" s="558"/>
      <c r="AR39" s="558"/>
      <c r="AS39" s="558"/>
      <c r="AT39" s="558"/>
      <c r="AU39" s="558"/>
      <c r="AV39" s="558"/>
      <c r="AW39" s="558"/>
      <c r="AX39" s="560"/>
    </row>
    <row r="40" spans="1:50" s="561" customFormat="1" x14ac:dyDescent="0.2">
      <c r="A40" s="557"/>
      <c r="B40" s="905" t="s">
        <v>250</v>
      </c>
      <c r="C40" s="905"/>
      <c r="D40" s="558"/>
      <c r="E40" s="558"/>
      <c r="F40" s="558"/>
      <c r="G40" s="558"/>
      <c r="H40" s="558"/>
      <c r="I40" s="558"/>
      <c r="J40" s="558"/>
      <c r="K40" s="558"/>
      <c r="L40" s="558"/>
      <c r="M40" s="558"/>
      <c r="N40" s="558"/>
      <c r="O40" s="558"/>
      <c r="P40" s="558"/>
      <c r="Q40" s="558"/>
      <c r="R40" s="558"/>
      <c r="S40" s="558"/>
      <c r="T40" s="558"/>
      <c r="U40" s="558"/>
      <c r="V40" s="558"/>
      <c r="W40" s="558"/>
      <c r="X40" s="558"/>
      <c r="Y40" s="558"/>
      <c r="Z40" s="558"/>
      <c r="AA40" s="558"/>
      <c r="AB40" s="558"/>
      <c r="AC40" s="558"/>
      <c r="AD40" s="558"/>
      <c r="AE40" s="558"/>
      <c r="AF40" s="558"/>
      <c r="AG40" s="558"/>
      <c r="AH40" s="558"/>
      <c r="AI40" s="558"/>
      <c r="AJ40" s="558"/>
      <c r="AK40" s="558"/>
      <c r="AL40" s="558"/>
      <c r="AM40" s="558"/>
      <c r="AN40" s="558"/>
      <c r="AO40" s="558"/>
      <c r="AP40" s="558"/>
      <c r="AQ40" s="558"/>
      <c r="AR40" s="558"/>
      <c r="AS40" s="558"/>
      <c r="AT40" s="558"/>
      <c r="AU40" s="558"/>
      <c r="AV40" s="558"/>
      <c r="AW40" s="558"/>
      <c r="AX40" s="560"/>
    </row>
    <row r="41" spans="1:50" s="561" customFormat="1" x14ac:dyDescent="0.2">
      <c r="A41" s="557"/>
      <c r="B41" s="905" t="s">
        <v>251</v>
      </c>
      <c r="C41" s="905"/>
      <c r="D41" s="558"/>
      <c r="E41" s="558"/>
      <c r="F41" s="558"/>
      <c r="G41" s="558"/>
      <c r="H41" s="558"/>
      <c r="I41" s="558"/>
      <c r="J41" s="558"/>
      <c r="K41" s="558"/>
      <c r="L41" s="558"/>
      <c r="M41" s="558"/>
      <c r="N41" s="558"/>
      <c r="O41" s="558"/>
      <c r="P41" s="558"/>
      <c r="Q41" s="558"/>
      <c r="R41" s="558"/>
      <c r="S41" s="558"/>
      <c r="T41" s="558"/>
      <c r="U41" s="558"/>
      <c r="V41" s="558"/>
      <c r="W41" s="558"/>
      <c r="X41" s="558"/>
      <c r="Y41" s="558"/>
      <c r="Z41" s="558"/>
      <c r="AA41" s="558"/>
      <c r="AB41" s="558"/>
      <c r="AC41" s="558"/>
      <c r="AD41" s="558"/>
      <c r="AE41" s="558"/>
      <c r="AF41" s="558"/>
      <c r="AG41" s="558"/>
      <c r="AH41" s="558"/>
      <c r="AI41" s="558"/>
      <c r="AJ41" s="558"/>
      <c r="AK41" s="558"/>
      <c r="AL41" s="558"/>
      <c r="AM41" s="558"/>
      <c r="AN41" s="558"/>
      <c r="AO41" s="558"/>
      <c r="AP41" s="558"/>
      <c r="AQ41" s="558"/>
      <c r="AR41" s="558"/>
      <c r="AS41" s="558"/>
      <c r="AT41" s="558"/>
      <c r="AU41" s="558"/>
      <c r="AV41" s="558"/>
      <c r="AW41" s="558"/>
      <c r="AX41" s="560"/>
    </row>
    <row r="42" spans="1:50" s="561" customFormat="1" x14ac:dyDescent="0.2">
      <c r="A42" s="557"/>
      <c r="B42" s="905" t="s">
        <v>293</v>
      </c>
      <c r="C42" s="905"/>
      <c r="D42" s="558"/>
      <c r="E42" s="558"/>
      <c r="F42" s="558"/>
      <c r="G42" s="558"/>
      <c r="H42" s="558"/>
      <c r="I42" s="558"/>
      <c r="J42" s="558"/>
      <c r="K42" s="558"/>
      <c r="L42" s="558"/>
      <c r="M42" s="558"/>
      <c r="N42" s="558"/>
      <c r="O42" s="558"/>
      <c r="P42" s="558"/>
      <c r="Q42" s="558"/>
      <c r="R42" s="558"/>
      <c r="S42" s="558"/>
      <c r="T42" s="558"/>
      <c r="U42" s="558"/>
      <c r="V42" s="558"/>
      <c r="W42" s="558"/>
      <c r="X42" s="558"/>
      <c r="Y42" s="558"/>
      <c r="Z42" s="558"/>
      <c r="AA42" s="558"/>
      <c r="AB42" s="558"/>
      <c r="AC42" s="558"/>
      <c r="AD42" s="558"/>
      <c r="AE42" s="558"/>
      <c r="AF42" s="558"/>
      <c r="AG42" s="558"/>
      <c r="AH42" s="558"/>
      <c r="AI42" s="558"/>
      <c r="AJ42" s="558"/>
      <c r="AK42" s="558"/>
      <c r="AL42" s="558"/>
      <c r="AM42" s="558"/>
      <c r="AN42" s="558"/>
      <c r="AO42" s="558"/>
      <c r="AP42" s="558"/>
      <c r="AQ42" s="558"/>
      <c r="AR42" s="558"/>
      <c r="AS42" s="558"/>
      <c r="AT42" s="558"/>
      <c r="AU42" s="558"/>
      <c r="AV42" s="558"/>
      <c r="AW42" s="558"/>
      <c r="AX42" s="560"/>
    </row>
    <row r="43" spans="1:50" s="69" customFormat="1" ht="13.5" thickBot="1" x14ac:dyDescent="0.25">
      <c r="A43" s="562"/>
      <c r="B43" s="934" t="s">
        <v>292</v>
      </c>
      <c r="C43" s="934"/>
      <c r="D43" s="563"/>
      <c r="E43" s="563"/>
      <c r="F43" s="563"/>
      <c r="G43" s="563"/>
      <c r="H43" s="563"/>
      <c r="I43" s="563"/>
      <c r="J43" s="564"/>
      <c r="K43" s="563"/>
      <c r="L43" s="563"/>
      <c r="M43" s="563"/>
      <c r="N43" s="563"/>
      <c r="O43" s="563"/>
      <c r="P43" s="563"/>
      <c r="Q43" s="563"/>
      <c r="R43" s="563"/>
      <c r="S43" s="563"/>
      <c r="T43" s="563"/>
      <c r="U43" s="563"/>
      <c r="V43" s="563"/>
      <c r="W43" s="563"/>
      <c r="X43" s="563"/>
      <c r="Y43" s="563"/>
      <c r="Z43" s="563"/>
      <c r="AA43" s="563"/>
      <c r="AB43" s="563"/>
      <c r="AC43" s="563"/>
      <c r="AD43" s="563"/>
      <c r="AE43" s="563"/>
      <c r="AF43" s="563"/>
      <c r="AG43" s="563"/>
      <c r="AH43" s="563"/>
      <c r="AI43" s="563"/>
      <c r="AJ43" s="563"/>
      <c r="AK43" s="563"/>
      <c r="AL43" s="563"/>
      <c r="AM43" s="563"/>
      <c r="AN43" s="563"/>
      <c r="AO43" s="563"/>
      <c r="AP43" s="563"/>
      <c r="AQ43" s="563"/>
      <c r="AR43" s="563"/>
      <c r="AS43" s="563"/>
      <c r="AT43" s="563"/>
      <c r="AU43" s="563"/>
      <c r="AV43" s="563"/>
      <c r="AW43" s="563"/>
      <c r="AX43" s="565"/>
    </row>
    <row r="44" spans="1:50" s="69" customFormat="1" x14ac:dyDescent="0.2">
      <c r="C44" s="566"/>
      <c r="J44" s="566"/>
    </row>
    <row r="45" spans="1:50" s="69" customFormat="1" x14ac:dyDescent="0.2">
      <c r="C45" s="566"/>
      <c r="J45" s="566"/>
    </row>
    <row r="46" spans="1:50" s="69" customFormat="1" x14ac:dyDescent="0.2">
      <c r="C46" s="566"/>
    </row>
    <row r="47" spans="1:50" s="69" customFormat="1" x14ac:dyDescent="0.2">
      <c r="C47" s="566"/>
      <c r="Y47" s="69" t="s">
        <v>67</v>
      </c>
    </row>
    <row r="48" spans="1:50" s="69" customFormat="1" x14ac:dyDescent="0.2">
      <c r="C48" s="566"/>
    </row>
    <row r="49" spans="1:93" s="69" customFormat="1" ht="13.5" thickBot="1" x14ac:dyDescent="0.25">
      <c r="C49" s="566"/>
    </row>
    <row r="50" spans="1:93" s="69" customFormat="1" ht="33" customHeight="1" x14ac:dyDescent="0.2">
      <c r="A50" s="921" t="s">
        <v>65</v>
      </c>
      <c r="B50" s="922"/>
      <c r="C50" s="922"/>
      <c r="D50" s="922"/>
      <c r="E50" s="922"/>
      <c r="F50" s="922"/>
      <c r="G50" s="922"/>
      <c r="H50" s="922"/>
      <c r="I50" s="922"/>
      <c r="J50" s="922"/>
      <c r="K50" s="922"/>
      <c r="L50" s="922"/>
      <c r="M50" s="922"/>
      <c r="N50" s="922"/>
      <c r="O50" s="922"/>
      <c r="P50" s="922"/>
      <c r="Q50" s="922"/>
      <c r="R50" s="922"/>
      <c r="S50" s="922"/>
      <c r="T50" s="922"/>
      <c r="U50" s="922"/>
      <c r="V50" s="922"/>
      <c r="W50" s="922"/>
      <c r="X50" s="922"/>
      <c r="Y50" s="922"/>
      <c r="Z50" s="922"/>
      <c r="AA50" s="922"/>
      <c r="AB50" s="922"/>
      <c r="AC50" s="922"/>
      <c r="AD50" s="922"/>
      <c r="AE50" s="922"/>
      <c r="AF50" s="922"/>
      <c r="AG50" s="922"/>
      <c r="AH50" s="922"/>
      <c r="AI50" s="922"/>
      <c r="AJ50" s="922"/>
      <c r="AK50" s="922"/>
      <c r="AL50" s="922"/>
      <c r="AM50" s="922"/>
      <c r="AN50" s="922"/>
      <c r="AO50" s="922"/>
      <c r="AP50" s="922"/>
      <c r="AQ50" s="922"/>
      <c r="AR50" s="922"/>
      <c r="AS50" s="922"/>
      <c r="AT50" s="922"/>
      <c r="AU50" s="922"/>
      <c r="AV50" s="923"/>
      <c r="AW50" s="567"/>
      <c r="AX50" s="567"/>
    </row>
    <row r="51" spans="1:93" s="69" customFormat="1" ht="12" customHeight="1" thickBot="1" x14ac:dyDescent="0.25">
      <c r="A51" s="552"/>
      <c r="B51" s="553"/>
      <c r="C51" s="568"/>
      <c r="D51" s="553"/>
      <c r="E51" s="553"/>
      <c r="F51" s="553"/>
      <c r="G51" s="553"/>
      <c r="H51" s="553"/>
      <c r="I51" s="553"/>
      <c r="J51" s="553"/>
      <c r="K51" s="553"/>
      <c r="L51" s="553"/>
      <c r="M51" s="553"/>
      <c r="N51" s="553"/>
      <c r="O51" s="553"/>
      <c r="P51" s="553"/>
      <c r="Q51" s="553"/>
      <c r="R51" s="553"/>
      <c r="S51" s="553"/>
      <c r="T51" s="553"/>
      <c r="U51" s="553"/>
      <c r="V51" s="553"/>
      <c r="W51" s="553"/>
      <c r="X51" s="553"/>
      <c r="Y51" s="553"/>
      <c r="Z51" s="553"/>
      <c r="AA51" s="553"/>
      <c r="AB51" s="553"/>
      <c r="AC51" s="553"/>
      <c r="AD51" s="553"/>
      <c r="AE51" s="553"/>
      <c r="AF51" s="553"/>
      <c r="AG51" s="553"/>
      <c r="AH51" s="553"/>
      <c r="AI51" s="553"/>
      <c r="AJ51" s="553"/>
      <c r="AK51" s="553"/>
      <c r="AL51" s="553"/>
      <c r="AM51" s="553"/>
      <c r="AN51" s="553"/>
      <c r="AO51" s="553"/>
      <c r="AP51" s="553"/>
      <c r="AQ51" s="553"/>
      <c r="AR51" s="553"/>
      <c r="AS51" s="553"/>
      <c r="AT51" s="553"/>
      <c r="AU51" s="553"/>
      <c r="AV51" s="569"/>
      <c r="AW51" s="553"/>
      <c r="AX51" s="553"/>
    </row>
    <row r="52" spans="1:93" ht="21" customHeight="1" thickBot="1" x14ac:dyDescent="0.25">
      <c r="A52" s="915" t="s">
        <v>34</v>
      </c>
      <c r="B52" s="917" t="s">
        <v>22</v>
      </c>
      <c r="C52" s="918"/>
      <c r="D52" s="928" t="s">
        <v>187</v>
      </c>
      <c r="E52" s="929"/>
      <c r="F52" s="929"/>
      <c r="G52" s="929"/>
      <c r="H52" s="929"/>
      <c r="I52" s="929"/>
      <c r="J52" s="929"/>
      <c r="K52" s="929"/>
      <c r="L52" s="929"/>
      <c r="M52" s="929"/>
      <c r="N52" s="929"/>
      <c r="O52" s="929"/>
      <c r="P52" s="929"/>
      <c r="Q52" s="929"/>
      <c r="R52" s="929"/>
      <c r="S52" s="929"/>
      <c r="T52" s="929"/>
      <c r="U52" s="929"/>
      <c r="V52" s="929"/>
      <c r="W52" s="929"/>
      <c r="X52" s="929"/>
      <c r="Y52" s="929"/>
      <c r="Z52" s="929"/>
      <c r="AA52" s="930"/>
      <c r="AB52" s="930"/>
      <c r="AC52" s="930"/>
      <c r="AD52" s="930"/>
      <c r="AE52" s="930"/>
      <c r="AF52" s="930"/>
      <c r="AG52" s="930"/>
      <c r="AH52" s="930"/>
      <c r="AI52" s="930"/>
      <c r="AJ52" s="930"/>
      <c r="AK52" s="930"/>
      <c r="AL52" s="930"/>
      <c r="AM52" s="930"/>
      <c r="AN52" s="930"/>
      <c r="AO52" s="930"/>
      <c r="AP52" s="930"/>
      <c r="AQ52" s="930"/>
      <c r="AR52" s="930"/>
      <c r="AS52" s="930"/>
      <c r="AT52" s="930"/>
      <c r="AU52" s="930"/>
      <c r="AV52" s="930"/>
      <c r="AW52" s="930"/>
      <c r="AX52" s="931"/>
    </row>
    <row r="53" spans="1:93" s="556" customFormat="1" ht="32.25" customHeight="1" thickBot="1" x14ac:dyDescent="0.25">
      <c r="A53" s="916"/>
      <c r="B53" s="919"/>
      <c r="C53" s="920"/>
      <c r="D53" s="571"/>
      <c r="E53" s="554">
        <f t="shared" ref="E53:AV53" si="1">SUM(D53+1)</f>
        <v>1</v>
      </c>
      <c r="F53" s="554">
        <f t="shared" si="1"/>
        <v>2</v>
      </c>
      <c r="G53" s="554">
        <f t="shared" si="1"/>
        <v>3</v>
      </c>
      <c r="H53" s="554">
        <f t="shared" si="1"/>
        <v>4</v>
      </c>
      <c r="I53" s="554">
        <f t="shared" si="1"/>
        <v>5</v>
      </c>
      <c r="J53" s="554">
        <f t="shared" si="1"/>
        <v>6</v>
      </c>
      <c r="K53" s="554">
        <f t="shared" si="1"/>
        <v>7</v>
      </c>
      <c r="L53" s="554">
        <f t="shared" si="1"/>
        <v>8</v>
      </c>
      <c r="M53" s="554">
        <f t="shared" si="1"/>
        <v>9</v>
      </c>
      <c r="N53" s="554">
        <f t="shared" si="1"/>
        <v>10</v>
      </c>
      <c r="O53" s="554">
        <f t="shared" si="1"/>
        <v>11</v>
      </c>
      <c r="P53" s="554">
        <f t="shared" si="1"/>
        <v>12</v>
      </c>
      <c r="Q53" s="554">
        <f t="shared" si="1"/>
        <v>13</v>
      </c>
      <c r="R53" s="554">
        <f t="shared" si="1"/>
        <v>14</v>
      </c>
      <c r="S53" s="554">
        <f t="shared" si="1"/>
        <v>15</v>
      </c>
      <c r="T53" s="554">
        <f t="shared" si="1"/>
        <v>16</v>
      </c>
      <c r="U53" s="554">
        <f t="shared" si="1"/>
        <v>17</v>
      </c>
      <c r="V53" s="554">
        <f t="shared" si="1"/>
        <v>18</v>
      </c>
      <c r="W53" s="554">
        <f t="shared" si="1"/>
        <v>19</v>
      </c>
      <c r="X53" s="554">
        <f t="shared" si="1"/>
        <v>20</v>
      </c>
      <c r="Y53" s="554">
        <f t="shared" si="1"/>
        <v>21</v>
      </c>
      <c r="Z53" s="554">
        <f t="shared" si="1"/>
        <v>22</v>
      </c>
      <c r="AA53" s="554">
        <f t="shared" si="1"/>
        <v>23</v>
      </c>
      <c r="AB53" s="554">
        <f t="shared" si="1"/>
        <v>24</v>
      </c>
      <c r="AC53" s="554">
        <f t="shared" si="1"/>
        <v>25</v>
      </c>
      <c r="AD53" s="554">
        <f t="shared" si="1"/>
        <v>26</v>
      </c>
      <c r="AE53" s="554">
        <f t="shared" si="1"/>
        <v>27</v>
      </c>
      <c r="AF53" s="554">
        <f t="shared" si="1"/>
        <v>28</v>
      </c>
      <c r="AG53" s="554">
        <f t="shared" si="1"/>
        <v>29</v>
      </c>
      <c r="AH53" s="554">
        <f t="shared" si="1"/>
        <v>30</v>
      </c>
      <c r="AI53" s="554">
        <f t="shared" si="1"/>
        <v>31</v>
      </c>
      <c r="AJ53" s="554">
        <f t="shared" si="1"/>
        <v>32</v>
      </c>
      <c r="AK53" s="554">
        <f t="shared" si="1"/>
        <v>33</v>
      </c>
      <c r="AL53" s="554">
        <f t="shared" si="1"/>
        <v>34</v>
      </c>
      <c r="AM53" s="554">
        <f t="shared" si="1"/>
        <v>35</v>
      </c>
      <c r="AN53" s="554">
        <f t="shared" si="1"/>
        <v>36</v>
      </c>
      <c r="AO53" s="554">
        <f t="shared" si="1"/>
        <v>37</v>
      </c>
      <c r="AP53" s="554">
        <f t="shared" si="1"/>
        <v>38</v>
      </c>
      <c r="AQ53" s="554">
        <f t="shared" si="1"/>
        <v>39</v>
      </c>
      <c r="AR53" s="554">
        <f t="shared" si="1"/>
        <v>40</v>
      </c>
      <c r="AS53" s="554">
        <f t="shared" si="1"/>
        <v>41</v>
      </c>
      <c r="AT53" s="554">
        <f t="shared" si="1"/>
        <v>42</v>
      </c>
      <c r="AU53" s="554">
        <f t="shared" si="1"/>
        <v>43</v>
      </c>
      <c r="AV53" s="554">
        <f t="shared" si="1"/>
        <v>44</v>
      </c>
      <c r="AW53" s="554">
        <f>SUM(AV53+1)</f>
        <v>45</v>
      </c>
      <c r="AX53" s="555">
        <f>SUM(AW53+1)</f>
        <v>46</v>
      </c>
      <c r="AY53" s="167"/>
      <c r="AZ53" s="167"/>
      <c r="BA53" s="167"/>
      <c r="BB53" s="167"/>
      <c r="BC53" s="167"/>
      <c r="BD53" s="167"/>
      <c r="BE53" s="167"/>
      <c r="BF53" s="167"/>
      <c r="BG53" s="167"/>
      <c r="BH53" s="167"/>
      <c r="BI53" s="167"/>
      <c r="BJ53" s="167"/>
      <c r="BK53" s="167"/>
      <c r="BL53" s="167"/>
      <c r="BM53" s="167"/>
      <c r="BN53" s="167"/>
      <c r="BO53" s="167"/>
      <c r="BP53" s="167"/>
      <c r="BQ53" s="167"/>
      <c r="BR53" s="167"/>
      <c r="BS53" s="167"/>
      <c r="BT53" s="167"/>
      <c r="BU53" s="167"/>
      <c r="BV53" s="167"/>
      <c r="BW53" s="167"/>
      <c r="BX53" s="167"/>
      <c r="BY53" s="167"/>
      <c r="BZ53" s="167"/>
      <c r="CA53" s="167"/>
      <c r="CB53" s="167"/>
      <c r="CC53" s="167"/>
      <c r="CD53" s="167"/>
      <c r="CE53" s="167"/>
      <c r="CF53" s="167"/>
      <c r="CG53" s="167"/>
      <c r="CH53" s="167"/>
      <c r="CI53" s="167"/>
      <c r="CJ53" s="167"/>
      <c r="CK53" s="167"/>
      <c r="CL53" s="167"/>
      <c r="CM53" s="167"/>
      <c r="CN53" s="167"/>
      <c r="CO53" s="167"/>
    </row>
    <row r="54" spans="1:93" ht="24.95" customHeight="1" x14ac:dyDescent="0.2">
      <c r="A54" s="242" t="str">
        <f>T(Admin!C5)</f>
        <v/>
      </c>
      <c r="B54" s="913" t="str">
        <f>T(Admin!D5)</f>
        <v>A</v>
      </c>
      <c r="C54" s="914"/>
      <c r="D54" s="319"/>
      <c r="E54" s="320"/>
      <c r="F54" s="320"/>
      <c r="G54" s="320"/>
      <c r="H54" s="320"/>
      <c r="I54" s="320"/>
      <c r="J54" s="320"/>
      <c r="K54" s="320"/>
      <c r="L54" s="320"/>
      <c r="M54" s="320"/>
      <c r="N54" s="320"/>
      <c r="O54" s="320"/>
      <c r="P54" s="320"/>
      <c r="Q54" s="320"/>
      <c r="R54" s="320"/>
      <c r="S54" s="320"/>
      <c r="T54" s="320"/>
      <c r="U54" s="320"/>
      <c r="V54" s="320"/>
      <c r="W54" s="320"/>
      <c r="X54" s="320"/>
      <c r="Y54" s="320"/>
      <c r="Z54" s="320"/>
      <c r="AA54" s="320"/>
      <c r="AB54" s="320"/>
      <c r="AC54" s="320"/>
      <c r="AD54" s="320"/>
      <c r="AE54" s="320"/>
      <c r="AF54" s="320"/>
      <c r="AG54" s="320"/>
      <c r="AH54" s="320"/>
      <c r="AI54" s="320"/>
      <c r="AJ54" s="320"/>
      <c r="AK54" s="320"/>
      <c r="AL54" s="320"/>
      <c r="AM54" s="320"/>
      <c r="AN54" s="320"/>
      <c r="AO54" s="320"/>
      <c r="AP54" s="320"/>
      <c r="AQ54" s="320"/>
      <c r="AR54" s="320"/>
      <c r="AS54" s="320"/>
      <c r="AT54" s="320"/>
      <c r="AU54" s="320"/>
      <c r="AV54" s="321"/>
      <c r="AW54" s="321"/>
      <c r="AX54" s="322"/>
    </row>
    <row r="55" spans="1:93" ht="24.95" customHeight="1" x14ac:dyDescent="0.2">
      <c r="A55" s="211" t="str">
        <f>T(Admin!C55)</f>
        <v/>
      </c>
      <c r="B55" s="906" t="str">
        <f>T(Admin!D55)</f>
        <v/>
      </c>
      <c r="C55" s="907"/>
      <c r="D55" s="298"/>
      <c r="E55" s="82"/>
      <c r="F55" s="8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c r="AV55" s="83"/>
      <c r="AW55" s="83"/>
      <c r="AX55" s="170"/>
    </row>
    <row r="56" spans="1:93" ht="24.95" customHeight="1" x14ac:dyDescent="0.2">
      <c r="A56" s="240" t="str">
        <f>T(Admin!C56)</f>
        <v/>
      </c>
      <c r="B56" s="908" t="str">
        <f>T(Admin!D56)</f>
        <v/>
      </c>
      <c r="C56" s="909"/>
      <c r="D56" s="299"/>
      <c r="E56" s="234"/>
      <c r="F56" s="234"/>
      <c r="G56" s="234"/>
      <c r="H56" s="234"/>
      <c r="I56" s="234"/>
      <c r="J56" s="234"/>
      <c r="K56" s="234"/>
      <c r="L56" s="234"/>
      <c r="M56" s="234"/>
      <c r="N56" s="234"/>
      <c r="O56" s="234"/>
      <c r="P56" s="234"/>
      <c r="Q56" s="234"/>
      <c r="R56" s="234"/>
      <c r="S56" s="234"/>
      <c r="T56" s="234"/>
      <c r="U56" s="234"/>
      <c r="V56" s="234"/>
      <c r="W56" s="234"/>
      <c r="X56" s="234"/>
      <c r="Y56" s="234"/>
      <c r="Z56" s="234"/>
      <c r="AA56" s="234"/>
      <c r="AB56" s="234"/>
      <c r="AC56" s="234"/>
      <c r="AD56" s="234"/>
      <c r="AE56" s="234"/>
      <c r="AF56" s="234"/>
      <c r="AG56" s="234"/>
      <c r="AH56" s="234"/>
      <c r="AI56" s="234"/>
      <c r="AJ56" s="234"/>
      <c r="AK56" s="234"/>
      <c r="AL56" s="234"/>
      <c r="AM56" s="234"/>
      <c r="AN56" s="234"/>
      <c r="AO56" s="234"/>
      <c r="AP56" s="234"/>
      <c r="AQ56" s="234"/>
      <c r="AR56" s="234"/>
      <c r="AS56" s="234"/>
      <c r="AT56" s="234"/>
      <c r="AU56" s="234"/>
      <c r="AV56" s="235"/>
      <c r="AW56" s="235"/>
      <c r="AX56" s="236"/>
    </row>
    <row r="57" spans="1:93" ht="24.95" customHeight="1" x14ac:dyDescent="0.2">
      <c r="A57" s="211" t="str">
        <f>T(Admin!C57)</f>
        <v/>
      </c>
      <c r="B57" s="906" t="str">
        <f>T(Admin!D57)</f>
        <v/>
      </c>
      <c r="C57" s="907"/>
      <c r="D57" s="298"/>
      <c r="E57" s="82"/>
      <c r="F57" s="8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c r="AV57" s="83"/>
      <c r="AW57" s="83"/>
      <c r="AX57" s="170"/>
    </row>
    <row r="58" spans="1:93" ht="24.95" customHeight="1" x14ac:dyDescent="0.2">
      <c r="A58" s="240" t="str">
        <f>T(Admin!C58)</f>
        <v/>
      </c>
      <c r="B58" s="908" t="str">
        <f>T(Admin!D58)</f>
        <v/>
      </c>
      <c r="C58" s="909"/>
      <c r="D58" s="299"/>
      <c r="E58" s="234"/>
      <c r="F58" s="234"/>
      <c r="G58" s="234"/>
      <c r="H58" s="234"/>
      <c r="I58" s="234"/>
      <c r="J58" s="234"/>
      <c r="K58" s="234"/>
      <c r="L58" s="234"/>
      <c r="M58" s="234"/>
      <c r="N58" s="234"/>
      <c r="O58" s="234"/>
      <c r="P58" s="234"/>
      <c r="Q58" s="234"/>
      <c r="R58" s="234"/>
      <c r="S58" s="234"/>
      <c r="T58" s="234"/>
      <c r="U58" s="234"/>
      <c r="V58" s="234"/>
      <c r="W58" s="234"/>
      <c r="X58" s="234"/>
      <c r="Y58" s="234"/>
      <c r="Z58" s="234"/>
      <c r="AA58" s="234"/>
      <c r="AB58" s="234"/>
      <c r="AC58" s="234"/>
      <c r="AD58" s="234"/>
      <c r="AE58" s="234"/>
      <c r="AF58" s="234"/>
      <c r="AG58" s="234"/>
      <c r="AH58" s="234"/>
      <c r="AI58" s="234"/>
      <c r="AJ58" s="234"/>
      <c r="AK58" s="234"/>
      <c r="AL58" s="234"/>
      <c r="AM58" s="234"/>
      <c r="AN58" s="234"/>
      <c r="AO58" s="234"/>
      <c r="AP58" s="234"/>
      <c r="AQ58" s="234"/>
      <c r="AR58" s="234"/>
      <c r="AS58" s="234"/>
      <c r="AT58" s="234"/>
      <c r="AU58" s="234"/>
      <c r="AV58" s="235"/>
      <c r="AW58" s="235"/>
      <c r="AX58" s="236"/>
    </row>
    <row r="59" spans="1:93" ht="24.95" customHeight="1" x14ac:dyDescent="0.2">
      <c r="A59" s="211" t="str">
        <f>T(Admin!C59)</f>
        <v/>
      </c>
      <c r="B59" s="906" t="str">
        <f>T(Admin!D59)</f>
        <v/>
      </c>
      <c r="C59" s="907"/>
      <c r="D59" s="298"/>
      <c r="E59" s="82"/>
      <c r="F59" s="8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c r="AV59" s="83"/>
      <c r="AW59" s="83"/>
      <c r="AX59" s="170"/>
    </row>
    <row r="60" spans="1:93" ht="24.95" customHeight="1" x14ac:dyDescent="0.2">
      <c r="A60" s="240" t="str">
        <f>T(Admin!C60)</f>
        <v/>
      </c>
      <c r="B60" s="908" t="str">
        <f>T(Admin!D60)</f>
        <v/>
      </c>
      <c r="C60" s="909"/>
      <c r="D60" s="300"/>
      <c r="E60" s="235"/>
      <c r="F60" s="235"/>
      <c r="G60" s="235"/>
      <c r="H60" s="235"/>
      <c r="I60" s="235"/>
      <c r="J60" s="235"/>
      <c r="K60" s="235"/>
      <c r="L60" s="235"/>
      <c r="M60" s="235"/>
      <c r="N60" s="235"/>
      <c r="O60" s="235"/>
      <c r="P60" s="235"/>
      <c r="Q60" s="235"/>
      <c r="R60" s="235"/>
      <c r="S60" s="235"/>
      <c r="T60" s="235"/>
      <c r="U60" s="235"/>
      <c r="V60" s="235"/>
      <c r="W60" s="235"/>
      <c r="X60" s="235"/>
      <c r="Y60" s="235"/>
      <c r="Z60" s="235"/>
      <c r="AA60" s="235"/>
      <c r="AB60" s="235"/>
      <c r="AC60" s="235"/>
      <c r="AD60" s="235"/>
      <c r="AE60" s="235"/>
      <c r="AF60" s="235"/>
      <c r="AG60" s="235"/>
      <c r="AH60" s="235"/>
      <c r="AI60" s="235"/>
      <c r="AJ60" s="235"/>
      <c r="AK60" s="235"/>
      <c r="AL60" s="235"/>
      <c r="AM60" s="235"/>
      <c r="AN60" s="235"/>
      <c r="AO60" s="235"/>
      <c r="AP60" s="235"/>
      <c r="AQ60" s="235"/>
      <c r="AR60" s="235"/>
      <c r="AS60" s="235"/>
      <c r="AT60" s="235"/>
      <c r="AU60" s="235"/>
      <c r="AV60" s="235"/>
      <c r="AW60" s="235"/>
      <c r="AX60" s="236"/>
    </row>
    <row r="61" spans="1:93" ht="24.95" customHeight="1" x14ac:dyDescent="0.2">
      <c r="A61" s="211" t="str">
        <f>T(Admin!C61)</f>
        <v/>
      </c>
      <c r="B61" s="906" t="str">
        <f>T(Admin!D61)</f>
        <v/>
      </c>
      <c r="C61" s="907"/>
      <c r="D61" s="301"/>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170"/>
    </row>
    <row r="62" spans="1:93" ht="24.95" customHeight="1" x14ac:dyDescent="0.2">
      <c r="A62" s="240" t="str">
        <f>T(Admin!C62)</f>
        <v/>
      </c>
      <c r="B62" s="908" t="str">
        <f>T(Admin!D62)</f>
        <v/>
      </c>
      <c r="C62" s="909"/>
      <c r="D62" s="300"/>
      <c r="E62" s="235"/>
      <c r="F62" s="235"/>
      <c r="G62" s="235"/>
      <c r="H62" s="235"/>
      <c r="I62" s="235"/>
      <c r="J62" s="235"/>
      <c r="K62" s="235"/>
      <c r="L62" s="235"/>
      <c r="M62" s="235"/>
      <c r="N62" s="235"/>
      <c r="O62" s="235"/>
      <c r="P62" s="235"/>
      <c r="Q62" s="235"/>
      <c r="R62" s="235"/>
      <c r="S62" s="235"/>
      <c r="T62" s="235"/>
      <c r="U62" s="235"/>
      <c r="V62" s="235"/>
      <c r="W62" s="235"/>
      <c r="X62" s="235"/>
      <c r="Y62" s="235"/>
      <c r="Z62" s="235"/>
      <c r="AA62" s="235"/>
      <c r="AB62" s="235"/>
      <c r="AC62" s="235"/>
      <c r="AD62" s="235"/>
      <c r="AE62" s="235"/>
      <c r="AF62" s="235"/>
      <c r="AG62" s="235"/>
      <c r="AH62" s="235"/>
      <c r="AI62" s="235"/>
      <c r="AJ62" s="235"/>
      <c r="AK62" s="235"/>
      <c r="AL62" s="235"/>
      <c r="AM62" s="235"/>
      <c r="AN62" s="235"/>
      <c r="AO62" s="235"/>
      <c r="AP62" s="235"/>
      <c r="AQ62" s="235"/>
      <c r="AR62" s="235"/>
      <c r="AS62" s="235"/>
      <c r="AT62" s="235"/>
      <c r="AU62" s="235"/>
      <c r="AV62" s="235"/>
      <c r="AW62" s="235"/>
      <c r="AX62" s="236"/>
    </row>
    <row r="63" spans="1:93" s="553" customFormat="1" ht="24.95" customHeight="1" x14ac:dyDescent="0.2">
      <c r="A63" s="211" t="str">
        <f>T(Admin!C63)</f>
        <v/>
      </c>
      <c r="B63" s="906" t="str">
        <f>T(Admin!D63)</f>
        <v/>
      </c>
      <c r="C63" s="907"/>
      <c r="D63" s="301"/>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170"/>
      <c r="AY63" s="69"/>
      <c r="AZ63" s="69"/>
      <c r="BA63" s="69"/>
      <c r="BB63" s="69"/>
      <c r="BC63" s="69"/>
      <c r="BD63" s="69"/>
      <c r="BE63" s="69"/>
      <c r="BF63" s="69"/>
      <c r="BG63" s="69"/>
      <c r="BH63" s="69"/>
      <c r="BI63" s="69"/>
      <c r="BJ63" s="69"/>
      <c r="BK63" s="69"/>
      <c r="BL63" s="69"/>
      <c r="BM63" s="69"/>
      <c r="BN63" s="69"/>
      <c r="BO63" s="69"/>
      <c r="BP63" s="69"/>
      <c r="BQ63" s="69"/>
      <c r="BR63" s="69"/>
      <c r="BS63" s="69"/>
      <c r="BT63" s="69"/>
      <c r="BU63" s="69"/>
      <c r="BV63" s="69"/>
      <c r="BW63" s="69"/>
      <c r="BX63" s="69"/>
      <c r="BY63" s="69"/>
      <c r="BZ63" s="69"/>
      <c r="CA63" s="69"/>
      <c r="CB63" s="69"/>
      <c r="CC63" s="69"/>
      <c r="CD63" s="69"/>
      <c r="CE63" s="69"/>
      <c r="CF63" s="69"/>
      <c r="CG63" s="69"/>
      <c r="CH63" s="69"/>
      <c r="CI63" s="69"/>
      <c r="CJ63" s="69"/>
      <c r="CK63" s="69"/>
      <c r="CL63" s="69"/>
      <c r="CM63" s="69"/>
      <c r="CN63" s="69"/>
      <c r="CO63" s="69"/>
    </row>
    <row r="64" spans="1:93" s="553" customFormat="1" ht="24.95" customHeight="1" x14ac:dyDescent="0.2">
      <c r="A64" s="240" t="str">
        <f>T(Admin!C64)</f>
        <v/>
      </c>
      <c r="B64" s="908" t="str">
        <f>T(Admin!D64)</f>
        <v/>
      </c>
      <c r="C64" s="909"/>
      <c r="D64" s="300"/>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N64" s="235"/>
      <c r="AO64" s="235"/>
      <c r="AP64" s="235"/>
      <c r="AQ64" s="235"/>
      <c r="AR64" s="235"/>
      <c r="AS64" s="235"/>
      <c r="AT64" s="235"/>
      <c r="AU64" s="235"/>
      <c r="AV64" s="235"/>
      <c r="AW64" s="235"/>
      <c r="AX64" s="236"/>
      <c r="AY64" s="69"/>
      <c r="AZ64" s="69"/>
      <c r="BA64" s="69"/>
      <c r="BB64" s="69"/>
      <c r="BC64" s="69"/>
      <c r="BD64" s="69"/>
      <c r="BE64" s="69"/>
      <c r="BF64" s="69"/>
      <c r="BG64" s="69"/>
      <c r="BH64" s="69"/>
      <c r="BI64" s="69"/>
      <c r="BJ64" s="69"/>
      <c r="BK64" s="69"/>
      <c r="BL64" s="69"/>
      <c r="BM64" s="69"/>
      <c r="BN64" s="69"/>
      <c r="BO64" s="69"/>
      <c r="BP64" s="69"/>
      <c r="BQ64" s="69"/>
      <c r="BR64" s="69"/>
      <c r="BS64" s="69"/>
      <c r="BT64" s="69"/>
      <c r="BU64" s="69"/>
      <c r="BV64" s="69"/>
      <c r="BW64" s="69"/>
      <c r="BX64" s="69"/>
      <c r="BY64" s="69"/>
      <c r="BZ64" s="69"/>
      <c r="CA64" s="69"/>
      <c r="CB64" s="69"/>
      <c r="CC64" s="69"/>
      <c r="CD64" s="69"/>
      <c r="CE64" s="69"/>
      <c r="CF64" s="69"/>
      <c r="CG64" s="69"/>
      <c r="CH64" s="69"/>
      <c r="CI64" s="69"/>
      <c r="CJ64" s="69"/>
      <c r="CK64" s="69"/>
      <c r="CL64" s="69"/>
      <c r="CM64" s="69"/>
      <c r="CN64" s="69"/>
      <c r="CO64" s="69"/>
    </row>
    <row r="65" spans="1:93" s="553" customFormat="1" ht="24.95" customHeight="1" x14ac:dyDescent="0.2">
      <c r="A65" s="211" t="str">
        <f>T(Admin!C65)</f>
        <v/>
      </c>
      <c r="B65" s="906" t="str">
        <f>T(Admin!D65)</f>
        <v/>
      </c>
      <c r="C65" s="907"/>
      <c r="D65" s="301"/>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170"/>
      <c r="AY65" s="69"/>
      <c r="AZ65" s="69"/>
      <c r="BA65" s="69"/>
      <c r="BB65" s="69"/>
      <c r="BC65" s="69"/>
      <c r="BD65" s="69"/>
      <c r="BE65" s="69"/>
      <c r="BF65" s="69"/>
      <c r="BG65" s="69"/>
      <c r="BH65" s="69"/>
      <c r="BI65" s="69"/>
      <c r="BJ65" s="69"/>
      <c r="BK65" s="69"/>
      <c r="BL65" s="69"/>
      <c r="BM65" s="69"/>
      <c r="BN65" s="69"/>
      <c r="BO65" s="69"/>
      <c r="BP65" s="69"/>
      <c r="BQ65" s="69"/>
      <c r="BR65" s="69"/>
      <c r="BS65" s="69"/>
      <c r="BT65" s="69"/>
      <c r="BU65" s="69"/>
      <c r="BV65" s="69"/>
      <c r="BW65" s="69"/>
      <c r="BX65" s="69"/>
      <c r="BY65" s="69"/>
      <c r="BZ65" s="69"/>
      <c r="CA65" s="69"/>
      <c r="CB65" s="69"/>
      <c r="CC65" s="69"/>
      <c r="CD65" s="69"/>
      <c r="CE65" s="69"/>
      <c r="CF65" s="69"/>
      <c r="CG65" s="69"/>
      <c r="CH65" s="69"/>
      <c r="CI65" s="69"/>
      <c r="CJ65" s="69"/>
      <c r="CK65" s="69"/>
      <c r="CL65" s="69"/>
      <c r="CM65" s="69"/>
      <c r="CN65" s="69"/>
      <c r="CO65" s="69"/>
    </row>
    <row r="66" spans="1:93" s="553" customFormat="1" ht="24.95" customHeight="1" x14ac:dyDescent="0.2">
      <c r="A66" s="240" t="str">
        <f>T(Admin!C66)</f>
        <v/>
      </c>
      <c r="B66" s="908" t="str">
        <f>T(Admin!D66)</f>
        <v/>
      </c>
      <c r="C66" s="909"/>
      <c r="D66" s="300"/>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N66" s="235"/>
      <c r="AO66" s="235"/>
      <c r="AP66" s="235"/>
      <c r="AQ66" s="235"/>
      <c r="AR66" s="235"/>
      <c r="AS66" s="235"/>
      <c r="AT66" s="235"/>
      <c r="AU66" s="235"/>
      <c r="AV66" s="235"/>
      <c r="AW66" s="235"/>
      <c r="AX66" s="236"/>
      <c r="AY66" s="69"/>
      <c r="AZ66" s="69"/>
      <c r="BA66" s="69"/>
      <c r="BB66" s="69"/>
      <c r="BC66" s="69"/>
      <c r="BD66" s="69"/>
      <c r="BE66" s="69"/>
      <c r="BF66" s="69"/>
      <c r="BG66" s="69"/>
      <c r="BH66" s="69"/>
      <c r="BI66" s="69"/>
      <c r="BJ66" s="69"/>
      <c r="BK66" s="69"/>
      <c r="BL66" s="69"/>
      <c r="BM66" s="69"/>
      <c r="BN66" s="69"/>
      <c r="BO66" s="69"/>
      <c r="BP66" s="69"/>
      <c r="BQ66" s="69"/>
      <c r="BR66" s="69"/>
      <c r="BS66" s="69"/>
      <c r="BT66" s="69"/>
      <c r="BU66" s="69"/>
      <c r="BV66" s="69"/>
      <c r="BW66" s="69"/>
      <c r="BX66" s="69"/>
      <c r="BY66" s="69"/>
      <c r="BZ66" s="69"/>
      <c r="CA66" s="69"/>
      <c r="CB66" s="69"/>
      <c r="CC66" s="69"/>
      <c r="CD66" s="69"/>
      <c r="CE66" s="69"/>
      <c r="CF66" s="69"/>
      <c r="CG66" s="69"/>
      <c r="CH66" s="69"/>
      <c r="CI66" s="69"/>
      <c r="CJ66" s="69"/>
      <c r="CK66" s="69"/>
      <c r="CL66" s="69"/>
      <c r="CM66" s="69"/>
      <c r="CN66" s="69"/>
      <c r="CO66" s="69"/>
    </row>
    <row r="67" spans="1:93" s="553" customFormat="1" ht="24.95" customHeight="1" x14ac:dyDescent="0.2">
      <c r="A67" s="211" t="str">
        <f>T(Admin!C67)</f>
        <v/>
      </c>
      <c r="B67" s="906" t="str">
        <f>T(Admin!D67)</f>
        <v/>
      </c>
      <c r="C67" s="907"/>
      <c r="D67" s="301"/>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170"/>
      <c r="AY67" s="69"/>
      <c r="AZ67" s="69"/>
      <c r="BA67" s="69"/>
      <c r="BB67" s="69"/>
      <c r="BC67" s="69"/>
      <c r="BD67" s="69"/>
      <c r="BE67" s="69"/>
      <c r="BF67" s="69"/>
      <c r="BG67" s="69"/>
      <c r="BH67" s="69"/>
      <c r="BI67" s="69"/>
      <c r="BJ67" s="69"/>
      <c r="BK67" s="69"/>
      <c r="BL67" s="69"/>
      <c r="BM67" s="69"/>
      <c r="BN67" s="69"/>
      <c r="BO67" s="69"/>
      <c r="BP67" s="69"/>
      <c r="BQ67" s="69"/>
      <c r="BR67" s="69"/>
      <c r="BS67" s="69"/>
      <c r="BT67" s="69"/>
      <c r="BU67" s="69"/>
      <c r="BV67" s="69"/>
      <c r="BW67" s="69"/>
      <c r="BX67" s="69"/>
      <c r="BY67" s="69"/>
      <c r="BZ67" s="69"/>
      <c r="CA67" s="69"/>
      <c r="CB67" s="69"/>
      <c r="CC67" s="69"/>
      <c r="CD67" s="69"/>
      <c r="CE67" s="69"/>
      <c r="CF67" s="69"/>
      <c r="CG67" s="69"/>
      <c r="CH67" s="69"/>
      <c r="CI67" s="69"/>
      <c r="CJ67" s="69"/>
      <c r="CK67" s="69"/>
      <c r="CL67" s="69"/>
      <c r="CM67" s="69"/>
      <c r="CN67" s="69"/>
      <c r="CO67" s="69"/>
    </row>
    <row r="68" spans="1:93" s="553" customFormat="1" ht="24.95" customHeight="1" x14ac:dyDescent="0.2">
      <c r="A68" s="240" t="str">
        <f>T(Admin!C68)</f>
        <v/>
      </c>
      <c r="B68" s="908" t="str">
        <f>T(Admin!D68)</f>
        <v/>
      </c>
      <c r="C68" s="909"/>
      <c r="D68" s="300"/>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N68" s="235"/>
      <c r="AO68" s="235"/>
      <c r="AP68" s="235"/>
      <c r="AQ68" s="235"/>
      <c r="AR68" s="235"/>
      <c r="AS68" s="235"/>
      <c r="AT68" s="235"/>
      <c r="AU68" s="235"/>
      <c r="AV68" s="235"/>
      <c r="AW68" s="235"/>
      <c r="AX68" s="236"/>
      <c r="AY68" s="69"/>
      <c r="AZ68" s="69"/>
      <c r="BA68" s="69"/>
      <c r="BB68" s="69"/>
      <c r="BC68" s="69"/>
      <c r="BD68" s="69"/>
      <c r="BE68" s="69"/>
      <c r="BF68" s="69"/>
      <c r="BG68" s="69"/>
      <c r="BH68" s="69"/>
      <c r="BI68" s="69"/>
      <c r="BJ68" s="69"/>
      <c r="BK68" s="69"/>
      <c r="BL68" s="69"/>
      <c r="BM68" s="69"/>
      <c r="BN68" s="69"/>
      <c r="BO68" s="69"/>
      <c r="BP68" s="69"/>
      <c r="BQ68" s="69"/>
      <c r="BR68" s="69"/>
      <c r="BS68" s="69"/>
      <c r="BT68" s="69"/>
      <c r="BU68" s="69"/>
      <c r="BV68" s="69"/>
      <c r="BW68" s="69"/>
      <c r="BX68" s="69"/>
      <c r="BY68" s="69"/>
      <c r="BZ68" s="69"/>
      <c r="CA68" s="69"/>
      <c r="CB68" s="69"/>
      <c r="CC68" s="69"/>
      <c r="CD68" s="69"/>
      <c r="CE68" s="69"/>
      <c r="CF68" s="69"/>
      <c r="CG68" s="69"/>
      <c r="CH68" s="69"/>
      <c r="CI68" s="69"/>
      <c r="CJ68" s="69"/>
      <c r="CK68" s="69"/>
      <c r="CL68" s="69"/>
      <c r="CM68" s="69"/>
      <c r="CN68" s="69"/>
      <c r="CO68" s="69"/>
    </row>
    <row r="69" spans="1:93" s="553" customFormat="1" ht="24.95" customHeight="1" x14ac:dyDescent="0.2">
      <c r="A69" s="211" t="str">
        <f>T(Admin!C69)</f>
        <v/>
      </c>
      <c r="B69" s="906" t="str">
        <f>T(Admin!D69)</f>
        <v/>
      </c>
      <c r="C69" s="907"/>
      <c r="D69" s="301"/>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170"/>
      <c r="AY69" s="69"/>
      <c r="AZ69" s="69"/>
      <c r="BA69" s="69"/>
      <c r="BB69" s="69"/>
      <c r="BC69" s="69"/>
      <c r="BD69" s="69"/>
      <c r="BE69" s="69"/>
      <c r="BF69" s="69"/>
      <c r="BG69" s="69"/>
      <c r="BH69" s="69"/>
      <c r="BI69" s="69"/>
      <c r="BJ69" s="69"/>
      <c r="BK69" s="69"/>
      <c r="BL69" s="69"/>
      <c r="BM69" s="69"/>
      <c r="BN69" s="69"/>
      <c r="BO69" s="69"/>
      <c r="BP69" s="69"/>
      <c r="BQ69" s="69"/>
      <c r="BR69" s="69"/>
      <c r="BS69" s="69"/>
      <c r="BT69" s="69"/>
      <c r="BU69" s="69"/>
      <c r="BV69" s="69"/>
      <c r="BW69" s="69"/>
      <c r="BX69" s="69"/>
      <c r="BY69" s="69"/>
      <c r="BZ69" s="69"/>
      <c r="CA69" s="69"/>
      <c r="CB69" s="69"/>
      <c r="CC69" s="69"/>
      <c r="CD69" s="69"/>
      <c r="CE69" s="69"/>
      <c r="CF69" s="69"/>
      <c r="CG69" s="69"/>
      <c r="CH69" s="69"/>
      <c r="CI69" s="69"/>
      <c r="CJ69" s="69"/>
      <c r="CK69" s="69"/>
      <c r="CL69" s="69"/>
      <c r="CM69" s="69"/>
      <c r="CN69" s="69"/>
      <c r="CO69" s="69"/>
    </row>
    <row r="70" spans="1:93" s="553" customFormat="1" ht="24.95" customHeight="1" x14ac:dyDescent="0.2">
      <c r="A70" s="240" t="str">
        <f>T(Admin!C70)</f>
        <v/>
      </c>
      <c r="B70" s="908" t="str">
        <f>T(Admin!D70)</f>
        <v/>
      </c>
      <c r="C70" s="909"/>
      <c r="D70" s="300"/>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N70" s="235"/>
      <c r="AO70" s="235"/>
      <c r="AP70" s="235"/>
      <c r="AQ70" s="235"/>
      <c r="AR70" s="235"/>
      <c r="AS70" s="235"/>
      <c r="AT70" s="235"/>
      <c r="AU70" s="235"/>
      <c r="AV70" s="235"/>
      <c r="AW70" s="235"/>
      <c r="AX70" s="236"/>
      <c r="AY70" s="69"/>
      <c r="AZ70" s="69"/>
      <c r="BA70" s="69"/>
      <c r="BB70" s="69"/>
      <c r="BC70" s="69"/>
      <c r="BD70" s="69"/>
      <c r="BE70" s="69"/>
      <c r="BF70" s="69"/>
      <c r="BG70" s="69"/>
      <c r="BH70" s="69"/>
      <c r="BI70" s="69"/>
      <c r="BJ70" s="69"/>
      <c r="BK70" s="69"/>
      <c r="BL70" s="69"/>
      <c r="BM70" s="69"/>
      <c r="BN70" s="69"/>
      <c r="BO70" s="69"/>
      <c r="BP70" s="69"/>
      <c r="BQ70" s="69"/>
      <c r="BR70" s="69"/>
      <c r="BS70" s="69"/>
      <c r="BT70" s="69"/>
      <c r="BU70" s="69"/>
      <c r="BV70" s="69"/>
      <c r="BW70" s="69"/>
      <c r="BX70" s="69"/>
      <c r="BY70" s="69"/>
      <c r="BZ70" s="69"/>
      <c r="CA70" s="69"/>
      <c r="CB70" s="69"/>
      <c r="CC70" s="69"/>
      <c r="CD70" s="69"/>
      <c r="CE70" s="69"/>
      <c r="CF70" s="69"/>
      <c r="CG70" s="69"/>
      <c r="CH70" s="69"/>
      <c r="CI70" s="69"/>
      <c r="CJ70" s="69"/>
      <c r="CK70" s="69"/>
      <c r="CL70" s="69"/>
      <c r="CM70" s="69"/>
      <c r="CN70" s="69"/>
      <c r="CO70" s="69"/>
    </row>
    <row r="71" spans="1:93" s="553" customFormat="1" ht="24.95" customHeight="1" x14ac:dyDescent="0.2">
      <c r="A71" s="211" t="str">
        <f>T(Admin!C71)</f>
        <v/>
      </c>
      <c r="B71" s="906" t="str">
        <f>T(Admin!D71)</f>
        <v/>
      </c>
      <c r="C71" s="907"/>
      <c r="D71" s="301"/>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170"/>
      <c r="AY71" s="69"/>
      <c r="AZ71" s="69"/>
      <c r="BA71" s="69"/>
      <c r="BB71" s="69"/>
      <c r="BC71" s="69"/>
      <c r="BD71" s="69"/>
      <c r="BE71" s="69"/>
      <c r="BF71" s="69"/>
      <c r="BG71" s="69"/>
      <c r="BH71" s="69"/>
      <c r="BI71" s="69"/>
      <c r="BJ71" s="69"/>
      <c r="BK71" s="69"/>
      <c r="BL71" s="69"/>
      <c r="BM71" s="69"/>
      <c r="BN71" s="69"/>
      <c r="BO71" s="69"/>
      <c r="BP71" s="69"/>
      <c r="BQ71" s="69"/>
      <c r="BR71" s="69"/>
      <c r="BS71" s="69"/>
      <c r="BT71" s="69"/>
      <c r="BU71" s="69"/>
      <c r="BV71" s="69"/>
      <c r="BW71" s="69"/>
      <c r="BX71" s="69"/>
      <c r="BY71" s="69"/>
      <c r="BZ71" s="69"/>
      <c r="CA71" s="69"/>
      <c r="CB71" s="69"/>
      <c r="CC71" s="69"/>
      <c r="CD71" s="69"/>
      <c r="CE71" s="69"/>
      <c r="CF71" s="69"/>
      <c r="CG71" s="69"/>
      <c r="CH71" s="69"/>
      <c r="CI71" s="69"/>
      <c r="CJ71" s="69"/>
      <c r="CK71" s="69"/>
      <c r="CL71" s="69"/>
      <c r="CM71" s="69"/>
      <c r="CN71" s="69"/>
      <c r="CO71" s="69"/>
    </row>
    <row r="72" spans="1:93" s="553" customFormat="1" ht="24.95" customHeight="1" x14ac:dyDescent="0.2">
      <c r="A72" s="240" t="str">
        <f>T(Admin!C72)</f>
        <v/>
      </c>
      <c r="B72" s="908" t="str">
        <f>T(Admin!D72)</f>
        <v/>
      </c>
      <c r="C72" s="909"/>
      <c r="D72" s="300"/>
      <c r="E72" s="235"/>
      <c r="F72" s="235"/>
      <c r="G72" s="235"/>
      <c r="H72" s="235"/>
      <c r="I72" s="235"/>
      <c r="J72" s="235"/>
      <c r="K72" s="235"/>
      <c r="L72" s="235"/>
      <c r="M72" s="235"/>
      <c r="N72" s="235"/>
      <c r="O72" s="235"/>
      <c r="P72" s="235"/>
      <c r="Q72" s="235"/>
      <c r="R72" s="235"/>
      <c r="S72" s="235"/>
      <c r="T72" s="235"/>
      <c r="U72" s="235"/>
      <c r="V72" s="235"/>
      <c r="W72" s="235"/>
      <c r="X72" s="235"/>
      <c r="Y72" s="235"/>
      <c r="Z72" s="235"/>
      <c r="AA72" s="235"/>
      <c r="AB72" s="235"/>
      <c r="AC72" s="235"/>
      <c r="AD72" s="235"/>
      <c r="AE72" s="235"/>
      <c r="AF72" s="235"/>
      <c r="AG72" s="235"/>
      <c r="AH72" s="235"/>
      <c r="AI72" s="235"/>
      <c r="AJ72" s="235"/>
      <c r="AK72" s="235"/>
      <c r="AL72" s="235"/>
      <c r="AM72" s="235"/>
      <c r="AN72" s="235"/>
      <c r="AO72" s="235"/>
      <c r="AP72" s="235"/>
      <c r="AQ72" s="235"/>
      <c r="AR72" s="235"/>
      <c r="AS72" s="235"/>
      <c r="AT72" s="235"/>
      <c r="AU72" s="235"/>
      <c r="AV72" s="235"/>
      <c r="AW72" s="235"/>
      <c r="AX72" s="236"/>
      <c r="AY72" s="69"/>
      <c r="AZ72" s="69"/>
      <c r="BA72" s="69"/>
      <c r="BB72" s="69"/>
      <c r="BC72" s="69"/>
      <c r="BD72" s="69"/>
      <c r="BE72" s="69"/>
      <c r="BF72" s="69"/>
      <c r="BG72" s="69"/>
      <c r="BH72" s="69"/>
      <c r="BI72" s="69"/>
      <c r="BJ72" s="69"/>
      <c r="BK72" s="69"/>
      <c r="BL72" s="69"/>
      <c r="BM72" s="69"/>
      <c r="BN72" s="69"/>
      <c r="BO72" s="69"/>
      <c r="BP72" s="69"/>
      <c r="BQ72" s="69"/>
      <c r="BR72" s="69"/>
      <c r="BS72" s="69"/>
      <c r="BT72" s="69"/>
      <c r="BU72" s="69"/>
      <c r="BV72" s="69"/>
      <c r="BW72" s="69"/>
      <c r="BX72" s="69"/>
      <c r="BY72" s="69"/>
      <c r="BZ72" s="69"/>
      <c r="CA72" s="69"/>
      <c r="CB72" s="69"/>
      <c r="CC72" s="69"/>
      <c r="CD72" s="69"/>
      <c r="CE72" s="69"/>
      <c r="CF72" s="69"/>
      <c r="CG72" s="69"/>
      <c r="CH72" s="69"/>
      <c r="CI72" s="69"/>
      <c r="CJ72" s="69"/>
      <c r="CK72" s="69"/>
      <c r="CL72" s="69"/>
      <c r="CM72" s="69"/>
      <c r="CN72" s="69"/>
      <c r="CO72" s="69"/>
    </row>
    <row r="73" spans="1:93" s="553" customFormat="1" ht="24.95" customHeight="1" x14ac:dyDescent="0.2">
      <c r="A73" s="211" t="str">
        <f>T(Admin!C73)</f>
        <v/>
      </c>
      <c r="B73" s="906" t="str">
        <f>T(Admin!D73)</f>
        <v/>
      </c>
      <c r="C73" s="907"/>
      <c r="D73" s="301"/>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170"/>
      <c r="AY73" s="69"/>
      <c r="AZ73" s="69"/>
      <c r="BA73" s="69"/>
      <c r="BB73" s="69"/>
      <c r="BC73" s="69"/>
      <c r="BD73" s="69"/>
      <c r="BE73" s="69"/>
      <c r="BF73" s="69"/>
      <c r="BG73" s="69"/>
      <c r="BH73" s="69"/>
      <c r="BI73" s="69"/>
      <c r="BJ73" s="69"/>
      <c r="BK73" s="69"/>
      <c r="BL73" s="69"/>
      <c r="BM73" s="69"/>
      <c r="BN73" s="69"/>
      <c r="BO73" s="69"/>
      <c r="BP73" s="69"/>
      <c r="BQ73" s="69"/>
      <c r="BR73" s="69"/>
      <c r="BS73" s="69"/>
      <c r="BT73" s="69"/>
      <c r="BU73" s="69"/>
      <c r="BV73" s="69"/>
      <c r="BW73" s="69"/>
      <c r="BX73" s="69"/>
      <c r="BY73" s="69"/>
      <c r="BZ73" s="69"/>
      <c r="CA73" s="69"/>
      <c r="CB73" s="69"/>
      <c r="CC73" s="69"/>
      <c r="CD73" s="69"/>
      <c r="CE73" s="69"/>
      <c r="CF73" s="69"/>
      <c r="CG73" s="69"/>
      <c r="CH73" s="69"/>
      <c r="CI73" s="69"/>
      <c r="CJ73" s="69"/>
      <c r="CK73" s="69"/>
      <c r="CL73" s="69"/>
      <c r="CM73" s="69"/>
      <c r="CN73" s="69"/>
      <c r="CO73" s="69"/>
    </row>
    <row r="74" spans="1:93" ht="24.95" customHeight="1" x14ac:dyDescent="0.2">
      <c r="A74" s="240" t="str">
        <f>T(Admin!C74)</f>
        <v/>
      </c>
      <c r="B74" s="908" t="str">
        <f>T(Admin!D74)</f>
        <v/>
      </c>
      <c r="C74" s="909"/>
      <c r="D74" s="300"/>
      <c r="E74" s="235"/>
      <c r="F74" s="235"/>
      <c r="G74" s="235"/>
      <c r="H74" s="235"/>
      <c r="I74" s="235"/>
      <c r="J74" s="235"/>
      <c r="K74" s="235"/>
      <c r="L74" s="235"/>
      <c r="M74" s="235"/>
      <c r="N74" s="235"/>
      <c r="O74" s="235"/>
      <c r="P74" s="235"/>
      <c r="Q74" s="235"/>
      <c r="R74" s="235"/>
      <c r="S74" s="235"/>
      <c r="T74" s="235"/>
      <c r="U74" s="235"/>
      <c r="V74" s="235"/>
      <c r="W74" s="235"/>
      <c r="X74" s="235"/>
      <c r="Y74" s="235"/>
      <c r="Z74" s="235"/>
      <c r="AA74" s="235"/>
      <c r="AB74" s="235"/>
      <c r="AC74" s="235"/>
      <c r="AD74" s="235"/>
      <c r="AE74" s="235"/>
      <c r="AF74" s="235"/>
      <c r="AG74" s="235"/>
      <c r="AH74" s="235"/>
      <c r="AI74" s="235"/>
      <c r="AJ74" s="235"/>
      <c r="AK74" s="235"/>
      <c r="AL74" s="235"/>
      <c r="AM74" s="235"/>
      <c r="AN74" s="235"/>
      <c r="AO74" s="235"/>
      <c r="AP74" s="235"/>
      <c r="AQ74" s="235"/>
      <c r="AR74" s="235"/>
      <c r="AS74" s="235"/>
      <c r="AT74" s="235"/>
      <c r="AU74" s="235"/>
      <c r="AV74" s="235"/>
      <c r="AW74" s="235"/>
      <c r="AX74" s="236"/>
    </row>
    <row r="75" spans="1:93" s="553" customFormat="1" ht="24.95" customHeight="1" x14ac:dyDescent="0.2">
      <c r="A75" s="211" t="str">
        <f>T(Admin!C75)</f>
        <v/>
      </c>
      <c r="B75" s="906" t="str">
        <f>T(Admin!D75)</f>
        <v/>
      </c>
      <c r="C75" s="907"/>
      <c r="D75" s="301"/>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170"/>
      <c r="AY75" s="69"/>
      <c r="AZ75" s="69"/>
      <c r="BA75" s="69"/>
      <c r="BB75" s="69"/>
      <c r="BC75" s="69"/>
      <c r="BD75" s="69"/>
      <c r="BE75" s="69"/>
      <c r="BF75" s="69"/>
      <c r="BG75" s="69"/>
      <c r="BH75" s="69"/>
      <c r="BI75" s="69"/>
      <c r="BJ75" s="69"/>
      <c r="BK75" s="69"/>
      <c r="BL75" s="69"/>
      <c r="BM75" s="69"/>
      <c r="BN75" s="69"/>
      <c r="BO75" s="69"/>
      <c r="BP75" s="69"/>
      <c r="BQ75" s="69"/>
      <c r="BR75" s="69"/>
      <c r="BS75" s="69"/>
      <c r="BT75" s="69"/>
      <c r="BU75" s="69"/>
      <c r="BV75" s="69"/>
      <c r="BW75" s="69"/>
      <c r="BX75" s="69"/>
      <c r="BY75" s="69"/>
      <c r="BZ75" s="69"/>
      <c r="CA75" s="69"/>
      <c r="CB75" s="69"/>
      <c r="CC75" s="69"/>
      <c r="CD75" s="69"/>
      <c r="CE75" s="69"/>
      <c r="CF75" s="69"/>
      <c r="CG75" s="69"/>
      <c r="CH75" s="69"/>
      <c r="CI75" s="69"/>
      <c r="CJ75" s="69"/>
      <c r="CK75" s="69"/>
      <c r="CL75" s="69"/>
      <c r="CM75" s="69"/>
      <c r="CN75" s="69"/>
      <c r="CO75" s="69"/>
    </row>
    <row r="76" spans="1:93" ht="24.95" customHeight="1" x14ac:dyDescent="0.2">
      <c r="A76" s="240" t="str">
        <f>T(Admin!C76)</f>
        <v/>
      </c>
      <c r="B76" s="908" t="str">
        <f>T(Admin!D76)</f>
        <v/>
      </c>
      <c r="C76" s="909"/>
      <c r="D76" s="300"/>
      <c r="E76" s="235"/>
      <c r="F76" s="235"/>
      <c r="G76" s="235"/>
      <c r="H76" s="235"/>
      <c r="I76" s="235"/>
      <c r="J76" s="235"/>
      <c r="K76" s="235"/>
      <c r="L76" s="235"/>
      <c r="M76" s="235"/>
      <c r="N76" s="235"/>
      <c r="O76" s="235"/>
      <c r="P76" s="235"/>
      <c r="Q76" s="235"/>
      <c r="R76" s="235"/>
      <c r="S76" s="235"/>
      <c r="T76" s="235"/>
      <c r="U76" s="235"/>
      <c r="V76" s="235"/>
      <c r="W76" s="235"/>
      <c r="X76" s="235"/>
      <c r="Y76" s="235"/>
      <c r="Z76" s="235"/>
      <c r="AA76" s="235"/>
      <c r="AB76" s="235"/>
      <c r="AC76" s="235"/>
      <c r="AD76" s="235"/>
      <c r="AE76" s="235"/>
      <c r="AF76" s="235"/>
      <c r="AG76" s="235"/>
      <c r="AH76" s="235"/>
      <c r="AI76" s="235"/>
      <c r="AJ76" s="235"/>
      <c r="AK76" s="235"/>
      <c r="AL76" s="235"/>
      <c r="AM76" s="235"/>
      <c r="AN76" s="235"/>
      <c r="AO76" s="235"/>
      <c r="AP76" s="235"/>
      <c r="AQ76" s="235"/>
      <c r="AR76" s="235"/>
      <c r="AS76" s="235"/>
      <c r="AT76" s="235"/>
      <c r="AU76" s="235"/>
      <c r="AV76" s="235"/>
      <c r="AW76" s="235"/>
      <c r="AX76" s="236"/>
    </row>
    <row r="77" spans="1:93" s="553" customFormat="1" ht="24.95" customHeight="1" x14ac:dyDescent="0.2">
      <c r="A77" s="211" t="str">
        <f>T(Admin!C77)</f>
        <v/>
      </c>
      <c r="B77" s="906" t="str">
        <f>T(Admin!D77)</f>
        <v/>
      </c>
      <c r="C77" s="907"/>
      <c r="D77" s="301"/>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170"/>
      <c r="AY77" s="69"/>
      <c r="AZ77" s="69"/>
      <c r="BA77" s="69"/>
      <c r="BB77" s="69"/>
      <c r="BC77" s="69"/>
      <c r="BD77" s="69"/>
      <c r="BE77" s="69"/>
      <c r="BF77" s="69"/>
      <c r="BG77" s="69"/>
      <c r="BH77" s="69"/>
      <c r="BI77" s="69"/>
      <c r="BJ77" s="69"/>
      <c r="BK77" s="69"/>
      <c r="BL77" s="69"/>
      <c r="BM77" s="69"/>
      <c r="BN77" s="69"/>
      <c r="BO77" s="69"/>
      <c r="BP77" s="69"/>
      <c r="BQ77" s="69"/>
      <c r="BR77" s="69"/>
      <c r="BS77" s="69"/>
      <c r="BT77" s="69"/>
      <c r="BU77" s="69"/>
      <c r="BV77" s="69"/>
      <c r="BW77" s="69"/>
      <c r="BX77" s="69"/>
      <c r="BY77" s="69"/>
      <c r="BZ77" s="69"/>
      <c r="CA77" s="69"/>
      <c r="CB77" s="69"/>
      <c r="CC77" s="69"/>
      <c r="CD77" s="69"/>
      <c r="CE77" s="69"/>
      <c r="CF77" s="69"/>
      <c r="CG77" s="69"/>
      <c r="CH77" s="69"/>
      <c r="CI77" s="69"/>
      <c r="CJ77" s="69"/>
      <c r="CK77" s="69"/>
      <c r="CL77" s="69"/>
      <c r="CM77" s="69"/>
      <c r="CN77" s="69"/>
      <c r="CO77" s="69"/>
    </row>
    <row r="78" spans="1:93" ht="24.95" customHeight="1" x14ac:dyDescent="0.2">
      <c r="A78" s="240" t="str">
        <f>T(Admin!C78)</f>
        <v/>
      </c>
      <c r="B78" s="908" t="str">
        <f>T(Admin!D78)</f>
        <v/>
      </c>
      <c r="C78" s="909"/>
      <c r="D78" s="300"/>
      <c r="E78" s="235"/>
      <c r="F78" s="235"/>
      <c r="G78" s="235"/>
      <c r="H78" s="235"/>
      <c r="I78" s="235"/>
      <c r="J78" s="235"/>
      <c r="K78" s="235"/>
      <c r="L78" s="235"/>
      <c r="M78" s="235"/>
      <c r="N78" s="235"/>
      <c r="O78" s="235"/>
      <c r="P78" s="235"/>
      <c r="Q78" s="235"/>
      <c r="R78" s="235"/>
      <c r="S78" s="235"/>
      <c r="T78" s="235"/>
      <c r="U78" s="235"/>
      <c r="V78" s="235"/>
      <c r="W78" s="235"/>
      <c r="X78" s="235"/>
      <c r="Y78" s="235"/>
      <c r="Z78" s="235"/>
      <c r="AA78" s="235"/>
      <c r="AB78" s="235"/>
      <c r="AC78" s="235"/>
      <c r="AD78" s="235"/>
      <c r="AE78" s="235"/>
      <c r="AF78" s="235"/>
      <c r="AG78" s="235"/>
      <c r="AH78" s="235"/>
      <c r="AI78" s="235"/>
      <c r="AJ78" s="235"/>
      <c r="AK78" s="235"/>
      <c r="AL78" s="235"/>
      <c r="AM78" s="235"/>
      <c r="AN78" s="235"/>
      <c r="AO78" s="235"/>
      <c r="AP78" s="235"/>
      <c r="AQ78" s="235"/>
      <c r="AR78" s="235"/>
      <c r="AS78" s="235"/>
      <c r="AT78" s="235"/>
      <c r="AU78" s="235"/>
      <c r="AV78" s="235"/>
      <c r="AW78" s="235"/>
      <c r="AX78" s="236"/>
    </row>
    <row r="79" spans="1:93" s="553" customFormat="1" ht="24.95" customHeight="1" x14ac:dyDescent="0.2">
      <c r="A79" s="211" t="str">
        <f>T(Admin!C79)</f>
        <v/>
      </c>
      <c r="B79" s="906" t="str">
        <f>T(Admin!D79)</f>
        <v/>
      </c>
      <c r="C79" s="907"/>
      <c r="D79" s="301"/>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170"/>
      <c r="AY79" s="69"/>
      <c r="AZ79" s="69"/>
      <c r="BA79" s="69"/>
      <c r="BB79" s="69"/>
      <c r="BC79" s="69"/>
      <c r="BD79" s="69"/>
      <c r="BE79" s="69"/>
      <c r="BF79" s="69"/>
      <c r="BG79" s="69"/>
      <c r="BH79" s="69"/>
      <c r="BI79" s="69"/>
      <c r="BJ79" s="69"/>
      <c r="BK79" s="69"/>
      <c r="BL79" s="69"/>
      <c r="BM79" s="69"/>
      <c r="BN79" s="69"/>
      <c r="BO79" s="69"/>
      <c r="BP79" s="69"/>
      <c r="BQ79" s="69"/>
      <c r="BR79" s="69"/>
      <c r="BS79" s="69"/>
      <c r="BT79" s="69"/>
      <c r="BU79" s="69"/>
      <c r="BV79" s="69"/>
      <c r="BW79" s="69"/>
      <c r="BX79" s="69"/>
      <c r="BY79" s="69"/>
      <c r="BZ79" s="69"/>
      <c r="CA79" s="69"/>
      <c r="CB79" s="69"/>
      <c r="CC79" s="69"/>
      <c r="CD79" s="69"/>
      <c r="CE79" s="69"/>
      <c r="CF79" s="69"/>
      <c r="CG79" s="69"/>
      <c r="CH79" s="69"/>
      <c r="CI79" s="69"/>
      <c r="CJ79" s="69"/>
      <c r="CK79" s="69"/>
      <c r="CL79" s="69"/>
      <c r="CM79" s="69"/>
      <c r="CN79" s="69"/>
      <c r="CO79" s="69"/>
    </row>
    <row r="80" spans="1:93" ht="24.95" customHeight="1" x14ac:dyDescent="0.2">
      <c r="A80" s="240" t="str">
        <f>T(Admin!C80)</f>
        <v/>
      </c>
      <c r="B80" s="908" t="str">
        <f>T(Admin!D80)</f>
        <v/>
      </c>
      <c r="C80" s="909"/>
      <c r="D80" s="300"/>
      <c r="E80" s="235"/>
      <c r="F80" s="235"/>
      <c r="G80" s="235"/>
      <c r="H80" s="235"/>
      <c r="I80" s="235"/>
      <c r="J80" s="235"/>
      <c r="K80" s="235"/>
      <c r="L80" s="235"/>
      <c r="M80" s="235"/>
      <c r="N80" s="235"/>
      <c r="O80" s="235"/>
      <c r="P80" s="235"/>
      <c r="Q80" s="235"/>
      <c r="R80" s="235"/>
      <c r="S80" s="235"/>
      <c r="T80" s="235"/>
      <c r="U80" s="235"/>
      <c r="V80" s="235"/>
      <c r="W80" s="235"/>
      <c r="X80" s="235"/>
      <c r="Y80" s="235"/>
      <c r="Z80" s="235"/>
      <c r="AA80" s="235"/>
      <c r="AB80" s="235"/>
      <c r="AC80" s="235"/>
      <c r="AD80" s="235"/>
      <c r="AE80" s="235"/>
      <c r="AF80" s="235"/>
      <c r="AG80" s="235"/>
      <c r="AH80" s="235"/>
      <c r="AI80" s="235"/>
      <c r="AJ80" s="235"/>
      <c r="AK80" s="235"/>
      <c r="AL80" s="235"/>
      <c r="AM80" s="235"/>
      <c r="AN80" s="235"/>
      <c r="AO80" s="235"/>
      <c r="AP80" s="235"/>
      <c r="AQ80" s="235"/>
      <c r="AR80" s="235"/>
      <c r="AS80" s="235"/>
      <c r="AT80" s="235"/>
      <c r="AU80" s="235"/>
      <c r="AV80" s="235"/>
      <c r="AW80" s="235"/>
      <c r="AX80" s="236"/>
    </row>
    <row r="81" spans="1:93" s="553" customFormat="1" ht="24.95" customHeight="1" x14ac:dyDescent="0.2">
      <c r="A81" s="211" t="str">
        <f>T(Admin!C81)</f>
        <v/>
      </c>
      <c r="B81" s="906" t="str">
        <f>T(Admin!D81)</f>
        <v/>
      </c>
      <c r="C81" s="907"/>
      <c r="D81" s="301"/>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170"/>
      <c r="AY81" s="69"/>
      <c r="AZ81" s="69"/>
      <c r="BA81" s="69"/>
      <c r="BB81" s="69"/>
      <c r="BC81" s="69"/>
      <c r="BD81" s="69"/>
      <c r="BE81" s="69"/>
      <c r="BF81" s="69"/>
      <c r="BG81" s="69"/>
      <c r="BH81" s="69"/>
      <c r="BI81" s="69"/>
      <c r="BJ81" s="69"/>
      <c r="BK81" s="69"/>
      <c r="BL81" s="69"/>
      <c r="BM81" s="69"/>
      <c r="BN81" s="69"/>
      <c r="BO81" s="69"/>
      <c r="BP81" s="69"/>
      <c r="BQ81" s="69"/>
      <c r="BR81" s="69"/>
      <c r="BS81" s="69"/>
      <c r="BT81" s="69"/>
      <c r="BU81" s="69"/>
      <c r="BV81" s="69"/>
      <c r="BW81" s="69"/>
      <c r="BX81" s="69"/>
      <c r="BY81" s="69"/>
      <c r="BZ81" s="69"/>
      <c r="CA81" s="69"/>
      <c r="CB81" s="69"/>
      <c r="CC81" s="69"/>
      <c r="CD81" s="69"/>
      <c r="CE81" s="69"/>
      <c r="CF81" s="69"/>
      <c r="CG81" s="69"/>
      <c r="CH81" s="69"/>
      <c r="CI81" s="69"/>
      <c r="CJ81" s="69"/>
      <c r="CK81" s="69"/>
      <c r="CL81" s="69"/>
      <c r="CM81" s="69"/>
      <c r="CN81" s="69"/>
      <c r="CO81" s="69"/>
    </row>
    <row r="82" spans="1:93" ht="24.95" customHeight="1" x14ac:dyDescent="0.2">
      <c r="A82" s="240" t="str">
        <f>T(Admin!C82)</f>
        <v/>
      </c>
      <c r="B82" s="908" t="str">
        <f>T(Admin!D82)</f>
        <v/>
      </c>
      <c r="C82" s="909"/>
      <c r="D82" s="300"/>
      <c r="E82" s="235"/>
      <c r="F82" s="235"/>
      <c r="G82" s="235"/>
      <c r="H82" s="235"/>
      <c r="I82" s="235"/>
      <c r="J82" s="235"/>
      <c r="K82" s="235"/>
      <c r="L82" s="235"/>
      <c r="M82" s="235"/>
      <c r="N82" s="235"/>
      <c r="O82" s="235"/>
      <c r="P82" s="235"/>
      <c r="Q82" s="235"/>
      <c r="R82" s="235"/>
      <c r="S82" s="235"/>
      <c r="T82" s="235"/>
      <c r="U82" s="235"/>
      <c r="V82" s="235"/>
      <c r="W82" s="235"/>
      <c r="X82" s="235"/>
      <c r="Y82" s="235"/>
      <c r="Z82" s="235"/>
      <c r="AA82" s="235"/>
      <c r="AB82" s="235"/>
      <c r="AC82" s="235"/>
      <c r="AD82" s="235"/>
      <c r="AE82" s="235"/>
      <c r="AF82" s="235"/>
      <c r="AG82" s="235"/>
      <c r="AH82" s="235"/>
      <c r="AI82" s="235"/>
      <c r="AJ82" s="235"/>
      <c r="AK82" s="235"/>
      <c r="AL82" s="235"/>
      <c r="AM82" s="235"/>
      <c r="AN82" s="235"/>
      <c r="AO82" s="235"/>
      <c r="AP82" s="235"/>
      <c r="AQ82" s="235"/>
      <c r="AR82" s="235"/>
      <c r="AS82" s="235"/>
      <c r="AT82" s="235"/>
      <c r="AU82" s="235"/>
      <c r="AV82" s="235"/>
      <c r="AW82" s="235"/>
      <c r="AX82" s="236"/>
    </row>
    <row r="83" spans="1:93" ht="24.95" customHeight="1" thickBot="1" x14ac:dyDescent="0.25">
      <c r="A83" s="212" t="str">
        <f>T(Admin!C83)</f>
        <v/>
      </c>
      <c r="B83" s="910" t="str">
        <f>T(Admin!D83)</f>
        <v/>
      </c>
      <c r="C83" s="911"/>
      <c r="D83" s="572"/>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3"/>
      <c r="AT83" s="573"/>
      <c r="AU83" s="573"/>
      <c r="AV83" s="573"/>
      <c r="AW83" s="573"/>
      <c r="AX83" s="574"/>
    </row>
    <row r="84" spans="1:93" s="561" customFormat="1" x14ac:dyDescent="0.2">
      <c r="A84" s="558"/>
      <c r="B84" s="558"/>
      <c r="C84" s="559"/>
      <c r="D84" s="558"/>
      <c r="E84" s="558"/>
      <c r="F84" s="558"/>
      <c r="G84" s="558"/>
      <c r="H84" s="558"/>
      <c r="I84" s="558"/>
      <c r="J84" s="558"/>
      <c r="K84" s="558"/>
      <c r="L84" s="558"/>
      <c r="M84" s="558"/>
      <c r="N84" s="558"/>
      <c r="O84" s="558"/>
      <c r="P84" s="558"/>
      <c r="Q84" s="558"/>
      <c r="R84" s="558"/>
      <c r="S84" s="558"/>
      <c r="T84" s="558"/>
      <c r="U84" s="558"/>
      <c r="V84" s="558"/>
      <c r="W84" s="558"/>
      <c r="X84" s="558"/>
      <c r="Y84" s="558"/>
      <c r="Z84" s="558"/>
      <c r="AA84" s="558"/>
      <c r="AB84" s="558"/>
      <c r="AC84" s="558"/>
      <c r="AD84" s="558"/>
      <c r="AE84" s="558"/>
      <c r="AF84" s="558"/>
      <c r="AG84" s="558"/>
      <c r="AH84" s="558"/>
      <c r="AI84" s="558"/>
      <c r="AJ84" s="558"/>
      <c r="AK84" s="558"/>
      <c r="AL84" s="558"/>
      <c r="AM84" s="558"/>
      <c r="AN84" s="558"/>
      <c r="AO84" s="558"/>
      <c r="AP84" s="558"/>
      <c r="AQ84" s="558"/>
      <c r="AR84" s="558"/>
      <c r="AS84" s="558"/>
      <c r="AT84" s="558"/>
      <c r="AU84" s="558"/>
      <c r="AV84" s="558"/>
      <c r="AW84" s="558"/>
      <c r="AX84" s="558"/>
    </row>
    <row r="85" spans="1:93" s="561" customFormat="1" x14ac:dyDescent="0.2">
      <c r="A85" s="558"/>
      <c r="B85" s="912" t="s">
        <v>66</v>
      </c>
      <c r="C85" s="912"/>
      <c r="D85" s="558"/>
      <c r="E85" s="558"/>
      <c r="F85" s="558"/>
      <c r="G85" s="558"/>
      <c r="H85" s="558"/>
      <c r="I85" s="558"/>
      <c r="J85" s="558"/>
      <c r="K85" s="558"/>
      <c r="L85" s="558"/>
      <c r="M85" s="558"/>
      <c r="N85" s="558"/>
      <c r="O85" s="558"/>
      <c r="P85" s="558"/>
      <c r="Q85" s="558"/>
      <c r="R85" s="558"/>
      <c r="S85" s="558"/>
      <c r="T85" s="558"/>
      <c r="U85" s="558"/>
      <c r="V85" s="558"/>
      <c r="W85" s="558"/>
      <c r="X85" s="558"/>
      <c r="Y85" s="558"/>
      <c r="Z85" s="558"/>
      <c r="AA85" s="558"/>
      <c r="AB85" s="558"/>
      <c r="AC85" s="558"/>
      <c r="AD85" s="558"/>
      <c r="AE85" s="558"/>
      <c r="AF85" s="558"/>
      <c r="AG85" s="558"/>
      <c r="AH85" s="558"/>
      <c r="AI85" s="558"/>
      <c r="AJ85" s="558"/>
      <c r="AK85" s="558"/>
      <c r="AL85" s="558"/>
      <c r="AM85" s="558"/>
      <c r="AN85" s="558"/>
      <c r="AO85" s="558"/>
      <c r="AP85" s="558"/>
      <c r="AQ85" s="558"/>
      <c r="AR85" s="558"/>
      <c r="AS85" s="558"/>
      <c r="AT85" s="558"/>
      <c r="AU85" s="558"/>
      <c r="AV85" s="558"/>
      <c r="AW85" s="558"/>
      <c r="AX85" s="558"/>
    </row>
    <row r="86" spans="1:93" s="561" customFormat="1" x14ac:dyDescent="0.2">
      <c r="A86" s="558"/>
      <c r="B86" s="905" t="s">
        <v>247</v>
      </c>
      <c r="C86" s="905"/>
      <c r="D86" s="558"/>
      <c r="E86" s="558"/>
      <c r="F86" s="558"/>
      <c r="G86" s="558"/>
      <c r="H86" s="558"/>
      <c r="I86" s="558"/>
      <c r="J86" s="558"/>
      <c r="K86" s="558"/>
      <c r="L86" s="558"/>
      <c r="M86" s="558"/>
      <c r="N86" s="558"/>
      <c r="O86" s="558"/>
      <c r="P86" s="558"/>
      <c r="Q86" s="558"/>
      <c r="R86" s="558"/>
      <c r="S86" s="558"/>
      <c r="T86" s="558"/>
      <c r="U86" s="558"/>
      <c r="V86" s="558"/>
      <c r="W86" s="558"/>
      <c r="X86" s="558"/>
      <c r="Y86" s="558"/>
      <c r="Z86" s="558"/>
      <c r="AA86" s="558"/>
      <c r="AB86" s="558"/>
      <c r="AC86" s="558"/>
      <c r="AD86" s="558"/>
      <c r="AE86" s="558"/>
      <c r="AF86" s="558"/>
      <c r="AG86" s="558"/>
      <c r="AH86" s="558"/>
      <c r="AI86" s="558"/>
      <c r="AJ86" s="558"/>
      <c r="AK86" s="558"/>
      <c r="AL86" s="558"/>
      <c r="AM86" s="558"/>
      <c r="AN86" s="558"/>
      <c r="AO86" s="558"/>
      <c r="AP86" s="558"/>
      <c r="AQ86" s="558"/>
      <c r="AR86" s="558"/>
      <c r="AS86" s="558"/>
      <c r="AT86" s="558"/>
      <c r="AU86" s="558"/>
      <c r="AV86" s="558"/>
      <c r="AW86" s="558"/>
      <c r="AX86" s="558"/>
    </row>
    <row r="87" spans="1:93" s="561" customFormat="1" x14ac:dyDescent="0.2">
      <c r="A87" s="558"/>
      <c r="B87" s="905" t="s">
        <v>248</v>
      </c>
      <c r="C87" s="905"/>
      <c r="D87" s="558"/>
      <c r="E87" s="558"/>
      <c r="F87" s="558"/>
      <c r="G87" s="558"/>
      <c r="H87" s="558"/>
      <c r="I87" s="558"/>
      <c r="J87" s="558"/>
      <c r="K87" s="558"/>
      <c r="L87" s="558"/>
      <c r="M87" s="558"/>
      <c r="N87" s="558"/>
      <c r="O87" s="558"/>
      <c r="P87" s="558"/>
      <c r="Q87" s="558"/>
      <c r="R87" s="558"/>
      <c r="S87" s="558"/>
      <c r="T87" s="558"/>
      <c r="U87" s="558"/>
      <c r="V87" s="558"/>
      <c r="W87" s="558"/>
      <c r="X87" s="558"/>
      <c r="Y87" s="558"/>
      <c r="Z87" s="558"/>
      <c r="AA87" s="558"/>
      <c r="AB87" s="558"/>
      <c r="AC87" s="558"/>
      <c r="AD87" s="558"/>
      <c r="AE87" s="558"/>
      <c r="AF87" s="558"/>
      <c r="AG87" s="558"/>
      <c r="AH87" s="558"/>
      <c r="AI87" s="558"/>
      <c r="AJ87" s="558"/>
      <c r="AK87" s="558"/>
      <c r="AL87" s="558"/>
      <c r="AM87" s="558"/>
      <c r="AN87" s="558"/>
      <c r="AO87" s="558"/>
      <c r="AP87" s="558"/>
      <c r="AQ87" s="558"/>
      <c r="AR87" s="558"/>
      <c r="AS87" s="558"/>
      <c r="AT87" s="558"/>
      <c r="AU87" s="558"/>
      <c r="AV87" s="558"/>
      <c r="AW87" s="558"/>
      <c r="AX87" s="558"/>
    </row>
    <row r="88" spans="1:93" s="561" customFormat="1" x14ac:dyDescent="0.2">
      <c r="A88" s="558"/>
      <c r="B88" s="905" t="s">
        <v>249</v>
      </c>
      <c r="C88" s="905"/>
      <c r="D88" s="558"/>
      <c r="E88" s="558"/>
      <c r="F88" s="558"/>
      <c r="G88" s="558"/>
      <c r="H88" s="558"/>
      <c r="I88" s="558"/>
      <c r="J88" s="558"/>
      <c r="K88" s="558"/>
      <c r="L88" s="558"/>
      <c r="M88" s="558"/>
      <c r="N88" s="558"/>
      <c r="O88" s="558"/>
      <c r="P88" s="558"/>
      <c r="Q88" s="558"/>
      <c r="R88" s="558"/>
      <c r="S88" s="558"/>
      <c r="T88" s="558"/>
      <c r="U88" s="558"/>
      <c r="V88" s="558"/>
      <c r="W88" s="558"/>
      <c r="X88" s="558"/>
      <c r="Y88" s="558"/>
      <c r="Z88" s="558"/>
      <c r="AA88" s="558"/>
      <c r="AB88" s="558"/>
      <c r="AC88" s="558"/>
      <c r="AD88" s="558"/>
      <c r="AE88" s="558"/>
      <c r="AF88" s="558"/>
      <c r="AG88" s="558"/>
      <c r="AH88" s="558"/>
      <c r="AI88" s="558"/>
      <c r="AJ88" s="558"/>
      <c r="AK88" s="558"/>
      <c r="AL88" s="558"/>
      <c r="AM88" s="558"/>
      <c r="AN88" s="558"/>
      <c r="AO88" s="558"/>
      <c r="AP88" s="558"/>
      <c r="AQ88" s="558"/>
      <c r="AR88" s="558"/>
      <c r="AS88" s="558"/>
      <c r="AT88" s="558"/>
      <c r="AU88" s="558"/>
      <c r="AV88" s="558"/>
      <c r="AW88" s="558"/>
      <c r="AX88" s="558"/>
    </row>
    <row r="89" spans="1:93" s="561" customFormat="1" x14ac:dyDescent="0.2">
      <c r="A89" s="558"/>
      <c r="B89" s="905" t="s">
        <v>250</v>
      </c>
      <c r="C89" s="905"/>
      <c r="D89" s="558"/>
      <c r="E89" s="558"/>
      <c r="F89" s="558"/>
      <c r="G89" s="558"/>
      <c r="H89" s="558"/>
      <c r="I89" s="558"/>
      <c r="J89" s="558"/>
      <c r="K89" s="558"/>
      <c r="L89" s="558"/>
      <c r="M89" s="558"/>
      <c r="N89" s="558"/>
      <c r="O89" s="558"/>
      <c r="P89" s="558"/>
      <c r="Q89" s="558"/>
      <c r="R89" s="558"/>
      <c r="S89" s="558"/>
      <c r="T89" s="558"/>
      <c r="U89" s="558"/>
      <c r="V89" s="558"/>
      <c r="W89" s="558"/>
      <c r="X89" s="558"/>
      <c r="Y89" s="558"/>
      <c r="Z89" s="558"/>
      <c r="AA89" s="558"/>
      <c r="AB89" s="558"/>
      <c r="AC89" s="558"/>
      <c r="AD89" s="558"/>
      <c r="AE89" s="558"/>
      <c r="AF89" s="558"/>
      <c r="AG89" s="558"/>
      <c r="AH89" s="558"/>
      <c r="AI89" s="558"/>
      <c r="AJ89" s="558"/>
      <c r="AK89" s="558"/>
      <c r="AL89" s="558"/>
      <c r="AM89" s="558"/>
      <c r="AN89" s="558"/>
      <c r="AO89" s="558"/>
      <c r="AP89" s="558"/>
      <c r="AQ89" s="558"/>
      <c r="AR89" s="558"/>
      <c r="AS89" s="558"/>
      <c r="AT89" s="558"/>
      <c r="AU89" s="558"/>
      <c r="AV89" s="558"/>
      <c r="AW89" s="558"/>
      <c r="AX89" s="558"/>
    </row>
    <row r="90" spans="1:93" s="561" customFormat="1" x14ac:dyDescent="0.2">
      <c r="A90" s="558"/>
      <c r="B90" s="905" t="s">
        <v>251</v>
      </c>
      <c r="C90" s="905"/>
      <c r="D90" s="558"/>
      <c r="E90" s="558"/>
      <c r="F90" s="558"/>
      <c r="G90" s="558"/>
      <c r="H90" s="558"/>
      <c r="I90" s="558"/>
      <c r="J90" s="558"/>
      <c r="K90" s="558"/>
      <c r="L90" s="558"/>
      <c r="M90" s="558"/>
      <c r="N90" s="558"/>
      <c r="O90" s="558"/>
      <c r="P90" s="558"/>
      <c r="Q90" s="558"/>
      <c r="R90" s="558"/>
      <c r="S90" s="558"/>
      <c r="T90" s="558"/>
      <c r="U90" s="558"/>
      <c r="V90" s="558"/>
      <c r="W90" s="558"/>
      <c r="X90" s="558"/>
      <c r="Y90" s="558"/>
      <c r="Z90" s="558"/>
      <c r="AA90" s="558"/>
      <c r="AB90" s="558"/>
      <c r="AC90" s="558"/>
      <c r="AD90" s="558"/>
      <c r="AE90" s="558"/>
      <c r="AF90" s="558"/>
      <c r="AG90" s="558"/>
      <c r="AH90" s="558"/>
      <c r="AI90" s="558"/>
      <c r="AJ90" s="558"/>
      <c r="AK90" s="558"/>
      <c r="AL90" s="558"/>
      <c r="AM90" s="558"/>
      <c r="AN90" s="558"/>
      <c r="AO90" s="558"/>
      <c r="AP90" s="558"/>
      <c r="AQ90" s="558"/>
      <c r="AR90" s="558"/>
      <c r="AS90" s="558"/>
      <c r="AT90" s="558"/>
      <c r="AU90" s="558"/>
      <c r="AV90" s="558"/>
      <c r="AW90" s="558"/>
      <c r="AX90" s="558"/>
    </row>
    <row r="91" spans="1:93" s="561" customFormat="1" x14ac:dyDescent="0.2">
      <c r="A91" s="558"/>
      <c r="B91" s="905" t="s">
        <v>252</v>
      </c>
      <c r="C91" s="905"/>
      <c r="D91" s="558"/>
      <c r="E91" s="558"/>
      <c r="F91" s="558"/>
      <c r="G91" s="558"/>
      <c r="H91" s="558"/>
      <c r="I91" s="558"/>
      <c r="J91" s="558"/>
      <c r="K91" s="558"/>
      <c r="L91" s="558"/>
      <c r="M91" s="558"/>
      <c r="N91" s="558"/>
      <c r="O91" s="558"/>
      <c r="P91" s="558"/>
      <c r="Q91" s="558"/>
      <c r="R91" s="558"/>
      <c r="S91" s="558"/>
      <c r="T91" s="558"/>
      <c r="U91" s="558"/>
      <c r="V91" s="558"/>
      <c r="W91" s="558"/>
      <c r="X91" s="558"/>
      <c r="Y91" s="558"/>
      <c r="Z91" s="558"/>
      <c r="AA91" s="558"/>
      <c r="AB91" s="558"/>
      <c r="AC91" s="558"/>
      <c r="AD91" s="558"/>
      <c r="AE91" s="558"/>
      <c r="AF91" s="558"/>
      <c r="AG91" s="558"/>
      <c r="AH91" s="558"/>
      <c r="AI91" s="558"/>
      <c r="AJ91" s="558"/>
      <c r="AK91" s="558"/>
      <c r="AL91" s="558"/>
      <c r="AM91" s="558"/>
      <c r="AN91" s="558"/>
      <c r="AO91" s="558"/>
      <c r="AP91" s="558"/>
      <c r="AQ91" s="558"/>
      <c r="AR91" s="558"/>
      <c r="AS91" s="558"/>
      <c r="AT91" s="558"/>
      <c r="AU91" s="558"/>
      <c r="AV91" s="558"/>
      <c r="AW91" s="558"/>
      <c r="AX91" s="558"/>
    </row>
    <row r="92" spans="1:93" s="69" customFormat="1" x14ac:dyDescent="0.2">
      <c r="A92" s="553"/>
      <c r="B92" s="553"/>
      <c r="C92" s="568"/>
      <c r="D92" s="553"/>
      <c r="E92" s="553"/>
      <c r="F92" s="553"/>
      <c r="G92" s="553"/>
      <c r="H92" s="553"/>
      <c r="I92" s="553"/>
      <c r="J92" s="568"/>
      <c r="K92" s="553"/>
      <c r="L92" s="553"/>
      <c r="M92" s="553"/>
      <c r="N92" s="553"/>
      <c r="O92" s="553"/>
      <c r="P92" s="553"/>
      <c r="Q92" s="553"/>
      <c r="R92" s="553"/>
      <c r="S92" s="553"/>
      <c r="T92" s="553"/>
      <c r="U92" s="553"/>
      <c r="V92" s="553"/>
      <c r="W92" s="553"/>
      <c r="X92" s="553"/>
      <c r="Y92" s="553"/>
      <c r="Z92" s="553"/>
      <c r="AA92" s="553"/>
      <c r="AB92" s="553"/>
      <c r="AC92" s="553"/>
      <c r="AD92" s="553"/>
      <c r="AE92" s="553"/>
      <c r="AF92" s="553"/>
      <c r="AG92" s="553"/>
      <c r="AH92" s="553"/>
      <c r="AI92" s="553"/>
      <c r="AJ92" s="553"/>
      <c r="AK92" s="553"/>
      <c r="AL92" s="553"/>
      <c r="AM92" s="553"/>
      <c r="AN92" s="553"/>
      <c r="AO92" s="553"/>
      <c r="AP92" s="553"/>
      <c r="AQ92" s="553"/>
      <c r="AR92" s="553"/>
      <c r="AS92" s="553"/>
      <c r="AT92" s="553"/>
      <c r="AU92" s="553"/>
      <c r="AV92" s="553"/>
      <c r="AW92" s="553"/>
      <c r="AX92" s="553"/>
    </row>
    <row r="93" spans="1:93" s="69" customFormat="1" x14ac:dyDescent="0.2">
      <c r="C93" s="566"/>
    </row>
    <row r="94" spans="1:93" s="69" customFormat="1" x14ac:dyDescent="0.2">
      <c r="C94" s="566"/>
    </row>
    <row r="95" spans="1:93" s="69" customFormat="1" x14ac:dyDescent="0.2">
      <c r="C95" s="566"/>
    </row>
    <row r="96" spans="1:93" s="69" customFormat="1" x14ac:dyDescent="0.2">
      <c r="C96" s="566"/>
    </row>
    <row r="97" spans="3:3" s="69" customFormat="1" x14ac:dyDescent="0.2">
      <c r="C97" s="566"/>
    </row>
    <row r="98" spans="3:3" s="69" customFormat="1" x14ac:dyDescent="0.2">
      <c r="C98" s="566"/>
    </row>
    <row r="99" spans="3:3" s="69" customFormat="1" x14ac:dyDescent="0.2">
      <c r="C99" s="566"/>
    </row>
    <row r="100" spans="3:3" s="69" customFormat="1" x14ac:dyDescent="0.2">
      <c r="C100" s="566"/>
    </row>
    <row r="101" spans="3:3" s="69" customFormat="1" x14ac:dyDescent="0.2">
      <c r="C101" s="566"/>
    </row>
    <row r="102" spans="3:3" s="69" customFormat="1" x14ac:dyDescent="0.2">
      <c r="C102" s="566"/>
    </row>
    <row r="103" spans="3:3" s="69" customFormat="1" x14ac:dyDescent="0.2">
      <c r="C103" s="566"/>
    </row>
    <row r="104" spans="3:3" s="69" customFormat="1" x14ac:dyDescent="0.2">
      <c r="C104" s="566"/>
    </row>
    <row r="105" spans="3:3" s="69" customFormat="1" x14ac:dyDescent="0.2">
      <c r="C105" s="566"/>
    </row>
    <row r="106" spans="3:3" s="69" customFormat="1" x14ac:dyDescent="0.2">
      <c r="C106" s="566"/>
    </row>
    <row r="107" spans="3:3" s="69" customFormat="1" x14ac:dyDescent="0.2">
      <c r="C107" s="566"/>
    </row>
    <row r="108" spans="3:3" s="69" customFormat="1" x14ac:dyDescent="0.2">
      <c r="C108" s="566"/>
    </row>
    <row r="109" spans="3:3" s="69" customFormat="1" x14ac:dyDescent="0.2">
      <c r="C109" s="566"/>
    </row>
    <row r="110" spans="3:3" s="69" customFormat="1" x14ac:dyDescent="0.2">
      <c r="C110" s="566"/>
    </row>
    <row r="111" spans="3:3" s="69" customFormat="1" x14ac:dyDescent="0.2">
      <c r="C111" s="566"/>
    </row>
    <row r="112" spans="3:3" s="69" customFormat="1" x14ac:dyDescent="0.2">
      <c r="C112" s="566"/>
    </row>
    <row r="113" spans="3:3" s="69" customFormat="1" x14ac:dyDescent="0.2">
      <c r="C113" s="566"/>
    </row>
    <row r="114" spans="3:3" s="69" customFormat="1" x14ac:dyDescent="0.2">
      <c r="C114" s="566"/>
    </row>
    <row r="115" spans="3:3" s="69" customFormat="1" x14ac:dyDescent="0.2">
      <c r="C115" s="566"/>
    </row>
    <row r="116" spans="3:3" s="69" customFormat="1" x14ac:dyDescent="0.2">
      <c r="C116" s="566"/>
    </row>
    <row r="117" spans="3:3" s="69" customFormat="1" x14ac:dyDescent="0.2">
      <c r="C117" s="566"/>
    </row>
    <row r="118" spans="3:3" s="69" customFormat="1" x14ac:dyDescent="0.2">
      <c r="C118" s="566"/>
    </row>
    <row r="119" spans="3:3" s="69" customFormat="1" x14ac:dyDescent="0.2">
      <c r="C119" s="566"/>
    </row>
    <row r="120" spans="3:3" s="69" customFormat="1" x14ac:dyDescent="0.2">
      <c r="C120" s="566"/>
    </row>
    <row r="121" spans="3:3" s="69" customFormat="1" x14ac:dyDescent="0.2">
      <c r="C121" s="566"/>
    </row>
    <row r="122" spans="3:3" s="69" customFormat="1" x14ac:dyDescent="0.2">
      <c r="C122" s="566"/>
    </row>
    <row r="123" spans="3:3" s="69" customFormat="1" x14ac:dyDescent="0.2">
      <c r="C123" s="566"/>
    </row>
    <row r="124" spans="3:3" s="69" customFormat="1" x14ac:dyDescent="0.2">
      <c r="C124" s="566"/>
    </row>
    <row r="125" spans="3:3" s="69" customFormat="1" x14ac:dyDescent="0.2">
      <c r="C125" s="566"/>
    </row>
    <row r="126" spans="3:3" s="69" customFormat="1" x14ac:dyDescent="0.2">
      <c r="C126" s="566"/>
    </row>
    <row r="127" spans="3:3" s="69" customFormat="1" x14ac:dyDescent="0.2">
      <c r="C127" s="566"/>
    </row>
    <row r="128" spans="3:3" s="69" customFormat="1" x14ac:dyDescent="0.2">
      <c r="C128" s="566"/>
    </row>
    <row r="129" spans="3:3" s="69" customFormat="1" x14ac:dyDescent="0.2">
      <c r="C129" s="566"/>
    </row>
    <row r="130" spans="3:3" s="69" customFormat="1" x14ac:dyDescent="0.2">
      <c r="C130" s="566"/>
    </row>
    <row r="131" spans="3:3" s="69" customFormat="1" x14ac:dyDescent="0.2">
      <c r="C131" s="566"/>
    </row>
    <row r="132" spans="3:3" s="69" customFormat="1" x14ac:dyDescent="0.2">
      <c r="C132" s="566"/>
    </row>
    <row r="133" spans="3:3" s="69" customFormat="1" x14ac:dyDescent="0.2">
      <c r="C133" s="566"/>
    </row>
    <row r="134" spans="3:3" s="69" customFormat="1" x14ac:dyDescent="0.2">
      <c r="C134" s="566"/>
    </row>
    <row r="135" spans="3:3" s="69" customFormat="1" x14ac:dyDescent="0.2">
      <c r="C135" s="566"/>
    </row>
    <row r="136" spans="3:3" s="69" customFormat="1" x14ac:dyDescent="0.2">
      <c r="C136" s="566"/>
    </row>
    <row r="137" spans="3:3" s="69" customFormat="1" x14ac:dyDescent="0.2">
      <c r="C137" s="566"/>
    </row>
    <row r="138" spans="3:3" s="69" customFormat="1" x14ac:dyDescent="0.2">
      <c r="C138" s="566"/>
    </row>
    <row r="139" spans="3:3" s="69" customFormat="1" x14ac:dyDescent="0.2">
      <c r="C139" s="566"/>
    </row>
    <row r="140" spans="3:3" s="69" customFormat="1" x14ac:dyDescent="0.2">
      <c r="C140" s="566"/>
    </row>
    <row r="141" spans="3:3" s="69" customFormat="1" x14ac:dyDescent="0.2">
      <c r="C141" s="566"/>
    </row>
    <row r="142" spans="3:3" s="69" customFormat="1" x14ac:dyDescent="0.2">
      <c r="C142" s="566"/>
    </row>
    <row r="143" spans="3:3" s="69" customFormat="1" x14ac:dyDescent="0.2">
      <c r="C143" s="566"/>
    </row>
    <row r="144" spans="3:3" s="69" customFormat="1" x14ac:dyDescent="0.2">
      <c r="C144" s="566"/>
    </row>
    <row r="145" spans="3:3" s="69" customFormat="1" x14ac:dyDescent="0.2">
      <c r="C145" s="566"/>
    </row>
    <row r="146" spans="3:3" s="69" customFormat="1" x14ac:dyDescent="0.2">
      <c r="C146" s="566"/>
    </row>
    <row r="147" spans="3:3" s="69" customFormat="1" x14ac:dyDescent="0.2">
      <c r="C147" s="566"/>
    </row>
    <row r="148" spans="3:3" s="69" customFormat="1" x14ac:dyDescent="0.2">
      <c r="C148" s="566"/>
    </row>
    <row r="149" spans="3:3" s="69" customFormat="1" x14ac:dyDescent="0.2">
      <c r="C149" s="566"/>
    </row>
    <row r="150" spans="3:3" s="69" customFormat="1" x14ac:dyDescent="0.2">
      <c r="C150" s="566"/>
    </row>
    <row r="151" spans="3:3" s="69" customFormat="1" x14ac:dyDescent="0.2">
      <c r="C151" s="566"/>
    </row>
    <row r="152" spans="3:3" s="69" customFormat="1" x14ac:dyDescent="0.2">
      <c r="C152" s="566"/>
    </row>
    <row r="153" spans="3:3" s="69" customFormat="1" x14ac:dyDescent="0.2">
      <c r="C153" s="566"/>
    </row>
    <row r="154" spans="3:3" s="69" customFormat="1" x14ac:dyDescent="0.2">
      <c r="C154" s="566"/>
    </row>
    <row r="155" spans="3:3" s="69" customFormat="1" x14ac:dyDescent="0.2">
      <c r="C155" s="566"/>
    </row>
    <row r="156" spans="3:3" s="69" customFormat="1" x14ac:dyDescent="0.2">
      <c r="C156" s="566"/>
    </row>
    <row r="157" spans="3:3" s="69" customFormat="1" x14ac:dyDescent="0.2">
      <c r="C157" s="566"/>
    </row>
    <row r="158" spans="3:3" s="69" customFormat="1" x14ac:dyDescent="0.2">
      <c r="C158" s="566"/>
    </row>
    <row r="159" spans="3:3" s="69" customFormat="1" x14ac:dyDescent="0.2">
      <c r="C159" s="566"/>
    </row>
    <row r="160" spans="3:3" s="69" customFormat="1" x14ac:dyDescent="0.2">
      <c r="C160" s="566"/>
    </row>
    <row r="161" spans="3:3" s="69" customFormat="1" x14ac:dyDescent="0.2">
      <c r="C161" s="566"/>
    </row>
    <row r="162" spans="3:3" s="69" customFormat="1" x14ac:dyDescent="0.2">
      <c r="C162" s="566"/>
    </row>
    <row r="163" spans="3:3" s="69" customFormat="1" x14ac:dyDescent="0.2">
      <c r="C163" s="566"/>
    </row>
    <row r="164" spans="3:3" s="69" customFormat="1" x14ac:dyDescent="0.2">
      <c r="C164" s="566"/>
    </row>
    <row r="165" spans="3:3" s="69" customFormat="1" x14ac:dyDescent="0.2">
      <c r="C165" s="566"/>
    </row>
    <row r="166" spans="3:3" s="69" customFormat="1" x14ac:dyDescent="0.2">
      <c r="C166" s="566"/>
    </row>
    <row r="167" spans="3:3" s="69" customFormat="1" x14ac:dyDescent="0.2">
      <c r="C167" s="566"/>
    </row>
    <row r="168" spans="3:3" s="69" customFormat="1" x14ac:dyDescent="0.2">
      <c r="C168" s="566"/>
    </row>
    <row r="169" spans="3:3" s="69" customFormat="1" x14ac:dyDescent="0.2">
      <c r="C169" s="566"/>
    </row>
    <row r="170" spans="3:3" s="69" customFormat="1" x14ac:dyDescent="0.2">
      <c r="C170" s="566"/>
    </row>
    <row r="171" spans="3:3" s="69" customFormat="1" x14ac:dyDescent="0.2">
      <c r="C171" s="566"/>
    </row>
    <row r="172" spans="3:3" s="69" customFormat="1" x14ac:dyDescent="0.2">
      <c r="C172" s="566"/>
    </row>
    <row r="173" spans="3:3" s="69" customFormat="1" x14ac:dyDescent="0.2">
      <c r="C173" s="566"/>
    </row>
    <row r="174" spans="3:3" s="69" customFormat="1" x14ac:dyDescent="0.2">
      <c r="C174" s="566"/>
    </row>
    <row r="175" spans="3:3" s="69" customFormat="1" x14ac:dyDescent="0.2">
      <c r="C175" s="566"/>
    </row>
    <row r="176" spans="3:3" s="69" customFormat="1" x14ac:dyDescent="0.2">
      <c r="C176" s="566"/>
    </row>
    <row r="177" spans="3:3" s="69" customFormat="1" x14ac:dyDescent="0.2">
      <c r="C177" s="566"/>
    </row>
    <row r="178" spans="3:3" s="69" customFormat="1" x14ac:dyDescent="0.2">
      <c r="C178" s="566"/>
    </row>
    <row r="179" spans="3:3" s="69" customFormat="1" x14ac:dyDescent="0.2">
      <c r="C179" s="566"/>
    </row>
    <row r="180" spans="3:3" s="69" customFormat="1" x14ac:dyDescent="0.2">
      <c r="C180" s="566"/>
    </row>
    <row r="181" spans="3:3" s="69" customFormat="1" x14ac:dyDescent="0.2">
      <c r="C181" s="566"/>
    </row>
    <row r="182" spans="3:3" s="69" customFormat="1" x14ac:dyDescent="0.2">
      <c r="C182" s="566"/>
    </row>
    <row r="183" spans="3:3" s="69" customFormat="1" x14ac:dyDescent="0.2">
      <c r="C183" s="566"/>
    </row>
    <row r="184" spans="3:3" s="69" customFormat="1" x14ac:dyDescent="0.2">
      <c r="C184" s="566"/>
    </row>
    <row r="185" spans="3:3" s="69" customFormat="1" x14ac:dyDescent="0.2">
      <c r="C185" s="566"/>
    </row>
    <row r="186" spans="3:3" s="69" customFormat="1" x14ac:dyDescent="0.2">
      <c r="C186" s="566"/>
    </row>
    <row r="187" spans="3:3" s="69" customFormat="1" x14ac:dyDescent="0.2">
      <c r="C187" s="566"/>
    </row>
    <row r="188" spans="3:3" s="69" customFormat="1" x14ac:dyDescent="0.2">
      <c r="C188" s="566"/>
    </row>
    <row r="189" spans="3:3" s="69" customFormat="1" x14ac:dyDescent="0.2">
      <c r="C189" s="566"/>
    </row>
    <row r="190" spans="3:3" s="69" customFormat="1" x14ac:dyDescent="0.2">
      <c r="C190" s="566"/>
    </row>
    <row r="191" spans="3:3" s="69" customFormat="1" x14ac:dyDescent="0.2">
      <c r="C191" s="566"/>
    </row>
    <row r="192" spans="3:3" s="69" customFormat="1" x14ac:dyDescent="0.2">
      <c r="C192" s="566"/>
    </row>
    <row r="193" spans="3:3" s="69" customFormat="1" x14ac:dyDescent="0.2">
      <c r="C193" s="566"/>
    </row>
  </sheetData>
  <sheetProtection password="C64F" sheet="1" formatRows="0"/>
  <protectedRanges>
    <protectedRange sqref="D3:AX4" name="Attendance"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 password="C64F" sqref="A5:C34" name="Admin"/>
  </protectedRanges>
  <customSheetViews>
    <customSheetView guid="{C48D4376-7E6E-43E1-BDDA-4583E8F77408}" scale="90" fitToPage="1">
      <selection activeCell="D5" sqref="D5"/>
      <pageMargins left="0" right="0" top="0" bottom="0" header="0" footer="0"/>
      <printOptions horizontalCentered="1" verticalCentered="1"/>
      <pageSetup scale="58" orientation="landscape" horizontalDpi="300" verticalDpi="300" r:id="rId1"/>
    </customSheetView>
    <customSheetView guid="{8168B4B8-9A02-4791-AD5C-7A76A87A620E}" scale="90" fitToPage="1">
      <selection activeCell="D5" sqref="D5"/>
      <pageMargins left="0" right="0" top="0" bottom="0" header="0" footer="0"/>
      <printOptions horizontalCentered="1" verticalCentered="1"/>
      <pageSetup scale="58" orientation="landscape" horizontalDpi="300" verticalDpi="300" r:id="rId2"/>
    </customSheetView>
    <customSheetView guid="{7F7D5A8C-9A56-4905-9300-15A5D4F74565}" scale="90" fitToPage="1">
      <selection activeCell="D1" sqref="D1:AX2"/>
      <pageMargins left="0" right="0" top="0" bottom="0" header="0" footer="0"/>
      <printOptions horizontalCentered="1" verticalCentered="1"/>
      <pageSetup scale="59" orientation="landscape" horizontalDpi="300" verticalDpi="300" r:id="rId3"/>
    </customSheetView>
  </customSheetViews>
  <mergeCells count="86">
    <mergeCell ref="D1:AX2"/>
    <mergeCell ref="B43:C43"/>
    <mergeCell ref="C1:C2"/>
    <mergeCell ref="B25:C25"/>
    <mergeCell ref="B6:C6"/>
    <mergeCell ref="B7:C7"/>
    <mergeCell ref="B15:C15"/>
    <mergeCell ref="A52:A53"/>
    <mergeCell ref="B3:C4"/>
    <mergeCell ref="B52:C53"/>
    <mergeCell ref="B5:C5"/>
    <mergeCell ref="B11:C11"/>
    <mergeCell ref="B13:C13"/>
    <mergeCell ref="A3:A4"/>
    <mergeCell ref="A50:AV50"/>
    <mergeCell ref="B21:C21"/>
    <mergeCell ref="B23:C23"/>
    <mergeCell ref="D3:Y3"/>
    <mergeCell ref="Z3:AX3"/>
    <mergeCell ref="D52:Z52"/>
    <mergeCell ref="AA52:AX52"/>
    <mergeCell ref="B8:C8"/>
    <mergeCell ref="B10:C10"/>
    <mergeCell ref="B12:C12"/>
    <mergeCell ref="B14:C14"/>
    <mergeCell ref="B9:C9"/>
    <mergeCell ref="B16:C16"/>
    <mergeCell ref="B18:C18"/>
    <mergeCell ref="B27:C27"/>
    <mergeCell ref="B20:C20"/>
    <mergeCell ref="B22:C22"/>
    <mergeCell ref="B24:C24"/>
    <mergeCell ref="B26:C26"/>
    <mergeCell ref="B28:C28"/>
    <mergeCell ref="B30:C30"/>
    <mergeCell ref="B32:C32"/>
    <mergeCell ref="B34:C34"/>
    <mergeCell ref="B17:C17"/>
    <mergeCell ref="B19:C19"/>
    <mergeCell ref="B54:C54"/>
    <mergeCell ref="B29:C29"/>
    <mergeCell ref="B31:C31"/>
    <mergeCell ref="B33:C33"/>
    <mergeCell ref="B36:C36"/>
    <mergeCell ref="B37:C37"/>
    <mergeCell ref="B38:C38"/>
    <mergeCell ref="B39:C39"/>
    <mergeCell ref="B40:C40"/>
    <mergeCell ref="B41:C41"/>
    <mergeCell ref="B42:C42"/>
    <mergeCell ref="B66:C66"/>
    <mergeCell ref="B55:C55"/>
    <mergeCell ref="B56:C56"/>
    <mergeCell ref="B57:C57"/>
    <mergeCell ref="B58:C58"/>
    <mergeCell ref="B59:C59"/>
    <mergeCell ref="B60:C60"/>
    <mergeCell ref="B61:C61"/>
    <mergeCell ref="B62:C62"/>
    <mergeCell ref="B63:C63"/>
    <mergeCell ref="B64:C64"/>
    <mergeCell ref="B65:C65"/>
    <mergeCell ref="B78:C78"/>
    <mergeCell ref="B67:C67"/>
    <mergeCell ref="B68:C68"/>
    <mergeCell ref="B69:C69"/>
    <mergeCell ref="B70:C70"/>
    <mergeCell ref="B71:C71"/>
    <mergeCell ref="B72:C72"/>
    <mergeCell ref="B73:C73"/>
    <mergeCell ref="B74:C74"/>
    <mergeCell ref="B75:C75"/>
    <mergeCell ref="B76:C76"/>
    <mergeCell ref="B77:C77"/>
    <mergeCell ref="B91:C91"/>
    <mergeCell ref="B79:C79"/>
    <mergeCell ref="B80:C80"/>
    <mergeCell ref="B81:C81"/>
    <mergeCell ref="B82:C82"/>
    <mergeCell ref="B83:C83"/>
    <mergeCell ref="B85:C85"/>
    <mergeCell ref="B86:C86"/>
    <mergeCell ref="B87:C87"/>
    <mergeCell ref="B88:C88"/>
    <mergeCell ref="B89:C89"/>
    <mergeCell ref="B90:C90"/>
  </mergeCells>
  <printOptions horizontalCentered="1" verticalCentered="1"/>
  <pageMargins left="0" right="0" top="0" bottom="0" header="0" footer="0"/>
  <pageSetup scale="59" orientation="landscape" horizontalDpi="300" verticalDpi="300"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pageSetUpPr fitToPage="1"/>
  </sheetPr>
  <dimension ref="A1:FZ180"/>
  <sheetViews>
    <sheetView workbookViewId="0">
      <selection activeCell="BF2" sqref="BF2:BO2"/>
    </sheetView>
  </sheetViews>
  <sheetFormatPr defaultColWidth="1.7109375" defaultRowHeight="9.9499999999999993" customHeight="1" x14ac:dyDescent="0.2"/>
  <cols>
    <col min="1" max="17" width="1.7109375" style="34" customWidth="1"/>
    <col min="18" max="61" width="3" style="34" customWidth="1"/>
    <col min="62" max="62" width="3.28515625" style="34" customWidth="1"/>
    <col min="63" max="63" width="3.140625" style="34" customWidth="1"/>
    <col min="64" max="64" width="3.140625" style="68" bestFit="1" customWidth="1"/>
    <col min="65" max="67" width="3.140625" style="68" customWidth="1"/>
    <col min="68" max="182" width="1.7109375" style="68"/>
    <col min="183" max="16384" width="1.7109375" style="34"/>
  </cols>
  <sheetData>
    <row r="1" spans="1:67" ht="15" customHeight="1" x14ac:dyDescent="0.2">
      <c r="A1" s="970" t="s">
        <v>74</v>
      </c>
      <c r="B1" s="971"/>
      <c r="C1" s="971"/>
      <c r="D1" s="971"/>
      <c r="E1" s="971"/>
      <c r="F1" s="971"/>
      <c r="G1" s="971"/>
      <c r="H1" s="971"/>
      <c r="I1" s="971"/>
      <c r="J1" s="971"/>
      <c r="K1" s="971"/>
      <c r="L1" s="971"/>
      <c r="M1" s="971"/>
      <c r="N1" s="972"/>
      <c r="O1" s="987" t="str">
        <f>Admin!E1</f>
        <v>15W SLC    CLASS: 15-005</v>
      </c>
      <c r="P1" s="988"/>
      <c r="Q1" s="988"/>
      <c r="R1" s="988"/>
      <c r="S1" s="988"/>
      <c r="T1" s="988"/>
      <c r="U1" s="991" t="s">
        <v>197</v>
      </c>
      <c r="V1" s="991"/>
      <c r="W1" s="991"/>
      <c r="X1" s="991"/>
      <c r="Y1" s="991"/>
      <c r="Z1" s="991"/>
      <c r="AA1" s="991"/>
      <c r="AB1" s="991"/>
      <c r="AC1" s="991"/>
      <c r="AD1" s="992"/>
      <c r="AE1" s="944" t="s">
        <v>75</v>
      </c>
      <c r="AF1" s="945"/>
      <c r="AG1" s="945"/>
      <c r="AH1" s="945"/>
      <c r="AI1" s="945"/>
      <c r="AJ1" s="945"/>
      <c r="AK1" s="945"/>
      <c r="AL1" s="945"/>
      <c r="AM1" s="945"/>
      <c r="AN1" s="945"/>
      <c r="AO1" s="945"/>
      <c r="AP1" s="945"/>
      <c r="AQ1" s="945"/>
      <c r="AR1" s="945"/>
      <c r="AS1" s="945"/>
      <c r="AT1" s="945"/>
      <c r="AU1" s="946"/>
      <c r="AV1" s="950" t="s">
        <v>76</v>
      </c>
      <c r="AW1" s="951"/>
      <c r="AX1" s="951"/>
      <c r="AY1" s="951"/>
      <c r="AZ1" s="951"/>
      <c r="BA1" s="951"/>
      <c r="BB1" s="951"/>
      <c r="BC1" s="951"/>
      <c r="BD1" s="951"/>
      <c r="BE1" s="952"/>
      <c r="BF1" s="950" t="s">
        <v>77</v>
      </c>
      <c r="BG1" s="951"/>
      <c r="BH1" s="951"/>
      <c r="BI1" s="951"/>
      <c r="BJ1" s="951"/>
      <c r="BK1" s="951"/>
      <c r="BL1" s="951"/>
      <c r="BM1" s="951"/>
      <c r="BN1" s="951"/>
      <c r="BO1" s="953"/>
    </row>
    <row r="2" spans="1:67" ht="16.5" customHeight="1" thickBot="1" x14ac:dyDescent="0.25">
      <c r="A2" s="973"/>
      <c r="B2" s="974"/>
      <c r="C2" s="974"/>
      <c r="D2" s="974"/>
      <c r="E2" s="974"/>
      <c r="F2" s="974"/>
      <c r="G2" s="974"/>
      <c r="H2" s="974"/>
      <c r="I2" s="974"/>
      <c r="J2" s="974"/>
      <c r="K2" s="974"/>
      <c r="L2" s="974"/>
      <c r="M2" s="974"/>
      <c r="N2" s="975"/>
      <c r="O2" s="989"/>
      <c r="P2" s="990"/>
      <c r="Q2" s="990"/>
      <c r="R2" s="990"/>
      <c r="S2" s="990"/>
      <c r="T2" s="990"/>
      <c r="U2" s="993"/>
      <c r="V2" s="993"/>
      <c r="W2" s="993"/>
      <c r="X2" s="993"/>
      <c r="Y2" s="993"/>
      <c r="Z2" s="993"/>
      <c r="AA2" s="993"/>
      <c r="AB2" s="993"/>
      <c r="AC2" s="993"/>
      <c r="AD2" s="994"/>
      <c r="AE2" s="947"/>
      <c r="AF2" s="948"/>
      <c r="AG2" s="948"/>
      <c r="AH2" s="948"/>
      <c r="AI2" s="948"/>
      <c r="AJ2" s="948"/>
      <c r="AK2" s="948"/>
      <c r="AL2" s="948"/>
      <c r="AM2" s="948"/>
      <c r="AN2" s="948"/>
      <c r="AO2" s="948"/>
      <c r="AP2" s="948"/>
      <c r="AQ2" s="948"/>
      <c r="AR2" s="948"/>
      <c r="AS2" s="948"/>
      <c r="AT2" s="948"/>
      <c r="AU2" s="949"/>
      <c r="AV2" s="954">
        <v>41932</v>
      </c>
      <c r="AW2" s="955"/>
      <c r="AX2" s="955"/>
      <c r="AY2" s="955"/>
      <c r="AZ2" s="955"/>
      <c r="BA2" s="955"/>
      <c r="BB2" s="955"/>
      <c r="BC2" s="955"/>
      <c r="BD2" s="955"/>
      <c r="BE2" s="956"/>
      <c r="BF2" s="954">
        <v>41978</v>
      </c>
      <c r="BG2" s="955"/>
      <c r="BH2" s="955"/>
      <c r="BI2" s="955"/>
      <c r="BJ2" s="955"/>
      <c r="BK2" s="955"/>
      <c r="BL2" s="955"/>
      <c r="BM2" s="955"/>
      <c r="BN2" s="955"/>
      <c r="BO2" s="957"/>
    </row>
    <row r="3" spans="1:67" ht="13.5" customHeight="1" thickBot="1" x14ac:dyDescent="0.25">
      <c r="A3" s="1010" t="s">
        <v>34</v>
      </c>
      <c r="B3" s="1011"/>
      <c r="C3" s="1011"/>
      <c r="D3" s="1012"/>
      <c r="E3" s="1004" t="s">
        <v>22</v>
      </c>
      <c r="F3" s="1005"/>
      <c r="G3" s="1005"/>
      <c r="H3" s="1005"/>
      <c r="I3" s="1005"/>
      <c r="J3" s="1005"/>
      <c r="K3" s="1005"/>
      <c r="L3" s="1005"/>
      <c r="M3" s="1005"/>
      <c r="N3" s="1006"/>
      <c r="O3" s="998" t="s">
        <v>78</v>
      </c>
      <c r="P3" s="999"/>
      <c r="Q3" s="999"/>
      <c r="R3" s="1000"/>
      <c r="S3" s="965"/>
      <c r="T3" s="966"/>
      <c r="U3" s="966"/>
      <c r="V3" s="966"/>
      <c r="W3" s="966"/>
      <c r="X3" s="966"/>
      <c r="Y3" s="966"/>
      <c r="Z3" s="966"/>
      <c r="AA3" s="966"/>
      <c r="AB3" s="966"/>
      <c r="AC3" s="966"/>
      <c r="AD3" s="966"/>
      <c r="AE3" s="966"/>
      <c r="AF3" s="966"/>
      <c r="AG3" s="966"/>
      <c r="AH3" s="966"/>
      <c r="AI3" s="966"/>
      <c r="AJ3" s="966"/>
      <c r="AK3" s="966"/>
      <c r="AL3" s="966"/>
      <c r="AM3" s="966"/>
      <c r="AN3" s="966"/>
      <c r="AO3" s="966"/>
      <c r="AP3" s="966"/>
      <c r="AQ3" s="966"/>
      <c r="AR3" s="966"/>
      <c r="AS3" s="966"/>
      <c r="AT3" s="966"/>
      <c r="AU3" s="966"/>
      <c r="AV3" s="966"/>
      <c r="AW3" s="966"/>
      <c r="AX3" s="966"/>
      <c r="AY3" s="966"/>
      <c r="AZ3" s="966"/>
      <c r="BA3" s="966"/>
      <c r="BB3" s="966"/>
      <c r="BC3" s="966"/>
      <c r="BD3" s="966"/>
      <c r="BE3" s="966"/>
      <c r="BF3" s="966"/>
      <c r="BG3" s="966"/>
      <c r="BH3" s="966"/>
      <c r="BI3" s="966"/>
      <c r="BJ3" s="966"/>
      <c r="BK3" s="966"/>
      <c r="BL3" s="966"/>
      <c r="BM3" s="966"/>
      <c r="BN3" s="966"/>
      <c r="BO3" s="967"/>
    </row>
    <row r="4" spans="1:67" ht="24" customHeight="1" thickBot="1" x14ac:dyDescent="0.25">
      <c r="A4" s="1013"/>
      <c r="B4" s="1014"/>
      <c r="C4" s="1014"/>
      <c r="D4" s="1015"/>
      <c r="E4" s="1007"/>
      <c r="F4" s="1008"/>
      <c r="G4" s="1008"/>
      <c r="H4" s="1008"/>
      <c r="I4" s="1008"/>
      <c r="J4" s="1008"/>
      <c r="K4" s="1008"/>
      <c r="L4" s="1008"/>
      <c r="M4" s="1008"/>
      <c r="N4" s="1009"/>
      <c r="O4" s="998" t="s">
        <v>79</v>
      </c>
      <c r="P4" s="999"/>
      <c r="Q4" s="999"/>
      <c r="R4" s="999"/>
      <c r="S4" s="593"/>
      <c r="T4" s="575">
        <f>SUM(S4)+1</f>
        <v>1</v>
      </c>
      <c r="U4" s="575">
        <f t="shared" ref="U4:BO4" si="0">SUM(T4)+1</f>
        <v>2</v>
      </c>
      <c r="V4" s="575">
        <f t="shared" si="0"/>
        <v>3</v>
      </c>
      <c r="W4" s="575">
        <f t="shared" si="0"/>
        <v>4</v>
      </c>
      <c r="X4" s="575">
        <f t="shared" si="0"/>
        <v>5</v>
      </c>
      <c r="Y4" s="575">
        <f t="shared" si="0"/>
        <v>6</v>
      </c>
      <c r="Z4" s="575">
        <f t="shared" si="0"/>
        <v>7</v>
      </c>
      <c r="AA4" s="575">
        <f t="shared" si="0"/>
        <v>8</v>
      </c>
      <c r="AB4" s="575">
        <f t="shared" si="0"/>
        <v>9</v>
      </c>
      <c r="AC4" s="575">
        <f t="shared" si="0"/>
        <v>10</v>
      </c>
      <c r="AD4" s="575">
        <f t="shared" si="0"/>
        <v>11</v>
      </c>
      <c r="AE4" s="575">
        <f t="shared" si="0"/>
        <v>12</v>
      </c>
      <c r="AF4" s="575">
        <f t="shared" si="0"/>
        <v>13</v>
      </c>
      <c r="AG4" s="575">
        <f t="shared" si="0"/>
        <v>14</v>
      </c>
      <c r="AH4" s="575">
        <f t="shared" si="0"/>
        <v>15</v>
      </c>
      <c r="AI4" s="575">
        <f t="shared" si="0"/>
        <v>16</v>
      </c>
      <c r="AJ4" s="575">
        <f t="shared" si="0"/>
        <v>17</v>
      </c>
      <c r="AK4" s="575">
        <f t="shared" si="0"/>
        <v>18</v>
      </c>
      <c r="AL4" s="575">
        <f t="shared" si="0"/>
        <v>19</v>
      </c>
      <c r="AM4" s="575">
        <f t="shared" si="0"/>
        <v>20</v>
      </c>
      <c r="AN4" s="575">
        <f t="shared" si="0"/>
        <v>21</v>
      </c>
      <c r="AO4" s="575">
        <f t="shared" si="0"/>
        <v>22</v>
      </c>
      <c r="AP4" s="575">
        <f t="shared" si="0"/>
        <v>23</v>
      </c>
      <c r="AQ4" s="575">
        <f t="shared" si="0"/>
        <v>24</v>
      </c>
      <c r="AR4" s="575">
        <f t="shared" si="0"/>
        <v>25</v>
      </c>
      <c r="AS4" s="575">
        <f t="shared" si="0"/>
        <v>26</v>
      </c>
      <c r="AT4" s="575">
        <f t="shared" si="0"/>
        <v>27</v>
      </c>
      <c r="AU4" s="575">
        <f t="shared" si="0"/>
        <v>28</v>
      </c>
      <c r="AV4" s="575">
        <f t="shared" si="0"/>
        <v>29</v>
      </c>
      <c r="AW4" s="575">
        <f t="shared" si="0"/>
        <v>30</v>
      </c>
      <c r="AX4" s="575">
        <f t="shared" si="0"/>
        <v>31</v>
      </c>
      <c r="AY4" s="575">
        <f t="shared" si="0"/>
        <v>32</v>
      </c>
      <c r="AZ4" s="575">
        <f t="shared" si="0"/>
        <v>33</v>
      </c>
      <c r="BA4" s="575">
        <f t="shared" si="0"/>
        <v>34</v>
      </c>
      <c r="BB4" s="575">
        <f t="shared" si="0"/>
        <v>35</v>
      </c>
      <c r="BC4" s="575">
        <f t="shared" si="0"/>
        <v>36</v>
      </c>
      <c r="BD4" s="575">
        <f t="shared" si="0"/>
        <v>37</v>
      </c>
      <c r="BE4" s="575">
        <f t="shared" si="0"/>
        <v>38</v>
      </c>
      <c r="BF4" s="575">
        <f t="shared" si="0"/>
        <v>39</v>
      </c>
      <c r="BG4" s="575">
        <f t="shared" si="0"/>
        <v>40</v>
      </c>
      <c r="BH4" s="575">
        <f t="shared" si="0"/>
        <v>41</v>
      </c>
      <c r="BI4" s="575">
        <f t="shared" si="0"/>
        <v>42</v>
      </c>
      <c r="BJ4" s="575">
        <f t="shared" si="0"/>
        <v>43</v>
      </c>
      <c r="BK4" s="575">
        <f t="shared" si="0"/>
        <v>44</v>
      </c>
      <c r="BL4" s="575">
        <f t="shared" si="0"/>
        <v>45</v>
      </c>
      <c r="BM4" s="575">
        <f t="shared" si="0"/>
        <v>46</v>
      </c>
      <c r="BN4" s="575">
        <f t="shared" si="0"/>
        <v>47</v>
      </c>
      <c r="BO4" s="576">
        <f t="shared" si="0"/>
        <v>48</v>
      </c>
    </row>
    <row r="5" spans="1:67" ht="12.75" customHeight="1" x14ac:dyDescent="0.2">
      <c r="A5" s="1001" t="str">
        <f>T(Admin!C5)</f>
        <v/>
      </c>
      <c r="B5" s="1002"/>
      <c r="C5" s="1002"/>
      <c r="D5" s="1003"/>
      <c r="E5" s="941" t="str">
        <f>T(Admin!D5)</f>
        <v>A</v>
      </c>
      <c r="F5" s="942"/>
      <c r="G5" s="942"/>
      <c r="H5" s="942"/>
      <c r="I5" s="942"/>
      <c r="J5" s="942"/>
      <c r="K5" s="942"/>
      <c r="L5" s="942"/>
      <c r="M5" s="942"/>
      <c r="N5" s="942"/>
      <c r="O5" s="942"/>
      <c r="P5" s="942"/>
      <c r="Q5" s="942"/>
      <c r="R5" s="942"/>
      <c r="S5" s="594"/>
      <c r="T5" s="595"/>
      <c r="U5" s="595"/>
      <c r="V5" s="595"/>
      <c r="W5" s="595"/>
      <c r="X5" s="595"/>
      <c r="Y5" s="595"/>
      <c r="Z5" s="595"/>
      <c r="AA5" s="595"/>
      <c r="AB5" s="595"/>
      <c r="AC5" s="595"/>
      <c r="AD5" s="595"/>
      <c r="AE5" s="595"/>
      <c r="AF5" s="595"/>
      <c r="AG5" s="595"/>
      <c r="AH5" s="595"/>
      <c r="AI5" s="595"/>
      <c r="AJ5" s="595"/>
      <c r="AK5" s="595"/>
      <c r="AL5" s="595"/>
      <c r="AM5" s="595"/>
      <c r="AN5" s="595"/>
      <c r="AO5" s="596"/>
      <c r="AP5" s="596"/>
      <c r="AQ5" s="596"/>
      <c r="AR5" s="596"/>
      <c r="AS5" s="596"/>
      <c r="AT5" s="596"/>
      <c r="AU5" s="596"/>
      <c r="AV5" s="596"/>
      <c r="AW5" s="596"/>
      <c r="AX5" s="596"/>
      <c r="AY5" s="597"/>
      <c r="AZ5" s="596"/>
      <c r="BA5" s="596"/>
      <c r="BB5" s="596"/>
      <c r="BC5" s="596"/>
      <c r="BD5" s="596"/>
      <c r="BE5" s="596"/>
      <c r="BF5" s="596"/>
      <c r="BG5" s="596"/>
      <c r="BH5" s="596"/>
      <c r="BI5" s="596"/>
      <c r="BJ5" s="596"/>
      <c r="BK5" s="596"/>
      <c r="BL5" s="598"/>
      <c r="BM5" s="598"/>
      <c r="BN5" s="598"/>
      <c r="BO5" s="599"/>
    </row>
    <row r="6" spans="1:67" ht="12" customHeight="1" x14ac:dyDescent="0.2">
      <c r="A6" s="978" t="str">
        <f>T(Admin!C6)</f>
        <v/>
      </c>
      <c r="B6" s="979"/>
      <c r="C6" s="979"/>
      <c r="D6" s="980"/>
      <c r="E6" s="937" t="str">
        <f>T(Admin!D6)</f>
        <v>A</v>
      </c>
      <c r="F6" s="938"/>
      <c r="G6" s="938"/>
      <c r="H6" s="938"/>
      <c r="I6" s="938"/>
      <c r="J6" s="938"/>
      <c r="K6" s="938"/>
      <c r="L6" s="938"/>
      <c r="M6" s="938"/>
      <c r="N6" s="938"/>
      <c r="O6" s="938"/>
      <c r="P6" s="938"/>
      <c r="Q6" s="938"/>
      <c r="R6" s="938"/>
      <c r="S6" s="206"/>
      <c r="T6" s="102"/>
      <c r="U6" s="102"/>
      <c r="V6" s="102"/>
      <c r="W6" s="102"/>
      <c r="X6" s="162"/>
      <c r="Y6" s="102"/>
      <c r="Z6" s="102"/>
      <c r="AA6" s="102"/>
      <c r="AB6" s="102"/>
      <c r="AC6" s="102"/>
      <c r="AD6" s="102"/>
      <c r="AE6" s="102"/>
      <c r="AF6" s="102"/>
      <c r="AG6" s="102"/>
      <c r="AH6" s="102"/>
      <c r="AI6" s="102"/>
      <c r="AJ6" s="102"/>
      <c r="AK6" s="102"/>
      <c r="AL6" s="102"/>
      <c r="AM6" s="102"/>
      <c r="AN6" s="102"/>
      <c r="AO6" s="238"/>
      <c r="AP6" s="238"/>
      <c r="AQ6" s="238"/>
      <c r="AR6" s="238"/>
      <c r="AS6" s="238"/>
      <c r="AT6" s="238"/>
      <c r="AU6" s="238"/>
      <c r="AV6" s="238"/>
      <c r="AW6" s="238"/>
      <c r="AX6" s="238"/>
      <c r="AY6" s="238"/>
      <c r="AZ6" s="238"/>
      <c r="BA6" s="238"/>
      <c r="BB6" s="238"/>
      <c r="BC6" s="238"/>
      <c r="BD6" s="238"/>
      <c r="BE6" s="238"/>
      <c r="BF6" s="238"/>
      <c r="BG6" s="238"/>
      <c r="BH6" s="238"/>
      <c r="BI6" s="600"/>
      <c r="BJ6" s="600"/>
      <c r="BK6" s="600"/>
      <c r="BL6" s="601"/>
      <c r="BM6" s="601"/>
      <c r="BN6" s="601"/>
      <c r="BO6" s="602"/>
    </row>
    <row r="7" spans="1:67" ht="12" customHeight="1" x14ac:dyDescent="0.2">
      <c r="A7" s="978" t="str">
        <f>T(Admin!C7)</f>
        <v/>
      </c>
      <c r="B7" s="979"/>
      <c r="C7" s="979"/>
      <c r="D7" s="980"/>
      <c r="E7" s="937" t="str">
        <f>T(Admin!D7)</f>
        <v>A</v>
      </c>
      <c r="F7" s="938"/>
      <c r="G7" s="938"/>
      <c r="H7" s="938"/>
      <c r="I7" s="938"/>
      <c r="J7" s="938"/>
      <c r="K7" s="938"/>
      <c r="L7" s="938"/>
      <c r="M7" s="938"/>
      <c r="N7" s="938"/>
      <c r="O7" s="938"/>
      <c r="P7" s="938"/>
      <c r="Q7" s="938"/>
      <c r="R7" s="938"/>
      <c r="S7" s="206"/>
      <c r="T7" s="102"/>
      <c r="U7" s="102"/>
      <c r="V7" s="102"/>
      <c r="W7" s="102"/>
      <c r="X7" s="102"/>
      <c r="Y7" s="162"/>
      <c r="Z7" s="102"/>
      <c r="AA7" s="102"/>
      <c r="AB7" s="102"/>
      <c r="AC7" s="102"/>
      <c r="AD7" s="102"/>
      <c r="AE7" s="102"/>
      <c r="AF7" s="102"/>
      <c r="AG7" s="102"/>
      <c r="AH7" s="102"/>
      <c r="AI7" s="102"/>
      <c r="AJ7" s="102"/>
      <c r="AK7" s="102"/>
      <c r="AL7" s="102"/>
      <c r="AM7" s="102"/>
      <c r="AN7" s="102"/>
      <c r="AO7" s="238"/>
      <c r="AP7" s="238"/>
      <c r="AQ7" s="238"/>
      <c r="AR7" s="238"/>
      <c r="AS7" s="238"/>
      <c r="AT7" s="238"/>
      <c r="AU7" s="238"/>
      <c r="AV7" s="238"/>
      <c r="AW7" s="238"/>
      <c r="AX7" s="238"/>
      <c r="AY7" s="238"/>
      <c r="AZ7" s="238"/>
      <c r="BA7" s="238"/>
      <c r="BB7" s="238"/>
      <c r="BC7" s="238"/>
      <c r="BD7" s="238"/>
      <c r="BE7" s="238"/>
      <c r="BF7" s="238"/>
      <c r="BG7" s="238"/>
      <c r="BH7" s="238"/>
      <c r="BI7" s="600"/>
      <c r="BJ7" s="600"/>
      <c r="BK7" s="600"/>
      <c r="BL7" s="601"/>
      <c r="BM7" s="601"/>
      <c r="BN7" s="601"/>
      <c r="BO7" s="602"/>
    </row>
    <row r="8" spans="1:67" ht="12" customHeight="1" x14ac:dyDescent="0.2">
      <c r="A8" s="978" t="str">
        <f>T(Admin!C8)</f>
        <v/>
      </c>
      <c r="B8" s="979"/>
      <c r="C8" s="979"/>
      <c r="D8" s="980"/>
      <c r="E8" s="937" t="str">
        <f>T(Admin!D8)</f>
        <v>A</v>
      </c>
      <c r="F8" s="938"/>
      <c r="G8" s="938"/>
      <c r="H8" s="938"/>
      <c r="I8" s="938"/>
      <c r="J8" s="938"/>
      <c r="K8" s="938"/>
      <c r="L8" s="938"/>
      <c r="M8" s="938"/>
      <c r="N8" s="938"/>
      <c r="O8" s="938"/>
      <c r="P8" s="938"/>
      <c r="Q8" s="938"/>
      <c r="R8" s="938"/>
      <c r="S8" s="206"/>
      <c r="T8" s="102"/>
      <c r="U8" s="102"/>
      <c r="V8" s="102"/>
      <c r="W8" s="102"/>
      <c r="X8" s="102"/>
      <c r="Y8" s="102"/>
      <c r="Z8" s="102"/>
      <c r="AA8" s="102"/>
      <c r="AB8" s="102"/>
      <c r="AC8" s="102"/>
      <c r="AD8" s="102"/>
      <c r="AE8" s="162"/>
      <c r="AF8" s="162"/>
      <c r="AG8" s="102"/>
      <c r="AH8" s="102"/>
      <c r="AI8" s="102"/>
      <c r="AJ8" s="102"/>
      <c r="AK8" s="102"/>
      <c r="AL8" s="102"/>
      <c r="AM8" s="102"/>
      <c r="AN8" s="102"/>
      <c r="AO8" s="238"/>
      <c r="AP8" s="238"/>
      <c r="AQ8" s="238"/>
      <c r="AR8" s="238"/>
      <c r="AS8" s="238"/>
      <c r="AT8" s="238"/>
      <c r="AU8" s="239"/>
      <c r="AV8" s="238"/>
      <c r="AW8" s="238"/>
      <c r="AX8" s="238"/>
      <c r="AY8" s="238"/>
      <c r="AZ8" s="238"/>
      <c r="BA8" s="238"/>
      <c r="BB8" s="238"/>
      <c r="BC8" s="238"/>
      <c r="BD8" s="238"/>
      <c r="BE8" s="238"/>
      <c r="BF8" s="238"/>
      <c r="BG8" s="238"/>
      <c r="BH8" s="238"/>
      <c r="BI8" s="600"/>
      <c r="BJ8" s="600"/>
      <c r="BK8" s="600"/>
      <c r="BL8" s="601"/>
      <c r="BM8" s="601"/>
      <c r="BN8" s="601"/>
      <c r="BO8" s="602"/>
    </row>
    <row r="9" spans="1:67" ht="12" customHeight="1" x14ac:dyDescent="0.2">
      <c r="A9" s="978" t="str">
        <f>T(Admin!C9)</f>
        <v/>
      </c>
      <c r="B9" s="979"/>
      <c r="C9" s="979"/>
      <c r="D9" s="980"/>
      <c r="E9" s="937" t="str">
        <f>T(Admin!D9)</f>
        <v>A</v>
      </c>
      <c r="F9" s="938"/>
      <c r="G9" s="938"/>
      <c r="H9" s="938"/>
      <c r="I9" s="938"/>
      <c r="J9" s="938"/>
      <c r="K9" s="938"/>
      <c r="L9" s="938"/>
      <c r="M9" s="938"/>
      <c r="N9" s="938"/>
      <c r="O9" s="938"/>
      <c r="P9" s="938"/>
      <c r="Q9" s="938"/>
      <c r="R9" s="938"/>
      <c r="S9" s="603"/>
      <c r="T9" s="604"/>
      <c r="U9" s="604"/>
      <c r="V9" s="604"/>
      <c r="W9" s="604"/>
      <c r="X9" s="604"/>
      <c r="Y9" s="604"/>
      <c r="Z9" s="604"/>
      <c r="AA9" s="604"/>
      <c r="AB9" s="604"/>
      <c r="AC9" s="604"/>
      <c r="AD9" s="604"/>
      <c r="AE9" s="604"/>
      <c r="AF9" s="604"/>
      <c r="AG9" s="604"/>
      <c r="AH9" s="604"/>
      <c r="AI9" s="604"/>
      <c r="AJ9" s="604"/>
      <c r="AK9" s="604"/>
      <c r="AL9" s="604"/>
      <c r="AM9" s="604"/>
      <c r="AN9" s="604"/>
      <c r="AO9" s="605"/>
      <c r="AP9" s="605"/>
      <c r="AQ9" s="605"/>
      <c r="AR9" s="605"/>
      <c r="AS9" s="605"/>
      <c r="AT9" s="605"/>
      <c r="AU9" s="605"/>
      <c r="AV9" s="605"/>
      <c r="AW9" s="605"/>
      <c r="AX9" s="605"/>
      <c r="AY9" s="606"/>
      <c r="AZ9" s="605"/>
      <c r="BA9" s="605"/>
      <c r="BB9" s="605"/>
      <c r="BC9" s="605"/>
      <c r="BD9" s="605"/>
      <c r="BE9" s="605"/>
      <c r="BF9" s="605"/>
      <c r="BG9" s="605"/>
      <c r="BH9" s="605"/>
      <c r="BI9" s="605"/>
      <c r="BJ9" s="600"/>
      <c r="BK9" s="600"/>
      <c r="BL9" s="601"/>
      <c r="BM9" s="601"/>
      <c r="BN9" s="601"/>
      <c r="BO9" s="602"/>
    </row>
    <row r="10" spans="1:67" ht="12" customHeight="1" x14ac:dyDescent="0.2">
      <c r="A10" s="978" t="str">
        <f>T(Admin!C10)</f>
        <v/>
      </c>
      <c r="B10" s="979"/>
      <c r="C10" s="979"/>
      <c r="D10" s="980"/>
      <c r="E10" s="937" t="str">
        <f>T(Admin!D10)</f>
        <v/>
      </c>
      <c r="F10" s="938"/>
      <c r="G10" s="938"/>
      <c r="H10" s="938"/>
      <c r="I10" s="938"/>
      <c r="J10" s="938"/>
      <c r="K10" s="938"/>
      <c r="L10" s="938"/>
      <c r="M10" s="938"/>
      <c r="N10" s="938"/>
      <c r="O10" s="938"/>
      <c r="P10" s="938"/>
      <c r="Q10" s="938"/>
      <c r="R10" s="938"/>
      <c r="S10" s="206"/>
      <c r="T10" s="102"/>
      <c r="U10" s="102"/>
      <c r="V10" s="102"/>
      <c r="W10" s="102"/>
      <c r="X10" s="102"/>
      <c r="Y10" s="102"/>
      <c r="Z10" s="102"/>
      <c r="AA10" s="102"/>
      <c r="AB10" s="102"/>
      <c r="AC10" s="102"/>
      <c r="AD10" s="102"/>
      <c r="AE10" s="102"/>
      <c r="AF10" s="102"/>
      <c r="AG10" s="102"/>
      <c r="AH10" s="102"/>
      <c r="AI10" s="102"/>
      <c r="AJ10" s="102"/>
      <c r="AK10" s="102"/>
      <c r="AL10" s="102"/>
      <c r="AM10" s="102"/>
      <c r="AN10" s="102"/>
      <c r="AO10" s="238"/>
      <c r="AP10" s="238"/>
      <c r="AQ10" s="238"/>
      <c r="AR10" s="238"/>
      <c r="AS10" s="238"/>
      <c r="AT10" s="238"/>
      <c r="AU10" s="238"/>
      <c r="AV10" s="238"/>
      <c r="AW10" s="238"/>
      <c r="AX10" s="238"/>
      <c r="AY10" s="238"/>
      <c r="AZ10" s="238"/>
      <c r="BA10" s="238"/>
      <c r="BB10" s="238"/>
      <c r="BC10" s="238"/>
      <c r="BD10" s="238"/>
      <c r="BE10" s="238"/>
      <c r="BF10" s="238"/>
      <c r="BG10" s="238"/>
      <c r="BH10" s="238"/>
      <c r="BI10" s="600"/>
      <c r="BJ10" s="600"/>
      <c r="BK10" s="600"/>
      <c r="BL10" s="601"/>
      <c r="BM10" s="601"/>
      <c r="BN10" s="601"/>
      <c r="BO10" s="602"/>
    </row>
    <row r="11" spans="1:67" ht="12" customHeight="1" x14ac:dyDescent="0.2">
      <c r="A11" s="978" t="str">
        <f>T(Admin!C11)</f>
        <v/>
      </c>
      <c r="B11" s="979"/>
      <c r="C11" s="979"/>
      <c r="D11" s="980"/>
      <c r="E11" s="937" t="str">
        <f>T(Admin!D11)</f>
        <v/>
      </c>
      <c r="F11" s="938"/>
      <c r="G11" s="938"/>
      <c r="H11" s="938"/>
      <c r="I11" s="938"/>
      <c r="J11" s="938"/>
      <c r="K11" s="938"/>
      <c r="L11" s="938"/>
      <c r="M11" s="938"/>
      <c r="N11" s="938"/>
      <c r="O11" s="938"/>
      <c r="P11" s="938"/>
      <c r="Q11" s="938"/>
      <c r="R11" s="938"/>
      <c r="S11" s="206"/>
      <c r="T11" s="102"/>
      <c r="U11" s="102"/>
      <c r="V11" s="102"/>
      <c r="W11" s="102"/>
      <c r="X11" s="102"/>
      <c r="Y11" s="162"/>
      <c r="Z11" s="102"/>
      <c r="AA11" s="102"/>
      <c r="AB11" s="102"/>
      <c r="AC11" s="102"/>
      <c r="AD11" s="102"/>
      <c r="AE11" s="102"/>
      <c r="AF11" s="102"/>
      <c r="AG11" s="102"/>
      <c r="AH11" s="102"/>
      <c r="AI11" s="102"/>
      <c r="AJ11" s="102"/>
      <c r="AK11" s="102"/>
      <c r="AL11" s="102"/>
      <c r="AM11" s="102"/>
      <c r="AN11" s="102"/>
      <c r="AO11" s="238"/>
      <c r="AP11" s="238"/>
      <c r="AQ11" s="238"/>
      <c r="AR11" s="238"/>
      <c r="AS11" s="238"/>
      <c r="AT11" s="238"/>
      <c r="AU11" s="238"/>
      <c r="AV11" s="238"/>
      <c r="AW11" s="238"/>
      <c r="AX11" s="238"/>
      <c r="AY11" s="238"/>
      <c r="AZ11" s="238"/>
      <c r="BA11" s="238"/>
      <c r="BB11" s="238"/>
      <c r="BC11" s="238"/>
      <c r="BD11" s="238"/>
      <c r="BE11" s="238"/>
      <c r="BF11" s="238"/>
      <c r="BG11" s="238"/>
      <c r="BH11" s="238"/>
      <c r="BI11" s="600"/>
      <c r="BJ11" s="600"/>
      <c r="BK11" s="600"/>
      <c r="BL11" s="601"/>
      <c r="BM11" s="601"/>
      <c r="BN11" s="601"/>
      <c r="BO11" s="602"/>
    </row>
    <row r="12" spans="1:67" ht="11.25" customHeight="1" x14ac:dyDescent="0.2">
      <c r="A12" s="978" t="str">
        <f>T(Admin!C12)</f>
        <v/>
      </c>
      <c r="B12" s="979"/>
      <c r="C12" s="979"/>
      <c r="D12" s="980"/>
      <c r="E12" s="937" t="str">
        <f>T(Admin!D12)</f>
        <v/>
      </c>
      <c r="F12" s="938"/>
      <c r="G12" s="938"/>
      <c r="H12" s="938"/>
      <c r="I12" s="938"/>
      <c r="J12" s="938"/>
      <c r="K12" s="938"/>
      <c r="L12" s="938"/>
      <c r="M12" s="938"/>
      <c r="N12" s="938"/>
      <c r="O12" s="938"/>
      <c r="P12" s="938"/>
      <c r="Q12" s="938"/>
      <c r="R12" s="938"/>
      <c r="S12" s="206"/>
      <c r="T12" s="102"/>
      <c r="U12" s="102"/>
      <c r="V12" s="102"/>
      <c r="W12" s="102"/>
      <c r="X12" s="102"/>
      <c r="Y12" s="102"/>
      <c r="Z12" s="102"/>
      <c r="AA12" s="102"/>
      <c r="AB12" s="102"/>
      <c r="AC12" s="102"/>
      <c r="AD12" s="102"/>
      <c r="AE12" s="162"/>
      <c r="AF12" s="162"/>
      <c r="AG12" s="102"/>
      <c r="AH12" s="102"/>
      <c r="AI12" s="102"/>
      <c r="AJ12" s="102"/>
      <c r="AK12" s="102"/>
      <c r="AL12" s="102"/>
      <c r="AM12" s="102"/>
      <c r="AN12" s="102"/>
      <c r="AO12" s="238"/>
      <c r="AP12" s="238"/>
      <c r="AQ12" s="238"/>
      <c r="AR12" s="238"/>
      <c r="AS12" s="238"/>
      <c r="AT12" s="238"/>
      <c r="AU12" s="239"/>
      <c r="AV12" s="238"/>
      <c r="AW12" s="238"/>
      <c r="AX12" s="238"/>
      <c r="AY12" s="238"/>
      <c r="AZ12" s="238"/>
      <c r="BA12" s="238"/>
      <c r="BB12" s="238"/>
      <c r="BC12" s="238"/>
      <c r="BD12" s="238"/>
      <c r="BE12" s="238"/>
      <c r="BF12" s="238"/>
      <c r="BG12" s="238"/>
      <c r="BH12" s="238"/>
      <c r="BI12" s="600"/>
      <c r="BJ12" s="600"/>
      <c r="BK12" s="600"/>
      <c r="BL12" s="601"/>
      <c r="BM12" s="601"/>
      <c r="BN12" s="601"/>
      <c r="BO12" s="602"/>
    </row>
    <row r="13" spans="1:67" ht="12" customHeight="1" x14ac:dyDescent="0.2">
      <c r="A13" s="978" t="str">
        <f>T(Admin!C13)</f>
        <v/>
      </c>
      <c r="B13" s="979"/>
      <c r="C13" s="979"/>
      <c r="D13" s="980"/>
      <c r="E13" s="937" t="str">
        <f>T(Admin!D13)</f>
        <v/>
      </c>
      <c r="F13" s="938"/>
      <c r="G13" s="938"/>
      <c r="H13" s="938"/>
      <c r="I13" s="938"/>
      <c r="J13" s="938"/>
      <c r="K13" s="938"/>
      <c r="L13" s="938"/>
      <c r="M13" s="938"/>
      <c r="N13" s="938"/>
      <c r="O13" s="938"/>
      <c r="P13" s="938"/>
      <c r="Q13" s="938"/>
      <c r="R13" s="938"/>
      <c r="S13" s="206"/>
      <c r="T13" s="601"/>
      <c r="U13" s="601"/>
      <c r="V13" s="601"/>
      <c r="W13" s="601"/>
      <c r="X13" s="601"/>
      <c r="Y13" s="601"/>
      <c r="Z13" s="601"/>
      <c r="AA13" s="601"/>
      <c r="AB13" s="601"/>
      <c r="AC13" s="601"/>
      <c r="AD13" s="601"/>
      <c r="AE13" s="102"/>
      <c r="AF13" s="102"/>
      <c r="AG13" s="102"/>
      <c r="AH13" s="102"/>
      <c r="AI13" s="102"/>
      <c r="AJ13" s="102"/>
      <c r="AK13" s="102"/>
      <c r="AL13" s="162"/>
      <c r="AM13" s="162"/>
      <c r="AN13" s="102"/>
      <c r="AO13" s="238"/>
      <c r="AP13" s="238"/>
      <c r="AQ13" s="238"/>
      <c r="AR13" s="238"/>
      <c r="AS13" s="238"/>
      <c r="AT13" s="238"/>
      <c r="AU13" s="238"/>
      <c r="AV13" s="238"/>
      <c r="AW13" s="238"/>
      <c r="AX13" s="238"/>
      <c r="AY13" s="238"/>
      <c r="AZ13" s="238"/>
      <c r="BA13" s="238"/>
      <c r="BB13" s="238"/>
      <c r="BC13" s="238"/>
      <c r="BD13" s="238"/>
      <c r="BE13" s="238"/>
      <c r="BF13" s="238"/>
      <c r="BG13" s="238"/>
      <c r="BH13" s="238"/>
      <c r="BI13" s="600"/>
      <c r="BJ13" s="600"/>
      <c r="BK13" s="600"/>
      <c r="BL13" s="601"/>
      <c r="BM13" s="601"/>
      <c r="BN13" s="601"/>
      <c r="BO13" s="602"/>
    </row>
    <row r="14" spans="1:67" ht="12" customHeight="1" x14ac:dyDescent="0.2">
      <c r="A14" s="978" t="str">
        <f>T(Admin!C14)</f>
        <v/>
      </c>
      <c r="B14" s="979"/>
      <c r="C14" s="979"/>
      <c r="D14" s="980"/>
      <c r="E14" s="937" t="str">
        <f>T(Admin!D14)</f>
        <v/>
      </c>
      <c r="F14" s="938"/>
      <c r="G14" s="938"/>
      <c r="H14" s="938"/>
      <c r="I14" s="938"/>
      <c r="J14" s="938"/>
      <c r="K14" s="938"/>
      <c r="L14" s="938"/>
      <c r="M14" s="938"/>
      <c r="N14" s="938"/>
      <c r="O14" s="938"/>
      <c r="P14" s="938"/>
      <c r="Q14" s="938"/>
      <c r="R14" s="938"/>
      <c r="S14" s="206"/>
      <c r="T14" s="102"/>
      <c r="U14" s="102"/>
      <c r="V14" s="102"/>
      <c r="W14" s="102"/>
      <c r="X14" s="102"/>
      <c r="Y14" s="162"/>
      <c r="Z14" s="102"/>
      <c r="AA14" s="102"/>
      <c r="AB14" s="102"/>
      <c r="AC14" s="102"/>
      <c r="AD14" s="102"/>
      <c r="AE14" s="162"/>
      <c r="AF14" s="102"/>
      <c r="AG14" s="102"/>
      <c r="AH14" s="102"/>
      <c r="AI14" s="102"/>
      <c r="AJ14" s="102"/>
      <c r="AK14" s="102"/>
      <c r="AL14" s="102"/>
      <c r="AM14" s="102"/>
      <c r="AN14" s="102"/>
      <c r="AO14" s="238"/>
      <c r="AP14" s="238"/>
      <c r="AQ14" s="238"/>
      <c r="AR14" s="238"/>
      <c r="AS14" s="239"/>
      <c r="AT14" s="239"/>
      <c r="AU14" s="238"/>
      <c r="AV14" s="238"/>
      <c r="AW14" s="238"/>
      <c r="AX14" s="238"/>
      <c r="AY14" s="238"/>
      <c r="AZ14" s="238"/>
      <c r="BA14" s="238"/>
      <c r="BB14" s="238"/>
      <c r="BC14" s="238"/>
      <c r="BD14" s="238"/>
      <c r="BE14" s="238"/>
      <c r="BF14" s="238"/>
      <c r="BG14" s="238"/>
      <c r="BH14" s="238"/>
      <c r="BI14" s="600"/>
      <c r="BJ14" s="600"/>
      <c r="BK14" s="600"/>
      <c r="BL14" s="601"/>
      <c r="BM14" s="601"/>
      <c r="BN14" s="601"/>
      <c r="BO14" s="602"/>
    </row>
    <row r="15" spans="1:67" ht="12" customHeight="1" x14ac:dyDescent="0.2">
      <c r="A15" s="978" t="str">
        <f>T(Admin!C15)</f>
        <v/>
      </c>
      <c r="B15" s="979"/>
      <c r="C15" s="979"/>
      <c r="D15" s="980"/>
      <c r="E15" s="937" t="str">
        <f>T(Admin!D15)</f>
        <v/>
      </c>
      <c r="F15" s="938"/>
      <c r="G15" s="938"/>
      <c r="H15" s="938"/>
      <c r="I15" s="938"/>
      <c r="J15" s="938"/>
      <c r="K15" s="938"/>
      <c r="L15" s="938"/>
      <c r="M15" s="938"/>
      <c r="N15" s="938"/>
      <c r="O15" s="938"/>
      <c r="P15" s="938"/>
      <c r="Q15" s="938"/>
      <c r="R15" s="938"/>
      <c r="S15" s="206"/>
      <c r="T15" s="102"/>
      <c r="U15" s="102"/>
      <c r="V15" s="102"/>
      <c r="W15" s="102"/>
      <c r="X15" s="102"/>
      <c r="Y15" s="162"/>
      <c r="Z15" s="102"/>
      <c r="AA15" s="102"/>
      <c r="AB15" s="102"/>
      <c r="AC15" s="102"/>
      <c r="AD15" s="102"/>
      <c r="AE15" s="162"/>
      <c r="AF15" s="102"/>
      <c r="AG15" s="102"/>
      <c r="AH15" s="102"/>
      <c r="AI15" s="102"/>
      <c r="AJ15" s="102"/>
      <c r="AK15" s="102"/>
      <c r="AL15" s="102"/>
      <c r="AM15" s="102"/>
      <c r="AN15" s="102"/>
      <c r="AO15" s="238"/>
      <c r="AP15" s="238"/>
      <c r="AQ15" s="238"/>
      <c r="AR15" s="238"/>
      <c r="AS15" s="239"/>
      <c r="AT15" s="239"/>
      <c r="AU15" s="238"/>
      <c r="AV15" s="238"/>
      <c r="AW15" s="238"/>
      <c r="AX15" s="238"/>
      <c r="AY15" s="238"/>
      <c r="AZ15" s="238"/>
      <c r="BA15" s="238"/>
      <c r="BB15" s="238"/>
      <c r="BC15" s="238"/>
      <c r="BD15" s="238"/>
      <c r="BE15" s="238"/>
      <c r="BF15" s="238"/>
      <c r="BG15" s="238"/>
      <c r="BH15" s="238"/>
      <c r="BI15" s="600"/>
      <c r="BJ15" s="600"/>
      <c r="BK15" s="600"/>
      <c r="BL15" s="601"/>
      <c r="BM15" s="601"/>
      <c r="BN15" s="601"/>
      <c r="BO15" s="602"/>
    </row>
    <row r="16" spans="1:67" ht="12" customHeight="1" x14ac:dyDescent="0.2">
      <c r="A16" s="978" t="str">
        <f>T(Admin!C16)</f>
        <v/>
      </c>
      <c r="B16" s="979"/>
      <c r="C16" s="979"/>
      <c r="D16" s="980"/>
      <c r="E16" s="937" t="str">
        <f>T(Admin!D16)</f>
        <v/>
      </c>
      <c r="F16" s="938"/>
      <c r="G16" s="938"/>
      <c r="H16" s="938"/>
      <c r="I16" s="938"/>
      <c r="J16" s="938"/>
      <c r="K16" s="938"/>
      <c r="L16" s="938"/>
      <c r="M16" s="938"/>
      <c r="N16" s="938"/>
      <c r="O16" s="938"/>
      <c r="P16" s="938"/>
      <c r="Q16" s="938"/>
      <c r="R16" s="938"/>
      <c r="S16" s="206"/>
      <c r="T16" s="102"/>
      <c r="U16" s="102"/>
      <c r="V16" s="102"/>
      <c r="W16" s="102"/>
      <c r="X16" s="102"/>
      <c r="Y16" s="162"/>
      <c r="Z16" s="102"/>
      <c r="AA16" s="102"/>
      <c r="AB16" s="102"/>
      <c r="AC16" s="102"/>
      <c r="AD16" s="102"/>
      <c r="AE16" s="162"/>
      <c r="AF16" s="102"/>
      <c r="AG16" s="102"/>
      <c r="AH16" s="102"/>
      <c r="AI16" s="102"/>
      <c r="AJ16" s="102"/>
      <c r="AK16" s="102"/>
      <c r="AL16" s="102"/>
      <c r="AM16" s="102"/>
      <c r="AN16" s="102"/>
      <c r="AO16" s="238"/>
      <c r="AP16" s="238"/>
      <c r="AQ16" s="238"/>
      <c r="AR16" s="238"/>
      <c r="AS16" s="239"/>
      <c r="AT16" s="239"/>
      <c r="AU16" s="238"/>
      <c r="AV16" s="238"/>
      <c r="AW16" s="238"/>
      <c r="AX16" s="238"/>
      <c r="AY16" s="238"/>
      <c r="AZ16" s="238"/>
      <c r="BA16" s="238"/>
      <c r="BB16" s="238"/>
      <c r="BC16" s="238"/>
      <c r="BD16" s="238"/>
      <c r="BE16" s="238"/>
      <c r="BF16" s="238"/>
      <c r="BG16" s="238"/>
      <c r="BH16" s="238"/>
      <c r="BI16" s="600"/>
      <c r="BJ16" s="600"/>
      <c r="BK16" s="600"/>
      <c r="BL16" s="601"/>
      <c r="BM16" s="601"/>
      <c r="BN16" s="601"/>
      <c r="BO16" s="602"/>
    </row>
    <row r="17" spans="1:67" ht="12" customHeight="1" x14ac:dyDescent="0.2">
      <c r="A17" s="978" t="str">
        <f>T(Admin!C17)</f>
        <v/>
      </c>
      <c r="B17" s="979"/>
      <c r="C17" s="979"/>
      <c r="D17" s="980"/>
      <c r="E17" s="937" t="str">
        <f>T(Admin!D17)</f>
        <v/>
      </c>
      <c r="F17" s="938"/>
      <c r="G17" s="938"/>
      <c r="H17" s="938"/>
      <c r="I17" s="938"/>
      <c r="J17" s="938"/>
      <c r="K17" s="938"/>
      <c r="L17" s="938"/>
      <c r="M17" s="938"/>
      <c r="N17" s="938"/>
      <c r="O17" s="938"/>
      <c r="P17" s="938"/>
      <c r="Q17" s="938"/>
      <c r="R17" s="938"/>
      <c r="S17" s="206"/>
      <c r="T17" s="102"/>
      <c r="U17" s="102"/>
      <c r="V17" s="102"/>
      <c r="W17" s="102"/>
      <c r="X17" s="102"/>
      <c r="Y17" s="162"/>
      <c r="Z17" s="102"/>
      <c r="AA17" s="102"/>
      <c r="AB17" s="102"/>
      <c r="AC17" s="102"/>
      <c r="AD17" s="102"/>
      <c r="AE17" s="162"/>
      <c r="AF17" s="102"/>
      <c r="AG17" s="102"/>
      <c r="AH17" s="102"/>
      <c r="AI17" s="102"/>
      <c r="AJ17" s="102"/>
      <c r="AK17" s="102"/>
      <c r="AL17" s="102"/>
      <c r="AM17" s="102"/>
      <c r="AN17" s="102"/>
      <c r="AO17" s="238"/>
      <c r="AP17" s="238"/>
      <c r="AQ17" s="238"/>
      <c r="AR17" s="238"/>
      <c r="AS17" s="239"/>
      <c r="AT17" s="239"/>
      <c r="AU17" s="238"/>
      <c r="AV17" s="238"/>
      <c r="AW17" s="238"/>
      <c r="AX17" s="238"/>
      <c r="AY17" s="238"/>
      <c r="AZ17" s="238"/>
      <c r="BA17" s="238"/>
      <c r="BB17" s="238"/>
      <c r="BC17" s="238"/>
      <c r="BD17" s="238"/>
      <c r="BE17" s="238"/>
      <c r="BF17" s="238"/>
      <c r="BG17" s="238"/>
      <c r="BH17" s="238"/>
      <c r="BI17" s="600"/>
      <c r="BJ17" s="600"/>
      <c r="BK17" s="600"/>
      <c r="BL17" s="601"/>
      <c r="BM17" s="601"/>
      <c r="BN17" s="601"/>
      <c r="BO17" s="602"/>
    </row>
    <row r="18" spans="1:67" ht="12" customHeight="1" x14ac:dyDescent="0.2">
      <c r="A18" s="978" t="str">
        <f>T(Admin!C18)</f>
        <v/>
      </c>
      <c r="B18" s="979"/>
      <c r="C18" s="979"/>
      <c r="D18" s="980"/>
      <c r="E18" s="937" t="str">
        <f>T(Admin!D18)</f>
        <v/>
      </c>
      <c r="F18" s="938"/>
      <c r="G18" s="938"/>
      <c r="H18" s="938"/>
      <c r="I18" s="938"/>
      <c r="J18" s="938"/>
      <c r="K18" s="938"/>
      <c r="L18" s="938"/>
      <c r="M18" s="938"/>
      <c r="N18" s="938"/>
      <c r="O18" s="938"/>
      <c r="P18" s="938"/>
      <c r="Q18" s="938"/>
      <c r="R18" s="938"/>
      <c r="S18" s="206"/>
      <c r="T18" s="102"/>
      <c r="U18" s="102"/>
      <c r="V18" s="102"/>
      <c r="W18" s="102"/>
      <c r="X18" s="102"/>
      <c r="Y18" s="162"/>
      <c r="Z18" s="102"/>
      <c r="AA18" s="102"/>
      <c r="AB18" s="102"/>
      <c r="AC18" s="102"/>
      <c r="AD18" s="102"/>
      <c r="AE18" s="162"/>
      <c r="AF18" s="102"/>
      <c r="AG18" s="102"/>
      <c r="AH18" s="102"/>
      <c r="AI18" s="102"/>
      <c r="AJ18" s="102"/>
      <c r="AK18" s="102"/>
      <c r="AL18" s="102"/>
      <c r="AM18" s="102"/>
      <c r="AN18" s="102"/>
      <c r="AO18" s="238"/>
      <c r="AP18" s="238"/>
      <c r="AQ18" s="238"/>
      <c r="AR18" s="238"/>
      <c r="AS18" s="239"/>
      <c r="AT18" s="239"/>
      <c r="AU18" s="238"/>
      <c r="AV18" s="238"/>
      <c r="AW18" s="238"/>
      <c r="AX18" s="238"/>
      <c r="AY18" s="238"/>
      <c r="AZ18" s="238"/>
      <c r="BA18" s="238"/>
      <c r="BB18" s="238"/>
      <c r="BC18" s="238"/>
      <c r="BD18" s="238"/>
      <c r="BE18" s="238"/>
      <c r="BF18" s="238"/>
      <c r="BG18" s="238"/>
      <c r="BH18" s="238"/>
      <c r="BI18" s="600"/>
      <c r="BJ18" s="600"/>
      <c r="BK18" s="600"/>
      <c r="BL18" s="601"/>
      <c r="BM18" s="601"/>
      <c r="BN18" s="601"/>
      <c r="BO18" s="602"/>
    </row>
    <row r="19" spans="1:67" ht="12" customHeight="1" x14ac:dyDescent="0.2">
      <c r="A19" s="978" t="str">
        <f>T(Admin!C19)</f>
        <v/>
      </c>
      <c r="B19" s="979"/>
      <c r="C19" s="979"/>
      <c r="D19" s="980"/>
      <c r="E19" s="937" t="str">
        <f>T(Admin!D19)</f>
        <v/>
      </c>
      <c r="F19" s="938"/>
      <c r="G19" s="938"/>
      <c r="H19" s="938"/>
      <c r="I19" s="938"/>
      <c r="J19" s="938"/>
      <c r="K19" s="938"/>
      <c r="L19" s="938"/>
      <c r="M19" s="938"/>
      <c r="N19" s="938"/>
      <c r="O19" s="938"/>
      <c r="P19" s="938"/>
      <c r="Q19" s="938"/>
      <c r="R19" s="938"/>
      <c r="S19" s="206"/>
      <c r="T19" s="102"/>
      <c r="U19" s="102"/>
      <c r="V19" s="102"/>
      <c r="W19" s="102"/>
      <c r="X19" s="102"/>
      <c r="Y19" s="162"/>
      <c r="Z19" s="102"/>
      <c r="AA19" s="102"/>
      <c r="AB19" s="102"/>
      <c r="AC19" s="102"/>
      <c r="AD19" s="102"/>
      <c r="AE19" s="162"/>
      <c r="AF19" s="102"/>
      <c r="AG19" s="102"/>
      <c r="AH19" s="102"/>
      <c r="AI19" s="102"/>
      <c r="AJ19" s="102"/>
      <c r="AK19" s="102"/>
      <c r="AL19" s="102"/>
      <c r="AM19" s="102"/>
      <c r="AN19" s="102"/>
      <c r="AO19" s="102"/>
      <c r="AP19" s="102"/>
      <c r="AQ19" s="102"/>
      <c r="AR19" s="102"/>
      <c r="AS19" s="162"/>
      <c r="AT19" s="162"/>
      <c r="AU19" s="102"/>
      <c r="AV19" s="102"/>
      <c r="AW19" s="102"/>
      <c r="AX19" s="102"/>
      <c r="AY19" s="102"/>
      <c r="AZ19" s="102"/>
      <c r="BA19" s="102"/>
      <c r="BB19" s="102"/>
      <c r="BC19" s="102"/>
      <c r="BD19" s="102"/>
      <c r="BE19" s="102"/>
      <c r="BF19" s="102"/>
      <c r="BG19" s="102"/>
      <c r="BH19" s="102"/>
      <c r="BI19" s="601"/>
      <c r="BJ19" s="601"/>
      <c r="BK19" s="601"/>
      <c r="BL19" s="601"/>
      <c r="BM19" s="601"/>
      <c r="BN19" s="601"/>
      <c r="BO19" s="602"/>
    </row>
    <row r="20" spans="1:67" ht="12" customHeight="1" x14ac:dyDescent="0.2">
      <c r="A20" s="978" t="str">
        <f>T(Admin!C20)</f>
        <v/>
      </c>
      <c r="B20" s="979"/>
      <c r="C20" s="979"/>
      <c r="D20" s="980"/>
      <c r="E20" s="937" t="str">
        <f>T(Admin!D20)</f>
        <v/>
      </c>
      <c r="F20" s="938"/>
      <c r="G20" s="938"/>
      <c r="H20" s="938"/>
      <c r="I20" s="938"/>
      <c r="J20" s="938"/>
      <c r="K20" s="938"/>
      <c r="L20" s="938"/>
      <c r="M20" s="938"/>
      <c r="N20" s="938"/>
      <c r="O20" s="938"/>
      <c r="P20" s="938"/>
      <c r="Q20" s="938"/>
      <c r="R20" s="938"/>
      <c r="S20" s="206"/>
      <c r="T20" s="102"/>
      <c r="U20" s="102"/>
      <c r="V20" s="102"/>
      <c r="W20" s="102"/>
      <c r="X20" s="102"/>
      <c r="Y20" s="162"/>
      <c r="Z20" s="102"/>
      <c r="AA20" s="102"/>
      <c r="AB20" s="102"/>
      <c r="AC20" s="102"/>
      <c r="AD20" s="102"/>
      <c r="AE20" s="162"/>
      <c r="AF20" s="102"/>
      <c r="AG20" s="102"/>
      <c r="AH20" s="102"/>
      <c r="AI20" s="102"/>
      <c r="AJ20" s="102"/>
      <c r="AK20" s="102"/>
      <c r="AL20" s="102"/>
      <c r="AM20" s="102"/>
      <c r="AN20" s="102"/>
      <c r="AO20" s="102"/>
      <c r="AP20" s="102"/>
      <c r="AQ20" s="102"/>
      <c r="AR20" s="102"/>
      <c r="AS20" s="162"/>
      <c r="AT20" s="162"/>
      <c r="AU20" s="102"/>
      <c r="AV20" s="102"/>
      <c r="AW20" s="102"/>
      <c r="AX20" s="102"/>
      <c r="AY20" s="102"/>
      <c r="AZ20" s="102"/>
      <c r="BA20" s="102"/>
      <c r="BB20" s="102"/>
      <c r="BC20" s="102"/>
      <c r="BD20" s="102"/>
      <c r="BE20" s="102"/>
      <c r="BF20" s="102"/>
      <c r="BG20" s="102"/>
      <c r="BH20" s="102"/>
      <c r="BI20" s="601"/>
      <c r="BJ20" s="601"/>
      <c r="BK20" s="601"/>
      <c r="BL20" s="601"/>
      <c r="BM20" s="601"/>
      <c r="BN20" s="601"/>
      <c r="BO20" s="602"/>
    </row>
    <row r="21" spans="1:67" ht="12" customHeight="1" x14ac:dyDescent="0.2">
      <c r="A21" s="978" t="str">
        <f>T(Admin!C21)</f>
        <v/>
      </c>
      <c r="B21" s="979"/>
      <c r="C21" s="979"/>
      <c r="D21" s="980"/>
      <c r="E21" s="937" t="str">
        <f>T(Admin!D21)</f>
        <v/>
      </c>
      <c r="F21" s="938"/>
      <c r="G21" s="938"/>
      <c r="H21" s="938"/>
      <c r="I21" s="938"/>
      <c r="J21" s="938"/>
      <c r="K21" s="938"/>
      <c r="L21" s="938"/>
      <c r="M21" s="938"/>
      <c r="N21" s="938"/>
      <c r="O21" s="938"/>
      <c r="P21" s="938"/>
      <c r="Q21" s="938"/>
      <c r="R21" s="938"/>
      <c r="S21" s="206"/>
      <c r="T21" s="102"/>
      <c r="U21" s="102"/>
      <c r="V21" s="102"/>
      <c r="W21" s="102"/>
      <c r="X21" s="102"/>
      <c r="Y21" s="162"/>
      <c r="Z21" s="102"/>
      <c r="AA21" s="102"/>
      <c r="AB21" s="102"/>
      <c r="AC21" s="102"/>
      <c r="AD21" s="102"/>
      <c r="AE21" s="162"/>
      <c r="AF21" s="102"/>
      <c r="AG21" s="102"/>
      <c r="AH21" s="102"/>
      <c r="AI21" s="102"/>
      <c r="AJ21" s="102"/>
      <c r="AK21" s="102"/>
      <c r="AL21" s="102"/>
      <c r="AM21" s="102"/>
      <c r="AN21" s="102"/>
      <c r="AO21" s="102"/>
      <c r="AP21" s="102"/>
      <c r="AQ21" s="102"/>
      <c r="AR21" s="102"/>
      <c r="AS21" s="162"/>
      <c r="AT21" s="162"/>
      <c r="AU21" s="102"/>
      <c r="AV21" s="102"/>
      <c r="AW21" s="102"/>
      <c r="AX21" s="102"/>
      <c r="AY21" s="102"/>
      <c r="AZ21" s="102"/>
      <c r="BA21" s="102"/>
      <c r="BB21" s="102"/>
      <c r="BC21" s="102"/>
      <c r="BD21" s="102"/>
      <c r="BE21" s="102"/>
      <c r="BF21" s="102"/>
      <c r="BG21" s="102"/>
      <c r="BH21" s="102"/>
      <c r="BI21" s="601"/>
      <c r="BJ21" s="601"/>
      <c r="BK21" s="601"/>
      <c r="BL21" s="601"/>
      <c r="BM21" s="601"/>
      <c r="BN21" s="601"/>
      <c r="BO21" s="602"/>
    </row>
    <row r="22" spans="1:67" ht="12" customHeight="1" x14ac:dyDescent="0.2">
      <c r="A22" s="978" t="str">
        <f>T(Admin!C22)</f>
        <v/>
      </c>
      <c r="B22" s="979"/>
      <c r="C22" s="979"/>
      <c r="D22" s="980"/>
      <c r="E22" s="937" t="str">
        <f>T(Admin!D22)</f>
        <v/>
      </c>
      <c r="F22" s="938"/>
      <c r="G22" s="938"/>
      <c r="H22" s="938"/>
      <c r="I22" s="938"/>
      <c r="J22" s="938"/>
      <c r="K22" s="938"/>
      <c r="L22" s="938"/>
      <c r="M22" s="938"/>
      <c r="N22" s="938"/>
      <c r="O22" s="938"/>
      <c r="P22" s="938"/>
      <c r="Q22" s="938"/>
      <c r="R22" s="938"/>
      <c r="S22" s="206"/>
      <c r="T22" s="102"/>
      <c r="U22" s="102"/>
      <c r="V22" s="102"/>
      <c r="W22" s="102"/>
      <c r="X22" s="102"/>
      <c r="Y22" s="162"/>
      <c r="Z22" s="102"/>
      <c r="AA22" s="102"/>
      <c r="AB22" s="102"/>
      <c r="AC22" s="102"/>
      <c r="AD22" s="102"/>
      <c r="AE22" s="162"/>
      <c r="AF22" s="102"/>
      <c r="AG22" s="102"/>
      <c r="AH22" s="102"/>
      <c r="AI22" s="102"/>
      <c r="AJ22" s="102"/>
      <c r="AK22" s="102"/>
      <c r="AL22" s="102"/>
      <c r="AM22" s="102"/>
      <c r="AN22" s="102"/>
      <c r="AO22" s="102"/>
      <c r="AP22" s="102"/>
      <c r="AQ22" s="102"/>
      <c r="AR22" s="102"/>
      <c r="AS22" s="162"/>
      <c r="AT22" s="162"/>
      <c r="AU22" s="102"/>
      <c r="AV22" s="102"/>
      <c r="AW22" s="102"/>
      <c r="AX22" s="102"/>
      <c r="AY22" s="102"/>
      <c r="AZ22" s="102"/>
      <c r="BA22" s="102"/>
      <c r="BB22" s="102"/>
      <c r="BC22" s="102"/>
      <c r="BD22" s="102"/>
      <c r="BE22" s="102"/>
      <c r="BF22" s="102"/>
      <c r="BG22" s="102"/>
      <c r="BH22" s="102"/>
      <c r="BI22" s="601"/>
      <c r="BJ22" s="601"/>
      <c r="BK22" s="601"/>
      <c r="BL22" s="601"/>
      <c r="BM22" s="601"/>
      <c r="BN22" s="601"/>
      <c r="BO22" s="602"/>
    </row>
    <row r="23" spans="1:67" ht="12" customHeight="1" x14ac:dyDescent="0.2">
      <c r="A23" s="978" t="str">
        <f>T(Admin!C23)</f>
        <v/>
      </c>
      <c r="B23" s="979"/>
      <c r="C23" s="979"/>
      <c r="D23" s="980"/>
      <c r="E23" s="937" t="str">
        <f>T(Admin!D23)</f>
        <v/>
      </c>
      <c r="F23" s="938"/>
      <c r="G23" s="938"/>
      <c r="H23" s="938"/>
      <c r="I23" s="938"/>
      <c r="J23" s="938"/>
      <c r="K23" s="938"/>
      <c r="L23" s="938"/>
      <c r="M23" s="938"/>
      <c r="N23" s="938"/>
      <c r="O23" s="938"/>
      <c r="P23" s="938"/>
      <c r="Q23" s="938"/>
      <c r="R23" s="938"/>
      <c r="S23" s="206"/>
      <c r="T23" s="102"/>
      <c r="U23" s="102"/>
      <c r="V23" s="102"/>
      <c r="W23" s="102"/>
      <c r="X23" s="102"/>
      <c r="Y23" s="162"/>
      <c r="Z23" s="102"/>
      <c r="AA23" s="102"/>
      <c r="AB23" s="102"/>
      <c r="AC23" s="102"/>
      <c r="AD23" s="102"/>
      <c r="AE23" s="162"/>
      <c r="AF23" s="102"/>
      <c r="AG23" s="102"/>
      <c r="AH23" s="102"/>
      <c r="AI23" s="102"/>
      <c r="AJ23" s="102"/>
      <c r="AK23" s="102"/>
      <c r="AL23" s="102"/>
      <c r="AM23" s="102"/>
      <c r="AN23" s="102"/>
      <c r="AO23" s="102"/>
      <c r="AP23" s="102"/>
      <c r="AQ23" s="102"/>
      <c r="AR23" s="102"/>
      <c r="AS23" s="162"/>
      <c r="AT23" s="162"/>
      <c r="AU23" s="102"/>
      <c r="AV23" s="102"/>
      <c r="AW23" s="102"/>
      <c r="AX23" s="102"/>
      <c r="AY23" s="102"/>
      <c r="AZ23" s="102"/>
      <c r="BA23" s="102"/>
      <c r="BB23" s="102"/>
      <c r="BC23" s="102"/>
      <c r="BD23" s="102"/>
      <c r="BE23" s="102"/>
      <c r="BF23" s="102"/>
      <c r="BG23" s="102"/>
      <c r="BH23" s="102"/>
      <c r="BI23" s="601"/>
      <c r="BJ23" s="601"/>
      <c r="BK23" s="601"/>
      <c r="BL23" s="601"/>
      <c r="BM23" s="601"/>
      <c r="BN23" s="601"/>
      <c r="BO23" s="602"/>
    </row>
    <row r="24" spans="1:67" ht="12" customHeight="1" x14ac:dyDescent="0.2">
      <c r="A24" s="978" t="str">
        <f>T(Admin!C24)</f>
        <v/>
      </c>
      <c r="B24" s="979"/>
      <c r="C24" s="979"/>
      <c r="D24" s="980"/>
      <c r="E24" s="937" t="str">
        <f>T(Admin!D24)</f>
        <v/>
      </c>
      <c r="F24" s="938"/>
      <c r="G24" s="938"/>
      <c r="H24" s="938"/>
      <c r="I24" s="938"/>
      <c r="J24" s="938"/>
      <c r="K24" s="938"/>
      <c r="L24" s="938"/>
      <c r="M24" s="938"/>
      <c r="N24" s="938"/>
      <c r="O24" s="938"/>
      <c r="P24" s="938"/>
      <c r="Q24" s="938"/>
      <c r="R24" s="938"/>
      <c r="S24" s="206"/>
      <c r="T24" s="102"/>
      <c r="U24" s="102"/>
      <c r="V24" s="102"/>
      <c r="W24" s="102"/>
      <c r="X24" s="102"/>
      <c r="Y24" s="162"/>
      <c r="Z24" s="102"/>
      <c r="AA24" s="102"/>
      <c r="AB24" s="102"/>
      <c r="AC24" s="102"/>
      <c r="AD24" s="102"/>
      <c r="AE24" s="162"/>
      <c r="AF24" s="102"/>
      <c r="AG24" s="102"/>
      <c r="AH24" s="102"/>
      <c r="AI24" s="102"/>
      <c r="AJ24" s="102"/>
      <c r="AK24" s="102"/>
      <c r="AL24" s="102"/>
      <c r="AM24" s="102"/>
      <c r="AN24" s="102"/>
      <c r="AO24" s="102"/>
      <c r="AP24" s="102"/>
      <c r="AQ24" s="102"/>
      <c r="AR24" s="102"/>
      <c r="AS24" s="162"/>
      <c r="AT24" s="162"/>
      <c r="AU24" s="102"/>
      <c r="AV24" s="102"/>
      <c r="AW24" s="102"/>
      <c r="AX24" s="102"/>
      <c r="AY24" s="102"/>
      <c r="AZ24" s="102"/>
      <c r="BA24" s="102"/>
      <c r="BB24" s="102"/>
      <c r="BC24" s="102"/>
      <c r="BD24" s="102"/>
      <c r="BE24" s="102"/>
      <c r="BF24" s="102"/>
      <c r="BG24" s="102"/>
      <c r="BH24" s="102"/>
      <c r="BI24" s="601"/>
      <c r="BJ24" s="601"/>
      <c r="BK24" s="601"/>
      <c r="BL24" s="601"/>
      <c r="BM24" s="601"/>
      <c r="BN24" s="601"/>
      <c r="BO24" s="602"/>
    </row>
    <row r="25" spans="1:67" ht="12" customHeight="1" x14ac:dyDescent="0.2">
      <c r="A25" s="978" t="str">
        <f>T(Admin!C25)</f>
        <v/>
      </c>
      <c r="B25" s="979"/>
      <c r="C25" s="979"/>
      <c r="D25" s="980"/>
      <c r="E25" s="937" t="str">
        <f>T(Admin!D25)</f>
        <v/>
      </c>
      <c r="F25" s="938"/>
      <c r="G25" s="938"/>
      <c r="H25" s="938"/>
      <c r="I25" s="938"/>
      <c r="J25" s="938"/>
      <c r="K25" s="938"/>
      <c r="L25" s="938"/>
      <c r="M25" s="938"/>
      <c r="N25" s="938"/>
      <c r="O25" s="938"/>
      <c r="P25" s="938"/>
      <c r="Q25" s="938"/>
      <c r="R25" s="938"/>
      <c r="S25" s="206"/>
      <c r="T25" s="102"/>
      <c r="U25" s="102"/>
      <c r="V25" s="102"/>
      <c r="W25" s="102"/>
      <c r="X25" s="102"/>
      <c r="Y25" s="162"/>
      <c r="Z25" s="102"/>
      <c r="AA25" s="102"/>
      <c r="AB25" s="102"/>
      <c r="AC25" s="102"/>
      <c r="AD25" s="102"/>
      <c r="AE25" s="162"/>
      <c r="AF25" s="102"/>
      <c r="AG25" s="102"/>
      <c r="AH25" s="102"/>
      <c r="AI25" s="102"/>
      <c r="AJ25" s="102"/>
      <c r="AK25" s="102"/>
      <c r="AL25" s="102"/>
      <c r="AM25" s="102"/>
      <c r="AN25" s="102"/>
      <c r="AO25" s="102"/>
      <c r="AP25" s="102"/>
      <c r="AQ25" s="102"/>
      <c r="AR25" s="102"/>
      <c r="AS25" s="162"/>
      <c r="AT25" s="162"/>
      <c r="AU25" s="102"/>
      <c r="AV25" s="102"/>
      <c r="AW25" s="102"/>
      <c r="AX25" s="102"/>
      <c r="AY25" s="102"/>
      <c r="AZ25" s="102"/>
      <c r="BA25" s="102"/>
      <c r="BB25" s="102"/>
      <c r="BC25" s="102"/>
      <c r="BD25" s="102"/>
      <c r="BE25" s="102"/>
      <c r="BF25" s="102"/>
      <c r="BG25" s="102"/>
      <c r="BH25" s="102"/>
      <c r="BI25" s="601"/>
      <c r="BJ25" s="601"/>
      <c r="BK25" s="601"/>
      <c r="BL25" s="601"/>
      <c r="BM25" s="601"/>
      <c r="BN25" s="601"/>
      <c r="BO25" s="602"/>
    </row>
    <row r="26" spans="1:67" ht="12" customHeight="1" x14ac:dyDescent="0.2">
      <c r="A26" s="978" t="str">
        <f>T(Admin!C26)</f>
        <v/>
      </c>
      <c r="B26" s="979"/>
      <c r="C26" s="979"/>
      <c r="D26" s="980"/>
      <c r="E26" s="937" t="str">
        <f>T(Admin!D26)</f>
        <v/>
      </c>
      <c r="F26" s="938"/>
      <c r="G26" s="938"/>
      <c r="H26" s="938"/>
      <c r="I26" s="938"/>
      <c r="J26" s="938"/>
      <c r="K26" s="938"/>
      <c r="L26" s="938"/>
      <c r="M26" s="938"/>
      <c r="N26" s="938"/>
      <c r="O26" s="938"/>
      <c r="P26" s="938"/>
      <c r="Q26" s="938"/>
      <c r="R26" s="938"/>
      <c r="S26" s="206"/>
      <c r="T26" s="102"/>
      <c r="U26" s="102"/>
      <c r="V26" s="102"/>
      <c r="W26" s="102"/>
      <c r="X26" s="102"/>
      <c r="Y26" s="162"/>
      <c r="Z26" s="102"/>
      <c r="AA26" s="102"/>
      <c r="AB26" s="102"/>
      <c r="AC26" s="102"/>
      <c r="AD26" s="102"/>
      <c r="AE26" s="162"/>
      <c r="AF26" s="102"/>
      <c r="AG26" s="102"/>
      <c r="AH26" s="102"/>
      <c r="AI26" s="102"/>
      <c r="AJ26" s="102"/>
      <c r="AK26" s="102"/>
      <c r="AL26" s="102"/>
      <c r="AM26" s="102"/>
      <c r="AN26" s="102"/>
      <c r="AO26" s="102"/>
      <c r="AP26" s="102"/>
      <c r="AQ26" s="102"/>
      <c r="AR26" s="102"/>
      <c r="AS26" s="162"/>
      <c r="AT26" s="162"/>
      <c r="AU26" s="102"/>
      <c r="AV26" s="102"/>
      <c r="AW26" s="102"/>
      <c r="AX26" s="102"/>
      <c r="AY26" s="102"/>
      <c r="AZ26" s="102"/>
      <c r="BA26" s="102"/>
      <c r="BB26" s="102"/>
      <c r="BC26" s="102"/>
      <c r="BD26" s="102"/>
      <c r="BE26" s="102"/>
      <c r="BF26" s="102"/>
      <c r="BG26" s="102"/>
      <c r="BH26" s="102"/>
      <c r="BI26" s="601"/>
      <c r="BJ26" s="601"/>
      <c r="BK26" s="601"/>
      <c r="BL26" s="601"/>
      <c r="BM26" s="601"/>
      <c r="BN26" s="601"/>
      <c r="BO26" s="602"/>
    </row>
    <row r="27" spans="1:67" ht="12" customHeight="1" x14ac:dyDescent="0.2">
      <c r="A27" s="978" t="str">
        <f>T(Admin!C27)</f>
        <v/>
      </c>
      <c r="B27" s="979"/>
      <c r="C27" s="979"/>
      <c r="D27" s="980"/>
      <c r="E27" s="937" t="str">
        <f>T(Admin!D27)</f>
        <v/>
      </c>
      <c r="F27" s="938"/>
      <c r="G27" s="938"/>
      <c r="H27" s="938"/>
      <c r="I27" s="938"/>
      <c r="J27" s="938"/>
      <c r="K27" s="938"/>
      <c r="L27" s="938"/>
      <c r="M27" s="938"/>
      <c r="N27" s="938"/>
      <c r="O27" s="938"/>
      <c r="P27" s="938"/>
      <c r="Q27" s="938"/>
      <c r="R27" s="938"/>
      <c r="S27" s="206"/>
      <c r="T27" s="102"/>
      <c r="U27" s="102"/>
      <c r="V27" s="102"/>
      <c r="W27" s="102"/>
      <c r="X27" s="102"/>
      <c r="Y27" s="162"/>
      <c r="Z27" s="102"/>
      <c r="AA27" s="102"/>
      <c r="AB27" s="102"/>
      <c r="AC27" s="102"/>
      <c r="AD27" s="102"/>
      <c r="AE27" s="162"/>
      <c r="AF27" s="102"/>
      <c r="AG27" s="102"/>
      <c r="AH27" s="102"/>
      <c r="AI27" s="102"/>
      <c r="AJ27" s="102"/>
      <c r="AK27" s="102"/>
      <c r="AL27" s="102"/>
      <c r="AM27" s="102"/>
      <c r="AN27" s="102"/>
      <c r="AO27" s="102"/>
      <c r="AP27" s="102"/>
      <c r="AQ27" s="102"/>
      <c r="AR27" s="102"/>
      <c r="AS27" s="162"/>
      <c r="AT27" s="162"/>
      <c r="AU27" s="102"/>
      <c r="AV27" s="102"/>
      <c r="AW27" s="102"/>
      <c r="AX27" s="102"/>
      <c r="AY27" s="102"/>
      <c r="AZ27" s="102"/>
      <c r="BA27" s="102"/>
      <c r="BB27" s="102"/>
      <c r="BC27" s="102"/>
      <c r="BD27" s="102"/>
      <c r="BE27" s="102"/>
      <c r="BF27" s="102"/>
      <c r="BG27" s="102"/>
      <c r="BH27" s="102"/>
      <c r="BI27" s="601"/>
      <c r="BJ27" s="601"/>
      <c r="BK27" s="601"/>
      <c r="BL27" s="601"/>
      <c r="BM27" s="601"/>
      <c r="BN27" s="601"/>
      <c r="BO27" s="602"/>
    </row>
    <row r="28" spans="1:67" ht="12" customHeight="1" x14ac:dyDescent="0.2">
      <c r="A28" s="978" t="str">
        <f>T(Admin!C28)</f>
        <v/>
      </c>
      <c r="B28" s="979"/>
      <c r="C28" s="979"/>
      <c r="D28" s="980"/>
      <c r="E28" s="937" t="str">
        <f>T(Admin!D28)</f>
        <v/>
      </c>
      <c r="F28" s="938"/>
      <c r="G28" s="938"/>
      <c r="H28" s="938"/>
      <c r="I28" s="938"/>
      <c r="J28" s="938"/>
      <c r="K28" s="938"/>
      <c r="L28" s="938"/>
      <c r="M28" s="938"/>
      <c r="N28" s="938"/>
      <c r="O28" s="938"/>
      <c r="P28" s="938"/>
      <c r="Q28" s="938"/>
      <c r="R28" s="938"/>
      <c r="S28" s="206"/>
      <c r="T28" s="102"/>
      <c r="U28" s="102"/>
      <c r="V28" s="102"/>
      <c r="W28" s="102"/>
      <c r="X28" s="102"/>
      <c r="Y28" s="162"/>
      <c r="Z28" s="102"/>
      <c r="AA28" s="102"/>
      <c r="AB28" s="102"/>
      <c r="AC28" s="102"/>
      <c r="AD28" s="102"/>
      <c r="AE28" s="162"/>
      <c r="AF28" s="102"/>
      <c r="AG28" s="102"/>
      <c r="AH28" s="102"/>
      <c r="AI28" s="102"/>
      <c r="AJ28" s="102"/>
      <c r="AK28" s="102"/>
      <c r="AL28" s="102"/>
      <c r="AM28" s="102"/>
      <c r="AN28" s="102"/>
      <c r="AO28" s="102"/>
      <c r="AP28" s="102"/>
      <c r="AQ28" s="102"/>
      <c r="AR28" s="102"/>
      <c r="AS28" s="162"/>
      <c r="AT28" s="162"/>
      <c r="AU28" s="102"/>
      <c r="AV28" s="102"/>
      <c r="AW28" s="102"/>
      <c r="AX28" s="102"/>
      <c r="AY28" s="102"/>
      <c r="AZ28" s="102"/>
      <c r="BA28" s="102"/>
      <c r="BB28" s="102"/>
      <c r="BC28" s="102"/>
      <c r="BD28" s="102"/>
      <c r="BE28" s="102"/>
      <c r="BF28" s="102"/>
      <c r="BG28" s="102"/>
      <c r="BH28" s="102"/>
      <c r="BI28" s="601"/>
      <c r="BJ28" s="601"/>
      <c r="BK28" s="601"/>
      <c r="BL28" s="601"/>
      <c r="BM28" s="601"/>
      <c r="BN28" s="601"/>
      <c r="BO28" s="602"/>
    </row>
    <row r="29" spans="1:67" ht="12" customHeight="1" x14ac:dyDescent="0.2">
      <c r="A29" s="978" t="str">
        <f>T(Admin!C29)</f>
        <v/>
      </c>
      <c r="B29" s="979"/>
      <c r="C29" s="979"/>
      <c r="D29" s="980"/>
      <c r="E29" s="937" t="str">
        <f>T(Admin!D29)</f>
        <v/>
      </c>
      <c r="F29" s="938"/>
      <c r="G29" s="938"/>
      <c r="H29" s="938"/>
      <c r="I29" s="938"/>
      <c r="J29" s="938"/>
      <c r="K29" s="938"/>
      <c r="L29" s="938"/>
      <c r="M29" s="938"/>
      <c r="N29" s="938"/>
      <c r="O29" s="938"/>
      <c r="P29" s="938"/>
      <c r="Q29" s="938"/>
      <c r="R29" s="938"/>
      <c r="S29" s="206"/>
      <c r="T29" s="102"/>
      <c r="U29" s="102"/>
      <c r="V29" s="102"/>
      <c r="W29" s="102"/>
      <c r="X29" s="102"/>
      <c r="Y29" s="162"/>
      <c r="Z29" s="102"/>
      <c r="AA29" s="102"/>
      <c r="AB29" s="102"/>
      <c r="AC29" s="102"/>
      <c r="AD29" s="102"/>
      <c r="AE29" s="162"/>
      <c r="AF29" s="102"/>
      <c r="AG29" s="102"/>
      <c r="AH29" s="102"/>
      <c r="AI29" s="102"/>
      <c r="AJ29" s="102"/>
      <c r="AK29" s="102"/>
      <c r="AL29" s="102"/>
      <c r="AM29" s="102"/>
      <c r="AN29" s="102"/>
      <c r="AO29" s="102"/>
      <c r="AP29" s="102"/>
      <c r="AQ29" s="102"/>
      <c r="AR29" s="102"/>
      <c r="AS29" s="162"/>
      <c r="AT29" s="162"/>
      <c r="AU29" s="102"/>
      <c r="AV29" s="102"/>
      <c r="AW29" s="102"/>
      <c r="AX29" s="102"/>
      <c r="AY29" s="102"/>
      <c r="AZ29" s="102"/>
      <c r="BA29" s="102"/>
      <c r="BB29" s="102"/>
      <c r="BC29" s="102"/>
      <c r="BD29" s="102"/>
      <c r="BE29" s="102"/>
      <c r="BF29" s="102"/>
      <c r="BG29" s="102"/>
      <c r="BH29" s="102"/>
      <c r="BI29" s="601"/>
      <c r="BJ29" s="601"/>
      <c r="BK29" s="601"/>
      <c r="BL29" s="601"/>
      <c r="BM29" s="601"/>
      <c r="BN29" s="601"/>
      <c r="BO29" s="602"/>
    </row>
    <row r="30" spans="1:67" ht="12" customHeight="1" x14ac:dyDescent="0.2">
      <c r="A30" s="978" t="str">
        <f>T(Admin!C30)</f>
        <v/>
      </c>
      <c r="B30" s="979"/>
      <c r="C30" s="979"/>
      <c r="D30" s="980"/>
      <c r="E30" s="937" t="str">
        <f>T(Admin!D30)</f>
        <v/>
      </c>
      <c r="F30" s="938"/>
      <c r="G30" s="938"/>
      <c r="H30" s="938"/>
      <c r="I30" s="938"/>
      <c r="J30" s="938"/>
      <c r="K30" s="938"/>
      <c r="L30" s="938"/>
      <c r="M30" s="938"/>
      <c r="N30" s="938"/>
      <c r="O30" s="938"/>
      <c r="P30" s="938"/>
      <c r="Q30" s="938"/>
      <c r="R30" s="938"/>
      <c r="S30" s="206"/>
      <c r="T30" s="102"/>
      <c r="U30" s="102"/>
      <c r="V30" s="102"/>
      <c r="W30" s="102"/>
      <c r="X30" s="102"/>
      <c r="Y30" s="162"/>
      <c r="Z30" s="102"/>
      <c r="AA30" s="102"/>
      <c r="AB30" s="102"/>
      <c r="AC30" s="102"/>
      <c r="AD30" s="102"/>
      <c r="AE30" s="162"/>
      <c r="AF30" s="102"/>
      <c r="AG30" s="102"/>
      <c r="AH30" s="102"/>
      <c r="AI30" s="102"/>
      <c r="AJ30" s="102"/>
      <c r="AK30" s="102"/>
      <c r="AL30" s="102"/>
      <c r="AM30" s="102"/>
      <c r="AN30" s="102"/>
      <c r="AO30" s="102"/>
      <c r="AP30" s="102"/>
      <c r="AQ30" s="102"/>
      <c r="AR30" s="102"/>
      <c r="AS30" s="162"/>
      <c r="AT30" s="162"/>
      <c r="AU30" s="102"/>
      <c r="AV30" s="102"/>
      <c r="AW30" s="102"/>
      <c r="AX30" s="102"/>
      <c r="AY30" s="102"/>
      <c r="AZ30" s="102"/>
      <c r="BA30" s="102"/>
      <c r="BB30" s="102"/>
      <c r="BC30" s="102"/>
      <c r="BD30" s="102"/>
      <c r="BE30" s="102"/>
      <c r="BF30" s="102"/>
      <c r="BG30" s="102"/>
      <c r="BH30" s="102"/>
      <c r="BI30" s="601"/>
      <c r="BJ30" s="601"/>
      <c r="BK30" s="601"/>
      <c r="BL30" s="601"/>
      <c r="BM30" s="601"/>
      <c r="BN30" s="601"/>
      <c r="BO30" s="602"/>
    </row>
    <row r="31" spans="1:67" ht="12" customHeight="1" x14ac:dyDescent="0.2">
      <c r="A31" s="978" t="str">
        <f>T(Admin!C31)</f>
        <v/>
      </c>
      <c r="B31" s="979"/>
      <c r="C31" s="979"/>
      <c r="D31" s="980"/>
      <c r="E31" s="937" t="str">
        <f>T(Admin!D31)</f>
        <v/>
      </c>
      <c r="F31" s="938"/>
      <c r="G31" s="938"/>
      <c r="H31" s="938"/>
      <c r="I31" s="938"/>
      <c r="J31" s="938"/>
      <c r="K31" s="938"/>
      <c r="L31" s="938"/>
      <c r="M31" s="938"/>
      <c r="N31" s="938"/>
      <c r="O31" s="938"/>
      <c r="P31" s="938"/>
      <c r="Q31" s="938"/>
      <c r="R31" s="938"/>
      <c r="S31" s="206"/>
      <c r="T31" s="102"/>
      <c r="U31" s="102"/>
      <c r="V31" s="102"/>
      <c r="W31" s="102"/>
      <c r="X31" s="102"/>
      <c r="Y31" s="162"/>
      <c r="Z31" s="102"/>
      <c r="AA31" s="102"/>
      <c r="AB31" s="102"/>
      <c r="AC31" s="102"/>
      <c r="AD31" s="102"/>
      <c r="AE31" s="162"/>
      <c r="AF31" s="102"/>
      <c r="AG31" s="102"/>
      <c r="AH31" s="102"/>
      <c r="AI31" s="102"/>
      <c r="AJ31" s="102"/>
      <c r="AK31" s="102"/>
      <c r="AL31" s="102"/>
      <c r="AM31" s="102"/>
      <c r="AN31" s="102"/>
      <c r="AO31" s="102"/>
      <c r="AP31" s="102"/>
      <c r="AQ31" s="102"/>
      <c r="AR31" s="102"/>
      <c r="AS31" s="162"/>
      <c r="AT31" s="162"/>
      <c r="AU31" s="102"/>
      <c r="AV31" s="102"/>
      <c r="AW31" s="102"/>
      <c r="AX31" s="102"/>
      <c r="AY31" s="102"/>
      <c r="AZ31" s="102"/>
      <c r="BA31" s="102"/>
      <c r="BB31" s="102"/>
      <c r="BC31" s="102"/>
      <c r="BD31" s="102"/>
      <c r="BE31" s="102"/>
      <c r="BF31" s="102"/>
      <c r="BG31" s="102"/>
      <c r="BH31" s="102"/>
      <c r="BI31" s="601"/>
      <c r="BJ31" s="601"/>
      <c r="BK31" s="601"/>
      <c r="BL31" s="601"/>
      <c r="BM31" s="601"/>
      <c r="BN31" s="601"/>
      <c r="BO31" s="602"/>
    </row>
    <row r="32" spans="1:67" ht="12" customHeight="1" x14ac:dyDescent="0.2">
      <c r="A32" s="978" t="str">
        <f>T(Admin!C32)</f>
        <v/>
      </c>
      <c r="B32" s="979"/>
      <c r="C32" s="979"/>
      <c r="D32" s="980"/>
      <c r="E32" s="937" t="str">
        <f>T(Admin!D32)</f>
        <v/>
      </c>
      <c r="F32" s="938"/>
      <c r="G32" s="938"/>
      <c r="H32" s="938"/>
      <c r="I32" s="938"/>
      <c r="J32" s="938"/>
      <c r="K32" s="938"/>
      <c r="L32" s="938"/>
      <c r="M32" s="938"/>
      <c r="N32" s="938"/>
      <c r="O32" s="938"/>
      <c r="P32" s="938"/>
      <c r="Q32" s="938"/>
      <c r="R32" s="938"/>
      <c r="S32" s="206"/>
      <c r="T32" s="102"/>
      <c r="U32" s="102"/>
      <c r="V32" s="102"/>
      <c r="W32" s="102"/>
      <c r="X32" s="102"/>
      <c r="Y32" s="162"/>
      <c r="Z32" s="102"/>
      <c r="AA32" s="102"/>
      <c r="AB32" s="102"/>
      <c r="AC32" s="102"/>
      <c r="AD32" s="102"/>
      <c r="AE32" s="162"/>
      <c r="AF32" s="102"/>
      <c r="AG32" s="102"/>
      <c r="AH32" s="102"/>
      <c r="AI32" s="102"/>
      <c r="AJ32" s="102"/>
      <c r="AK32" s="102"/>
      <c r="AL32" s="102"/>
      <c r="AM32" s="102"/>
      <c r="AN32" s="102"/>
      <c r="AO32" s="102"/>
      <c r="AP32" s="102"/>
      <c r="AQ32" s="102"/>
      <c r="AR32" s="102"/>
      <c r="AS32" s="162"/>
      <c r="AT32" s="162"/>
      <c r="AU32" s="102"/>
      <c r="AV32" s="102"/>
      <c r="AW32" s="102"/>
      <c r="AX32" s="102"/>
      <c r="AY32" s="102"/>
      <c r="AZ32" s="102"/>
      <c r="BA32" s="102"/>
      <c r="BB32" s="102"/>
      <c r="BC32" s="102"/>
      <c r="BD32" s="102"/>
      <c r="BE32" s="102"/>
      <c r="BF32" s="102"/>
      <c r="BG32" s="102"/>
      <c r="BH32" s="102"/>
      <c r="BI32" s="601"/>
      <c r="BJ32" s="601"/>
      <c r="BK32" s="601"/>
      <c r="BL32" s="601"/>
      <c r="BM32" s="601"/>
      <c r="BN32" s="601"/>
      <c r="BO32" s="602"/>
    </row>
    <row r="33" spans="1:67" ht="12" customHeight="1" x14ac:dyDescent="0.2">
      <c r="A33" s="978" t="str">
        <f>T(Admin!C33)</f>
        <v/>
      </c>
      <c r="B33" s="979"/>
      <c r="C33" s="979"/>
      <c r="D33" s="980"/>
      <c r="E33" s="937" t="str">
        <f>T(Admin!D33)</f>
        <v/>
      </c>
      <c r="F33" s="938"/>
      <c r="G33" s="938"/>
      <c r="H33" s="938"/>
      <c r="I33" s="938"/>
      <c r="J33" s="938"/>
      <c r="K33" s="938"/>
      <c r="L33" s="938"/>
      <c r="M33" s="938"/>
      <c r="N33" s="938"/>
      <c r="O33" s="938"/>
      <c r="P33" s="938"/>
      <c r="Q33" s="938"/>
      <c r="R33" s="938"/>
      <c r="S33" s="206"/>
      <c r="T33" s="102"/>
      <c r="U33" s="102"/>
      <c r="V33" s="102"/>
      <c r="W33" s="102"/>
      <c r="X33" s="102"/>
      <c r="Y33" s="162"/>
      <c r="Z33" s="102"/>
      <c r="AA33" s="102"/>
      <c r="AB33" s="102"/>
      <c r="AC33" s="102"/>
      <c r="AD33" s="102"/>
      <c r="AE33" s="162"/>
      <c r="AF33" s="102"/>
      <c r="AG33" s="102"/>
      <c r="AH33" s="102"/>
      <c r="AI33" s="102"/>
      <c r="AJ33" s="102"/>
      <c r="AK33" s="102"/>
      <c r="AL33" s="102"/>
      <c r="AM33" s="102"/>
      <c r="AN33" s="102"/>
      <c r="AO33" s="102"/>
      <c r="AP33" s="102"/>
      <c r="AQ33" s="102"/>
      <c r="AR33" s="102"/>
      <c r="AS33" s="162"/>
      <c r="AT33" s="162"/>
      <c r="AU33" s="102"/>
      <c r="AV33" s="102"/>
      <c r="AW33" s="102"/>
      <c r="AX33" s="102"/>
      <c r="AY33" s="102"/>
      <c r="AZ33" s="102"/>
      <c r="BA33" s="102"/>
      <c r="BB33" s="102"/>
      <c r="BC33" s="102"/>
      <c r="BD33" s="102"/>
      <c r="BE33" s="102"/>
      <c r="BF33" s="102"/>
      <c r="BG33" s="102"/>
      <c r="BH33" s="102"/>
      <c r="BI33" s="601"/>
      <c r="BJ33" s="601"/>
      <c r="BK33" s="601"/>
      <c r="BL33" s="601"/>
      <c r="BM33" s="601"/>
      <c r="BN33" s="601"/>
      <c r="BO33" s="602"/>
    </row>
    <row r="34" spans="1:67" ht="12" customHeight="1" thickBot="1" x14ac:dyDescent="0.25">
      <c r="A34" s="995" t="str">
        <f>T(Admin!C34)</f>
        <v/>
      </c>
      <c r="B34" s="996"/>
      <c r="C34" s="996"/>
      <c r="D34" s="997"/>
      <c r="E34" s="939" t="str">
        <f>T(Admin!D34)</f>
        <v/>
      </c>
      <c r="F34" s="940"/>
      <c r="G34" s="940"/>
      <c r="H34" s="940"/>
      <c r="I34" s="940"/>
      <c r="J34" s="940"/>
      <c r="K34" s="940"/>
      <c r="L34" s="940"/>
      <c r="M34" s="940"/>
      <c r="N34" s="940"/>
      <c r="O34" s="940"/>
      <c r="P34" s="940"/>
      <c r="Q34" s="940"/>
      <c r="R34" s="940"/>
      <c r="S34" s="207"/>
      <c r="T34" s="103"/>
      <c r="U34" s="103"/>
      <c r="V34" s="103"/>
      <c r="W34" s="103"/>
      <c r="X34" s="103"/>
      <c r="Y34" s="163"/>
      <c r="Z34" s="103"/>
      <c r="AA34" s="103"/>
      <c r="AB34" s="103"/>
      <c r="AC34" s="103"/>
      <c r="AD34" s="103"/>
      <c r="AE34" s="163"/>
      <c r="AF34" s="103"/>
      <c r="AG34" s="103"/>
      <c r="AH34" s="103"/>
      <c r="AI34" s="103"/>
      <c r="AJ34" s="103"/>
      <c r="AK34" s="103"/>
      <c r="AL34" s="103"/>
      <c r="AM34" s="103"/>
      <c r="AN34" s="103"/>
      <c r="AO34" s="103"/>
      <c r="AP34" s="103"/>
      <c r="AQ34" s="103"/>
      <c r="AR34" s="103"/>
      <c r="AS34" s="163"/>
      <c r="AT34" s="163"/>
      <c r="AU34" s="103"/>
      <c r="AV34" s="103"/>
      <c r="AW34" s="103"/>
      <c r="AX34" s="103"/>
      <c r="AY34" s="103"/>
      <c r="AZ34" s="103"/>
      <c r="BA34" s="103"/>
      <c r="BB34" s="103"/>
      <c r="BC34" s="103"/>
      <c r="BD34" s="103"/>
      <c r="BE34" s="103"/>
      <c r="BF34" s="103"/>
      <c r="BG34" s="103"/>
      <c r="BH34" s="103"/>
      <c r="BI34" s="607"/>
      <c r="BJ34" s="607"/>
      <c r="BK34" s="607"/>
      <c r="BL34" s="607"/>
      <c r="BM34" s="607"/>
      <c r="BN34" s="607"/>
      <c r="BO34" s="608"/>
    </row>
    <row r="35" spans="1:67" ht="12" customHeight="1" x14ac:dyDescent="0.2">
      <c r="A35" s="976" t="s">
        <v>80</v>
      </c>
      <c r="B35" s="977"/>
      <c r="C35" s="977"/>
      <c r="D35" s="977"/>
      <c r="E35" s="977"/>
      <c r="F35" s="977"/>
      <c r="G35" s="977"/>
      <c r="H35" s="977"/>
      <c r="I35" s="977"/>
      <c r="J35" s="977"/>
      <c r="K35" s="977"/>
      <c r="L35" s="977"/>
      <c r="M35" s="977"/>
      <c r="N35" s="977"/>
      <c r="O35" s="977"/>
      <c r="P35" s="977"/>
      <c r="Q35" s="977"/>
      <c r="R35" s="977"/>
      <c r="S35" s="577"/>
      <c r="T35" s="577"/>
      <c r="U35" s="577"/>
      <c r="V35" s="577"/>
      <c r="W35" s="577"/>
      <c r="X35" s="577"/>
      <c r="Y35" s="578"/>
      <c r="Z35" s="577"/>
      <c r="AA35" s="577"/>
      <c r="AB35" s="577"/>
      <c r="AC35" s="577"/>
      <c r="AD35" s="577"/>
      <c r="AE35" s="578"/>
      <c r="AF35" s="577"/>
      <c r="AG35" s="577"/>
      <c r="AH35" s="577"/>
      <c r="AI35" s="577"/>
      <c r="AJ35" s="577"/>
      <c r="AK35" s="577"/>
      <c r="AL35" s="577"/>
      <c r="AM35" s="577"/>
      <c r="AN35" s="577"/>
      <c r="AO35" s="577"/>
      <c r="AP35" s="577"/>
      <c r="AQ35" s="577"/>
      <c r="AR35" s="577"/>
      <c r="AS35" s="578"/>
      <c r="AT35" s="578"/>
      <c r="AU35" s="577"/>
      <c r="AV35" s="577"/>
      <c r="AW35" s="577"/>
      <c r="AX35" s="577"/>
      <c r="AY35" s="577"/>
      <c r="AZ35" s="577"/>
      <c r="BA35" s="577"/>
      <c r="BB35" s="577"/>
      <c r="BC35" s="577"/>
      <c r="BD35" s="577"/>
      <c r="BE35" s="577"/>
      <c r="BF35" s="577"/>
      <c r="BG35" s="577"/>
      <c r="BH35" s="577"/>
      <c r="BI35" s="553"/>
      <c r="BJ35" s="553"/>
      <c r="BK35" s="553"/>
      <c r="BL35" s="553"/>
      <c r="BM35" s="553"/>
      <c r="BN35" s="553"/>
      <c r="BO35" s="569"/>
    </row>
    <row r="36" spans="1:67" ht="12" customHeight="1" x14ac:dyDescent="0.2">
      <c r="A36" s="579"/>
      <c r="B36" s="54"/>
      <c r="C36" s="54"/>
      <c r="D36" s="54"/>
      <c r="E36" s="54"/>
      <c r="F36" s="54"/>
      <c r="G36" s="54"/>
      <c r="H36" s="54"/>
      <c r="I36" s="54"/>
      <c r="J36" s="54"/>
      <c r="K36" s="54"/>
      <c r="L36" s="54"/>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963" t="s">
        <v>83</v>
      </c>
      <c r="BA36" s="963"/>
      <c r="BB36" s="963"/>
      <c r="BC36" s="963"/>
      <c r="BD36" s="963"/>
      <c r="BE36" s="963"/>
      <c r="BF36" s="963"/>
      <c r="BG36" s="963"/>
      <c r="BH36" s="963"/>
      <c r="BI36" s="963"/>
      <c r="BJ36" s="54"/>
      <c r="BK36" s="54"/>
      <c r="BL36" s="568"/>
      <c r="BM36" s="553"/>
      <c r="BN36" s="553"/>
      <c r="BO36" s="569"/>
    </row>
    <row r="37" spans="1:67" ht="12" customHeight="1" x14ac:dyDescent="0.2">
      <c r="A37" s="580"/>
      <c r="B37" s="570"/>
      <c r="C37" s="570"/>
      <c r="D37" s="570"/>
      <c r="E37" s="570"/>
      <c r="F37" s="570"/>
      <c r="G37" s="568"/>
      <c r="H37" s="568"/>
      <c r="I37" s="570"/>
      <c r="J37" s="570"/>
      <c r="K37" s="570"/>
      <c r="L37" s="570"/>
      <c r="M37" s="570"/>
      <c r="N37" s="570"/>
      <c r="O37" s="570"/>
      <c r="P37" s="570"/>
      <c r="Q37" s="570"/>
      <c r="R37" s="570"/>
      <c r="S37" s="570"/>
      <c r="T37" s="570"/>
      <c r="U37" s="570"/>
      <c r="V37" s="570"/>
      <c r="W37" s="570"/>
      <c r="X37" s="570"/>
      <c r="Y37" s="570"/>
      <c r="Z37" s="570"/>
      <c r="AA37" s="570"/>
      <c r="AB37" s="570"/>
      <c r="AC37" s="570"/>
      <c r="AD37" s="570"/>
      <c r="AE37" s="570"/>
      <c r="AF37" s="570"/>
      <c r="AG37" s="570"/>
      <c r="AH37" s="570"/>
      <c r="AI37" s="570"/>
      <c r="AJ37" s="570"/>
      <c r="AK37" s="570"/>
      <c r="AL37" s="570"/>
      <c r="AM37" s="570"/>
      <c r="AN37" s="570"/>
      <c r="AO37" s="54"/>
      <c r="AP37" s="54"/>
      <c r="AQ37" s="54"/>
      <c r="AR37" s="54"/>
      <c r="AS37" s="54"/>
      <c r="AT37" s="54"/>
      <c r="AU37" s="54"/>
      <c r="AV37" s="54"/>
      <c r="AW37" s="54"/>
      <c r="AX37" s="54"/>
      <c r="AY37" s="54"/>
      <c r="AZ37" s="54"/>
      <c r="BA37" s="54"/>
      <c r="BB37" s="54"/>
      <c r="BC37" s="54"/>
      <c r="BD37" s="54"/>
      <c r="BE37" s="54"/>
      <c r="BF37" s="54"/>
      <c r="BG37" s="54"/>
      <c r="BH37" s="54"/>
      <c r="BI37" s="54"/>
      <c r="BJ37" s="54"/>
      <c r="BK37" s="54"/>
      <c r="BL37" s="553"/>
      <c r="BM37" s="553"/>
      <c r="BN37" s="553"/>
      <c r="BO37" s="569"/>
    </row>
    <row r="38" spans="1:67" ht="23.25" customHeight="1" x14ac:dyDescent="0.2">
      <c r="A38" s="580"/>
      <c r="B38" s="570"/>
      <c r="C38" s="570"/>
      <c r="D38" s="570"/>
      <c r="E38" s="570"/>
      <c r="F38" s="982"/>
      <c r="G38" s="983"/>
      <c r="H38" s="984" t="s">
        <v>84</v>
      </c>
      <c r="I38" s="985"/>
      <c r="J38" s="985"/>
      <c r="K38" s="985"/>
      <c r="L38" s="985"/>
      <c r="M38" s="985"/>
      <c r="N38" s="985"/>
      <c r="O38" s="985"/>
      <c r="P38" s="986"/>
      <c r="Q38" s="570"/>
      <c r="R38" s="581"/>
      <c r="S38" s="984" t="s">
        <v>85</v>
      </c>
      <c r="T38" s="968"/>
      <c r="U38" s="968"/>
      <c r="V38" s="968"/>
      <c r="W38" s="968"/>
      <c r="X38" s="968"/>
      <c r="Y38" s="969"/>
      <c r="Z38" s="54"/>
      <c r="AA38" s="582"/>
      <c r="AB38" s="968" t="s">
        <v>41</v>
      </c>
      <c r="AC38" s="968"/>
      <c r="AD38" s="968"/>
      <c r="AE38" s="968"/>
      <c r="AF38" s="968"/>
      <c r="AG38" s="969"/>
      <c r="AH38" s="54"/>
      <c r="AI38" s="54"/>
      <c r="AJ38" s="54"/>
      <c r="AK38" s="570"/>
      <c r="AL38" s="961" t="s">
        <v>286</v>
      </c>
      <c r="AM38" s="962"/>
      <c r="AN38" s="962"/>
      <c r="AO38" s="962"/>
      <c r="AP38" s="962"/>
      <c r="AQ38" s="962"/>
      <c r="AR38" s="962"/>
      <c r="AS38" s="962"/>
      <c r="AT38" s="962"/>
      <c r="AU38" s="962"/>
      <c r="AV38" s="583"/>
      <c r="AW38" s="583"/>
      <c r="AX38" s="583"/>
      <c r="AY38" s="583"/>
      <c r="AZ38" s="583"/>
      <c r="BA38" s="583"/>
      <c r="BB38" s="583"/>
      <c r="BC38" s="583"/>
      <c r="BD38" s="583"/>
      <c r="BE38" s="583"/>
      <c r="BF38" s="583"/>
      <c r="BG38" s="583"/>
      <c r="BH38" s="583"/>
      <c r="BI38" s="583"/>
      <c r="BJ38" s="583"/>
      <c r="BK38" s="54"/>
      <c r="BL38" s="553"/>
      <c r="BM38" s="553"/>
      <c r="BN38" s="553"/>
      <c r="BO38" s="569"/>
    </row>
    <row r="39" spans="1:67" ht="12" customHeight="1" x14ac:dyDescent="0.2">
      <c r="A39" s="580"/>
      <c r="B39" s="570"/>
      <c r="C39" s="570"/>
      <c r="D39" s="570"/>
      <c r="E39" s="570"/>
      <c r="F39" s="570"/>
      <c r="G39" s="570"/>
      <c r="H39" s="570"/>
      <c r="I39" s="570"/>
      <c r="J39" s="570"/>
      <c r="K39" s="570"/>
      <c r="L39" s="570"/>
      <c r="M39" s="570"/>
      <c r="N39" s="570"/>
      <c r="O39" s="570"/>
      <c r="P39" s="570"/>
      <c r="Q39" s="570"/>
      <c r="R39" s="570"/>
      <c r="S39" s="570"/>
      <c r="T39" s="570"/>
      <c r="U39" s="570"/>
      <c r="V39" s="570"/>
      <c r="W39" s="570"/>
      <c r="X39" s="570"/>
      <c r="Y39" s="570"/>
      <c r="Z39" s="570"/>
      <c r="AA39" s="570"/>
      <c r="AB39" s="570"/>
      <c r="AC39" s="570"/>
      <c r="AD39" s="570"/>
      <c r="AE39" s="570"/>
      <c r="AF39" s="570"/>
      <c r="AG39" s="570"/>
      <c r="AH39" s="570"/>
      <c r="AI39" s="570"/>
      <c r="AJ39" s="570"/>
      <c r="AK39" s="570"/>
      <c r="AL39" s="570"/>
      <c r="AM39" s="570"/>
      <c r="AN39" s="54"/>
      <c r="AO39" s="54"/>
      <c r="AP39" s="54"/>
      <c r="AQ39" s="54"/>
      <c r="AR39" s="54"/>
      <c r="AS39" s="54"/>
      <c r="AT39" s="54"/>
      <c r="AU39" s="54"/>
      <c r="AV39" s="54"/>
      <c r="AW39" s="54"/>
      <c r="AX39" s="54"/>
      <c r="AY39" s="54"/>
      <c r="AZ39" s="54"/>
      <c r="BA39" s="54"/>
      <c r="BB39" s="54"/>
      <c r="BC39" s="54"/>
      <c r="BD39" s="54"/>
      <c r="BE39" s="54"/>
      <c r="BF39" s="54"/>
      <c r="BG39" s="54"/>
      <c r="BH39" s="54"/>
      <c r="BI39" s="54"/>
      <c r="BJ39" s="54"/>
      <c r="BK39" s="54"/>
      <c r="BL39" s="553"/>
      <c r="BM39" s="553"/>
      <c r="BN39" s="553"/>
      <c r="BO39" s="569"/>
    </row>
    <row r="40" spans="1:67" ht="24" customHeight="1" thickBot="1" x14ac:dyDescent="0.25">
      <c r="A40" s="584"/>
      <c r="B40" s="585"/>
      <c r="C40" s="585"/>
      <c r="D40" s="585"/>
      <c r="E40" s="585"/>
      <c r="F40" s="585"/>
      <c r="G40" s="564"/>
      <c r="H40" s="564"/>
      <c r="I40" s="585"/>
      <c r="J40" s="585"/>
      <c r="K40" s="585"/>
      <c r="L40" s="585"/>
      <c r="M40" s="585"/>
      <c r="N40" s="585"/>
      <c r="O40" s="585"/>
      <c r="P40" s="585"/>
      <c r="Q40" s="585"/>
      <c r="R40" s="585"/>
      <c r="S40" s="585"/>
      <c r="T40" s="586"/>
      <c r="U40" s="586"/>
      <c r="V40" s="586"/>
      <c r="W40" s="586"/>
      <c r="X40" s="586"/>
      <c r="Y40" s="586"/>
      <c r="Z40" s="586"/>
      <c r="AA40" s="586"/>
      <c r="AB40" s="585"/>
      <c r="AC40" s="586"/>
      <c r="AD40" s="586"/>
      <c r="AE40" s="586"/>
      <c r="AF40" s="586"/>
      <c r="AG40" s="586"/>
      <c r="AH40" s="586"/>
      <c r="AI40" s="586"/>
      <c r="AJ40" s="585"/>
      <c r="AK40" s="585"/>
      <c r="AL40" s="585"/>
      <c r="AM40" s="585"/>
      <c r="AN40" s="586"/>
      <c r="AO40" s="586"/>
      <c r="AP40" s="586"/>
      <c r="AQ40" s="586"/>
      <c r="AR40" s="586"/>
      <c r="AS40" s="586"/>
      <c r="AT40" s="586"/>
      <c r="AU40" s="586"/>
      <c r="AV40" s="586"/>
      <c r="AW40" s="586"/>
      <c r="AX40" s="586"/>
      <c r="AY40" s="586"/>
      <c r="AZ40" s="586"/>
      <c r="BA40" s="586"/>
      <c r="BB40" s="586"/>
      <c r="BC40" s="586"/>
      <c r="BD40" s="586"/>
      <c r="BE40" s="586"/>
      <c r="BF40" s="586"/>
      <c r="BG40" s="586"/>
      <c r="BH40" s="586"/>
      <c r="BI40" s="586"/>
      <c r="BJ40" s="586"/>
      <c r="BK40" s="586"/>
      <c r="BL40" s="563"/>
      <c r="BM40" s="563"/>
      <c r="BN40" s="563"/>
      <c r="BO40" s="565"/>
    </row>
    <row r="41" spans="1:67" ht="12" customHeight="1" x14ac:dyDescent="0.2">
      <c r="A41" s="533"/>
      <c r="B41" s="533"/>
      <c r="C41" s="533"/>
      <c r="D41" s="533"/>
      <c r="E41" s="533"/>
      <c r="F41" s="533"/>
      <c r="G41" s="533"/>
      <c r="H41" s="533"/>
      <c r="I41" s="533"/>
      <c r="J41" s="533"/>
      <c r="K41" s="533"/>
      <c r="L41" s="533"/>
      <c r="M41" s="533"/>
      <c r="N41" s="533"/>
      <c r="O41" s="533"/>
      <c r="P41" s="533"/>
      <c r="Q41" s="533"/>
      <c r="R41" s="533"/>
      <c r="S41" s="533"/>
      <c r="T41" s="533"/>
      <c r="U41" s="533"/>
      <c r="V41" s="533"/>
      <c r="W41" s="533"/>
      <c r="X41" s="533"/>
      <c r="Y41" s="533"/>
      <c r="Z41" s="533"/>
      <c r="AA41" s="533"/>
      <c r="AB41" s="533"/>
      <c r="AC41" s="533"/>
      <c r="AD41" s="533"/>
      <c r="AE41" s="533"/>
      <c r="AF41" s="533"/>
      <c r="AG41" s="533"/>
      <c r="AH41" s="533"/>
      <c r="AI41" s="533"/>
      <c r="AJ41" s="533"/>
      <c r="AK41" s="533"/>
      <c r="AL41" s="533"/>
      <c r="AM41" s="533"/>
      <c r="AN41" s="68"/>
      <c r="AO41" s="68"/>
      <c r="AP41" s="68"/>
      <c r="AQ41" s="68"/>
      <c r="AR41" s="68"/>
      <c r="AS41" s="68"/>
      <c r="AT41" s="68"/>
      <c r="AU41" s="68"/>
      <c r="AV41" s="68"/>
      <c r="AW41" s="68"/>
      <c r="AX41" s="68"/>
      <c r="AY41" s="68"/>
      <c r="AZ41" s="68"/>
      <c r="BA41" s="68"/>
      <c r="BB41" s="68"/>
      <c r="BC41" s="68"/>
      <c r="BD41" s="68"/>
      <c r="BE41" s="68"/>
      <c r="BF41" s="68"/>
      <c r="BG41" s="68"/>
      <c r="BH41" s="68"/>
      <c r="BI41" s="68"/>
      <c r="BJ41" s="68"/>
      <c r="BK41" s="68"/>
    </row>
    <row r="42" spans="1:67" ht="12" customHeight="1" x14ac:dyDescent="0.2">
      <c r="A42" s="68"/>
      <c r="B42" s="68"/>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8"/>
      <c r="AY42" s="68"/>
      <c r="AZ42" s="68"/>
      <c r="BA42" s="68"/>
      <c r="BB42" s="68"/>
      <c r="BC42" s="68"/>
      <c r="BD42" s="68"/>
      <c r="BE42" s="68"/>
      <c r="BF42" s="68"/>
      <c r="BG42" s="68"/>
      <c r="BH42" s="68"/>
      <c r="BI42" s="68"/>
      <c r="BJ42" s="68"/>
      <c r="BK42" s="68"/>
    </row>
    <row r="43" spans="1:67" ht="12" customHeight="1" x14ac:dyDescent="0.2">
      <c r="A43" s="68"/>
      <c r="B43" s="587"/>
      <c r="C43" s="587"/>
      <c r="D43" s="587"/>
      <c r="E43" s="587"/>
      <c r="F43" s="587"/>
      <c r="G43" s="588"/>
      <c r="H43" s="588"/>
      <c r="I43" s="588"/>
      <c r="J43" s="588"/>
      <c r="K43" s="58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68"/>
      <c r="BH43" s="68"/>
      <c r="BI43" s="68"/>
      <c r="BJ43" s="68"/>
      <c r="BK43" s="68"/>
    </row>
    <row r="44" spans="1:67" ht="12" customHeight="1" x14ac:dyDescent="0.2">
      <c r="A44" s="68"/>
      <c r="B44" s="68"/>
      <c r="C44" s="68"/>
      <c r="D44" s="68"/>
      <c r="E44" s="68"/>
      <c r="F44" s="68"/>
      <c r="G44" s="68"/>
      <c r="H44" s="68"/>
      <c r="I44" s="68"/>
      <c r="J44" s="587"/>
      <c r="K44" s="587"/>
      <c r="L44" s="587"/>
      <c r="M44" s="587"/>
      <c r="N44" s="587"/>
      <c r="O44" s="587"/>
      <c r="P44" s="587"/>
      <c r="Q44" s="587"/>
      <c r="R44" s="587"/>
      <c r="S44" s="587"/>
      <c r="T44" s="587"/>
      <c r="U44" s="587"/>
      <c r="V44" s="587"/>
      <c r="W44" s="587"/>
      <c r="X44" s="587"/>
      <c r="Y44" s="587"/>
      <c r="Z44" s="587"/>
      <c r="AA44" s="587"/>
      <c r="AB44" s="587"/>
      <c r="AC44" s="587"/>
      <c r="AD44" s="587"/>
      <c r="AE44" s="588"/>
      <c r="AF44" s="588"/>
      <c r="AG44" s="588"/>
      <c r="AH44" s="588"/>
      <c r="AI44" s="58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68"/>
      <c r="BH44" s="68"/>
      <c r="BI44" s="68"/>
      <c r="BJ44" s="68"/>
      <c r="BK44" s="68"/>
    </row>
    <row r="45" spans="1:67" ht="12" customHeight="1" x14ac:dyDescent="0.2">
      <c r="A45" s="68"/>
      <c r="B45" s="68"/>
      <c r="C45" s="68"/>
      <c r="D45" s="68"/>
      <c r="E45" s="68"/>
      <c r="F45" s="68"/>
      <c r="G45" s="68"/>
      <c r="H45" s="68"/>
      <c r="I45" s="68"/>
      <c r="J45" s="587"/>
      <c r="K45" s="587"/>
      <c r="L45" s="587"/>
      <c r="M45" s="587"/>
      <c r="N45" s="587"/>
      <c r="O45" s="587"/>
      <c r="P45" s="587"/>
      <c r="Q45" s="587"/>
      <c r="R45" s="587"/>
      <c r="S45" s="587"/>
      <c r="T45" s="587"/>
      <c r="U45" s="587"/>
      <c r="V45" s="587"/>
      <c r="W45" s="587"/>
      <c r="X45" s="587"/>
      <c r="Y45" s="587"/>
      <c r="Z45" s="587"/>
      <c r="AA45" s="587"/>
      <c r="AB45" s="587"/>
      <c r="AC45" s="587"/>
      <c r="AD45" s="587"/>
      <c r="AE45" s="588"/>
      <c r="AF45" s="588"/>
      <c r="AG45" s="588"/>
      <c r="AH45" s="588"/>
      <c r="AI45" s="588"/>
      <c r="AJ45" s="68"/>
      <c r="AK45" s="68"/>
      <c r="AL45" s="68"/>
      <c r="AM45" s="68"/>
      <c r="AN45" s="68"/>
      <c r="AO45" s="68"/>
      <c r="AP45" s="68"/>
      <c r="AQ45" s="68"/>
      <c r="AR45" s="68"/>
      <c r="AS45" s="68"/>
      <c r="AT45" s="68"/>
      <c r="AU45" s="68"/>
      <c r="AV45" s="68"/>
      <c r="AW45" s="68"/>
      <c r="AX45" s="68"/>
      <c r="AY45" s="68"/>
      <c r="AZ45" s="68"/>
      <c r="BA45" s="68"/>
      <c r="BB45" s="68"/>
      <c r="BC45" s="68"/>
      <c r="BD45" s="68"/>
      <c r="BE45" s="68"/>
      <c r="BF45" s="68"/>
      <c r="BG45" s="68"/>
      <c r="BH45" s="68"/>
      <c r="BI45" s="68"/>
      <c r="BJ45" s="68"/>
      <c r="BK45" s="68"/>
    </row>
    <row r="46" spans="1:67" ht="12" customHeight="1" x14ac:dyDescent="0.2">
      <c r="A46" s="68"/>
      <c r="B46" s="68"/>
      <c r="C46" s="68"/>
      <c r="D46" s="68"/>
      <c r="E46" s="68"/>
      <c r="F46" s="68"/>
      <c r="G46" s="68"/>
      <c r="H46" s="68"/>
      <c r="I46" s="68"/>
      <c r="J46" s="587"/>
      <c r="K46" s="587"/>
      <c r="L46" s="587"/>
      <c r="M46" s="587"/>
      <c r="N46" s="587"/>
      <c r="O46" s="587"/>
      <c r="P46" s="587"/>
      <c r="Q46" s="587"/>
      <c r="R46" s="587"/>
      <c r="S46" s="587"/>
      <c r="T46" s="587"/>
      <c r="U46" s="587"/>
      <c r="V46" s="587"/>
      <c r="W46" s="587"/>
      <c r="X46" s="587"/>
      <c r="Y46" s="587"/>
      <c r="Z46" s="587"/>
      <c r="AA46" s="587"/>
      <c r="AB46" s="587"/>
      <c r="AC46" s="587"/>
      <c r="AD46" s="587"/>
      <c r="AE46" s="588"/>
      <c r="AF46" s="588"/>
      <c r="AG46" s="588"/>
      <c r="AH46" s="588"/>
      <c r="AI46" s="588"/>
      <c r="AJ46" s="68"/>
      <c r="AK46" s="68"/>
      <c r="AL46" s="68"/>
      <c r="AM46" s="68"/>
      <c r="AN46" s="68"/>
      <c r="AO46" s="68"/>
      <c r="AP46" s="68"/>
      <c r="AQ46" s="68"/>
      <c r="AR46" s="68"/>
      <c r="AS46" s="589"/>
      <c r="AT46" s="68"/>
      <c r="AU46" s="68"/>
      <c r="AV46" s="68"/>
      <c r="AW46" s="68"/>
      <c r="AX46" s="68"/>
      <c r="AY46" s="68"/>
      <c r="AZ46" s="68"/>
      <c r="BA46" s="68"/>
      <c r="BB46" s="68"/>
      <c r="BC46" s="68"/>
      <c r="BD46" s="68"/>
      <c r="BE46" s="68"/>
      <c r="BF46" s="68"/>
      <c r="BG46" s="68"/>
      <c r="BH46" s="68"/>
      <c r="BI46" s="68"/>
      <c r="BJ46" s="68"/>
      <c r="BK46" s="68"/>
    </row>
    <row r="47" spans="1:67" ht="12" customHeight="1" thickBot="1" x14ac:dyDescent="0.25">
      <c r="A47" s="68"/>
      <c r="B47" s="68"/>
      <c r="C47" s="68"/>
      <c r="D47" s="68"/>
      <c r="E47" s="68"/>
      <c r="F47" s="68"/>
      <c r="G47" s="68"/>
      <c r="H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c r="AK47" s="68"/>
      <c r="AL47" s="68"/>
      <c r="AM47" s="68"/>
      <c r="AN47" s="68"/>
      <c r="AO47" s="68"/>
      <c r="AP47" s="68"/>
      <c r="AQ47" s="68"/>
      <c r="AR47" s="68"/>
      <c r="AS47" s="589"/>
      <c r="AT47" s="68"/>
      <c r="AU47" s="68"/>
      <c r="AV47" s="68"/>
      <c r="AW47" s="68"/>
      <c r="AX47" s="68"/>
      <c r="AY47" s="68"/>
      <c r="AZ47" s="68"/>
      <c r="BA47" s="68"/>
      <c r="BB47" s="68"/>
      <c r="BC47" s="68"/>
      <c r="BD47" s="68"/>
      <c r="BE47" s="68"/>
      <c r="BF47" s="68"/>
      <c r="BG47" s="68"/>
      <c r="BH47" s="68"/>
      <c r="BI47" s="68"/>
      <c r="BJ47" s="68"/>
      <c r="BK47" s="68"/>
    </row>
    <row r="48" spans="1:67" s="68" customFormat="1" ht="16.5" customHeight="1" x14ac:dyDescent="0.2">
      <c r="A48" s="970" t="s">
        <v>74</v>
      </c>
      <c r="B48" s="971"/>
      <c r="C48" s="971"/>
      <c r="D48" s="971"/>
      <c r="E48" s="971"/>
      <c r="F48" s="971"/>
      <c r="G48" s="971"/>
      <c r="H48" s="971"/>
      <c r="I48" s="971"/>
      <c r="J48" s="971"/>
      <c r="K48" s="971"/>
      <c r="L48" s="971"/>
      <c r="M48" s="971"/>
      <c r="N48" s="972"/>
      <c r="O48" s="987" t="str">
        <f>Admin!E1</f>
        <v>15W SLC    CLASS: 15-005</v>
      </c>
      <c r="P48" s="988"/>
      <c r="Q48" s="988"/>
      <c r="R48" s="988"/>
      <c r="S48" s="988"/>
      <c r="T48" s="988"/>
      <c r="U48" s="991" t="s">
        <v>197</v>
      </c>
      <c r="V48" s="991"/>
      <c r="W48" s="991"/>
      <c r="X48" s="991"/>
      <c r="Y48" s="991"/>
      <c r="Z48" s="991"/>
      <c r="AA48" s="991"/>
      <c r="AB48" s="991"/>
      <c r="AC48" s="991"/>
      <c r="AD48" s="992"/>
      <c r="AE48" s="944" t="s">
        <v>75</v>
      </c>
      <c r="AF48" s="945"/>
      <c r="AG48" s="945"/>
      <c r="AH48" s="945"/>
      <c r="AI48" s="945"/>
      <c r="AJ48" s="945"/>
      <c r="AK48" s="945"/>
      <c r="AL48" s="945"/>
      <c r="AM48" s="945"/>
      <c r="AN48" s="945"/>
      <c r="AO48" s="945"/>
      <c r="AP48" s="945"/>
      <c r="AQ48" s="945"/>
      <c r="AR48" s="945"/>
      <c r="AS48" s="945"/>
      <c r="AT48" s="945"/>
      <c r="AU48" s="946"/>
      <c r="AV48" s="950" t="s">
        <v>76</v>
      </c>
      <c r="AW48" s="951"/>
      <c r="AX48" s="951"/>
      <c r="AY48" s="951"/>
      <c r="AZ48" s="951"/>
      <c r="BA48" s="951"/>
      <c r="BB48" s="951"/>
      <c r="BC48" s="951"/>
      <c r="BD48" s="951"/>
      <c r="BE48" s="952"/>
      <c r="BF48" s="950" t="s">
        <v>77</v>
      </c>
      <c r="BG48" s="951"/>
      <c r="BH48" s="951"/>
      <c r="BI48" s="951"/>
      <c r="BJ48" s="951"/>
      <c r="BK48" s="951"/>
      <c r="BL48" s="951"/>
      <c r="BM48" s="951"/>
      <c r="BN48" s="951"/>
      <c r="BO48" s="953"/>
    </row>
    <row r="49" spans="1:67" s="68" customFormat="1" ht="16.5" customHeight="1" thickBot="1" x14ac:dyDescent="0.25">
      <c r="A49" s="973"/>
      <c r="B49" s="974"/>
      <c r="C49" s="974"/>
      <c r="D49" s="974"/>
      <c r="E49" s="974"/>
      <c r="F49" s="974"/>
      <c r="G49" s="974"/>
      <c r="H49" s="974"/>
      <c r="I49" s="974"/>
      <c r="J49" s="974"/>
      <c r="K49" s="974"/>
      <c r="L49" s="974"/>
      <c r="M49" s="974"/>
      <c r="N49" s="975"/>
      <c r="O49" s="989"/>
      <c r="P49" s="990"/>
      <c r="Q49" s="990"/>
      <c r="R49" s="990"/>
      <c r="S49" s="990"/>
      <c r="T49" s="990"/>
      <c r="U49" s="993"/>
      <c r="V49" s="993"/>
      <c r="W49" s="993"/>
      <c r="X49" s="993"/>
      <c r="Y49" s="993"/>
      <c r="Z49" s="993"/>
      <c r="AA49" s="993"/>
      <c r="AB49" s="993"/>
      <c r="AC49" s="993"/>
      <c r="AD49" s="994"/>
      <c r="AE49" s="947"/>
      <c r="AF49" s="948"/>
      <c r="AG49" s="948"/>
      <c r="AH49" s="948"/>
      <c r="AI49" s="948"/>
      <c r="AJ49" s="948"/>
      <c r="AK49" s="948"/>
      <c r="AL49" s="948"/>
      <c r="AM49" s="948"/>
      <c r="AN49" s="948"/>
      <c r="AO49" s="948"/>
      <c r="AP49" s="948"/>
      <c r="AQ49" s="948"/>
      <c r="AR49" s="948"/>
      <c r="AS49" s="948"/>
      <c r="AT49" s="948"/>
      <c r="AU49" s="949"/>
      <c r="AV49" s="954"/>
      <c r="AW49" s="955"/>
      <c r="AX49" s="955"/>
      <c r="AY49" s="955"/>
      <c r="AZ49" s="955"/>
      <c r="BA49" s="955"/>
      <c r="BB49" s="955"/>
      <c r="BC49" s="955"/>
      <c r="BD49" s="955"/>
      <c r="BE49" s="956"/>
      <c r="BF49" s="954"/>
      <c r="BG49" s="955"/>
      <c r="BH49" s="955"/>
      <c r="BI49" s="955"/>
      <c r="BJ49" s="955"/>
      <c r="BK49" s="955"/>
      <c r="BL49" s="955"/>
      <c r="BM49" s="955"/>
      <c r="BN49" s="955"/>
      <c r="BO49" s="957"/>
    </row>
    <row r="50" spans="1:67" s="68" customFormat="1" ht="13.5" customHeight="1" thickBot="1" x14ac:dyDescent="0.25">
      <c r="A50" s="1010" t="s">
        <v>34</v>
      </c>
      <c r="B50" s="1011"/>
      <c r="C50" s="1011"/>
      <c r="D50" s="1012"/>
      <c r="E50" s="1004" t="s">
        <v>22</v>
      </c>
      <c r="F50" s="1005"/>
      <c r="G50" s="1005"/>
      <c r="H50" s="1005"/>
      <c r="I50" s="1005"/>
      <c r="J50" s="1005"/>
      <c r="K50" s="1005"/>
      <c r="L50" s="1005"/>
      <c r="M50" s="1005"/>
      <c r="N50" s="1006"/>
      <c r="O50" s="998" t="s">
        <v>78</v>
      </c>
      <c r="P50" s="999"/>
      <c r="Q50" s="999"/>
      <c r="R50" s="1000"/>
      <c r="S50" s="958"/>
      <c r="T50" s="959"/>
      <c r="U50" s="959"/>
      <c r="V50" s="959"/>
      <c r="W50" s="959"/>
      <c r="X50" s="959"/>
      <c r="Y50" s="959"/>
      <c r="Z50" s="959"/>
      <c r="AA50" s="959"/>
      <c r="AB50" s="959"/>
      <c r="AC50" s="959"/>
      <c r="AD50" s="959"/>
      <c r="AE50" s="959"/>
      <c r="AF50" s="959"/>
      <c r="AG50" s="959"/>
      <c r="AH50" s="959"/>
      <c r="AI50" s="959"/>
      <c r="AJ50" s="959"/>
      <c r="AK50" s="959"/>
      <c r="AL50" s="959"/>
      <c r="AM50" s="959"/>
      <c r="AN50" s="959"/>
      <c r="AO50" s="959"/>
      <c r="AP50" s="959"/>
      <c r="AQ50" s="959"/>
      <c r="AR50" s="959"/>
      <c r="AS50" s="959"/>
      <c r="AT50" s="959"/>
      <c r="AU50" s="959"/>
      <c r="AV50" s="959"/>
      <c r="AW50" s="959"/>
      <c r="AX50" s="959"/>
      <c r="AY50" s="959"/>
      <c r="AZ50" s="959"/>
      <c r="BA50" s="959"/>
      <c r="BB50" s="959"/>
      <c r="BC50" s="959"/>
      <c r="BD50" s="959"/>
      <c r="BE50" s="959"/>
      <c r="BF50" s="959"/>
      <c r="BG50" s="959"/>
      <c r="BH50" s="959"/>
      <c r="BI50" s="959"/>
      <c r="BJ50" s="959"/>
      <c r="BK50" s="959"/>
      <c r="BL50" s="959"/>
      <c r="BM50" s="959"/>
      <c r="BN50" s="959"/>
      <c r="BO50" s="960"/>
    </row>
    <row r="51" spans="1:67" s="68" customFormat="1" ht="27" customHeight="1" thickBot="1" x14ac:dyDescent="0.25">
      <c r="A51" s="1013"/>
      <c r="B51" s="1014"/>
      <c r="C51" s="1014"/>
      <c r="D51" s="1015"/>
      <c r="E51" s="1007"/>
      <c r="F51" s="1008"/>
      <c r="G51" s="1008"/>
      <c r="H51" s="1008"/>
      <c r="I51" s="1008"/>
      <c r="J51" s="1008"/>
      <c r="K51" s="1008"/>
      <c r="L51" s="1008"/>
      <c r="M51" s="1008"/>
      <c r="N51" s="1009"/>
      <c r="O51" s="998" t="s">
        <v>79</v>
      </c>
      <c r="P51" s="999"/>
      <c r="Q51" s="999"/>
      <c r="R51" s="1000"/>
      <c r="S51" s="609"/>
      <c r="T51" s="575">
        <f>SUM(S51)+1</f>
        <v>1</v>
      </c>
      <c r="U51" s="575">
        <f t="shared" ref="U51" si="1">SUM(T51)+1</f>
        <v>2</v>
      </c>
      <c r="V51" s="575">
        <f t="shared" ref="V51" si="2">SUM(U51)+1</f>
        <v>3</v>
      </c>
      <c r="W51" s="575">
        <f t="shared" ref="W51" si="3">SUM(V51)+1</f>
        <v>4</v>
      </c>
      <c r="X51" s="575">
        <f t="shared" ref="X51" si="4">SUM(W51)+1</f>
        <v>5</v>
      </c>
      <c r="Y51" s="575">
        <f t="shared" ref="Y51" si="5">SUM(X51)+1</f>
        <v>6</v>
      </c>
      <c r="Z51" s="575">
        <f t="shared" ref="Z51" si="6">SUM(Y51)+1</f>
        <v>7</v>
      </c>
      <c r="AA51" s="575">
        <f t="shared" ref="AA51" si="7">SUM(Z51)+1</f>
        <v>8</v>
      </c>
      <c r="AB51" s="575">
        <f t="shared" ref="AB51" si="8">SUM(AA51)+1</f>
        <v>9</v>
      </c>
      <c r="AC51" s="575">
        <f t="shared" ref="AC51" si="9">SUM(AB51)+1</f>
        <v>10</v>
      </c>
      <c r="AD51" s="575">
        <f t="shared" ref="AD51" si="10">SUM(AC51)+1</f>
        <v>11</v>
      </c>
      <c r="AE51" s="575">
        <f t="shared" ref="AE51" si="11">SUM(AD51)+1</f>
        <v>12</v>
      </c>
      <c r="AF51" s="575">
        <f t="shared" ref="AF51" si="12">SUM(AE51)+1</f>
        <v>13</v>
      </c>
      <c r="AG51" s="575">
        <f t="shared" ref="AG51" si="13">SUM(AF51)+1</f>
        <v>14</v>
      </c>
      <c r="AH51" s="575">
        <f t="shared" ref="AH51" si="14">SUM(AG51)+1</f>
        <v>15</v>
      </c>
      <c r="AI51" s="575">
        <f t="shared" ref="AI51" si="15">SUM(AH51)+1</f>
        <v>16</v>
      </c>
      <c r="AJ51" s="575">
        <f t="shared" ref="AJ51" si="16">SUM(AI51)+1</f>
        <v>17</v>
      </c>
      <c r="AK51" s="575">
        <f t="shared" ref="AK51" si="17">SUM(AJ51)+1</f>
        <v>18</v>
      </c>
      <c r="AL51" s="575">
        <f t="shared" ref="AL51" si="18">SUM(AK51)+1</f>
        <v>19</v>
      </c>
      <c r="AM51" s="575">
        <f t="shared" ref="AM51" si="19">SUM(AL51)+1</f>
        <v>20</v>
      </c>
      <c r="AN51" s="575">
        <f t="shared" ref="AN51" si="20">SUM(AM51)+1</f>
        <v>21</v>
      </c>
      <c r="AO51" s="575">
        <f t="shared" ref="AO51" si="21">SUM(AN51)+1</f>
        <v>22</v>
      </c>
      <c r="AP51" s="575">
        <f t="shared" ref="AP51" si="22">SUM(AO51)+1</f>
        <v>23</v>
      </c>
      <c r="AQ51" s="575">
        <f t="shared" ref="AQ51" si="23">SUM(AP51)+1</f>
        <v>24</v>
      </c>
      <c r="AR51" s="575">
        <f t="shared" ref="AR51" si="24">SUM(AQ51)+1</f>
        <v>25</v>
      </c>
      <c r="AS51" s="575">
        <f t="shared" ref="AS51" si="25">SUM(AR51)+1</f>
        <v>26</v>
      </c>
      <c r="AT51" s="575">
        <f t="shared" ref="AT51" si="26">SUM(AS51)+1</f>
        <v>27</v>
      </c>
      <c r="AU51" s="575">
        <f t="shared" ref="AU51" si="27">SUM(AT51)+1</f>
        <v>28</v>
      </c>
      <c r="AV51" s="575">
        <f t="shared" ref="AV51" si="28">SUM(AU51)+1</f>
        <v>29</v>
      </c>
      <c r="AW51" s="575">
        <f t="shared" ref="AW51" si="29">SUM(AV51)+1</f>
        <v>30</v>
      </c>
      <c r="AX51" s="575">
        <f t="shared" ref="AX51" si="30">SUM(AW51)+1</f>
        <v>31</v>
      </c>
      <c r="AY51" s="575">
        <f t="shared" ref="AY51" si="31">SUM(AX51)+1</f>
        <v>32</v>
      </c>
      <c r="AZ51" s="575">
        <f t="shared" ref="AZ51" si="32">SUM(AY51)+1</f>
        <v>33</v>
      </c>
      <c r="BA51" s="575">
        <f t="shared" ref="BA51" si="33">SUM(AZ51)+1</f>
        <v>34</v>
      </c>
      <c r="BB51" s="575">
        <f t="shared" ref="BB51" si="34">SUM(BA51)+1</f>
        <v>35</v>
      </c>
      <c r="BC51" s="575">
        <f t="shared" ref="BC51" si="35">SUM(BB51)+1</f>
        <v>36</v>
      </c>
      <c r="BD51" s="575">
        <f t="shared" ref="BD51" si="36">SUM(BC51)+1</f>
        <v>37</v>
      </c>
      <c r="BE51" s="575">
        <f t="shared" ref="BE51" si="37">SUM(BD51)+1</f>
        <v>38</v>
      </c>
      <c r="BF51" s="575">
        <f t="shared" ref="BF51" si="38">SUM(BE51)+1</f>
        <v>39</v>
      </c>
      <c r="BG51" s="575">
        <f t="shared" ref="BG51" si="39">SUM(BF51)+1</f>
        <v>40</v>
      </c>
      <c r="BH51" s="575">
        <f t="shared" ref="BH51" si="40">SUM(BG51)+1</f>
        <v>41</v>
      </c>
      <c r="BI51" s="575">
        <f t="shared" ref="BI51" si="41">SUM(BH51)+1</f>
        <v>42</v>
      </c>
      <c r="BJ51" s="575">
        <f t="shared" ref="BJ51" si="42">SUM(BI51)+1</f>
        <v>43</v>
      </c>
      <c r="BK51" s="575">
        <f t="shared" ref="BK51" si="43">SUM(BJ51)+1</f>
        <v>44</v>
      </c>
      <c r="BL51" s="575">
        <f t="shared" ref="BL51" si="44">SUM(BK51)+1</f>
        <v>45</v>
      </c>
      <c r="BM51" s="575">
        <f t="shared" ref="BM51" si="45">SUM(BL51)+1</f>
        <v>46</v>
      </c>
      <c r="BN51" s="575">
        <f t="shared" ref="BN51" si="46">SUM(BM51)+1</f>
        <v>47</v>
      </c>
      <c r="BO51" s="576">
        <f t="shared" ref="BO51" si="47">SUM(BN51)+1</f>
        <v>48</v>
      </c>
    </row>
    <row r="52" spans="1:67" s="68" customFormat="1" ht="12.75" customHeight="1" x14ac:dyDescent="0.2">
      <c r="A52" s="1001" t="str">
        <f>T(Admin!C52)</f>
        <v/>
      </c>
      <c r="B52" s="1002"/>
      <c r="C52" s="1002"/>
      <c r="D52" s="1003"/>
      <c r="E52" s="941" t="str">
        <f>T(Admin!D52)</f>
        <v/>
      </c>
      <c r="F52" s="942"/>
      <c r="G52" s="942"/>
      <c r="H52" s="942"/>
      <c r="I52" s="942"/>
      <c r="J52" s="942"/>
      <c r="K52" s="942"/>
      <c r="L52" s="942"/>
      <c r="M52" s="942"/>
      <c r="N52" s="942"/>
      <c r="O52" s="942"/>
      <c r="P52" s="942"/>
      <c r="Q52" s="942"/>
      <c r="R52" s="943"/>
      <c r="S52" s="594"/>
      <c r="T52" s="595"/>
      <c r="U52" s="595"/>
      <c r="V52" s="595"/>
      <c r="W52" s="595"/>
      <c r="X52" s="595"/>
      <c r="Y52" s="595"/>
      <c r="Z52" s="595"/>
      <c r="AA52" s="595"/>
      <c r="AB52" s="595"/>
      <c r="AC52" s="595"/>
      <c r="AD52" s="595"/>
      <c r="AE52" s="595"/>
      <c r="AF52" s="595"/>
      <c r="AG52" s="595"/>
      <c r="AH52" s="595"/>
      <c r="AI52" s="595"/>
      <c r="AJ52" s="595"/>
      <c r="AK52" s="595"/>
      <c r="AL52" s="595"/>
      <c r="AM52" s="595"/>
      <c r="AN52" s="595"/>
      <c r="AO52" s="596"/>
      <c r="AP52" s="596"/>
      <c r="AQ52" s="596"/>
      <c r="AR52" s="596"/>
      <c r="AS52" s="596"/>
      <c r="AT52" s="596"/>
      <c r="AU52" s="596"/>
      <c r="AV52" s="596"/>
      <c r="AW52" s="596"/>
      <c r="AX52" s="596"/>
      <c r="AY52" s="597"/>
      <c r="AZ52" s="596"/>
      <c r="BA52" s="596"/>
      <c r="BB52" s="596"/>
      <c r="BC52" s="596"/>
      <c r="BD52" s="596"/>
      <c r="BE52" s="596"/>
      <c r="BF52" s="596"/>
      <c r="BG52" s="596"/>
      <c r="BH52" s="596"/>
      <c r="BI52" s="596"/>
      <c r="BJ52" s="596"/>
      <c r="BK52" s="596"/>
      <c r="BL52" s="598"/>
      <c r="BM52" s="598"/>
      <c r="BN52" s="598"/>
      <c r="BO52" s="599"/>
    </row>
    <row r="53" spans="1:67" s="68" customFormat="1" ht="12.75" customHeight="1" x14ac:dyDescent="0.2">
      <c r="A53" s="978" t="str">
        <f>T(Admin!C53)</f>
        <v/>
      </c>
      <c r="B53" s="979"/>
      <c r="C53" s="979"/>
      <c r="D53" s="980"/>
      <c r="E53" s="937" t="str">
        <f>T(Admin!D53)</f>
        <v/>
      </c>
      <c r="F53" s="938"/>
      <c r="G53" s="938"/>
      <c r="H53" s="938"/>
      <c r="I53" s="938"/>
      <c r="J53" s="938"/>
      <c r="K53" s="938"/>
      <c r="L53" s="938"/>
      <c r="M53" s="938"/>
      <c r="N53" s="938"/>
      <c r="O53" s="938"/>
      <c r="P53" s="938"/>
      <c r="Q53" s="938"/>
      <c r="R53" s="964"/>
      <c r="S53" s="206"/>
      <c r="T53" s="102"/>
      <c r="U53" s="102"/>
      <c r="V53" s="102"/>
      <c r="W53" s="102"/>
      <c r="X53" s="162"/>
      <c r="Y53" s="102"/>
      <c r="Z53" s="102"/>
      <c r="AA53" s="102"/>
      <c r="AB53" s="102"/>
      <c r="AC53" s="102"/>
      <c r="AD53" s="102"/>
      <c r="AE53" s="102"/>
      <c r="AF53" s="102"/>
      <c r="AG53" s="102"/>
      <c r="AH53" s="102"/>
      <c r="AI53" s="102"/>
      <c r="AJ53" s="102"/>
      <c r="AK53" s="102"/>
      <c r="AL53" s="102"/>
      <c r="AM53" s="102"/>
      <c r="AN53" s="102"/>
      <c r="AO53" s="238"/>
      <c r="AP53" s="238"/>
      <c r="AQ53" s="238"/>
      <c r="AR53" s="238"/>
      <c r="AS53" s="238"/>
      <c r="AT53" s="238"/>
      <c r="AU53" s="238"/>
      <c r="AV53" s="238"/>
      <c r="AW53" s="238"/>
      <c r="AX53" s="238"/>
      <c r="AY53" s="238"/>
      <c r="AZ53" s="238"/>
      <c r="BA53" s="238"/>
      <c r="BB53" s="238"/>
      <c r="BC53" s="238"/>
      <c r="BD53" s="238"/>
      <c r="BE53" s="238"/>
      <c r="BF53" s="238"/>
      <c r="BG53" s="238"/>
      <c r="BH53" s="238"/>
      <c r="BI53" s="600"/>
      <c r="BJ53" s="600"/>
      <c r="BK53" s="600"/>
      <c r="BL53" s="601"/>
      <c r="BM53" s="601"/>
      <c r="BN53" s="601"/>
      <c r="BO53" s="602"/>
    </row>
    <row r="54" spans="1:67" s="68" customFormat="1" ht="12.75" customHeight="1" x14ac:dyDescent="0.2">
      <c r="A54" s="978" t="str">
        <f>T(Admin!C54)</f>
        <v/>
      </c>
      <c r="B54" s="979"/>
      <c r="C54" s="979"/>
      <c r="D54" s="980"/>
      <c r="E54" s="937" t="str">
        <f>T(Admin!D54)</f>
        <v/>
      </c>
      <c r="F54" s="938"/>
      <c r="G54" s="938"/>
      <c r="H54" s="938"/>
      <c r="I54" s="938"/>
      <c r="J54" s="938"/>
      <c r="K54" s="938"/>
      <c r="L54" s="938"/>
      <c r="M54" s="938"/>
      <c r="N54" s="938"/>
      <c r="O54" s="938"/>
      <c r="P54" s="938"/>
      <c r="Q54" s="938"/>
      <c r="R54" s="964"/>
      <c r="S54" s="206"/>
      <c r="T54" s="102"/>
      <c r="U54" s="102"/>
      <c r="V54" s="102"/>
      <c r="W54" s="102"/>
      <c r="X54" s="102"/>
      <c r="Y54" s="162"/>
      <c r="Z54" s="102"/>
      <c r="AA54" s="102"/>
      <c r="AB54" s="102"/>
      <c r="AC54" s="102"/>
      <c r="AD54" s="102"/>
      <c r="AE54" s="102"/>
      <c r="AF54" s="102"/>
      <c r="AG54" s="102"/>
      <c r="AH54" s="102"/>
      <c r="AI54" s="102"/>
      <c r="AJ54" s="102"/>
      <c r="AK54" s="102"/>
      <c r="AL54" s="102"/>
      <c r="AM54" s="102"/>
      <c r="AN54" s="102"/>
      <c r="AO54" s="238"/>
      <c r="AP54" s="238"/>
      <c r="AQ54" s="238"/>
      <c r="AR54" s="238"/>
      <c r="AS54" s="238"/>
      <c r="AT54" s="238"/>
      <c r="AU54" s="238"/>
      <c r="AV54" s="238"/>
      <c r="AW54" s="238"/>
      <c r="AX54" s="238"/>
      <c r="AY54" s="238"/>
      <c r="AZ54" s="238"/>
      <c r="BA54" s="238"/>
      <c r="BB54" s="238"/>
      <c r="BC54" s="238"/>
      <c r="BD54" s="238"/>
      <c r="BE54" s="238"/>
      <c r="BF54" s="238"/>
      <c r="BG54" s="238"/>
      <c r="BH54" s="238"/>
      <c r="BI54" s="600"/>
      <c r="BJ54" s="600"/>
      <c r="BK54" s="600"/>
      <c r="BL54" s="601"/>
      <c r="BM54" s="601"/>
      <c r="BN54" s="601"/>
      <c r="BO54" s="602"/>
    </row>
    <row r="55" spans="1:67" s="68" customFormat="1" ht="12.75" customHeight="1" x14ac:dyDescent="0.2">
      <c r="A55" s="978" t="str">
        <f>T(Admin!C55)</f>
        <v/>
      </c>
      <c r="B55" s="979"/>
      <c r="C55" s="979"/>
      <c r="D55" s="980"/>
      <c r="E55" s="937" t="str">
        <f>T(Admin!D55)</f>
        <v/>
      </c>
      <c r="F55" s="938"/>
      <c r="G55" s="938"/>
      <c r="H55" s="938"/>
      <c r="I55" s="938"/>
      <c r="J55" s="938"/>
      <c r="K55" s="938"/>
      <c r="L55" s="938"/>
      <c r="M55" s="938"/>
      <c r="N55" s="938"/>
      <c r="O55" s="938"/>
      <c r="P55" s="938"/>
      <c r="Q55" s="938"/>
      <c r="R55" s="964"/>
      <c r="S55" s="206"/>
      <c r="T55" s="102"/>
      <c r="U55" s="102"/>
      <c r="V55" s="102"/>
      <c r="W55" s="102"/>
      <c r="X55" s="102"/>
      <c r="Y55" s="102"/>
      <c r="Z55" s="102"/>
      <c r="AA55" s="102"/>
      <c r="AB55" s="102"/>
      <c r="AC55" s="102"/>
      <c r="AD55" s="102"/>
      <c r="AE55" s="162"/>
      <c r="AF55" s="162"/>
      <c r="AG55" s="102"/>
      <c r="AH55" s="102"/>
      <c r="AI55" s="102"/>
      <c r="AJ55" s="102"/>
      <c r="AK55" s="102"/>
      <c r="AL55" s="102"/>
      <c r="AM55" s="102"/>
      <c r="AN55" s="102"/>
      <c r="AO55" s="238"/>
      <c r="AP55" s="238"/>
      <c r="AQ55" s="238"/>
      <c r="AR55" s="238"/>
      <c r="AS55" s="238"/>
      <c r="AT55" s="238"/>
      <c r="AU55" s="239"/>
      <c r="AV55" s="238"/>
      <c r="AW55" s="238"/>
      <c r="AX55" s="238"/>
      <c r="AY55" s="238"/>
      <c r="AZ55" s="238"/>
      <c r="BA55" s="238"/>
      <c r="BB55" s="238"/>
      <c r="BC55" s="238"/>
      <c r="BD55" s="238"/>
      <c r="BE55" s="238"/>
      <c r="BF55" s="238"/>
      <c r="BG55" s="238"/>
      <c r="BH55" s="238"/>
      <c r="BI55" s="600"/>
      <c r="BJ55" s="600"/>
      <c r="BK55" s="600"/>
      <c r="BL55" s="601"/>
      <c r="BM55" s="601"/>
      <c r="BN55" s="601"/>
      <c r="BO55" s="602"/>
    </row>
    <row r="56" spans="1:67" s="68" customFormat="1" ht="12.75" customHeight="1" x14ac:dyDescent="0.2">
      <c r="A56" s="978" t="str">
        <f>T(Admin!C56)</f>
        <v/>
      </c>
      <c r="B56" s="979"/>
      <c r="C56" s="979"/>
      <c r="D56" s="980"/>
      <c r="E56" s="937" t="str">
        <f>T(Admin!D56)</f>
        <v/>
      </c>
      <c r="F56" s="938"/>
      <c r="G56" s="938"/>
      <c r="H56" s="938"/>
      <c r="I56" s="938"/>
      <c r="J56" s="938"/>
      <c r="K56" s="938"/>
      <c r="L56" s="938"/>
      <c r="M56" s="938"/>
      <c r="N56" s="938"/>
      <c r="O56" s="938"/>
      <c r="P56" s="938"/>
      <c r="Q56" s="938"/>
      <c r="R56" s="964"/>
      <c r="S56" s="603"/>
      <c r="T56" s="604"/>
      <c r="U56" s="604"/>
      <c r="V56" s="604"/>
      <c r="W56" s="604"/>
      <c r="X56" s="604"/>
      <c r="Y56" s="604"/>
      <c r="Z56" s="604"/>
      <c r="AA56" s="604"/>
      <c r="AB56" s="604"/>
      <c r="AC56" s="604"/>
      <c r="AD56" s="604"/>
      <c r="AE56" s="604"/>
      <c r="AF56" s="604"/>
      <c r="AG56" s="604"/>
      <c r="AH56" s="604"/>
      <c r="AI56" s="604"/>
      <c r="AJ56" s="604"/>
      <c r="AK56" s="604"/>
      <c r="AL56" s="604"/>
      <c r="AM56" s="604"/>
      <c r="AN56" s="604"/>
      <c r="AO56" s="605"/>
      <c r="AP56" s="605"/>
      <c r="AQ56" s="605"/>
      <c r="AR56" s="605"/>
      <c r="AS56" s="605"/>
      <c r="AT56" s="605"/>
      <c r="AU56" s="605"/>
      <c r="AV56" s="605"/>
      <c r="AW56" s="605"/>
      <c r="AX56" s="605"/>
      <c r="AY56" s="606"/>
      <c r="AZ56" s="605"/>
      <c r="BA56" s="605"/>
      <c r="BB56" s="605"/>
      <c r="BC56" s="605"/>
      <c r="BD56" s="605"/>
      <c r="BE56" s="605"/>
      <c r="BF56" s="605"/>
      <c r="BG56" s="605"/>
      <c r="BH56" s="605"/>
      <c r="BI56" s="605"/>
      <c r="BJ56" s="600"/>
      <c r="BK56" s="600"/>
      <c r="BL56" s="601"/>
      <c r="BM56" s="601"/>
      <c r="BN56" s="601"/>
      <c r="BO56" s="602"/>
    </row>
    <row r="57" spans="1:67" s="68" customFormat="1" ht="12.75" customHeight="1" x14ac:dyDescent="0.2">
      <c r="A57" s="978" t="str">
        <f>T(Admin!C57)</f>
        <v/>
      </c>
      <c r="B57" s="979"/>
      <c r="C57" s="979"/>
      <c r="D57" s="980"/>
      <c r="E57" s="937" t="str">
        <f>T(Admin!D57)</f>
        <v/>
      </c>
      <c r="F57" s="938"/>
      <c r="G57" s="938"/>
      <c r="H57" s="938"/>
      <c r="I57" s="938"/>
      <c r="J57" s="938"/>
      <c r="K57" s="938"/>
      <c r="L57" s="938"/>
      <c r="M57" s="938"/>
      <c r="N57" s="938"/>
      <c r="O57" s="938"/>
      <c r="P57" s="938"/>
      <c r="Q57" s="938"/>
      <c r="R57" s="964"/>
      <c r="S57" s="206"/>
      <c r="T57" s="102"/>
      <c r="U57" s="102"/>
      <c r="V57" s="102"/>
      <c r="W57" s="102"/>
      <c r="X57" s="102"/>
      <c r="Y57" s="102"/>
      <c r="Z57" s="102"/>
      <c r="AA57" s="102"/>
      <c r="AB57" s="102"/>
      <c r="AC57" s="102"/>
      <c r="AD57" s="102"/>
      <c r="AE57" s="102"/>
      <c r="AF57" s="102"/>
      <c r="AG57" s="102"/>
      <c r="AH57" s="102"/>
      <c r="AI57" s="102"/>
      <c r="AJ57" s="102"/>
      <c r="AK57" s="102"/>
      <c r="AL57" s="102"/>
      <c r="AM57" s="102"/>
      <c r="AN57" s="102"/>
      <c r="AO57" s="238"/>
      <c r="AP57" s="238"/>
      <c r="AQ57" s="238"/>
      <c r="AR57" s="238"/>
      <c r="AS57" s="238"/>
      <c r="AT57" s="238"/>
      <c r="AU57" s="238"/>
      <c r="AV57" s="238"/>
      <c r="AW57" s="238"/>
      <c r="AX57" s="238"/>
      <c r="AY57" s="238"/>
      <c r="AZ57" s="238"/>
      <c r="BA57" s="238"/>
      <c r="BB57" s="238"/>
      <c r="BC57" s="238"/>
      <c r="BD57" s="238"/>
      <c r="BE57" s="238"/>
      <c r="BF57" s="238"/>
      <c r="BG57" s="238"/>
      <c r="BH57" s="238"/>
      <c r="BI57" s="600"/>
      <c r="BJ57" s="600"/>
      <c r="BK57" s="600"/>
      <c r="BL57" s="601"/>
      <c r="BM57" s="601"/>
      <c r="BN57" s="601"/>
      <c r="BO57" s="602"/>
    </row>
    <row r="58" spans="1:67" s="68" customFormat="1" ht="12.75" customHeight="1" x14ac:dyDescent="0.2">
      <c r="A58" s="978" t="str">
        <f>T(Admin!C58)</f>
        <v/>
      </c>
      <c r="B58" s="979"/>
      <c r="C58" s="979"/>
      <c r="D58" s="980"/>
      <c r="E58" s="937" t="str">
        <f>T(Admin!D58)</f>
        <v/>
      </c>
      <c r="F58" s="938"/>
      <c r="G58" s="938"/>
      <c r="H58" s="938"/>
      <c r="I58" s="938"/>
      <c r="J58" s="938"/>
      <c r="K58" s="938"/>
      <c r="L58" s="938"/>
      <c r="M58" s="938"/>
      <c r="N58" s="938"/>
      <c r="O58" s="938"/>
      <c r="P58" s="938"/>
      <c r="Q58" s="938"/>
      <c r="R58" s="964"/>
      <c r="S58" s="206"/>
      <c r="T58" s="102"/>
      <c r="U58" s="102"/>
      <c r="V58" s="102"/>
      <c r="W58" s="102"/>
      <c r="X58" s="102"/>
      <c r="Y58" s="162"/>
      <c r="Z58" s="102"/>
      <c r="AA58" s="102"/>
      <c r="AB58" s="102"/>
      <c r="AC58" s="102"/>
      <c r="AD58" s="102"/>
      <c r="AE58" s="102"/>
      <c r="AF58" s="102"/>
      <c r="AG58" s="102"/>
      <c r="AH58" s="102"/>
      <c r="AI58" s="102"/>
      <c r="AJ58" s="102"/>
      <c r="AK58" s="102"/>
      <c r="AL58" s="102"/>
      <c r="AM58" s="102"/>
      <c r="AN58" s="102"/>
      <c r="AO58" s="238"/>
      <c r="AP58" s="238"/>
      <c r="AQ58" s="238"/>
      <c r="AR58" s="238"/>
      <c r="AS58" s="238"/>
      <c r="AT58" s="238"/>
      <c r="AU58" s="238"/>
      <c r="AV58" s="238"/>
      <c r="AW58" s="238"/>
      <c r="AX58" s="238"/>
      <c r="AY58" s="238"/>
      <c r="AZ58" s="238"/>
      <c r="BA58" s="238"/>
      <c r="BB58" s="238"/>
      <c r="BC58" s="238"/>
      <c r="BD58" s="238"/>
      <c r="BE58" s="238"/>
      <c r="BF58" s="238"/>
      <c r="BG58" s="238"/>
      <c r="BH58" s="238"/>
      <c r="BI58" s="600"/>
      <c r="BJ58" s="600"/>
      <c r="BK58" s="600"/>
      <c r="BL58" s="601"/>
      <c r="BM58" s="601"/>
      <c r="BN58" s="601"/>
      <c r="BO58" s="602"/>
    </row>
    <row r="59" spans="1:67" s="68" customFormat="1" ht="12.75" customHeight="1" x14ac:dyDescent="0.2">
      <c r="A59" s="978" t="str">
        <f>T(Admin!C59)</f>
        <v/>
      </c>
      <c r="B59" s="979"/>
      <c r="C59" s="979"/>
      <c r="D59" s="980"/>
      <c r="E59" s="937" t="str">
        <f>T(Admin!D59)</f>
        <v/>
      </c>
      <c r="F59" s="938"/>
      <c r="G59" s="938"/>
      <c r="H59" s="938"/>
      <c r="I59" s="938"/>
      <c r="J59" s="938"/>
      <c r="K59" s="938"/>
      <c r="L59" s="938"/>
      <c r="M59" s="938"/>
      <c r="N59" s="938"/>
      <c r="O59" s="938"/>
      <c r="P59" s="938"/>
      <c r="Q59" s="938"/>
      <c r="R59" s="964"/>
      <c r="S59" s="206"/>
      <c r="T59" s="102"/>
      <c r="U59" s="102"/>
      <c r="V59" s="102"/>
      <c r="W59" s="102"/>
      <c r="X59" s="102"/>
      <c r="Y59" s="102"/>
      <c r="Z59" s="102"/>
      <c r="AA59" s="102"/>
      <c r="AB59" s="102"/>
      <c r="AC59" s="102"/>
      <c r="AD59" s="102"/>
      <c r="AE59" s="162"/>
      <c r="AF59" s="162"/>
      <c r="AG59" s="102"/>
      <c r="AH59" s="102"/>
      <c r="AI59" s="102"/>
      <c r="AJ59" s="102"/>
      <c r="AK59" s="102"/>
      <c r="AL59" s="102"/>
      <c r="AM59" s="102"/>
      <c r="AN59" s="102"/>
      <c r="AO59" s="238"/>
      <c r="AP59" s="238"/>
      <c r="AQ59" s="238"/>
      <c r="AR59" s="238"/>
      <c r="AS59" s="238"/>
      <c r="AT59" s="238"/>
      <c r="AU59" s="239"/>
      <c r="AV59" s="238"/>
      <c r="AW59" s="238"/>
      <c r="AX59" s="238"/>
      <c r="AY59" s="238"/>
      <c r="AZ59" s="238"/>
      <c r="BA59" s="238"/>
      <c r="BB59" s="238"/>
      <c r="BC59" s="238"/>
      <c r="BD59" s="238"/>
      <c r="BE59" s="238"/>
      <c r="BF59" s="238"/>
      <c r="BG59" s="238"/>
      <c r="BH59" s="238"/>
      <c r="BI59" s="600"/>
      <c r="BJ59" s="600"/>
      <c r="BK59" s="600"/>
      <c r="BL59" s="601"/>
      <c r="BM59" s="601"/>
      <c r="BN59" s="601"/>
      <c r="BO59" s="602"/>
    </row>
    <row r="60" spans="1:67" s="68" customFormat="1" ht="12.75" customHeight="1" x14ac:dyDescent="0.2">
      <c r="A60" s="978" t="str">
        <f>T(Admin!C60)</f>
        <v/>
      </c>
      <c r="B60" s="979"/>
      <c r="C60" s="979"/>
      <c r="D60" s="980"/>
      <c r="E60" s="937" t="str">
        <f>T(Admin!D60)</f>
        <v/>
      </c>
      <c r="F60" s="938"/>
      <c r="G60" s="938"/>
      <c r="H60" s="938"/>
      <c r="I60" s="938"/>
      <c r="J60" s="938"/>
      <c r="K60" s="938"/>
      <c r="L60" s="938"/>
      <c r="M60" s="938"/>
      <c r="N60" s="938"/>
      <c r="O60" s="938"/>
      <c r="P60" s="938"/>
      <c r="Q60" s="938"/>
      <c r="R60" s="964"/>
      <c r="S60" s="206"/>
      <c r="T60" s="601"/>
      <c r="U60" s="601"/>
      <c r="V60" s="601"/>
      <c r="W60" s="601"/>
      <c r="X60" s="601"/>
      <c r="Y60" s="601"/>
      <c r="Z60" s="601"/>
      <c r="AA60" s="601"/>
      <c r="AB60" s="601"/>
      <c r="AC60" s="601"/>
      <c r="AD60" s="601"/>
      <c r="AE60" s="102"/>
      <c r="AF60" s="102"/>
      <c r="AG60" s="102"/>
      <c r="AH60" s="102"/>
      <c r="AI60" s="102"/>
      <c r="AJ60" s="102"/>
      <c r="AK60" s="102"/>
      <c r="AL60" s="162"/>
      <c r="AM60" s="162"/>
      <c r="AN60" s="102"/>
      <c r="AO60" s="238"/>
      <c r="AP60" s="238"/>
      <c r="AQ60" s="238"/>
      <c r="AR60" s="238"/>
      <c r="AS60" s="238"/>
      <c r="AT60" s="238"/>
      <c r="AU60" s="238"/>
      <c r="AV60" s="238"/>
      <c r="AW60" s="238"/>
      <c r="AX60" s="238"/>
      <c r="AY60" s="238"/>
      <c r="AZ60" s="238"/>
      <c r="BA60" s="238"/>
      <c r="BB60" s="238"/>
      <c r="BC60" s="238"/>
      <c r="BD60" s="238"/>
      <c r="BE60" s="238"/>
      <c r="BF60" s="238"/>
      <c r="BG60" s="238"/>
      <c r="BH60" s="238"/>
      <c r="BI60" s="600"/>
      <c r="BJ60" s="600"/>
      <c r="BK60" s="600"/>
      <c r="BL60" s="601"/>
      <c r="BM60" s="601"/>
      <c r="BN60" s="601"/>
      <c r="BO60" s="602"/>
    </row>
    <row r="61" spans="1:67" s="68" customFormat="1" ht="12.75" customHeight="1" x14ac:dyDescent="0.2">
      <c r="A61" s="978" t="str">
        <f>T(Admin!C61)</f>
        <v/>
      </c>
      <c r="B61" s="979"/>
      <c r="C61" s="979"/>
      <c r="D61" s="980"/>
      <c r="E61" s="937" t="str">
        <f>T(Admin!D61)</f>
        <v/>
      </c>
      <c r="F61" s="938"/>
      <c r="G61" s="938"/>
      <c r="H61" s="938"/>
      <c r="I61" s="938"/>
      <c r="J61" s="938"/>
      <c r="K61" s="938"/>
      <c r="L61" s="938"/>
      <c r="M61" s="938"/>
      <c r="N61" s="938"/>
      <c r="O61" s="938"/>
      <c r="P61" s="938"/>
      <c r="Q61" s="938"/>
      <c r="R61" s="964"/>
      <c r="S61" s="206"/>
      <c r="T61" s="102"/>
      <c r="U61" s="102"/>
      <c r="V61" s="102"/>
      <c r="W61" s="102"/>
      <c r="X61" s="102"/>
      <c r="Y61" s="162"/>
      <c r="Z61" s="102"/>
      <c r="AA61" s="102"/>
      <c r="AB61" s="102"/>
      <c r="AC61" s="102"/>
      <c r="AD61" s="102"/>
      <c r="AE61" s="162"/>
      <c r="AF61" s="102"/>
      <c r="AG61" s="102"/>
      <c r="AH61" s="102"/>
      <c r="AI61" s="102"/>
      <c r="AJ61" s="102"/>
      <c r="AK61" s="102"/>
      <c r="AL61" s="102"/>
      <c r="AM61" s="102"/>
      <c r="AN61" s="102"/>
      <c r="AO61" s="238"/>
      <c r="AP61" s="238"/>
      <c r="AQ61" s="238"/>
      <c r="AR61" s="238"/>
      <c r="AS61" s="239"/>
      <c r="AT61" s="239"/>
      <c r="AU61" s="238"/>
      <c r="AV61" s="238"/>
      <c r="AW61" s="238"/>
      <c r="AX61" s="238"/>
      <c r="AY61" s="238"/>
      <c r="AZ61" s="238"/>
      <c r="BA61" s="238"/>
      <c r="BB61" s="238"/>
      <c r="BC61" s="238"/>
      <c r="BD61" s="238"/>
      <c r="BE61" s="238"/>
      <c r="BF61" s="238"/>
      <c r="BG61" s="238"/>
      <c r="BH61" s="238"/>
      <c r="BI61" s="600"/>
      <c r="BJ61" s="600"/>
      <c r="BK61" s="600"/>
      <c r="BL61" s="601"/>
      <c r="BM61" s="601"/>
      <c r="BN61" s="601"/>
      <c r="BO61" s="602"/>
    </row>
    <row r="62" spans="1:67" s="533" customFormat="1" ht="12.75" customHeight="1" x14ac:dyDescent="0.2">
      <c r="A62" s="978" t="str">
        <f>T(Admin!C62)</f>
        <v/>
      </c>
      <c r="B62" s="979"/>
      <c r="C62" s="979"/>
      <c r="D62" s="980"/>
      <c r="E62" s="937" t="str">
        <f>T(Admin!D62)</f>
        <v/>
      </c>
      <c r="F62" s="938"/>
      <c r="G62" s="938"/>
      <c r="H62" s="938"/>
      <c r="I62" s="938"/>
      <c r="J62" s="938"/>
      <c r="K62" s="938"/>
      <c r="L62" s="938"/>
      <c r="M62" s="938"/>
      <c r="N62" s="938"/>
      <c r="O62" s="938"/>
      <c r="P62" s="938"/>
      <c r="Q62" s="938"/>
      <c r="R62" s="964"/>
      <c r="S62" s="206"/>
      <c r="T62" s="102"/>
      <c r="U62" s="102"/>
      <c r="V62" s="102"/>
      <c r="W62" s="102"/>
      <c r="X62" s="102"/>
      <c r="Y62" s="162"/>
      <c r="Z62" s="102"/>
      <c r="AA62" s="102"/>
      <c r="AB62" s="102"/>
      <c r="AC62" s="102"/>
      <c r="AD62" s="102"/>
      <c r="AE62" s="162"/>
      <c r="AF62" s="102"/>
      <c r="AG62" s="102"/>
      <c r="AH62" s="102"/>
      <c r="AI62" s="102"/>
      <c r="AJ62" s="102"/>
      <c r="AK62" s="102"/>
      <c r="AL62" s="102"/>
      <c r="AM62" s="102"/>
      <c r="AN62" s="102"/>
      <c r="AO62" s="238"/>
      <c r="AP62" s="238"/>
      <c r="AQ62" s="238"/>
      <c r="AR62" s="238"/>
      <c r="AS62" s="239"/>
      <c r="AT62" s="239"/>
      <c r="AU62" s="238"/>
      <c r="AV62" s="238"/>
      <c r="AW62" s="238"/>
      <c r="AX62" s="238"/>
      <c r="AY62" s="238"/>
      <c r="AZ62" s="238"/>
      <c r="BA62" s="238"/>
      <c r="BB62" s="238"/>
      <c r="BC62" s="238"/>
      <c r="BD62" s="238"/>
      <c r="BE62" s="238"/>
      <c r="BF62" s="238"/>
      <c r="BG62" s="238"/>
      <c r="BH62" s="238"/>
      <c r="BI62" s="600"/>
      <c r="BJ62" s="600"/>
      <c r="BK62" s="600"/>
      <c r="BL62" s="601"/>
      <c r="BM62" s="601"/>
      <c r="BN62" s="601"/>
      <c r="BO62" s="602"/>
    </row>
    <row r="63" spans="1:67" s="533" customFormat="1" ht="12.75" customHeight="1" x14ac:dyDescent="0.2">
      <c r="A63" s="978" t="str">
        <f>T(Admin!C63)</f>
        <v/>
      </c>
      <c r="B63" s="979"/>
      <c r="C63" s="979"/>
      <c r="D63" s="980"/>
      <c r="E63" s="937" t="str">
        <f>T(Admin!D63)</f>
        <v/>
      </c>
      <c r="F63" s="938"/>
      <c r="G63" s="938"/>
      <c r="H63" s="938"/>
      <c r="I63" s="938"/>
      <c r="J63" s="938"/>
      <c r="K63" s="938"/>
      <c r="L63" s="938"/>
      <c r="M63" s="938"/>
      <c r="N63" s="938"/>
      <c r="O63" s="938"/>
      <c r="P63" s="938"/>
      <c r="Q63" s="938"/>
      <c r="R63" s="964"/>
      <c r="S63" s="206"/>
      <c r="T63" s="102"/>
      <c r="U63" s="102"/>
      <c r="V63" s="102"/>
      <c r="W63" s="102"/>
      <c r="X63" s="102"/>
      <c r="Y63" s="162"/>
      <c r="Z63" s="102"/>
      <c r="AA63" s="102"/>
      <c r="AB63" s="102"/>
      <c r="AC63" s="102"/>
      <c r="AD63" s="102"/>
      <c r="AE63" s="162"/>
      <c r="AF63" s="102"/>
      <c r="AG63" s="102"/>
      <c r="AH63" s="102"/>
      <c r="AI63" s="102"/>
      <c r="AJ63" s="102"/>
      <c r="AK63" s="102"/>
      <c r="AL63" s="102"/>
      <c r="AM63" s="102"/>
      <c r="AN63" s="102"/>
      <c r="AO63" s="238"/>
      <c r="AP63" s="238"/>
      <c r="AQ63" s="238"/>
      <c r="AR63" s="238"/>
      <c r="AS63" s="239"/>
      <c r="AT63" s="239"/>
      <c r="AU63" s="238"/>
      <c r="AV63" s="238"/>
      <c r="AW63" s="238"/>
      <c r="AX63" s="238"/>
      <c r="AY63" s="238"/>
      <c r="AZ63" s="238"/>
      <c r="BA63" s="238"/>
      <c r="BB63" s="238"/>
      <c r="BC63" s="238"/>
      <c r="BD63" s="238"/>
      <c r="BE63" s="238"/>
      <c r="BF63" s="238"/>
      <c r="BG63" s="238"/>
      <c r="BH63" s="238"/>
      <c r="BI63" s="600"/>
      <c r="BJ63" s="600"/>
      <c r="BK63" s="600"/>
      <c r="BL63" s="601"/>
      <c r="BM63" s="601"/>
      <c r="BN63" s="601"/>
      <c r="BO63" s="602"/>
    </row>
    <row r="64" spans="1:67" s="533" customFormat="1" ht="12.75" customHeight="1" x14ac:dyDescent="0.2">
      <c r="A64" s="978" t="str">
        <f>T(Admin!C64)</f>
        <v/>
      </c>
      <c r="B64" s="979"/>
      <c r="C64" s="979"/>
      <c r="D64" s="980"/>
      <c r="E64" s="937" t="str">
        <f>T(Admin!D64)</f>
        <v/>
      </c>
      <c r="F64" s="938"/>
      <c r="G64" s="938"/>
      <c r="H64" s="938"/>
      <c r="I64" s="938"/>
      <c r="J64" s="938"/>
      <c r="K64" s="938"/>
      <c r="L64" s="938"/>
      <c r="M64" s="938"/>
      <c r="N64" s="938"/>
      <c r="O64" s="938"/>
      <c r="P64" s="938"/>
      <c r="Q64" s="938"/>
      <c r="R64" s="964"/>
      <c r="S64" s="206"/>
      <c r="T64" s="102"/>
      <c r="U64" s="102"/>
      <c r="V64" s="102"/>
      <c r="W64" s="102"/>
      <c r="X64" s="102"/>
      <c r="Y64" s="162"/>
      <c r="Z64" s="102"/>
      <c r="AA64" s="102"/>
      <c r="AB64" s="102"/>
      <c r="AC64" s="102"/>
      <c r="AD64" s="102"/>
      <c r="AE64" s="162"/>
      <c r="AF64" s="102"/>
      <c r="AG64" s="102"/>
      <c r="AH64" s="102"/>
      <c r="AI64" s="102"/>
      <c r="AJ64" s="102"/>
      <c r="AK64" s="102"/>
      <c r="AL64" s="102"/>
      <c r="AM64" s="102"/>
      <c r="AN64" s="102"/>
      <c r="AO64" s="238"/>
      <c r="AP64" s="238"/>
      <c r="AQ64" s="238"/>
      <c r="AR64" s="238"/>
      <c r="AS64" s="239"/>
      <c r="AT64" s="239"/>
      <c r="AU64" s="238"/>
      <c r="AV64" s="238"/>
      <c r="AW64" s="238"/>
      <c r="AX64" s="238"/>
      <c r="AY64" s="238"/>
      <c r="AZ64" s="238"/>
      <c r="BA64" s="238"/>
      <c r="BB64" s="238"/>
      <c r="BC64" s="238"/>
      <c r="BD64" s="238"/>
      <c r="BE64" s="238"/>
      <c r="BF64" s="238"/>
      <c r="BG64" s="238"/>
      <c r="BH64" s="238"/>
      <c r="BI64" s="600"/>
      <c r="BJ64" s="600"/>
      <c r="BK64" s="600"/>
      <c r="BL64" s="601"/>
      <c r="BM64" s="601"/>
      <c r="BN64" s="601"/>
      <c r="BO64" s="602"/>
    </row>
    <row r="65" spans="1:67" s="533" customFormat="1" ht="12.75" customHeight="1" x14ac:dyDescent="0.2">
      <c r="A65" s="978" t="str">
        <f>T(Admin!C65)</f>
        <v/>
      </c>
      <c r="B65" s="979"/>
      <c r="C65" s="979"/>
      <c r="D65" s="980"/>
      <c r="E65" s="937" t="str">
        <f>T(Admin!D65)</f>
        <v/>
      </c>
      <c r="F65" s="938"/>
      <c r="G65" s="938"/>
      <c r="H65" s="938"/>
      <c r="I65" s="938"/>
      <c r="J65" s="938"/>
      <c r="K65" s="938"/>
      <c r="L65" s="938"/>
      <c r="M65" s="938"/>
      <c r="N65" s="938"/>
      <c r="O65" s="938"/>
      <c r="P65" s="938"/>
      <c r="Q65" s="938"/>
      <c r="R65" s="964"/>
      <c r="S65" s="206"/>
      <c r="T65" s="102"/>
      <c r="U65" s="102"/>
      <c r="V65" s="102"/>
      <c r="W65" s="102"/>
      <c r="X65" s="102"/>
      <c r="Y65" s="162"/>
      <c r="Z65" s="102"/>
      <c r="AA65" s="102"/>
      <c r="AB65" s="102"/>
      <c r="AC65" s="102"/>
      <c r="AD65" s="102"/>
      <c r="AE65" s="162"/>
      <c r="AF65" s="102"/>
      <c r="AG65" s="102"/>
      <c r="AH65" s="102"/>
      <c r="AI65" s="102"/>
      <c r="AJ65" s="102"/>
      <c r="AK65" s="102"/>
      <c r="AL65" s="102"/>
      <c r="AM65" s="102"/>
      <c r="AN65" s="102"/>
      <c r="AO65" s="238"/>
      <c r="AP65" s="238"/>
      <c r="AQ65" s="238"/>
      <c r="AR65" s="238"/>
      <c r="AS65" s="239"/>
      <c r="AT65" s="239"/>
      <c r="AU65" s="238"/>
      <c r="AV65" s="238"/>
      <c r="AW65" s="238"/>
      <c r="AX65" s="238"/>
      <c r="AY65" s="238"/>
      <c r="AZ65" s="238"/>
      <c r="BA65" s="238"/>
      <c r="BB65" s="238"/>
      <c r="BC65" s="238"/>
      <c r="BD65" s="238"/>
      <c r="BE65" s="238"/>
      <c r="BF65" s="238"/>
      <c r="BG65" s="238"/>
      <c r="BH65" s="238"/>
      <c r="BI65" s="600"/>
      <c r="BJ65" s="600"/>
      <c r="BK65" s="600"/>
      <c r="BL65" s="601"/>
      <c r="BM65" s="601"/>
      <c r="BN65" s="601"/>
      <c r="BO65" s="602"/>
    </row>
    <row r="66" spans="1:67" s="533" customFormat="1" ht="12.75" customHeight="1" x14ac:dyDescent="0.2">
      <c r="A66" s="978" t="str">
        <f>T(Admin!C66)</f>
        <v/>
      </c>
      <c r="B66" s="979"/>
      <c r="C66" s="979"/>
      <c r="D66" s="980"/>
      <c r="E66" s="937" t="str">
        <f>T(Admin!D66)</f>
        <v/>
      </c>
      <c r="F66" s="938"/>
      <c r="G66" s="938"/>
      <c r="H66" s="938"/>
      <c r="I66" s="938"/>
      <c r="J66" s="938"/>
      <c r="K66" s="938"/>
      <c r="L66" s="938"/>
      <c r="M66" s="938"/>
      <c r="N66" s="938"/>
      <c r="O66" s="938"/>
      <c r="P66" s="938"/>
      <c r="Q66" s="938"/>
      <c r="R66" s="964"/>
      <c r="S66" s="206"/>
      <c r="T66" s="102"/>
      <c r="U66" s="102"/>
      <c r="V66" s="102"/>
      <c r="W66" s="102"/>
      <c r="X66" s="102"/>
      <c r="Y66" s="162"/>
      <c r="Z66" s="102"/>
      <c r="AA66" s="102"/>
      <c r="AB66" s="102"/>
      <c r="AC66" s="102"/>
      <c r="AD66" s="102"/>
      <c r="AE66" s="162"/>
      <c r="AF66" s="102"/>
      <c r="AG66" s="102"/>
      <c r="AH66" s="102"/>
      <c r="AI66" s="102"/>
      <c r="AJ66" s="102"/>
      <c r="AK66" s="102"/>
      <c r="AL66" s="102"/>
      <c r="AM66" s="102"/>
      <c r="AN66" s="102"/>
      <c r="AO66" s="102"/>
      <c r="AP66" s="102"/>
      <c r="AQ66" s="102"/>
      <c r="AR66" s="102"/>
      <c r="AS66" s="162"/>
      <c r="AT66" s="162"/>
      <c r="AU66" s="102"/>
      <c r="AV66" s="102"/>
      <c r="AW66" s="102"/>
      <c r="AX66" s="102"/>
      <c r="AY66" s="102"/>
      <c r="AZ66" s="102"/>
      <c r="BA66" s="102"/>
      <c r="BB66" s="102"/>
      <c r="BC66" s="102"/>
      <c r="BD66" s="102"/>
      <c r="BE66" s="102"/>
      <c r="BF66" s="102"/>
      <c r="BG66" s="102"/>
      <c r="BH66" s="102"/>
      <c r="BI66" s="601"/>
      <c r="BJ66" s="601"/>
      <c r="BK66" s="601"/>
      <c r="BL66" s="601"/>
      <c r="BM66" s="601"/>
      <c r="BN66" s="601"/>
      <c r="BO66" s="602"/>
    </row>
    <row r="67" spans="1:67" s="68" customFormat="1" ht="12.75" customHeight="1" x14ac:dyDescent="0.2">
      <c r="A67" s="978" t="str">
        <f>T(Admin!C67)</f>
        <v/>
      </c>
      <c r="B67" s="979"/>
      <c r="C67" s="979"/>
      <c r="D67" s="980"/>
      <c r="E67" s="937" t="str">
        <f>T(Admin!D67)</f>
        <v/>
      </c>
      <c r="F67" s="938"/>
      <c r="G67" s="938"/>
      <c r="H67" s="938"/>
      <c r="I67" s="938"/>
      <c r="J67" s="938"/>
      <c r="K67" s="938"/>
      <c r="L67" s="938"/>
      <c r="M67" s="938"/>
      <c r="N67" s="938"/>
      <c r="O67" s="938"/>
      <c r="P67" s="938"/>
      <c r="Q67" s="938"/>
      <c r="R67" s="964"/>
      <c r="S67" s="206"/>
      <c r="T67" s="102"/>
      <c r="U67" s="102"/>
      <c r="V67" s="102"/>
      <c r="W67" s="102"/>
      <c r="X67" s="102"/>
      <c r="Y67" s="162"/>
      <c r="Z67" s="102"/>
      <c r="AA67" s="102"/>
      <c r="AB67" s="102"/>
      <c r="AC67" s="102"/>
      <c r="AD67" s="102"/>
      <c r="AE67" s="162"/>
      <c r="AF67" s="102"/>
      <c r="AG67" s="102"/>
      <c r="AH67" s="102"/>
      <c r="AI67" s="102"/>
      <c r="AJ67" s="102"/>
      <c r="AK67" s="102"/>
      <c r="AL67" s="102"/>
      <c r="AM67" s="102"/>
      <c r="AN67" s="102"/>
      <c r="AO67" s="102"/>
      <c r="AP67" s="102"/>
      <c r="AQ67" s="102"/>
      <c r="AR67" s="102"/>
      <c r="AS67" s="162"/>
      <c r="AT67" s="162"/>
      <c r="AU67" s="102"/>
      <c r="AV67" s="102"/>
      <c r="AW67" s="102"/>
      <c r="AX67" s="102"/>
      <c r="AY67" s="102"/>
      <c r="AZ67" s="102"/>
      <c r="BA67" s="102"/>
      <c r="BB67" s="102"/>
      <c r="BC67" s="102"/>
      <c r="BD67" s="102"/>
      <c r="BE67" s="102"/>
      <c r="BF67" s="102"/>
      <c r="BG67" s="102"/>
      <c r="BH67" s="102"/>
      <c r="BI67" s="601"/>
      <c r="BJ67" s="601"/>
      <c r="BK67" s="601"/>
      <c r="BL67" s="601"/>
      <c r="BM67" s="601"/>
      <c r="BN67" s="601"/>
      <c r="BO67" s="602"/>
    </row>
    <row r="68" spans="1:67" s="68" customFormat="1" ht="12.75" customHeight="1" x14ac:dyDescent="0.2">
      <c r="A68" s="978" t="str">
        <f>T(Admin!C68)</f>
        <v/>
      </c>
      <c r="B68" s="979"/>
      <c r="C68" s="979"/>
      <c r="D68" s="980"/>
      <c r="E68" s="937" t="str">
        <f>T(Admin!D68)</f>
        <v/>
      </c>
      <c r="F68" s="938"/>
      <c r="G68" s="938"/>
      <c r="H68" s="938"/>
      <c r="I68" s="938"/>
      <c r="J68" s="938"/>
      <c r="K68" s="938"/>
      <c r="L68" s="938"/>
      <c r="M68" s="938"/>
      <c r="N68" s="938"/>
      <c r="O68" s="938"/>
      <c r="P68" s="938"/>
      <c r="Q68" s="938"/>
      <c r="R68" s="964"/>
      <c r="S68" s="206"/>
      <c r="T68" s="102"/>
      <c r="U68" s="102"/>
      <c r="V68" s="102"/>
      <c r="W68" s="102"/>
      <c r="X68" s="102"/>
      <c r="Y68" s="162"/>
      <c r="Z68" s="102"/>
      <c r="AA68" s="102"/>
      <c r="AB68" s="102"/>
      <c r="AC68" s="102"/>
      <c r="AD68" s="102"/>
      <c r="AE68" s="162"/>
      <c r="AF68" s="102"/>
      <c r="AG68" s="102"/>
      <c r="AH68" s="102"/>
      <c r="AI68" s="102"/>
      <c r="AJ68" s="102"/>
      <c r="AK68" s="102"/>
      <c r="AL68" s="102"/>
      <c r="AM68" s="102"/>
      <c r="AN68" s="102"/>
      <c r="AO68" s="102"/>
      <c r="AP68" s="102"/>
      <c r="AQ68" s="102"/>
      <c r="AR68" s="102"/>
      <c r="AS68" s="162"/>
      <c r="AT68" s="162"/>
      <c r="AU68" s="102"/>
      <c r="AV68" s="102"/>
      <c r="AW68" s="102"/>
      <c r="AX68" s="102"/>
      <c r="AY68" s="102"/>
      <c r="AZ68" s="102"/>
      <c r="BA68" s="102"/>
      <c r="BB68" s="102"/>
      <c r="BC68" s="102"/>
      <c r="BD68" s="102"/>
      <c r="BE68" s="102"/>
      <c r="BF68" s="102"/>
      <c r="BG68" s="102"/>
      <c r="BH68" s="102"/>
      <c r="BI68" s="601"/>
      <c r="BJ68" s="601"/>
      <c r="BK68" s="601"/>
      <c r="BL68" s="601"/>
      <c r="BM68" s="601"/>
      <c r="BN68" s="601"/>
      <c r="BO68" s="602"/>
    </row>
    <row r="69" spans="1:67" s="68" customFormat="1" ht="12.75" customHeight="1" x14ac:dyDescent="0.2">
      <c r="A69" s="978" t="str">
        <f>T(Admin!C69)</f>
        <v/>
      </c>
      <c r="B69" s="979"/>
      <c r="C69" s="979"/>
      <c r="D69" s="980"/>
      <c r="E69" s="937" t="str">
        <f>T(Admin!D69)</f>
        <v/>
      </c>
      <c r="F69" s="938"/>
      <c r="G69" s="938"/>
      <c r="H69" s="938"/>
      <c r="I69" s="938"/>
      <c r="J69" s="938"/>
      <c r="K69" s="938"/>
      <c r="L69" s="938"/>
      <c r="M69" s="938"/>
      <c r="N69" s="938"/>
      <c r="O69" s="938"/>
      <c r="P69" s="938"/>
      <c r="Q69" s="938"/>
      <c r="R69" s="964"/>
      <c r="S69" s="206"/>
      <c r="T69" s="102"/>
      <c r="U69" s="102"/>
      <c r="V69" s="102"/>
      <c r="W69" s="102"/>
      <c r="X69" s="102"/>
      <c r="Y69" s="162"/>
      <c r="Z69" s="102"/>
      <c r="AA69" s="102"/>
      <c r="AB69" s="102"/>
      <c r="AC69" s="102"/>
      <c r="AD69" s="102"/>
      <c r="AE69" s="162"/>
      <c r="AF69" s="102"/>
      <c r="AG69" s="102"/>
      <c r="AH69" s="102"/>
      <c r="AI69" s="102"/>
      <c r="AJ69" s="102"/>
      <c r="AK69" s="102"/>
      <c r="AL69" s="102"/>
      <c r="AM69" s="102"/>
      <c r="AN69" s="102"/>
      <c r="AO69" s="102"/>
      <c r="AP69" s="102"/>
      <c r="AQ69" s="102"/>
      <c r="AR69" s="102"/>
      <c r="AS69" s="162"/>
      <c r="AT69" s="162"/>
      <c r="AU69" s="102"/>
      <c r="AV69" s="102"/>
      <c r="AW69" s="102"/>
      <c r="AX69" s="102"/>
      <c r="AY69" s="102"/>
      <c r="AZ69" s="102"/>
      <c r="BA69" s="102"/>
      <c r="BB69" s="102"/>
      <c r="BC69" s="102"/>
      <c r="BD69" s="102"/>
      <c r="BE69" s="102"/>
      <c r="BF69" s="102"/>
      <c r="BG69" s="102"/>
      <c r="BH69" s="102"/>
      <c r="BI69" s="601"/>
      <c r="BJ69" s="601"/>
      <c r="BK69" s="601"/>
      <c r="BL69" s="601"/>
      <c r="BM69" s="601"/>
      <c r="BN69" s="601"/>
      <c r="BO69" s="602"/>
    </row>
    <row r="70" spans="1:67" s="68" customFormat="1" ht="12.75" customHeight="1" x14ac:dyDescent="0.2">
      <c r="A70" s="978" t="str">
        <f>T(Admin!C70)</f>
        <v/>
      </c>
      <c r="B70" s="979"/>
      <c r="C70" s="979"/>
      <c r="D70" s="980"/>
      <c r="E70" s="937" t="str">
        <f>T(Admin!D70)</f>
        <v/>
      </c>
      <c r="F70" s="938"/>
      <c r="G70" s="938"/>
      <c r="H70" s="938"/>
      <c r="I70" s="938"/>
      <c r="J70" s="938"/>
      <c r="K70" s="938"/>
      <c r="L70" s="938"/>
      <c r="M70" s="938"/>
      <c r="N70" s="938"/>
      <c r="O70" s="938"/>
      <c r="P70" s="938"/>
      <c r="Q70" s="938"/>
      <c r="R70" s="964"/>
      <c r="S70" s="206"/>
      <c r="T70" s="102"/>
      <c r="U70" s="102"/>
      <c r="V70" s="102"/>
      <c r="W70" s="102"/>
      <c r="X70" s="102"/>
      <c r="Y70" s="162"/>
      <c r="Z70" s="102"/>
      <c r="AA70" s="102"/>
      <c r="AB70" s="102"/>
      <c r="AC70" s="102"/>
      <c r="AD70" s="102"/>
      <c r="AE70" s="162"/>
      <c r="AF70" s="102"/>
      <c r="AG70" s="102"/>
      <c r="AH70" s="102"/>
      <c r="AI70" s="102"/>
      <c r="AJ70" s="102"/>
      <c r="AK70" s="102"/>
      <c r="AL70" s="102"/>
      <c r="AM70" s="102"/>
      <c r="AN70" s="102"/>
      <c r="AO70" s="102"/>
      <c r="AP70" s="102"/>
      <c r="AQ70" s="102"/>
      <c r="AR70" s="102"/>
      <c r="AS70" s="162"/>
      <c r="AT70" s="162"/>
      <c r="AU70" s="102"/>
      <c r="AV70" s="102"/>
      <c r="AW70" s="102"/>
      <c r="AX70" s="102"/>
      <c r="AY70" s="102"/>
      <c r="AZ70" s="102"/>
      <c r="BA70" s="102"/>
      <c r="BB70" s="102"/>
      <c r="BC70" s="102"/>
      <c r="BD70" s="102"/>
      <c r="BE70" s="102"/>
      <c r="BF70" s="102"/>
      <c r="BG70" s="102"/>
      <c r="BH70" s="102"/>
      <c r="BI70" s="601"/>
      <c r="BJ70" s="601"/>
      <c r="BK70" s="601"/>
      <c r="BL70" s="601"/>
      <c r="BM70" s="601"/>
      <c r="BN70" s="601"/>
      <c r="BO70" s="602"/>
    </row>
    <row r="71" spans="1:67" s="68" customFormat="1" ht="12.75" customHeight="1" x14ac:dyDescent="0.2">
      <c r="A71" s="978" t="str">
        <f>T(Admin!C71)</f>
        <v/>
      </c>
      <c r="B71" s="979"/>
      <c r="C71" s="979"/>
      <c r="D71" s="980"/>
      <c r="E71" s="937" t="str">
        <f>T(Admin!D71)</f>
        <v/>
      </c>
      <c r="F71" s="938"/>
      <c r="G71" s="938"/>
      <c r="H71" s="938"/>
      <c r="I71" s="938"/>
      <c r="J71" s="938"/>
      <c r="K71" s="938"/>
      <c r="L71" s="938"/>
      <c r="M71" s="938"/>
      <c r="N71" s="938"/>
      <c r="O71" s="938"/>
      <c r="P71" s="938"/>
      <c r="Q71" s="938"/>
      <c r="R71" s="964"/>
      <c r="S71" s="206"/>
      <c r="T71" s="102"/>
      <c r="U71" s="102"/>
      <c r="V71" s="102"/>
      <c r="W71" s="102"/>
      <c r="X71" s="102"/>
      <c r="Y71" s="162"/>
      <c r="Z71" s="102"/>
      <c r="AA71" s="102"/>
      <c r="AB71" s="102"/>
      <c r="AC71" s="102"/>
      <c r="AD71" s="102"/>
      <c r="AE71" s="162"/>
      <c r="AF71" s="102"/>
      <c r="AG71" s="102"/>
      <c r="AH71" s="102"/>
      <c r="AI71" s="102"/>
      <c r="AJ71" s="102"/>
      <c r="AK71" s="102"/>
      <c r="AL71" s="102"/>
      <c r="AM71" s="102"/>
      <c r="AN71" s="102"/>
      <c r="AO71" s="102"/>
      <c r="AP71" s="102"/>
      <c r="AQ71" s="102"/>
      <c r="AR71" s="102"/>
      <c r="AS71" s="162"/>
      <c r="AT71" s="162"/>
      <c r="AU71" s="102"/>
      <c r="AV71" s="102"/>
      <c r="AW71" s="102"/>
      <c r="AX71" s="102"/>
      <c r="AY71" s="102"/>
      <c r="AZ71" s="102"/>
      <c r="BA71" s="102"/>
      <c r="BB71" s="102"/>
      <c r="BC71" s="102"/>
      <c r="BD71" s="102"/>
      <c r="BE71" s="102"/>
      <c r="BF71" s="102"/>
      <c r="BG71" s="102"/>
      <c r="BH71" s="102"/>
      <c r="BI71" s="601"/>
      <c r="BJ71" s="601"/>
      <c r="BK71" s="601"/>
      <c r="BL71" s="601"/>
      <c r="BM71" s="601"/>
      <c r="BN71" s="601"/>
      <c r="BO71" s="602"/>
    </row>
    <row r="72" spans="1:67" s="68" customFormat="1" ht="12.75" customHeight="1" x14ac:dyDescent="0.2">
      <c r="A72" s="978" t="str">
        <f>T(Admin!C72)</f>
        <v/>
      </c>
      <c r="B72" s="979"/>
      <c r="C72" s="979"/>
      <c r="D72" s="980"/>
      <c r="E72" s="937" t="str">
        <f>T(Admin!D72)</f>
        <v/>
      </c>
      <c r="F72" s="938"/>
      <c r="G72" s="938"/>
      <c r="H72" s="938"/>
      <c r="I72" s="938"/>
      <c r="J72" s="938"/>
      <c r="K72" s="938"/>
      <c r="L72" s="938"/>
      <c r="M72" s="938"/>
      <c r="N72" s="938"/>
      <c r="O72" s="938"/>
      <c r="P72" s="938"/>
      <c r="Q72" s="938"/>
      <c r="R72" s="964"/>
      <c r="S72" s="206"/>
      <c r="T72" s="102"/>
      <c r="U72" s="102"/>
      <c r="V72" s="102"/>
      <c r="W72" s="102"/>
      <c r="X72" s="102"/>
      <c r="Y72" s="162"/>
      <c r="Z72" s="102"/>
      <c r="AA72" s="102"/>
      <c r="AB72" s="102"/>
      <c r="AC72" s="102"/>
      <c r="AD72" s="102"/>
      <c r="AE72" s="162"/>
      <c r="AF72" s="102"/>
      <c r="AG72" s="102"/>
      <c r="AH72" s="102"/>
      <c r="AI72" s="102"/>
      <c r="AJ72" s="102"/>
      <c r="AK72" s="102"/>
      <c r="AL72" s="102"/>
      <c r="AM72" s="102"/>
      <c r="AN72" s="102"/>
      <c r="AO72" s="102"/>
      <c r="AP72" s="102"/>
      <c r="AQ72" s="102"/>
      <c r="AR72" s="102"/>
      <c r="AS72" s="162"/>
      <c r="AT72" s="162"/>
      <c r="AU72" s="102"/>
      <c r="AV72" s="102"/>
      <c r="AW72" s="102"/>
      <c r="AX72" s="102"/>
      <c r="AY72" s="102"/>
      <c r="AZ72" s="102"/>
      <c r="BA72" s="102"/>
      <c r="BB72" s="102"/>
      <c r="BC72" s="102"/>
      <c r="BD72" s="102"/>
      <c r="BE72" s="102"/>
      <c r="BF72" s="102"/>
      <c r="BG72" s="102"/>
      <c r="BH72" s="102"/>
      <c r="BI72" s="601"/>
      <c r="BJ72" s="601"/>
      <c r="BK72" s="601"/>
      <c r="BL72" s="601"/>
      <c r="BM72" s="601"/>
      <c r="BN72" s="601"/>
      <c r="BO72" s="602"/>
    </row>
    <row r="73" spans="1:67" s="68" customFormat="1" ht="12.75" customHeight="1" x14ac:dyDescent="0.2">
      <c r="A73" s="978" t="str">
        <f>T(Admin!C73)</f>
        <v/>
      </c>
      <c r="B73" s="979"/>
      <c r="C73" s="979"/>
      <c r="D73" s="980"/>
      <c r="E73" s="937" t="str">
        <f>T(Admin!D73)</f>
        <v/>
      </c>
      <c r="F73" s="938"/>
      <c r="G73" s="938"/>
      <c r="H73" s="938"/>
      <c r="I73" s="938"/>
      <c r="J73" s="938"/>
      <c r="K73" s="938"/>
      <c r="L73" s="938"/>
      <c r="M73" s="938"/>
      <c r="N73" s="938"/>
      <c r="O73" s="938"/>
      <c r="P73" s="938"/>
      <c r="Q73" s="938"/>
      <c r="R73" s="964"/>
      <c r="S73" s="206"/>
      <c r="T73" s="102"/>
      <c r="U73" s="102"/>
      <c r="V73" s="102"/>
      <c r="W73" s="102"/>
      <c r="X73" s="102"/>
      <c r="Y73" s="162"/>
      <c r="Z73" s="102"/>
      <c r="AA73" s="102"/>
      <c r="AB73" s="102"/>
      <c r="AC73" s="102"/>
      <c r="AD73" s="102"/>
      <c r="AE73" s="162"/>
      <c r="AF73" s="102"/>
      <c r="AG73" s="102"/>
      <c r="AH73" s="102"/>
      <c r="AI73" s="102"/>
      <c r="AJ73" s="102"/>
      <c r="AK73" s="102"/>
      <c r="AL73" s="102"/>
      <c r="AM73" s="102"/>
      <c r="AN73" s="102"/>
      <c r="AO73" s="102"/>
      <c r="AP73" s="102"/>
      <c r="AQ73" s="102"/>
      <c r="AR73" s="102"/>
      <c r="AS73" s="162"/>
      <c r="AT73" s="162"/>
      <c r="AU73" s="102"/>
      <c r="AV73" s="102"/>
      <c r="AW73" s="102"/>
      <c r="AX73" s="102"/>
      <c r="AY73" s="102"/>
      <c r="AZ73" s="102"/>
      <c r="BA73" s="102"/>
      <c r="BB73" s="102"/>
      <c r="BC73" s="102"/>
      <c r="BD73" s="102"/>
      <c r="BE73" s="102"/>
      <c r="BF73" s="102"/>
      <c r="BG73" s="102"/>
      <c r="BH73" s="102"/>
      <c r="BI73" s="601"/>
      <c r="BJ73" s="601"/>
      <c r="BK73" s="601"/>
      <c r="BL73" s="601"/>
      <c r="BM73" s="601"/>
      <c r="BN73" s="601"/>
      <c r="BO73" s="602"/>
    </row>
    <row r="74" spans="1:67" s="68" customFormat="1" ht="12.75" customHeight="1" x14ac:dyDescent="0.2">
      <c r="A74" s="978" t="str">
        <f>T(Admin!C74)</f>
        <v/>
      </c>
      <c r="B74" s="979"/>
      <c r="C74" s="979"/>
      <c r="D74" s="980"/>
      <c r="E74" s="937" t="str">
        <f>T(Admin!D74)</f>
        <v/>
      </c>
      <c r="F74" s="938"/>
      <c r="G74" s="938"/>
      <c r="H74" s="938"/>
      <c r="I74" s="938"/>
      <c r="J74" s="938"/>
      <c r="K74" s="938"/>
      <c r="L74" s="938"/>
      <c r="M74" s="938"/>
      <c r="N74" s="938"/>
      <c r="O74" s="938"/>
      <c r="P74" s="938"/>
      <c r="Q74" s="938"/>
      <c r="R74" s="964"/>
      <c r="S74" s="206"/>
      <c r="T74" s="102"/>
      <c r="U74" s="102"/>
      <c r="V74" s="102"/>
      <c r="W74" s="102"/>
      <c r="X74" s="102"/>
      <c r="Y74" s="162"/>
      <c r="Z74" s="102"/>
      <c r="AA74" s="102"/>
      <c r="AB74" s="102"/>
      <c r="AC74" s="102"/>
      <c r="AD74" s="102"/>
      <c r="AE74" s="162"/>
      <c r="AF74" s="102"/>
      <c r="AG74" s="102"/>
      <c r="AH74" s="102"/>
      <c r="AI74" s="102"/>
      <c r="AJ74" s="102"/>
      <c r="AK74" s="102"/>
      <c r="AL74" s="102"/>
      <c r="AM74" s="102"/>
      <c r="AN74" s="102"/>
      <c r="AO74" s="102"/>
      <c r="AP74" s="102"/>
      <c r="AQ74" s="102"/>
      <c r="AR74" s="102"/>
      <c r="AS74" s="162"/>
      <c r="AT74" s="162"/>
      <c r="AU74" s="102"/>
      <c r="AV74" s="102"/>
      <c r="AW74" s="102"/>
      <c r="AX74" s="102"/>
      <c r="AY74" s="102"/>
      <c r="AZ74" s="102"/>
      <c r="BA74" s="102"/>
      <c r="BB74" s="102"/>
      <c r="BC74" s="102"/>
      <c r="BD74" s="102"/>
      <c r="BE74" s="102"/>
      <c r="BF74" s="102"/>
      <c r="BG74" s="102"/>
      <c r="BH74" s="102"/>
      <c r="BI74" s="601"/>
      <c r="BJ74" s="601"/>
      <c r="BK74" s="601"/>
      <c r="BL74" s="601"/>
      <c r="BM74" s="601"/>
      <c r="BN74" s="601"/>
      <c r="BO74" s="602"/>
    </row>
    <row r="75" spans="1:67" s="68" customFormat="1" ht="12.75" customHeight="1" x14ac:dyDescent="0.2">
      <c r="A75" s="978" t="str">
        <f>T(Admin!C75)</f>
        <v/>
      </c>
      <c r="B75" s="979"/>
      <c r="C75" s="979"/>
      <c r="D75" s="980"/>
      <c r="E75" s="937" t="str">
        <f>T(Admin!D75)</f>
        <v/>
      </c>
      <c r="F75" s="938"/>
      <c r="G75" s="938"/>
      <c r="H75" s="938"/>
      <c r="I75" s="938"/>
      <c r="J75" s="938"/>
      <c r="K75" s="938"/>
      <c r="L75" s="938"/>
      <c r="M75" s="938"/>
      <c r="N75" s="938"/>
      <c r="O75" s="938"/>
      <c r="P75" s="938"/>
      <c r="Q75" s="938"/>
      <c r="R75" s="964"/>
      <c r="S75" s="206"/>
      <c r="T75" s="102"/>
      <c r="U75" s="102"/>
      <c r="V75" s="102"/>
      <c r="W75" s="102"/>
      <c r="X75" s="102"/>
      <c r="Y75" s="162"/>
      <c r="Z75" s="102"/>
      <c r="AA75" s="102"/>
      <c r="AB75" s="102"/>
      <c r="AC75" s="102"/>
      <c r="AD75" s="102"/>
      <c r="AE75" s="162"/>
      <c r="AF75" s="102"/>
      <c r="AG75" s="102"/>
      <c r="AH75" s="102"/>
      <c r="AI75" s="102"/>
      <c r="AJ75" s="102"/>
      <c r="AK75" s="102"/>
      <c r="AL75" s="102"/>
      <c r="AM75" s="102"/>
      <c r="AN75" s="102"/>
      <c r="AO75" s="102"/>
      <c r="AP75" s="102"/>
      <c r="AQ75" s="102"/>
      <c r="AR75" s="102"/>
      <c r="AS75" s="162"/>
      <c r="AT75" s="162"/>
      <c r="AU75" s="102"/>
      <c r="AV75" s="102"/>
      <c r="AW75" s="102"/>
      <c r="AX75" s="102"/>
      <c r="AY75" s="102"/>
      <c r="AZ75" s="102"/>
      <c r="BA75" s="102"/>
      <c r="BB75" s="102"/>
      <c r="BC75" s="102"/>
      <c r="BD75" s="102"/>
      <c r="BE75" s="102"/>
      <c r="BF75" s="102"/>
      <c r="BG75" s="102"/>
      <c r="BH75" s="102"/>
      <c r="BI75" s="601"/>
      <c r="BJ75" s="601"/>
      <c r="BK75" s="601"/>
      <c r="BL75" s="601"/>
      <c r="BM75" s="601"/>
      <c r="BN75" s="601"/>
      <c r="BO75" s="602"/>
    </row>
    <row r="76" spans="1:67" s="68" customFormat="1" ht="12.75" customHeight="1" x14ac:dyDescent="0.2">
      <c r="A76" s="978" t="str">
        <f>T(Admin!C76)</f>
        <v/>
      </c>
      <c r="B76" s="979"/>
      <c r="C76" s="979"/>
      <c r="D76" s="980"/>
      <c r="E76" s="937" t="str">
        <f>T(Admin!D76)</f>
        <v/>
      </c>
      <c r="F76" s="938"/>
      <c r="G76" s="938"/>
      <c r="H76" s="938"/>
      <c r="I76" s="938"/>
      <c r="J76" s="938"/>
      <c r="K76" s="938"/>
      <c r="L76" s="938"/>
      <c r="M76" s="938"/>
      <c r="N76" s="938"/>
      <c r="O76" s="938"/>
      <c r="P76" s="938"/>
      <c r="Q76" s="938"/>
      <c r="R76" s="964"/>
      <c r="S76" s="206"/>
      <c r="T76" s="102"/>
      <c r="U76" s="102"/>
      <c r="V76" s="102"/>
      <c r="W76" s="102"/>
      <c r="X76" s="102"/>
      <c r="Y76" s="162"/>
      <c r="Z76" s="102"/>
      <c r="AA76" s="102"/>
      <c r="AB76" s="102"/>
      <c r="AC76" s="102"/>
      <c r="AD76" s="102"/>
      <c r="AE76" s="162"/>
      <c r="AF76" s="102"/>
      <c r="AG76" s="102"/>
      <c r="AH76" s="102"/>
      <c r="AI76" s="102"/>
      <c r="AJ76" s="102"/>
      <c r="AK76" s="102"/>
      <c r="AL76" s="102"/>
      <c r="AM76" s="102"/>
      <c r="AN76" s="102"/>
      <c r="AO76" s="102"/>
      <c r="AP76" s="102"/>
      <c r="AQ76" s="102"/>
      <c r="AR76" s="102"/>
      <c r="AS76" s="162"/>
      <c r="AT76" s="162"/>
      <c r="AU76" s="102"/>
      <c r="AV76" s="102"/>
      <c r="AW76" s="102"/>
      <c r="AX76" s="102"/>
      <c r="AY76" s="102"/>
      <c r="AZ76" s="102"/>
      <c r="BA76" s="102"/>
      <c r="BB76" s="102"/>
      <c r="BC76" s="102"/>
      <c r="BD76" s="102"/>
      <c r="BE76" s="102"/>
      <c r="BF76" s="102"/>
      <c r="BG76" s="102"/>
      <c r="BH76" s="102"/>
      <c r="BI76" s="601"/>
      <c r="BJ76" s="601"/>
      <c r="BK76" s="601"/>
      <c r="BL76" s="601"/>
      <c r="BM76" s="601"/>
      <c r="BN76" s="601"/>
      <c r="BO76" s="602"/>
    </row>
    <row r="77" spans="1:67" s="68" customFormat="1" ht="12.75" customHeight="1" x14ac:dyDescent="0.2">
      <c r="A77" s="978" t="str">
        <f>T(Admin!C77)</f>
        <v/>
      </c>
      <c r="B77" s="979"/>
      <c r="C77" s="979"/>
      <c r="D77" s="980"/>
      <c r="E77" s="937" t="str">
        <f>T(Admin!D77)</f>
        <v/>
      </c>
      <c r="F77" s="938"/>
      <c r="G77" s="938"/>
      <c r="H77" s="938"/>
      <c r="I77" s="938"/>
      <c r="J77" s="938"/>
      <c r="K77" s="938"/>
      <c r="L77" s="938"/>
      <c r="M77" s="938"/>
      <c r="N77" s="938"/>
      <c r="O77" s="938"/>
      <c r="P77" s="938"/>
      <c r="Q77" s="938"/>
      <c r="R77" s="964"/>
      <c r="S77" s="206"/>
      <c r="T77" s="102"/>
      <c r="U77" s="102"/>
      <c r="V77" s="102"/>
      <c r="W77" s="102"/>
      <c r="X77" s="102"/>
      <c r="Y77" s="162"/>
      <c r="Z77" s="102"/>
      <c r="AA77" s="102"/>
      <c r="AB77" s="102"/>
      <c r="AC77" s="102"/>
      <c r="AD77" s="102"/>
      <c r="AE77" s="162"/>
      <c r="AF77" s="102"/>
      <c r="AG77" s="102"/>
      <c r="AH77" s="102"/>
      <c r="AI77" s="102"/>
      <c r="AJ77" s="102"/>
      <c r="AK77" s="102"/>
      <c r="AL77" s="102"/>
      <c r="AM77" s="102"/>
      <c r="AN77" s="102"/>
      <c r="AO77" s="102"/>
      <c r="AP77" s="102"/>
      <c r="AQ77" s="102"/>
      <c r="AR77" s="102"/>
      <c r="AS77" s="162"/>
      <c r="AT77" s="162"/>
      <c r="AU77" s="102"/>
      <c r="AV77" s="102"/>
      <c r="AW77" s="102"/>
      <c r="AX77" s="102"/>
      <c r="AY77" s="102"/>
      <c r="AZ77" s="102"/>
      <c r="BA77" s="102"/>
      <c r="BB77" s="102"/>
      <c r="BC77" s="102"/>
      <c r="BD77" s="102"/>
      <c r="BE77" s="102"/>
      <c r="BF77" s="102"/>
      <c r="BG77" s="102"/>
      <c r="BH77" s="102"/>
      <c r="BI77" s="601"/>
      <c r="BJ77" s="601"/>
      <c r="BK77" s="601"/>
      <c r="BL77" s="601"/>
      <c r="BM77" s="601"/>
      <c r="BN77" s="601"/>
      <c r="BO77" s="602"/>
    </row>
    <row r="78" spans="1:67" s="68" customFormat="1" ht="12.75" customHeight="1" x14ac:dyDescent="0.2">
      <c r="A78" s="978" t="str">
        <f>T(Admin!C78)</f>
        <v/>
      </c>
      <c r="B78" s="979"/>
      <c r="C78" s="979"/>
      <c r="D78" s="980"/>
      <c r="E78" s="937" t="str">
        <f>T(Admin!D78)</f>
        <v/>
      </c>
      <c r="F78" s="938"/>
      <c r="G78" s="938"/>
      <c r="H78" s="938"/>
      <c r="I78" s="938"/>
      <c r="J78" s="938"/>
      <c r="K78" s="938"/>
      <c r="L78" s="938"/>
      <c r="M78" s="938"/>
      <c r="N78" s="938"/>
      <c r="O78" s="938"/>
      <c r="P78" s="938"/>
      <c r="Q78" s="938"/>
      <c r="R78" s="964"/>
      <c r="S78" s="206"/>
      <c r="T78" s="102"/>
      <c r="U78" s="102"/>
      <c r="V78" s="102"/>
      <c r="W78" s="102"/>
      <c r="X78" s="102"/>
      <c r="Y78" s="162"/>
      <c r="Z78" s="102"/>
      <c r="AA78" s="102"/>
      <c r="AB78" s="102"/>
      <c r="AC78" s="102"/>
      <c r="AD78" s="102"/>
      <c r="AE78" s="162"/>
      <c r="AF78" s="102"/>
      <c r="AG78" s="102"/>
      <c r="AH78" s="102"/>
      <c r="AI78" s="102"/>
      <c r="AJ78" s="102"/>
      <c r="AK78" s="102"/>
      <c r="AL78" s="102"/>
      <c r="AM78" s="102"/>
      <c r="AN78" s="102"/>
      <c r="AO78" s="102"/>
      <c r="AP78" s="102"/>
      <c r="AQ78" s="102"/>
      <c r="AR78" s="102"/>
      <c r="AS78" s="162"/>
      <c r="AT78" s="162"/>
      <c r="AU78" s="102"/>
      <c r="AV78" s="102"/>
      <c r="AW78" s="102"/>
      <c r="AX78" s="102"/>
      <c r="AY78" s="102"/>
      <c r="AZ78" s="102"/>
      <c r="BA78" s="102"/>
      <c r="BB78" s="102"/>
      <c r="BC78" s="102"/>
      <c r="BD78" s="102"/>
      <c r="BE78" s="102"/>
      <c r="BF78" s="102"/>
      <c r="BG78" s="102"/>
      <c r="BH78" s="102"/>
      <c r="BI78" s="601"/>
      <c r="BJ78" s="601"/>
      <c r="BK78" s="601"/>
      <c r="BL78" s="601"/>
      <c r="BM78" s="601"/>
      <c r="BN78" s="601"/>
      <c r="BO78" s="602"/>
    </row>
    <row r="79" spans="1:67" s="68" customFormat="1" ht="12.75" customHeight="1" x14ac:dyDescent="0.2">
      <c r="A79" s="978" t="str">
        <f>T(Admin!C79)</f>
        <v/>
      </c>
      <c r="B79" s="979"/>
      <c r="C79" s="979"/>
      <c r="D79" s="980"/>
      <c r="E79" s="937" t="str">
        <f>T(Admin!D79)</f>
        <v/>
      </c>
      <c r="F79" s="938"/>
      <c r="G79" s="938"/>
      <c r="H79" s="938"/>
      <c r="I79" s="938"/>
      <c r="J79" s="938"/>
      <c r="K79" s="938"/>
      <c r="L79" s="938"/>
      <c r="M79" s="938"/>
      <c r="N79" s="938"/>
      <c r="O79" s="938"/>
      <c r="P79" s="938"/>
      <c r="Q79" s="938"/>
      <c r="R79" s="964"/>
      <c r="S79" s="206"/>
      <c r="T79" s="102"/>
      <c r="U79" s="102"/>
      <c r="V79" s="102"/>
      <c r="W79" s="102"/>
      <c r="X79" s="102"/>
      <c r="Y79" s="162"/>
      <c r="Z79" s="102"/>
      <c r="AA79" s="102"/>
      <c r="AB79" s="102"/>
      <c r="AC79" s="102"/>
      <c r="AD79" s="102"/>
      <c r="AE79" s="162"/>
      <c r="AF79" s="102"/>
      <c r="AG79" s="102"/>
      <c r="AH79" s="102"/>
      <c r="AI79" s="102"/>
      <c r="AJ79" s="102"/>
      <c r="AK79" s="102"/>
      <c r="AL79" s="102"/>
      <c r="AM79" s="102"/>
      <c r="AN79" s="102"/>
      <c r="AO79" s="102"/>
      <c r="AP79" s="102"/>
      <c r="AQ79" s="102"/>
      <c r="AR79" s="102"/>
      <c r="AS79" s="162"/>
      <c r="AT79" s="162"/>
      <c r="AU79" s="102"/>
      <c r="AV79" s="102"/>
      <c r="AW79" s="102"/>
      <c r="AX79" s="102"/>
      <c r="AY79" s="102"/>
      <c r="AZ79" s="102"/>
      <c r="BA79" s="102"/>
      <c r="BB79" s="102"/>
      <c r="BC79" s="102"/>
      <c r="BD79" s="102"/>
      <c r="BE79" s="102"/>
      <c r="BF79" s="102"/>
      <c r="BG79" s="102"/>
      <c r="BH79" s="102"/>
      <c r="BI79" s="601"/>
      <c r="BJ79" s="601"/>
      <c r="BK79" s="601"/>
      <c r="BL79" s="601"/>
      <c r="BM79" s="601"/>
      <c r="BN79" s="601"/>
      <c r="BO79" s="602"/>
    </row>
    <row r="80" spans="1:67" s="68" customFormat="1" ht="12.75" customHeight="1" x14ac:dyDescent="0.2">
      <c r="A80" s="978" t="str">
        <f>T(Admin!C80)</f>
        <v/>
      </c>
      <c r="B80" s="979"/>
      <c r="C80" s="979"/>
      <c r="D80" s="980"/>
      <c r="E80" s="937" t="str">
        <f>T(Admin!D80)</f>
        <v/>
      </c>
      <c r="F80" s="938"/>
      <c r="G80" s="938"/>
      <c r="H80" s="938"/>
      <c r="I80" s="938"/>
      <c r="J80" s="938"/>
      <c r="K80" s="938"/>
      <c r="L80" s="938"/>
      <c r="M80" s="938"/>
      <c r="N80" s="938"/>
      <c r="O80" s="938"/>
      <c r="P80" s="938"/>
      <c r="Q80" s="938"/>
      <c r="R80" s="964"/>
      <c r="S80" s="206"/>
      <c r="T80" s="102"/>
      <c r="U80" s="102"/>
      <c r="V80" s="102"/>
      <c r="W80" s="102"/>
      <c r="X80" s="102"/>
      <c r="Y80" s="162"/>
      <c r="Z80" s="102"/>
      <c r="AA80" s="102"/>
      <c r="AB80" s="102"/>
      <c r="AC80" s="102"/>
      <c r="AD80" s="102"/>
      <c r="AE80" s="162"/>
      <c r="AF80" s="102"/>
      <c r="AG80" s="102"/>
      <c r="AH80" s="102"/>
      <c r="AI80" s="102"/>
      <c r="AJ80" s="102"/>
      <c r="AK80" s="102"/>
      <c r="AL80" s="102"/>
      <c r="AM80" s="102"/>
      <c r="AN80" s="102"/>
      <c r="AO80" s="102"/>
      <c r="AP80" s="102"/>
      <c r="AQ80" s="102"/>
      <c r="AR80" s="102"/>
      <c r="AS80" s="162"/>
      <c r="AT80" s="162"/>
      <c r="AU80" s="102"/>
      <c r="AV80" s="102"/>
      <c r="AW80" s="102"/>
      <c r="AX80" s="102"/>
      <c r="AY80" s="102"/>
      <c r="AZ80" s="102"/>
      <c r="BA80" s="102"/>
      <c r="BB80" s="102"/>
      <c r="BC80" s="102"/>
      <c r="BD80" s="102"/>
      <c r="BE80" s="102"/>
      <c r="BF80" s="102"/>
      <c r="BG80" s="102"/>
      <c r="BH80" s="102"/>
      <c r="BI80" s="601"/>
      <c r="BJ80" s="601"/>
      <c r="BK80" s="601"/>
      <c r="BL80" s="601"/>
      <c r="BM80" s="601"/>
      <c r="BN80" s="601"/>
      <c r="BO80" s="602"/>
    </row>
    <row r="81" spans="1:67" s="68" customFormat="1" ht="12.75" customHeight="1" thickBot="1" x14ac:dyDescent="0.25">
      <c r="A81" s="995" t="str">
        <f>T(Admin!C81)</f>
        <v/>
      </c>
      <c r="B81" s="996"/>
      <c r="C81" s="996"/>
      <c r="D81" s="997"/>
      <c r="E81" s="939" t="str">
        <f>T(Admin!D81)</f>
        <v/>
      </c>
      <c r="F81" s="940"/>
      <c r="G81" s="940"/>
      <c r="H81" s="940"/>
      <c r="I81" s="940"/>
      <c r="J81" s="940"/>
      <c r="K81" s="940"/>
      <c r="L81" s="940"/>
      <c r="M81" s="940"/>
      <c r="N81" s="940"/>
      <c r="O81" s="940"/>
      <c r="P81" s="940"/>
      <c r="Q81" s="940"/>
      <c r="R81" s="981"/>
      <c r="S81" s="207"/>
      <c r="T81" s="103"/>
      <c r="U81" s="103"/>
      <c r="V81" s="103"/>
      <c r="W81" s="103"/>
      <c r="X81" s="103"/>
      <c r="Y81" s="163"/>
      <c r="Z81" s="103"/>
      <c r="AA81" s="103"/>
      <c r="AB81" s="103"/>
      <c r="AC81" s="103"/>
      <c r="AD81" s="103"/>
      <c r="AE81" s="163"/>
      <c r="AF81" s="103"/>
      <c r="AG81" s="103"/>
      <c r="AH81" s="103"/>
      <c r="AI81" s="103"/>
      <c r="AJ81" s="103"/>
      <c r="AK81" s="103"/>
      <c r="AL81" s="103"/>
      <c r="AM81" s="103"/>
      <c r="AN81" s="103"/>
      <c r="AO81" s="103"/>
      <c r="AP81" s="103"/>
      <c r="AQ81" s="103"/>
      <c r="AR81" s="103"/>
      <c r="AS81" s="163"/>
      <c r="AT81" s="163"/>
      <c r="AU81" s="103"/>
      <c r="AV81" s="103"/>
      <c r="AW81" s="103"/>
      <c r="AX81" s="103"/>
      <c r="AY81" s="103"/>
      <c r="AZ81" s="103"/>
      <c r="BA81" s="103"/>
      <c r="BB81" s="103"/>
      <c r="BC81" s="103"/>
      <c r="BD81" s="103"/>
      <c r="BE81" s="103"/>
      <c r="BF81" s="103"/>
      <c r="BG81" s="103"/>
      <c r="BH81" s="103"/>
      <c r="BI81" s="607"/>
      <c r="BJ81" s="607"/>
      <c r="BK81" s="607"/>
      <c r="BL81" s="607"/>
      <c r="BM81" s="607"/>
      <c r="BN81" s="607"/>
      <c r="BO81" s="608"/>
    </row>
    <row r="82" spans="1:67" s="68" customFormat="1" ht="13.5" customHeight="1" x14ac:dyDescent="0.2">
      <c r="A82" s="977" t="s">
        <v>80</v>
      </c>
      <c r="B82" s="977"/>
      <c r="C82" s="977"/>
      <c r="D82" s="977"/>
      <c r="E82" s="977"/>
      <c r="F82" s="977"/>
      <c r="G82" s="977"/>
      <c r="H82" s="977"/>
      <c r="I82" s="977"/>
      <c r="J82" s="977"/>
      <c r="K82" s="977"/>
      <c r="L82" s="977"/>
      <c r="M82" s="977"/>
      <c r="N82" s="977"/>
      <c r="O82" s="977"/>
      <c r="P82" s="977"/>
      <c r="Q82" s="977"/>
      <c r="R82" s="977"/>
      <c r="S82" s="590" t="s">
        <v>81</v>
      </c>
      <c r="T82" s="54"/>
      <c r="U82" s="54"/>
      <c r="V82" s="54"/>
      <c r="W82" s="54"/>
      <c r="X82" s="54"/>
      <c r="Y82" s="54"/>
      <c r="Z82" s="54"/>
      <c r="AA82" s="54"/>
      <c r="AB82" s="54"/>
      <c r="AC82" s="54"/>
      <c r="AD82" s="54"/>
      <c r="AE82" s="54"/>
      <c r="AF82" s="54"/>
      <c r="AG82" s="54"/>
      <c r="AH82" s="54"/>
      <c r="AI82" s="54"/>
      <c r="AJ82" s="54"/>
      <c r="AK82" s="54"/>
      <c r="AL82" s="54"/>
      <c r="AM82" s="54"/>
      <c r="AN82" s="54"/>
      <c r="AO82" s="963" t="s">
        <v>82</v>
      </c>
      <c r="AP82" s="962"/>
      <c r="AQ82" s="962"/>
      <c r="AR82" s="962"/>
      <c r="AS82" s="962"/>
      <c r="AT82" s="962"/>
      <c r="AU82" s="962"/>
      <c r="AV82" s="962"/>
      <c r="AW82" s="962"/>
      <c r="AX82" s="962"/>
      <c r="AY82" s="962"/>
      <c r="AZ82" s="962"/>
      <c r="BA82" s="962"/>
      <c r="BB82" s="962"/>
      <c r="BC82" s="962"/>
      <c r="BD82" s="962"/>
      <c r="BE82" s="962"/>
      <c r="BF82" s="962"/>
      <c r="BG82" s="962"/>
      <c r="BH82" s="962"/>
      <c r="BI82" s="962"/>
      <c r="BJ82" s="54"/>
      <c r="BK82" s="54"/>
      <c r="BL82" s="568"/>
      <c r="BM82" s="553"/>
      <c r="BN82" s="553"/>
      <c r="BO82" s="569"/>
    </row>
    <row r="83" spans="1:67" s="68" customFormat="1" ht="12" customHeight="1" x14ac:dyDescent="0.2">
      <c r="A83" s="34"/>
      <c r="B83" s="34"/>
      <c r="C83" s="34"/>
      <c r="D83" s="34"/>
      <c r="E83" s="34"/>
      <c r="F83" s="34"/>
      <c r="G83" s="34"/>
      <c r="H83" s="34"/>
      <c r="I83" s="34"/>
      <c r="J83" s="34"/>
      <c r="K83" s="34"/>
      <c r="L83" s="34"/>
      <c r="M83" s="34"/>
      <c r="N83" s="34"/>
      <c r="O83" s="34"/>
      <c r="P83" s="34"/>
      <c r="Q83" s="34"/>
      <c r="R83" s="3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963" t="s">
        <v>83</v>
      </c>
      <c r="BA83" s="963"/>
      <c r="BB83" s="963"/>
      <c r="BC83" s="963"/>
      <c r="BD83" s="963"/>
      <c r="BE83" s="963"/>
      <c r="BF83" s="963"/>
      <c r="BG83" s="963"/>
      <c r="BH83" s="963"/>
      <c r="BI83" s="963"/>
      <c r="BJ83" s="54"/>
      <c r="BK83" s="54"/>
      <c r="BL83" s="568"/>
      <c r="BM83" s="553"/>
      <c r="BN83" s="553"/>
      <c r="BO83" s="569"/>
    </row>
    <row r="84" spans="1:67" s="68" customFormat="1" ht="12" customHeight="1" x14ac:dyDescent="0.2">
      <c r="A84" s="591"/>
      <c r="B84" s="591"/>
      <c r="C84" s="591"/>
      <c r="D84" s="591"/>
      <c r="E84" s="591"/>
      <c r="F84" s="591"/>
      <c r="G84" s="568"/>
      <c r="H84" s="568"/>
      <c r="I84" s="591"/>
      <c r="J84" s="591"/>
      <c r="K84" s="591"/>
      <c r="L84" s="591"/>
      <c r="M84" s="591"/>
      <c r="N84" s="591"/>
      <c r="O84" s="591"/>
      <c r="P84" s="591"/>
      <c r="Q84" s="591"/>
      <c r="R84" s="591"/>
      <c r="S84" s="570"/>
      <c r="T84" s="570"/>
      <c r="U84" s="570"/>
      <c r="V84" s="570"/>
      <c r="W84" s="570"/>
      <c r="X84" s="570"/>
      <c r="Y84" s="570"/>
      <c r="Z84" s="570"/>
      <c r="AA84" s="570"/>
      <c r="AB84" s="570"/>
      <c r="AC84" s="570"/>
      <c r="AD84" s="570"/>
      <c r="AE84" s="570"/>
      <c r="AF84" s="570"/>
      <c r="AG84" s="570"/>
      <c r="AH84" s="570"/>
      <c r="AI84" s="570"/>
      <c r="AJ84" s="570"/>
      <c r="AK84" s="570"/>
      <c r="AL84" s="570"/>
      <c r="AM84" s="570"/>
      <c r="AN84" s="570"/>
      <c r="AO84" s="54"/>
      <c r="AP84" s="54"/>
      <c r="AQ84" s="54"/>
      <c r="AR84" s="54"/>
      <c r="AS84" s="54"/>
      <c r="AT84" s="54"/>
      <c r="AU84" s="54"/>
      <c r="AV84" s="54"/>
      <c r="AW84" s="54"/>
      <c r="AX84" s="54"/>
      <c r="AY84" s="54"/>
      <c r="AZ84" s="54"/>
      <c r="BA84" s="54"/>
      <c r="BB84" s="54"/>
      <c r="BC84" s="54"/>
      <c r="BD84" s="54"/>
      <c r="BE84" s="54"/>
      <c r="BF84" s="54"/>
      <c r="BG84" s="54"/>
      <c r="BH84" s="54"/>
      <c r="BI84" s="54"/>
      <c r="BJ84" s="54"/>
      <c r="BK84" s="54"/>
      <c r="BL84" s="553"/>
      <c r="BM84" s="553"/>
      <c r="BN84" s="553"/>
      <c r="BO84" s="569"/>
    </row>
    <row r="85" spans="1:67" s="68" customFormat="1" ht="23.25" customHeight="1" x14ac:dyDescent="0.2">
      <c r="A85" s="591"/>
      <c r="B85" s="591"/>
      <c r="C85" s="591"/>
      <c r="D85" s="591"/>
      <c r="E85" s="591"/>
      <c r="F85" s="982"/>
      <c r="G85" s="983"/>
      <c r="H85" s="984" t="s">
        <v>84</v>
      </c>
      <c r="I85" s="985"/>
      <c r="J85" s="985"/>
      <c r="K85" s="985"/>
      <c r="L85" s="985"/>
      <c r="M85" s="985"/>
      <c r="N85" s="985"/>
      <c r="O85" s="985"/>
      <c r="P85" s="986"/>
      <c r="Q85" s="591"/>
      <c r="R85" s="581"/>
      <c r="S85" s="984" t="s">
        <v>85</v>
      </c>
      <c r="T85" s="968"/>
      <c r="U85" s="968"/>
      <c r="V85" s="968"/>
      <c r="W85" s="968"/>
      <c r="X85" s="968"/>
      <c r="Y85" s="969"/>
      <c r="Z85" s="54"/>
      <c r="AA85" s="582"/>
      <c r="AB85" s="968" t="s">
        <v>41</v>
      </c>
      <c r="AC85" s="968"/>
      <c r="AD85" s="968"/>
      <c r="AE85" s="968"/>
      <c r="AF85" s="968"/>
      <c r="AG85" s="969"/>
      <c r="AH85" s="54"/>
      <c r="AI85" s="54"/>
      <c r="AJ85" s="54"/>
      <c r="AK85" s="570"/>
      <c r="AL85" s="961" t="s">
        <v>201</v>
      </c>
      <c r="AM85" s="962"/>
      <c r="AN85" s="962"/>
      <c r="AO85" s="962"/>
      <c r="AP85" s="962"/>
      <c r="AQ85" s="962"/>
      <c r="AR85" s="962"/>
      <c r="AS85" s="962"/>
      <c r="AT85" s="962"/>
      <c r="AU85" s="962"/>
      <c r="AV85" s="583"/>
      <c r="AW85" s="583"/>
      <c r="AX85" s="583"/>
      <c r="AY85" s="583"/>
      <c r="AZ85" s="583"/>
      <c r="BA85" s="583"/>
      <c r="BB85" s="583"/>
      <c r="BC85" s="583"/>
      <c r="BD85" s="583"/>
      <c r="BE85" s="583"/>
      <c r="BF85" s="583"/>
      <c r="BG85" s="583"/>
      <c r="BH85" s="583"/>
      <c r="BI85" s="583"/>
      <c r="BJ85" s="583"/>
      <c r="BK85" s="54"/>
      <c r="BL85" s="553"/>
      <c r="BM85" s="553"/>
      <c r="BN85" s="553"/>
      <c r="BO85" s="569"/>
    </row>
    <row r="86" spans="1:67" s="68" customFormat="1" ht="12" customHeight="1" x14ac:dyDescent="0.2">
      <c r="A86" s="591"/>
      <c r="B86" s="591"/>
      <c r="C86" s="591"/>
      <c r="D86" s="591"/>
      <c r="E86" s="591"/>
      <c r="F86" s="591"/>
      <c r="G86" s="591"/>
      <c r="H86" s="591"/>
      <c r="I86" s="591"/>
      <c r="J86" s="591"/>
      <c r="K86" s="591"/>
      <c r="L86" s="591"/>
      <c r="M86" s="591"/>
      <c r="N86" s="591"/>
      <c r="O86" s="591"/>
      <c r="P86" s="591"/>
      <c r="Q86" s="591"/>
      <c r="R86" s="591"/>
      <c r="S86" s="570"/>
      <c r="T86" s="570"/>
      <c r="U86" s="570"/>
      <c r="V86" s="570"/>
      <c r="W86" s="570"/>
      <c r="X86" s="570"/>
      <c r="Y86" s="570"/>
      <c r="Z86" s="570"/>
      <c r="AA86" s="570"/>
      <c r="AB86" s="570"/>
      <c r="AC86" s="570"/>
      <c r="AD86" s="570"/>
      <c r="AE86" s="570"/>
      <c r="AF86" s="570"/>
      <c r="AG86" s="570"/>
      <c r="AH86" s="570"/>
      <c r="AI86" s="570"/>
      <c r="AJ86" s="570"/>
      <c r="AK86" s="570"/>
      <c r="AL86" s="570"/>
      <c r="AM86" s="570"/>
      <c r="AN86" s="54"/>
      <c r="AO86" s="54"/>
      <c r="AP86" s="54"/>
      <c r="AQ86" s="54"/>
      <c r="AR86" s="54"/>
      <c r="AS86" s="54"/>
      <c r="AT86" s="54"/>
      <c r="AU86" s="54"/>
      <c r="AV86" s="54"/>
      <c r="AW86" s="54"/>
      <c r="AX86" s="54"/>
      <c r="AY86" s="54"/>
      <c r="AZ86" s="54"/>
      <c r="BA86" s="54"/>
      <c r="BB86" s="54"/>
      <c r="BC86" s="54"/>
      <c r="BD86" s="54"/>
      <c r="BE86" s="54"/>
      <c r="BF86" s="54"/>
      <c r="BG86" s="54"/>
      <c r="BH86" s="54"/>
      <c r="BI86" s="54"/>
      <c r="BJ86" s="54"/>
      <c r="BK86" s="54"/>
      <c r="BL86" s="553"/>
      <c r="BM86" s="553"/>
      <c r="BN86" s="553"/>
      <c r="BO86" s="569"/>
    </row>
    <row r="87" spans="1:67" s="68" customFormat="1" ht="23.25" customHeight="1" thickBot="1" x14ac:dyDescent="0.25">
      <c r="A87" s="591"/>
      <c r="B87" s="591"/>
      <c r="C87" s="591"/>
      <c r="D87" s="591"/>
      <c r="E87" s="591"/>
      <c r="F87" s="591"/>
      <c r="G87" s="592"/>
      <c r="H87" s="592"/>
      <c r="I87" s="591"/>
      <c r="J87" s="591"/>
      <c r="K87" s="591"/>
      <c r="L87" s="591"/>
      <c r="M87" s="591"/>
      <c r="N87" s="591"/>
      <c r="O87" s="591"/>
      <c r="P87" s="591"/>
      <c r="Q87" s="591"/>
      <c r="R87" s="591"/>
      <c r="S87" s="585"/>
      <c r="T87" s="586"/>
      <c r="U87" s="586"/>
      <c r="V87" s="586"/>
      <c r="W87" s="586"/>
      <c r="X87" s="586"/>
      <c r="Y87" s="586"/>
      <c r="Z87" s="586"/>
      <c r="AA87" s="586"/>
      <c r="AB87" s="585"/>
      <c r="AC87" s="586"/>
      <c r="AD87" s="586"/>
      <c r="AE87" s="586"/>
      <c r="AF87" s="586"/>
      <c r="AG87" s="586"/>
      <c r="AH87" s="586"/>
      <c r="AI87" s="586"/>
      <c r="AJ87" s="585"/>
      <c r="AK87" s="585"/>
      <c r="AL87" s="585"/>
      <c r="AM87" s="585"/>
      <c r="AN87" s="586"/>
      <c r="AO87" s="586"/>
      <c r="AP87" s="586"/>
      <c r="AQ87" s="586"/>
      <c r="AR87" s="586"/>
      <c r="AS87" s="586"/>
      <c r="AT87" s="586"/>
      <c r="AU87" s="586"/>
      <c r="AV87" s="586"/>
      <c r="AW87" s="586"/>
      <c r="AX87" s="586"/>
      <c r="AY87" s="586"/>
      <c r="AZ87" s="586"/>
      <c r="BA87" s="586"/>
      <c r="BB87" s="586"/>
      <c r="BC87" s="586"/>
      <c r="BD87" s="586"/>
      <c r="BE87" s="586"/>
      <c r="BF87" s="586"/>
      <c r="BG87" s="586"/>
      <c r="BH87" s="586"/>
      <c r="BI87" s="586"/>
      <c r="BJ87" s="586"/>
      <c r="BK87" s="586"/>
      <c r="BL87" s="563"/>
      <c r="BM87" s="563"/>
      <c r="BN87" s="563"/>
      <c r="BO87" s="565"/>
    </row>
    <row r="88" spans="1:67" s="68" customFormat="1" ht="12" customHeight="1" x14ac:dyDescent="0.2"/>
    <row r="89" spans="1:67" s="68" customFormat="1" ht="12" customHeight="1" x14ac:dyDescent="0.2"/>
    <row r="90" spans="1:67" s="68" customFormat="1" ht="12" customHeight="1" x14ac:dyDescent="0.2"/>
    <row r="91" spans="1:67" s="68" customFormat="1" ht="12" customHeight="1" x14ac:dyDescent="0.2"/>
    <row r="92" spans="1:67" s="68" customFormat="1" ht="12" customHeight="1" x14ac:dyDescent="0.2"/>
    <row r="93" spans="1:67" s="68" customFormat="1" ht="12" customHeight="1" x14ac:dyDescent="0.2"/>
    <row r="94" spans="1:67" s="68" customFormat="1" ht="12" customHeight="1" x14ac:dyDescent="0.2"/>
    <row r="95" spans="1:67" s="68" customFormat="1" ht="12" customHeight="1" x14ac:dyDescent="0.2"/>
    <row r="96" spans="1:67" s="68" customFormat="1" ht="12" customHeight="1" x14ac:dyDescent="0.2"/>
    <row r="97" spans="1:64" s="68" customFormat="1" ht="12" customHeight="1" x14ac:dyDescent="0.2"/>
    <row r="98" spans="1:64" s="68" customFormat="1" ht="12.75" customHeight="1" x14ac:dyDescent="0.2"/>
    <row r="99" spans="1:64" s="68" customFormat="1" ht="14.25" customHeight="1" x14ac:dyDescent="0.2"/>
    <row r="100" spans="1:64" s="533" customFormat="1" ht="16.5" customHeight="1" x14ac:dyDescent="0.2">
      <c r="A100" s="68"/>
      <c r="B100" s="68"/>
      <c r="C100" s="68"/>
      <c r="D100" s="68"/>
      <c r="E100" s="68"/>
      <c r="F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68"/>
      <c r="BI100" s="68"/>
      <c r="BJ100" s="68"/>
      <c r="BK100" s="68"/>
      <c r="BL100" s="68"/>
    </row>
    <row r="101" spans="1:64" s="533" customFormat="1" ht="17.25" customHeight="1" x14ac:dyDescent="0.2">
      <c r="A101" s="68"/>
      <c r="B101" s="68"/>
      <c r="C101" s="68"/>
      <c r="D101" s="68"/>
      <c r="E101" s="68"/>
      <c r="F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68"/>
      <c r="BI101" s="68"/>
      <c r="BJ101" s="68"/>
      <c r="BK101" s="68"/>
      <c r="BL101" s="68"/>
    </row>
    <row r="102" spans="1:64" s="533" customFormat="1" ht="16.5" customHeight="1" x14ac:dyDescent="0.2">
      <c r="A102" s="68"/>
      <c r="B102" s="68"/>
      <c r="C102" s="68"/>
      <c r="D102" s="68"/>
      <c r="E102" s="68"/>
      <c r="F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68"/>
      <c r="BI102" s="68"/>
      <c r="BJ102" s="68"/>
      <c r="BK102" s="68"/>
      <c r="BL102" s="68"/>
    </row>
    <row r="103" spans="1:64" s="533" customFormat="1" ht="16.5" customHeight="1" x14ac:dyDescent="0.2">
      <c r="A103" s="68"/>
      <c r="B103" s="68"/>
      <c r="C103" s="68"/>
      <c r="D103" s="68"/>
      <c r="E103" s="68"/>
      <c r="F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68"/>
      <c r="BI103" s="68"/>
      <c r="BJ103" s="68"/>
      <c r="BK103" s="68"/>
      <c r="BL103" s="68"/>
    </row>
    <row r="104" spans="1:64" s="533" customFormat="1" ht="16.5" customHeight="1" x14ac:dyDescent="0.2">
      <c r="A104" s="68"/>
      <c r="B104" s="68"/>
      <c r="C104" s="68"/>
      <c r="D104" s="68"/>
      <c r="E104" s="68"/>
      <c r="F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68"/>
      <c r="BI104" s="68"/>
      <c r="BJ104" s="68"/>
      <c r="BK104" s="68"/>
      <c r="BL104" s="68"/>
    </row>
    <row r="105" spans="1:64" s="68" customFormat="1" ht="15.75" customHeight="1" x14ac:dyDescent="0.2"/>
    <row r="106" spans="1:64" s="68" customFormat="1" ht="15.75" customHeight="1" x14ac:dyDescent="0.2"/>
    <row r="107" spans="1:64" s="68" customFormat="1" ht="9.9499999999999993" customHeight="1" x14ac:dyDescent="0.2"/>
    <row r="108" spans="1:64" s="68" customFormat="1" ht="9.9499999999999993" customHeight="1" x14ac:dyDescent="0.2"/>
    <row r="109" spans="1:64" s="68" customFormat="1" ht="9.9499999999999993" customHeight="1" x14ac:dyDescent="0.2"/>
    <row r="110" spans="1:64" s="68" customFormat="1" ht="9.9499999999999993" customHeight="1" x14ac:dyDescent="0.2"/>
    <row r="111" spans="1:64" s="68" customFormat="1" ht="9.9499999999999993" customHeight="1" x14ac:dyDescent="0.2"/>
    <row r="112" spans="1:64" s="68" customFormat="1" ht="9.9499999999999993" customHeight="1" x14ac:dyDescent="0.2"/>
    <row r="113" s="68" customFormat="1" ht="9.9499999999999993" customHeight="1" x14ac:dyDescent="0.2"/>
    <row r="114" s="68" customFormat="1" ht="9.9499999999999993" customHeight="1" x14ac:dyDescent="0.2"/>
    <row r="115" s="68" customFormat="1" ht="9.9499999999999993" customHeight="1" x14ac:dyDescent="0.2"/>
    <row r="116" s="68" customFormat="1" ht="9.9499999999999993" customHeight="1" x14ac:dyDescent="0.2"/>
    <row r="117" s="68" customFormat="1" ht="9.9499999999999993" customHeight="1" x14ac:dyDescent="0.2"/>
    <row r="118" s="68" customFormat="1" ht="9.9499999999999993" customHeight="1" x14ac:dyDescent="0.2"/>
    <row r="119" s="68" customFormat="1" ht="9.9499999999999993" customHeight="1" x14ac:dyDescent="0.2"/>
    <row r="120" s="68" customFormat="1" ht="9.9499999999999993" customHeight="1" x14ac:dyDescent="0.2"/>
    <row r="121" s="68" customFormat="1" ht="9.9499999999999993" customHeight="1" x14ac:dyDescent="0.2"/>
    <row r="122" s="68" customFormat="1" ht="9.9499999999999993" customHeight="1" x14ac:dyDescent="0.2"/>
    <row r="123" s="68" customFormat="1" ht="9.9499999999999993" customHeight="1" x14ac:dyDescent="0.2"/>
    <row r="124" s="68" customFormat="1" ht="9.9499999999999993" customHeight="1" x14ac:dyDescent="0.2"/>
    <row r="125" s="68" customFormat="1" ht="9.9499999999999993" customHeight="1" x14ac:dyDescent="0.2"/>
    <row r="126" s="68" customFormat="1" ht="9.9499999999999993" customHeight="1" x14ac:dyDescent="0.2"/>
    <row r="127" s="68" customFormat="1" ht="9.9499999999999993" customHeight="1" x14ac:dyDescent="0.2"/>
    <row r="128" s="68" customFormat="1" ht="9.9499999999999993" customHeight="1" x14ac:dyDescent="0.2"/>
    <row r="129" s="68" customFormat="1" ht="9.9499999999999993" customHeight="1" x14ac:dyDescent="0.2"/>
    <row r="130" s="68" customFormat="1" ht="9.9499999999999993" customHeight="1" x14ac:dyDescent="0.2"/>
    <row r="131" s="68" customFormat="1" ht="9.9499999999999993" customHeight="1" x14ac:dyDescent="0.2"/>
    <row r="132" s="68" customFormat="1" ht="9.9499999999999993" customHeight="1" x14ac:dyDescent="0.2"/>
    <row r="133" s="68" customFormat="1" ht="9.9499999999999993" customHeight="1" x14ac:dyDescent="0.2"/>
    <row r="134" s="68" customFormat="1" ht="9.9499999999999993" customHeight="1" x14ac:dyDescent="0.2"/>
    <row r="135" s="68" customFormat="1" ht="9.9499999999999993" customHeight="1" x14ac:dyDescent="0.2"/>
    <row r="136" s="68" customFormat="1" ht="9.9499999999999993" customHeight="1" x14ac:dyDescent="0.2"/>
    <row r="137" s="68" customFormat="1" ht="9.9499999999999993" customHeight="1" x14ac:dyDescent="0.2"/>
    <row r="138" s="68" customFormat="1" ht="9.9499999999999993" customHeight="1" x14ac:dyDescent="0.2"/>
    <row r="139" s="68" customFormat="1" ht="9.9499999999999993" customHeight="1" x14ac:dyDescent="0.2"/>
    <row r="140" s="68" customFormat="1" ht="9.9499999999999993" customHeight="1" x14ac:dyDescent="0.2"/>
    <row r="141" s="68" customFormat="1" ht="9.9499999999999993" customHeight="1" x14ac:dyDescent="0.2"/>
    <row r="142" s="68" customFormat="1" ht="9.9499999999999993" customHeight="1" x14ac:dyDescent="0.2"/>
    <row r="143" s="68" customFormat="1" ht="9.9499999999999993" customHeight="1" x14ac:dyDescent="0.2"/>
    <row r="144" s="68" customFormat="1" ht="9.9499999999999993" customHeight="1" x14ac:dyDescent="0.2"/>
    <row r="145" s="68" customFormat="1" ht="9.9499999999999993" customHeight="1" x14ac:dyDescent="0.2"/>
    <row r="146" s="68" customFormat="1" ht="9.9499999999999993" customHeight="1" x14ac:dyDescent="0.2"/>
    <row r="147" s="68" customFormat="1" ht="9.9499999999999993" customHeight="1" x14ac:dyDescent="0.2"/>
    <row r="148" s="68" customFormat="1" ht="9.9499999999999993" customHeight="1" x14ac:dyDescent="0.2"/>
    <row r="149" s="68" customFormat="1" ht="9.9499999999999993" customHeight="1" x14ac:dyDescent="0.2"/>
    <row r="150" s="68" customFormat="1" ht="9.9499999999999993" customHeight="1" x14ac:dyDescent="0.2"/>
    <row r="151" s="68" customFormat="1" ht="9.9499999999999993" customHeight="1" x14ac:dyDescent="0.2"/>
    <row r="152" s="68" customFormat="1" ht="9.9499999999999993" customHeight="1" x14ac:dyDescent="0.2"/>
    <row r="153" s="68" customFormat="1" ht="9.9499999999999993" customHeight="1" x14ac:dyDescent="0.2"/>
    <row r="154" s="68" customFormat="1" ht="9.9499999999999993" customHeight="1" x14ac:dyDescent="0.2"/>
    <row r="155" s="68" customFormat="1" ht="9.9499999999999993" customHeight="1" x14ac:dyDescent="0.2"/>
    <row r="156" s="68" customFormat="1" ht="9.9499999999999993" customHeight="1" x14ac:dyDescent="0.2"/>
    <row r="157" s="68" customFormat="1" ht="9.9499999999999993" customHeight="1" x14ac:dyDescent="0.2"/>
    <row r="158" s="68" customFormat="1" ht="9.9499999999999993" customHeight="1" x14ac:dyDescent="0.2"/>
    <row r="159" s="68" customFormat="1" ht="9.9499999999999993" customHeight="1" x14ac:dyDescent="0.2"/>
    <row r="160" s="68" customFormat="1" ht="9.9499999999999993" customHeight="1" x14ac:dyDescent="0.2"/>
    <row r="161" s="68" customFormat="1" ht="9.9499999999999993" customHeight="1" x14ac:dyDescent="0.2"/>
    <row r="162" s="68" customFormat="1" ht="9.9499999999999993" customHeight="1" x14ac:dyDescent="0.2"/>
    <row r="163" s="68" customFormat="1" ht="9.9499999999999993" customHeight="1" x14ac:dyDescent="0.2"/>
    <row r="164" s="68" customFormat="1" ht="9.9499999999999993" customHeight="1" x14ac:dyDescent="0.2"/>
    <row r="165" s="68" customFormat="1" ht="9.9499999999999993" customHeight="1" x14ac:dyDescent="0.2"/>
    <row r="166" s="68" customFormat="1" ht="9.9499999999999993" customHeight="1" x14ac:dyDescent="0.2"/>
    <row r="167" s="68" customFormat="1" ht="9.9499999999999993" customHeight="1" x14ac:dyDescent="0.2"/>
    <row r="168" s="68" customFormat="1" ht="9.9499999999999993" customHeight="1" x14ac:dyDescent="0.2"/>
    <row r="169" s="68" customFormat="1" ht="9.9499999999999993" customHeight="1" x14ac:dyDescent="0.2"/>
    <row r="170" s="68" customFormat="1" ht="9.9499999999999993" customHeight="1" x14ac:dyDescent="0.2"/>
    <row r="171" s="68" customFormat="1" ht="9.9499999999999993" customHeight="1" x14ac:dyDescent="0.2"/>
    <row r="172" s="68" customFormat="1" ht="9.9499999999999993" customHeight="1" x14ac:dyDescent="0.2"/>
    <row r="173" s="68" customFormat="1" ht="9.9499999999999993" customHeight="1" x14ac:dyDescent="0.2"/>
    <row r="174" s="68" customFormat="1" ht="9.9499999999999993" customHeight="1" x14ac:dyDescent="0.2"/>
    <row r="175" s="68" customFormat="1" ht="9.9499999999999993" customHeight="1" x14ac:dyDescent="0.2"/>
    <row r="176" s="68" customFormat="1" ht="9.9499999999999993" customHeight="1" x14ac:dyDescent="0.2"/>
    <row r="177" s="68" customFormat="1" ht="9.9499999999999993" customHeight="1" x14ac:dyDescent="0.2"/>
    <row r="178" s="68" customFormat="1" ht="9.9499999999999993" customHeight="1" x14ac:dyDescent="0.2"/>
    <row r="179" s="68" customFormat="1" ht="9.9499999999999993" customHeight="1" x14ac:dyDescent="0.2"/>
    <row r="180" s="68" customFormat="1" ht="9.9499999999999993" customHeight="1" x14ac:dyDescent="0.2"/>
  </sheetData>
  <sheetProtection password="C64F" sheet="1" formatCells="0" formatColumns="0" formatRows="0"/>
  <protectedRanges>
    <protectedRange sqref="AV2:BO2 S3:BO34 AL38:AU38 T51:BO51" name="Duties SGL"/>
    <protectedRange password="C64F" sqref="O1:T2 A5:R34" name="Admin"/>
  </protectedRanges>
  <customSheetViews>
    <customSheetView guid="{C48D4376-7E6E-43E1-BDDA-4583E8F77408}" fitToPage="1">
      <selection activeCell="AK40" sqref="AK40"/>
      <pageMargins left="0" right="0" top="0" bottom="0" header="0" footer="0"/>
      <printOptions horizontalCentered="1" verticalCentered="1"/>
      <pageSetup scale="77" orientation="landscape" r:id="rId1"/>
    </customSheetView>
    <customSheetView guid="{8168B4B8-9A02-4791-AD5C-7A76A87A620E}" fitToPage="1">
      <selection activeCell="AK40" sqref="AK40"/>
      <pageMargins left="0" right="0" top="0" bottom="0" header="0" footer="0"/>
      <printOptions horizontalCentered="1" verticalCentered="1"/>
      <pageSetup scale="77" orientation="landscape" r:id="rId2"/>
    </customSheetView>
    <customSheetView guid="{7F7D5A8C-9A56-4905-9300-15A5D4F74565}" fitToPage="1">
      <selection activeCell="AF18" sqref="AF18"/>
      <pageMargins left="0" right="0" top="0" bottom="0" header="0" footer="0"/>
      <printOptions horizontalCentered="1" verticalCentered="1"/>
      <pageSetup scale="77" orientation="landscape" r:id="rId3"/>
    </customSheetView>
  </customSheetViews>
  <mergeCells count="161">
    <mergeCell ref="A32:D32"/>
    <mergeCell ref="A26:D26"/>
    <mergeCell ref="A50:D51"/>
    <mergeCell ref="A30:D30"/>
    <mergeCell ref="A29:D29"/>
    <mergeCell ref="A27:D27"/>
    <mergeCell ref="A5:D5"/>
    <mergeCell ref="A11:D11"/>
    <mergeCell ref="A6:D6"/>
    <mergeCell ref="A12:D12"/>
    <mergeCell ref="A13:D13"/>
    <mergeCell ref="A3:D4"/>
    <mergeCell ref="A22:D22"/>
    <mergeCell ref="A18:D18"/>
    <mergeCell ref="A7:D7"/>
    <mergeCell ref="A8:D8"/>
    <mergeCell ref="A9:D9"/>
    <mergeCell ref="A10:D10"/>
    <mergeCell ref="A14:D14"/>
    <mergeCell ref="A15:D15"/>
    <mergeCell ref="A16:D16"/>
    <mergeCell ref="A19:D19"/>
    <mergeCell ref="A20:D20"/>
    <mergeCell ref="A21:D21"/>
    <mergeCell ref="F85:G85"/>
    <mergeCell ref="H85:P85"/>
    <mergeCell ref="S85:Y85"/>
    <mergeCell ref="AB85:AG85"/>
    <mergeCell ref="AL85:AU85"/>
    <mergeCell ref="A80:D80"/>
    <mergeCell ref="A81:D81"/>
    <mergeCell ref="A82:R82"/>
    <mergeCell ref="A72:D72"/>
    <mergeCell ref="A73:D73"/>
    <mergeCell ref="AZ83:BI83"/>
    <mergeCell ref="AO82:BI82"/>
    <mergeCell ref="A48:N49"/>
    <mergeCell ref="AE48:AU49"/>
    <mergeCell ref="A77:D77"/>
    <mergeCell ref="A78:D78"/>
    <mergeCell ref="O48:T49"/>
    <mergeCell ref="U48:AD49"/>
    <mergeCell ref="A79:D79"/>
    <mergeCell ref="A74:D74"/>
    <mergeCell ref="A68:D68"/>
    <mergeCell ref="A69:D69"/>
    <mergeCell ref="A70:D70"/>
    <mergeCell ref="A71:D71"/>
    <mergeCell ref="A66:D66"/>
    <mergeCell ref="A67:D67"/>
    <mergeCell ref="A62:D62"/>
    <mergeCell ref="A63:D63"/>
    <mergeCell ref="A64:D64"/>
    <mergeCell ref="A65:D65"/>
    <mergeCell ref="A60:D60"/>
    <mergeCell ref="A61:D61"/>
    <mergeCell ref="A56:D56"/>
    <mergeCell ref="A57:D57"/>
    <mergeCell ref="E79:R79"/>
    <mergeCell ref="E80:R80"/>
    <mergeCell ref="E81:R81"/>
    <mergeCell ref="F38:G38"/>
    <mergeCell ref="H38:P38"/>
    <mergeCell ref="S38:Y38"/>
    <mergeCell ref="E74:R74"/>
    <mergeCell ref="E75:R75"/>
    <mergeCell ref="E76:R76"/>
    <mergeCell ref="E77:R77"/>
    <mergeCell ref="O50:R50"/>
    <mergeCell ref="O51:R51"/>
    <mergeCell ref="E50:N51"/>
    <mergeCell ref="E53:R53"/>
    <mergeCell ref="E54:R54"/>
    <mergeCell ref="E78:R78"/>
    <mergeCell ref="A35:R35"/>
    <mergeCell ref="A17:D17"/>
    <mergeCell ref="A75:D75"/>
    <mergeCell ref="A76:D76"/>
    <mergeCell ref="E70:R70"/>
    <mergeCell ref="E71:R71"/>
    <mergeCell ref="E72:R72"/>
    <mergeCell ref="E63:R63"/>
    <mergeCell ref="E64:R64"/>
    <mergeCell ref="A58:D58"/>
    <mergeCell ref="A59:D59"/>
    <mergeCell ref="A55:D55"/>
    <mergeCell ref="A52:D52"/>
    <mergeCell ref="A53:D53"/>
    <mergeCell ref="A54:D54"/>
    <mergeCell ref="E17:R17"/>
    <mergeCell ref="A24:D24"/>
    <mergeCell ref="A25:D25"/>
    <mergeCell ref="A28:D28"/>
    <mergeCell ref="A23:D23"/>
    <mergeCell ref="A33:D33"/>
    <mergeCell ref="A34:D34"/>
    <mergeCell ref="A31:D31"/>
    <mergeCell ref="E73:R73"/>
    <mergeCell ref="E67:R67"/>
    <mergeCell ref="E68:R68"/>
    <mergeCell ref="E69:R69"/>
    <mergeCell ref="E13:R13"/>
    <mergeCell ref="E14:R14"/>
    <mergeCell ref="E15:R15"/>
    <mergeCell ref="E62:R62"/>
    <mergeCell ref="E65:R65"/>
    <mergeCell ref="E66:R66"/>
    <mergeCell ref="E16:R16"/>
    <mergeCell ref="AV49:BE49"/>
    <mergeCell ref="BF49:BO49"/>
    <mergeCell ref="S50:BO50"/>
    <mergeCell ref="AL38:AU38"/>
    <mergeCell ref="AZ36:BI36"/>
    <mergeCell ref="E61:R61"/>
    <mergeCell ref="AV1:BE1"/>
    <mergeCell ref="BF1:BO1"/>
    <mergeCell ref="AV2:BE2"/>
    <mergeCell ref="BF2:BO2"/>
    <mergeCell ref="S3:BO3"/>
    <mergeCell ref="E55:R55"/>
    <mergeCell ref="E25:R25"/>
    <mergeCell ref="AB38:AG38"/>
    <mergeCell ref="A1:N2"/>
    <mergeCell ref="E18:R18"/>
    <mergeCell ref="E56:R56"/>
    <mergeCell ref="E57:R57"/>
    <mergeCell ref="E58:R58"/>
    <mergeCell ref="E59:R59"/>
    <mergeCell ref="E60:R60"/>
    <mergeCell ref="E19:R19"/>
    <mergeCell ref="E20:R20"/>
    <mergeCell ref="E21:R21"/>
    <mergeCell ref="E5:R5"/>
    <mergeCell ref="E6:R6"/>
    <mergeCell ref="E7:R7"/>
    <mergeCell ref="E8:R8"/>
    <mergeCell ref="E9:R9"/>
    <mergeCell ref="E10:R10"/>
    <mergeCell ref="AE1:AU2"/>
    <mergeCell ref="AV48:BE48"/>
    <mergeCell ref="BF48:BO48"/>
    <mergeCell ref="E22:R22"/>
    <mergeCell ref="E3:N4"/>
    <mergeCell ref="O3:R3"/>
    <mergeCell ref="O4:R4"/>
    <mergeCell ref="U1:AD2"/>
    <mergeCell ref="O1:T2"/>
    <mergeCell ref="E11:R11"/>
    <mergeCell ref="E12:R12"/>
    <mergeCell ref="E30:R30"/>
    <mergeCell ref="E31:R31"/>
    <mergeCell ref="E32:R32"/>
    <mergeCell ref="E33:R33"/>
    <mergeCell ref="E34:R34"/>
    <mergeCell ref="E52:R52"/>
    <mergeCell ref="E23:R23"/>
    <mergeCell ref="E24:R24"/>
    <mergeCell ref="E26:R26"/>
    <mergeCell ref="E27:R27"/>
    <mergeCell ref="E28:R28"/>
    <mergeCell ref="E29:R29"/>
  </mergeCells>
  <printOptions horizontalCentered="1" verticalCentered="1"/>
  <pageMargins left="0" right="0" top="0" bottom="0" header="0" footer="0"/>
  <pageSetup scale="77" orientation="landscape"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BA191"/>
  <sheetViews>
    <sheetView zoomScaleNormal="100" workbookViewId="0">
      <selection activeCell="G4" sqref="G4:K33"/>
    </sheetView>
  </sheetViews>
  <sheetFormatPr defaultRowHeight="12.75" x14ac:dyDescent="0.2"/>
  <cols>
    <col min="1" max="1" width="6.140625" style="86" customWidth="1"/>
    <col min="2" max="2" width="8.140625" style="86" customWidth="1"/>
    <col min="3" max="3" width="11.7109375" style="86" customWidth="1"/>
    <col min="4" max="4" width="15.7109375" style="86" customWidth="1"/>
    <col min="5" max="5" width="8.7109375" style="92" customWidth="1"/>
    <col min="6" max="11" width="10.7109375" style="86" customWidth="1"/>
    <col min="12" max="16" width="9.140625" style="237"/>
    <col min="17" max="17" width="9.28515625" style="237" bestFit="1" customWidth="1"/>
    <col min="18" max="53" width="9.140625" style="237"/>
    <col min="54" max="16384" width="9.140625" style="86"/>
  </cols>
  <sheetData>
    <row r="1" spans="1:53" s="85" customFormat="1" ht="69" customHeight="1" thickBot="1" x14ac:dyDescent="0.25">
      <c r="A1" s="1031" t="str">
        <f>Admin!E1</f>
        <v>15W SLC    CLASS: 15-005</v>
      </c>
      <c r="B1" s="1031"/>
      <c r="C1" s="1026" t="s">
        <v>196</v>
      </c>
      <c r="D1" s="1026"/>
      <c r="E1" s="1026"/>
      <c r="F1" s="1026"/>
      <c r="G1" s="1026"/>
      <c r="H1" s="1026"/>
      <c r="I1" s="1026"/>
      <c r="J1" s="1026"/>
      <c r="K1" s="1026"/>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row>
    <row r="2" spans="1:53" ht="17.25" customHeight="1" x14ac:dyDescent="0.2">
      <c r="A2" s="1036" t="s">
        <v>53</v>
      </c>
      <c r="B2" s="1020" t="s">
        <v>34</v>
      </c>
      <c r="C2" s="1027" t="s">
        <v>22</v>
      </c>
      <c r="D2" s="1028"/>
      <c r="E2" s="1020" t="s">
        <v>55</v>
      </c>
      <c r="F2" s="1024" t="s">
        <v>56</v>
      </c>
      <c r="G2" s="1020" t="s">
        <v>68</v>
      </c>
      <c r="H2" s="1020" t="s">
        <v>69</v>
      </c>
      <c r="I2" s="1020" t="s">
        <v>70</v>
      </c>
      <c r="J2" s="1032" t="s">
        <v>254</v>
      </c>
      <c r="K2" s="1034" t="s">
        <v>255</v>
      </c>
    </row>
    <row r="3" spans="1:53" s="87" customFormat="1" ht="22.5" customHeight="1" thickBot="1" x14ac:dyDescent="0.25">
      <c r="A3" s="1037"/>
      <c r="B3" s="1021"/>
      <c r="C3" s="1029"/>
      <c r="D3" s="1030"/>
      <c r="E3" s="1021"/>
      <c r="F3" s="1025"/>
      <c r="G3" s="1021"/>
      <c r="H3" s="1021"/>
      <c r="I3" s="1021"/>
      <c r="J3" s="1033"/>
      <c r="K3" s="1035"/>
      <c r="L3" s="171"/>
      <c r="M3" s="171"/>
      <c r="N3" s="171"/>
      <c r="O3" s="171"/>
      <c r="P3" s="171"/>
      <c r="Q3" s="171"/>
      <c r="R3" s="171"/>
      <c r="S3" s="171"/>
      <c r="T3" s="171"/>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1"/>
      <c r="AZ3" s="171"/>
      <c r="BA3" s="171"/>
    </row>
    <row r="4" spans="1:53" ht="20.100000000000001" customHeight="1" x14ac:dyDescent="0.2">
      <c r="A4" s="253">
        <v>1</v>
      </c>
      <c r="B4" s="379" t="str">
        <f>T(Admin!C5)</f>
        <v/>
      </c>
      <c r="C4" s="1022" t="str">
        <f>T(Admin!D5)</f>
        <v>A</v>
      </c>
      <c r="D4" s="1023"/>
      <c r="E4" s="254" t="str">
        <f>T(Admin!F5)</f>
        <v>M</v>
      </c>
      <c r="F4" s="255">
        <f>Admin!G5</f>
        <v>25</v>
      </c>
      <c r="G4" s="610"/>
      <c r="H4" s="611"/>
      <c r="I4" s="611"/>
      <c r="J4" s="612"/>
      <c r="K4" s="613"/>
      <c r="N4" s="172"/>
      <c r="O4" s="130"/>
      <c r="P4" s="130"/>
      <c r="Q4" s="173"/>
      <c r="R4" s="130"/>
    </row>
    <row r="5" spans="1:53" ht="20.100000000000001" customHeight="1" x14ac:dyDescent="0.2">
      <c r="A5" s="256">
        <v>2</v>
      </c>
      <c r="B5" s="257" t="str">
        <f>T(Admin!C6)</f>
        <v/>
      </c>
      <c r="C5" s="1016" t="str">
        <f>T(Admin!D6)</f>
        <v>A</v>
      </c>
      <c r="D5" s="1017"/>
      <c r="E5" s="258" t="str">
        <f>T(Admin!F6)</f>
        <v>M</v>
      </c>
      <c r="F5" s="259">
        <f>Admin!G6</f>
        <v>32</v>
      </c>
      <c r="G5" s="614"/>
      <c r="H5" s="615"/>
      <c r="I5" s="615"/>
      <c r="J5" s="616"/>
      <c r="K5" s="617"/>
      <c r="N5" s="172"/>
      <c r="O5" s="130"/>
      <c r="P5" s="130"/>
      <c r="Q5" s="173"/>
      <c r="R5" s="130"/>
    </row>
    <row r="6" spans="1:53" ht="20.100000000000001" customHeight="1" x14ac:dyDescent="0.2">
      <c r="A6" s="256">
        <v>3</v>
      </c>
      <c r="B6" s="257" t="str">
        <f>T(Admin!C7)</f>
        <v/>
      </c>
      <c r="C6" s="1016" t="str">
        <f>T(Admin!D7)</f>
        <v>A</v>
      </c>
      <c r="D6" s="1017"/>
      <c r="E6" s="258" t="str">
        <f>T(Admin!F7)</f>
        <v>M</v>
      </c>
      <c r="F6" s="259">
        <f>Admin!G7</f>
        <v>45</v>
      </c>
      <c r="G6" s="614"/>
      <c r="H6" s="615"/>
      <c r="I6" s="615"/>
      <c r="J6" s="616"/>
      <c r="K6" s="617"/>
      <c r="N6" s="172"/>
      <c r="O6" s="130"/>
      <c r="P6" s="130"/>
      <c r="Q6" s="173"/>
      <c r="R6" s="130"/>
    </row>
    <row r="7" spans="1:53" ht="20.100000000000001" customHeight="1" x14ac:dyDescent="0.2">
      <c r="A7" s="256">
        <v>4</v>
      </c>
      <c r="B7" s="257" t="str">
        <f>T(Admin!C8)</f>
        <v/>
      </c>
      <c r="C7" s="1016" t="str">
        <f>T(Admin!D8)</f>
        <v>A</v>
      </c>
      <c r="D7" s="1017"/>
      <c r="E7" s="258" t="str">
        <f>T(Admin!F8)</f>
        <v>M</v>
      </c>
      <c r="F7" s="259">
        <f>Admin!G8</f>
        <v>28</v>
      </c>
      <c r="G7" s="614"/>
      <c r="H7" s="615"/>
      <c r="I7" s="615"/>
      <c r="J7" s="616"/>
      <c r="K7" s="617"/>
      <c r="N7" s="172"/>
      <c r="O7" s="130"/>
      <c r="P7" s="130"/>
      <c r="Q7" s="173"/>
      <c r="R7" s="130"/>
    </row>
    <row r="8" spans="1:53" ht="20.100000000000001" customHeight="1" x14ac:dyDescent="0.2">
      <c r="A8" s="256">
        <v>5</v>
      </c>
      <c r="B8" s="257" t="str">
        <f>T(Admin!C9)</f>
        <v/>
      </c>
      <c r="C8" s="1016" t="str">
        <f>T(Admin!D9)</f>
        <v>A</v>
      </c>
      <c r="D8" s="1017"/>
      <c r="E8" s="258" t="str">
        <f>T(Admin!F9)</f>
        <v>M</v>
      </c>
      <c r="F8" s="259">
        <f>Admin!G9</f>
        <v>19</v>
      </c>
      <c r="G8" s="614"/>
      <c r="H8" s="615"/>
      <c r="I8" s="615"/>
      <c r="J8" s="616"/>
      <c r="K8" s="617"/>
      <c r="N8" s="172"/>
      <c r="O8" s="130"/>
      <c r="P8" s="130"/>
      <c r="Q8" s="173"/>
      <c r="R8" s="130"/>
    </row>
    <row r="9" spans="1:53" ht="20.100000000000001" customHeight="1" x14ac:dyDescent="0.2">
      <c r="A9" s="256">
        <v>6</v>
      </c>
      <c r="B9" s="257" t="str">
        <f>T(Admin!C10)</f>
        <v/>
      </c>
      <c r="C9" s="1016" t="str">
        <f>T(Admin!D10)</f>
        <v/>
      </c>
      <c r="D9" s="1017"/>
      <c r="E9" s="258" t="str">
        <f>T(Admin!F10)</f>
        <v/>
      </c>
      <c r="F9" s="259">
        <f>Admin!G10</f>
        <v>0</v>
      </c>
      <c r="G9" s="614"/>
      <c r="H9" s="615"/>
      <c r="I9" s="615"/>
      <c r="J9" s="616"/>
      <c r="K9" s="617"/>
      <c r="N9" s="172"/>
      <c r="O9" s="130"/>
      <c r="P9" s="130"/>
      <c r="Q9" s="173"/>
      <c r="R9" s="130"/>
    </row>
    <row r="10" spans="1:53" ht="20.100000000000001" customHeight="1" x14ac:dyDescent="0.2">
      <c r="A10" s="256">
        <v>7</v>
      </c>
      <c r="B10" s="257" t="str">
        <f>T(Admin!C11)</f>
        <v/>
      </c>
      <c r="C10" s="1016" t="str">
        <f>T(Admin!D11)</f>
        <v/>
      </c>
      <c r="D10" s="1017"/>
      <c r="E10" s="258" t="str">
        <f>T(Admin!F11)</f>
        <v/>
      </c>
      <c r="F10" s="259">
        <f>Admin!G11</f>
        <v>0</v>
      </c>
      <c r="G10" s="614"/>
      <c r="H10" s="615"/>
      <c r="I10" s="615"/>
      <c r="J10" s="616"/>
      <c r="K10" s="617"/>
      <c r="N10" s="172"/>
      <c r="O10" s="130"/>
      <c r="P10" s="130"/>
      <c r="Q10" s="173"/>
      <c r="R10" s="130"/>
    </row>
    <row r="11" spans="1:53" ht="20.100000000000001" customHeight="1" x14ac:dyDescent="0.2">
      <c r="A11" s="256">
        <v>8</v>
      </c>
      <c r="B11" s="257" t="str">
        <f>T(Admin!C12)</f>
        <v/>
      </c>
      <c r="C11" s="1016" t="str">
        <f>T(Admin!D12)</f>
        <v/>
      </c>
      <c r="D11" s="1017"/>
      <c r="E11" s="258" t="str">
        <f>T(Admin!F12)</f>
        <v/>
      </c>
      <c r="F11" s="259">
        <f>Admin!G12</f>
        <v>0</v>
      </c>
      <c r="G11" s="614"/>
      <c r="H11" s="615"/>
      <c r="I11" s="615"/>
      <c r="J11" s="616"/>
      <c r="K11" s="617"/>
      <c r="N11" s="172"/>
      <c r="O11" s="130"/>
      <c r="P11" s="130"/>
      <c r="Q11" s="173"/>
      <c r="R11" s="130"/>
    </row>
    <row r="12" spans="1:53" ht="20.100000000000001" customHeight="1" x14ac:dyDescent="0.2">
      <c r="A12" s="256">
        <v>9</v>
      </c>
      <c r="B12" s="257" t="str">
        <f>T(Admin!C13)</f>
        <v/>
      </c>
      <c r="C12" s="1016" t="str">
        <f>T(Admin!D13)</f>
        <v/>
      </c>
      <c r="D12" s="1017"/>
      <c r="E12" s="258" t="str">
        <f>T(Admin!F13)</f>
        <v/>
      </c>
      <c r="F12" s="259">
        <f>Admin!G13</f>
        <v>0</v>
      </c>
      <c r="G12" s="614"/>
      <c r="H12" s="615"/>
      <c r="I12" s="615"/>
      <c r="J12" s="616"/>
      <c r="K12" s="617"/>
      <c r="N12" s="172"/>
      <c r="O12" s="130"/>
      <c r="P12" s="130"/>
      <c r="Q12" s="173"/>
      <c r="R12" s="130"/>
    </row>
    <row r="13" spans="1:53" ht="20.100000000000001" customHeight="1" x14ac:dyDescent="0.2">
      <c r="A13" s="256">
        <v>10</v>
      </c>
      <c r="B13" s="257" t="str">
        <f>T(Admin!C14)</f>
        <v/>
      </c>
      <c r="C13" s="1016" t="str">
        <f>T(Admin!D14)</f>
        <v/>
      </c>
      <c r="D13" s="1017"/>
      <c r="E13" s="258" t="str">
        <f>T(Admin!F14)</f>
        <v/>
      </c>
      <c r="F13" s="259">
        <f>Admin!G14</f>
        <v>0</v>
      </c>
      <c r="G13" s="614"/>
      <c r="H13" s="615"/>
      <c r="I13" s="615"/>
      <c r="J13" s="616"/>
      <c r="K13" s="617"/>
      <c r="N13" s="172"/>
      <c r="O13" s="130"/>
      <c r="P13" s="130"/>
      <c r="Q13" s="173"/>
      <c r="R13" s="130"/>
    </row>
    <row r="14" spans="1:53" ht="20.100000000000001" customHeight="1" x14ac:dyDescent="0.2">
      <c r="A14" s="256">
        <v>11</v>
      </c>
      <c r="B14" s="257" t="str">
        <f>T(Admin!C15)</f>
        <v/>
      </c>
      <c r="C14" s="1016" t="str">
        <f>T(Admin!D15)</f>
        <v/>
      </c>
      <c r="D14" s="1017"/>
      <c r="E14" s="258" t="str">
        <f>T(Admin!F15)</f>
        <v/>
      </c>
      <c r="F14" s="259">
        <f>Admin!G15</f>
        <v>0</v>
      </c>
      <c r="G14" s="618"/>
      <c r="H14" s="619"/>
      <c r="I14" s="619"/>
      <c r="J14" s="620"/>
      <c r="K14" s="621"/>
      <c r="N14" s="172"/>
      <c r="O14" s="130"/>
      <c r="P14" s="130"/>
      <c r="Q14" s="173"/>
      <c r="R14" s="130"/>
    </row>
    <row r="15" spans="1:53" ht="20.100000000000001" customHeight="1" x14ac:dyDescent="0.2">
      <c r="A15" s="256">
        <v>12</v>
      </c>
      <c r="B15" s="257" t="str">
        <f>T(Admin!C16)</f>
        <v/>
      </c>
      <c r="C15" s="1016" t="str">
        <f>T(Admin!D16)</f>
        <v/>
      </c>
      <c r="D15" s="1017"/>
      <c r="E15" s="258" t="str">
        <f>T(Admin!F16)</f>
        <v/>
      </c>
      <c r="F15" s="259">
        <f>Admin!G16</f>
        <v>0</v>
      </c>
      <c r="G15" s="618"/>
      <c r="H15" s="619"/>
      <c r="I15" s="619"/>
      <c r="J15" s="620"/>
      <c r="K15" s="621"/>
      <c r="N15" s="172"/>
      <c r="O15" s="130"/>
      <c r="P15" s="130"/>
      <c r="Q15" s="173"/>
      <c r="R15" s="130"/>
    </row>
    <row r="16" spans="1:53" ht="20.100000000000001" customHeight="1" x14ac:dyDescent="0.2">
      <c r="A16" s="256">
        <v>13</v>
      </c>
      <c r="B16" s="257" t="str">
        <f>T(Admin!C17)</f>
        <v/>
      </c>
      <c r="C16" s="1016" t="str">
        <f>T(Admin!D17)</f>
        <v/>
      </c>
      <c r="D16" s="1017"/>
      <c r="E16" s="258" t="str">
        <f>T(Admin!F17)</f>
        <v/>
      </c>
      <c r="F16" s="259">
        <f>Admin!G17</f>
        <v>0</v>
      </c>
      <c r="G16" s="618"/>
      <c r="H16" s="619"/>
      <c r="I16" s="619"/>
      <c r="J16" s="620"/>
      <c r="K16" s="621"/>
      <c r="N16" s="172"/>
      <c r="O16" s="130"/>
      <c r="P16" s="130"/>
      <c r="Q16" s="173"/>
      <c r="R16" s="130"/>
    </row>
    <row r="17" spans="1:53" ht="20.100000000000001" customHeight="1" x14ac:dyDescent="0.2">
      <c r="A17" s="256">
        <v>14</v>
      </c>
      <c r="B17" s="257" t="str">
        <f>T(Admin!C18)</f>
        <v/>
      </c>
      <c r="C17" s="1016" t="str">
        <f>T(Admin!D18)</f>
        <v/>
      </c>
      <c r="D17" s="1017"/>
      <c r="E17" s="258" t="str">
        <f>T(Admin!F18)</f>
        <v/>
      </c>
      <c r="F17" s="259">
        <f>Admin!G18</f>
        <v>0</v>
      </c>
      <c r="G17" s="618"/>
      <c r="H17" s="619"/>
      <c r="I17" s="619"/>
      <c r="J17" s="620"/>
      <c r="K17" s="621"/>
      <c r="N17" s="172"/>
      <c r="O17" s="130"/>
      <c r="P17" s="130"/>
      <c r="Q17" s="173"/>
      <c r="R17" s="130"/>
    </row>
    <row r="18" spans="1:53" ht="20.100000000000001" customHeight="1" x14ac:dyDescent="0.2">
      <c r="A18" s="256">
        <v>15</v>
      </c>
      <c r="B18" s="257" t="str">
        <f>T(Admin!C19)</f>
        <v/>
      </c>
      <c r="C18" s="1016" t="str">
        <f>T(Admin!D19)</f>
        <v/>
      </c>
      <c r="D18" s="1017"/>
      <c r="E18" s="258" t="str">
        <f>T(Admin!F19)</f>
        <v/>
      </c>
      <c r="F18" s="259">
        <f>Admin!G19</f>
        <v>0</v>
      </c>
      <c r="G18" s="618"/>
      <c r="H18" s="619"/>
      <c r="I18" s="619"/>
      <c r="J18" s="620"/>
      <c r="K18" s="621"/>
      <c r="N18" s="172"/>
      <c r="O18" s="130"/>
      <c r="P18" s="130"/>
      <c r="Q18" s="173"/>
      <c r="R18" s="130"/>
    </row>
    <row r="19" spans="1:53" ht="20.100000000000001" customHeight="1" x14ac:dyDescent="0.2">
      <c r="A19" s="256">
        <v>16</v>
      </c>
      <c r="B19" s="257" t="str">
        <f>T(Admin!C20)</f>
        <v/>
      </c>
      <c r="C19" s="1016" t="str">
        <f>T(Admin!D20)</f>
        <v/>
      </c>
      <c r="D19" s="1017"/>
      <c r="E19" s="258" t="str">
        <f>T(Admin!F20)</f>
        <v/>
      </c>
      <c r="F19" s="259">
        <f>Admin!G20</f>
        <v>0</v>
      </c>
      <c r="G19" s="618"/>
      <c r="H19" s="619"/>
      <c r="I19" s="619"/>
      <c r="J19" s="620"/>
      <c r="K19" s="621"/>
      <c r="N19" s="172"/>
      <c r="O19" s="130"/>
      <c r="P19" s="130"/>
      <c r="Q19" s="173"/>
      <c r="R19" s="130"/>
    </row>
    <row r="20" spans="1:53" ht="20.100000000000001" customHeight="1" x14ac:dyDescent="0.2">
      <c r="A20" s="256">
        <v>17</v>
      </c>
      <c r="B20" s="257" t="str">
        <f>T(Admin!C21)</f>
        <v/>
      </c>
      <c r="C20" s="1016" t="str">
        <f>T(Admin!D21)</f>
        <v/>
      </c>
      <c r="D20" s="1017"/>
      <c r="E20" s="258" t="str">
        <f>T(Admin!F21)</f>
        <v/>
      </c>
      <c r="F20" s="259">
        <f>Admin!G21</f>
        <v>0</v>
      </c>
      <c r="G20" s="618"/>
      <c r="H20" s="619"/>
      <c r="I20" s="619"/>
      <c r="J20" s="620"/>
      <c r="K20" s="621"/>
      <c r="N20" s="172"/>
      <c r="O20" s="130"/>
      <c r="P20" s="130"/>
      <c r="Q20" s="173"/>
      <c r="R20" s="130"/>
    </row>
    <row r="21" spans="1:53" ht="20.100000000000001" customHeight="1" x14ac:dyDescent="0.2">
      <c r="A21" s="256">
        <v>18</v>
      </c>
      <c r="B21" s="257" t="str">
        <f>T(Admin!C22)</f>
        <v/>
      </c>
      <c r="C21" s="1016" t="str">
        <f>T(Admin!D22)</f>
        <v/>
      </c>
      <c r="D21" s="1017"/>
      <c r="E21" s="258" t="str">
        <f>T(Admin!F22)</f>
        <v/>
      </c>
      <c r="F21" s="259">
        <f>Admin!G22</f>
        <v>0</v>
      </c>
      <c r="G21" s="618"/>
      <c r="H21" s="619"/>
      <c r="I21" s="619"/>
      <c r="J21" s="620"/>
      <c r="K21" s="621"/>
      <c r="N21" s="172"/>
      <c r="O21" s="130"/>
      <c r="P21" s="130"/>
      <c r="Q21" s="173"/>
      <c r="R21" s="130"/>
    </row>
    <row r="22" spans="1:53" ht="20.100000000000001" customHeight="1" x14ac:dyDescent="0.2">
      <c r="A22" s="256">
        <v>19</v>
      </c>
      <c r="B22" s="257" t="str">
        <f>T(Admin!C23)</f>
        <v/>
      </c>
      <c r="C22" s="1016" t="str">
        <f>T(Admin!D23)</f>
        <v/>
      </c>
      <c r="D22" s="1017"/>
      <c r="E22" s="258" t="str">
        <f>T(Admin!F23)</f>
        <v/>
      </c>
      <c r="F22" s="259">
        <f>Admin!G23</f>
        <v>0</v>
      </c>
      <c r="G22" s="618"/>
      <c r="H22" s="619"/>
      <c r="I22" s="619"/>
      <c r="J22" s="620"/>
      <c r="K22" s="621"/>
      <c r="N22" s="172"/>
      <c r="O22" s="130"/>
      <c r="P22" s="130"/>
      <c r="Q22" s="173"/>
      <c r="R22" s="130"/>
    </row>
    <row r="23" spans="1:53" ht="20.100000000000001" customHeight="1" x14ac:dyDescent="0.2">
      <c r="A23" s="256">
        <v>20</v>
      </c>
      <c r="B23" s="257" t="str">
        <f>T(Admin!C24)</f>
        <v/>
      </c>
      <c r="C23" s="1016" t="str">
        <f>T(Admin!D24)</f>
        <v/>
      </c>
      <c r="D23" s="1017"/>
      <c r="E23" s="258" t="str">
        <f>T(Admin!F24)</f>
        <v/>
      </c>
      <c r="F23" s="259">
        <f>Admin!G24</f>
        <v>0</v>
      </c>
      <c r="G23" s="618"/>
      <c r="H23" s="619"/>
      <c r="I23" s="619"/>
      <c r="J23" s="620"/>
      <c r="K23" s="621"/>
      <c r="N23" s="172"/>
      <c r="O23" s="130"/>
      <c r="P23" s="130"/>
      <c r="Q23" s="173"/>
      <c r="R23" s="130"/>
    </row>
    <row r="24" spans="1:53" ht="20.100000000000001" customHeight="1" x14ac:dyDescent="0.2">
      <c r="A24" s="256">
        <v>21</v>
      </c>
      <c r="B24" s="257" t="str">
        <f>T(Admin!C25)</f>
        <v/>
      </c>
      <c r="C24" s="1016" t="str">
        <f>T(Admin!D25)</f>
        <v/>
      </c>
      <c r="D24" s="1017"/>
      <c r="E24" s="258" t="str">
        <f>T(Admin!F25)</f>
        <v/>
      </c>
      <c r="F24" s="259">
        <f>Admin!G25</f>
        <v>0</v>
      </c>
      <c r="G24" s="618"/>
      <c r="H24" s="619"/>
      <c r="I24" s="619"/>
      <c r="J24" s="620"/>
      <c r="K24" s="621"/>
    </row>
    <row r="25" spans="1:53" ht="20.100000000000001" customHeight="1" x14ac:dyDescent="0.2">
      <c r="A25" s="256">
        <v>22</v>
      </c>
      <c r="B25" s="257" t="str">
        <f>T(Admin!C26)</f>
        <v/>
      </c>
      <c r="C25" s="1016" t="str">
        <f>T(Admin!D26)</f>
        <v/>
      </c>
      <c r="D25" s="1017"/>
      <c r="E25" s="258" t="str">
        <f>T(Admin!F26)</f>
        <v/>
      </c>
      <c r="F25" s="259">
        <f>Admin!G26</f>
        <v>0</v>
      </c>
      <c r="G25" s="618"/>
      <c r="H25" s="619"/>
      <c r="I25" s="619"/>
      <c r="J25" s="620"/>
      <c r="K25" s="621"/>
    </row>
    <row r="26" spans="1:53" ht="20.100000000000001" customHeight="1" x14ac:dyDescent="0.2">
      <c r="A26" s="256">
        <v>23</v>
      </c>
      <c r="B26" s="257" t="str">
        <f>T(Admin!C27)</f>
        <v/>
      </c>
      <c r="C26" s="1016" t="str">
        <f>T(Admin!D27)</f>
        <v/>
      </c>
      <c r="D26" s="1017"/>
      <c r="E26" s="258" t="str">
        <f>T(Admin!F27)</f>
        <v/>
      </c>
      <c r="F26" s="259">
        <f>Admin!G27</f>
        <v>0</v>
      </c>
      <c r="G26" s="618"/>
      <c r="H26" s="619"/>
      <c r="I26" s="619"/>
      <c r="J26" s="620"/>
      <c r="K26" s="621"/>
    </row>
    <row r="27" spans="1:53" s="90" customFormat="1" ht="20.100000000000001" customHeight="1" x14ac:dyDescent="0.2">
      <c r="A27" s="256">
        <v>24</v>
      </c>
      <c r="B27" s="257" t="str">
        <f>T(Admin!C28)</f>
        <v/>
      </c>
      <c r="C27" s="1016" t="str">
        <f>T(Admin!D28)</f>
        <v/>
      </c>
      <c r="D27" s="1017"/>
      <c r="E27" s="258" t="str">
        <f>T(Admin!F28)</f>
        <v/>
      </c>
      <c r="F27" s="259">
        <f>Admin!G28</f>
        <v>0</v>
      </c>
      <c r="G27" s="618"/>
      <c r="H27" s="619"/>
      <c r="I27" s="619"/>
      <c r="J27" s="620"/>
      <c r="K27" s="621"/>
      <c r="L27" s="237"/>
      <c r="M27" s="237"/>
      <c r="N27" s="237"/>
      <c r="O27" s="237"/>
      <c r="P27" s="237"/>
      <c r="Q27" s="237"/>
      <c r="R27" s="237"/>
      <c r="S27" s="237"/>
      <c r="T27" s="237"/>
      <c r="U27" s="237"/>
      <c r="V27" s="237"/>
      <c r="W27" s="237"/>
      <c r="X27" s="237"/>
      <c r="Y27" s="237"/>
      <c r="Z27" s="237"/>
      <c r="AA27" s="237"/>
      <c r="AB27" s="237"/>
      <c r="AC27" s="237"/>
      <c r="AD27" s="237"/>
      <c r="AE27" s="237"/>
      <c r="AF27" s="237"/>
      <c r="AG27" s="237"/>
      <c r="AH27" s="237"/>
      <c r="AI27" s="237"/>
      <c r="AJ27" s="237"/>
      <c r="AK27" s="237"/>
      <c r="AL27" s="237"/>
      <c r="AM27" s="237"/>
      <c r="AN27" s="237"/>
      <c r="AO27" s="237"/>
      <c r="AP27" s="237"/>
      <c r="AQ27" s="237"/>
      <c r="AR27" s="237"/>
      <c r="AS27" s="237"/>
      <c r="AT27" s="237"/>
      <c r="AU27" s="237"/>
      <c r="AV27" s="237"/>
      <c r="AW27" s="237"/>
      <c r="AX27" s="237"/>
      <c r="AY27" s="237"/>
      <c r="AZ27" s="237"/>
      <c r="BA27" s="237"/>
    </row>
    <row r="28" spans="1:53" s="90" customFormat="1" ht="20.100000000000001" customHeight="1" x14ac:dyDescent="0.2">
      <c r="A28" s="256">
        <v>25</v>
      </c>
      <c r="B28" s="257" t="str">
        <f>T(Admin!C29)</f>
        <v/>
      </c>
      <c r="C28" s="1016" t="str">
        <f>T(Admin!D29)</f>
        <v/>
      </c>
      <c r="D28" s="1017"/>
      <c r="E28" s="258" t="str">
        <f>T(Admin!F29)</f>
        <v/>
      </c>
      <c r="F28" s="259">
        <f>Admin!G29</f>
        <v>0</v>
      </c>
      <c r="G28" s="618"/>
      <c r="H28" s="619"/>
      <c r="I28" s="619"/>
      <c r="J28" s="620"/>
      <c r="K28" s="621"/>
      <c r="L28" s="237"/>
      <c r="M28" s="237"/>
      <c r="N28" s="237"/>
      <c r="O28" s="237"/>
      <c r="P28" s="237"/>
      <c r="Q28" s="237"/>
      <c r="R28" s="237"/>
      <c r="S28" s="237"/>
      <c r="T28" s="237"/>
      <c r="U28" s="237"/>
      <c r="V28" s="237"/>
      <c r="W28" s="237"/>
      <c r="X28" s="237"/>
      <c r="Y28" s="237"/>
      <c r="Z28" s="237"/>
      <c r="AA28" s="237"/>
      <c r="AB28" s="237"/>
      <c r="AC28" s="237"/>
      <c r="AD28" s="237"/>
      <c r="AE28" s="237"/>
      <c r="AF28" s="237"/>
      <c r="AG28" s="237"/>
      <c r="AH28" s="237"/>
      <c r="AI28" s="237"/>
      <c r="AJ28" s="237"/>
      <c r="AK28" s="237"/>
      <c r="AL28" s="237"/>
      <c r="AM28" s="237"/>
      <c r="AN28" s="237"/>
      <c r="AO28" s="237"/>
      <c r="AP28" s="237"/>
      <c r="AQ28" s="237"/>
      <c r="AR28" s="237"/>
      <c r="AS28" s="237"/>
      <c r="AT28" s="237"/>
      <c r="AU28" s="237"/>
      <c r="AV28" s="237"/>
      <c r="AW28" s="237"/>
      <c r="AX28" s="237"/>
      <c r="AY28" s="237"/>
      <c r="AZ28" s="237"/>
      <c r="BA28" s="237"/>
    </row>
    <row r="29" spans="1:53" s="90" customFormat="1" ht="20.100000000000001" customHeight="1" x14ac:dyDescent="0.2">
      <c r="A29" s="256">
        <v>26</v>
      </c>
      <c r="B29" s="257" t="str">
        <f>T(Admin!C30)</f>
        <v/>
      </c>
      <c r="C29" s="1016" t="str">
        <f>T(Admin!D30)</f>
        <v/>
      </c>
      <c r="D29" s="1017"/>
      <c r="E29" s="258" t="str">
        <f>T(Admin!F30)</f>
        <v/>
      </c>
      <c r="F29" s="259">
        <f>Admin!G30</f>
        <v>0</v>
      </c>
      <c r="G29" s="618"/>
      <c r="H29" s="619"/>
      <c r="I29" s="619"/>
      <c r="J29" s="620"/>
      <c r="K29" s="621"/>
      <c r="L29" s="237"/>
      <c r="M29" s="237"/>
      <c r="N29" s="237"/>
      <c r="O29" s="237"/>
      <c r="P29" s="237"/>
      <c r="Q29" s="237"/>
      <c r="R29" s="237"/>
      <c r="S29" s="237"/>
      <c r="T29" s="237"/>
      <c r="U29" s="237"/>
      <c r="V29" s="237"/>
      <c r="W29" s="237"/>
      <c r="X29" s="237"/>
      <c r="Y29" s="237"/>
      <c r="Z29" s="237"/>
      <c r="AA29" s="237"/>
      <c r="AB29" s="237"/>
      <c r="AC29" s="237"/>
      <c r="AD29" s="237"/>
      <c r="AE29" s="237"/>
      <c r="AF29" s="237"/>
      <c r="AG29" s="237"/>
      <c r="AH29" s="237"/>
      <c r="AI29" s="237"/>
      <c r="AJ29" s="237"/>
      <c r="AK29" s="237"/>
      <c r="AL29" s="237"/>
      <c r="AM29" s="237"/>
      <c r="AN29" s="237"/>
      <c r="AO29" s="237"/>
      <c r="AP29" s="237"/>
      <c r="AQ29" s="237"/>
      <c r="AR29" s="237"/>
      <c r="AS29" s="237"/>
      <c r="AT29" s="237"/>
      <c r="AU29" s="237"/>
      <c r="AV29" s="237"/>
      <c r="AW29" s="237"/>
      <c r="AX29" s="237"/>
      <c r="AY29" s="237"/>
      <c r="AZ29" s="237"/>
      <c r="BA29" s="237"/>
    </row>
    <row r="30" spans="1:53" s="90" customFormat="1" ht="20.100000000000001" customHeight="1" x14ac:dyDescent="0.2">
      <c r="A30" s="256">
        <v>27</v>
      </c>
      <c r="B30" s="257" t="str">
        <f>T(Admin!C31)</f>
        <v/>
      </c>
      <c r="C30" s="1016" t="str">
        <f>T(Admin!D31)</f>
        <v/>
      </c>
      <c r="D30" s="1017"/>
      <c r="E30" s="258" t="str">
        <f>T(Admin!F31)</f>
        <v/>
      </c>
      <c r="F30" s="259">
        <f>Admin!G31</f>
        <v>0</v>
      </c>
      <c r="G30" s="618"/>
      <c r="H30" s="619"/>
      <c r="I30" s="619"/>
      <c r="J30" s="620"/>
      <c r="K30" s="621"/>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7"/>
      <c r="AN30" s="237"/>
      <c r="AO30" s="237"/>
      <c r="AP30" s="237"/>
      <c r="AQ30" s="237"/>
      <c r="AR30" s="237"/>
      <c r="AS30" s="237"/>
      <c r="AT30" s="237"/>
      <c r="AU30" s="237"/>
      <c r="AV30" s="237"/>
      <c r="AW30" s="237"/>
      <c r="AX30" s="237"/>
      <c r="AY30" s="237"/>
      <c r="AZ30" s="237"/>
      <c r="BA30" s="237"/>
    </row>
    <row r="31" spans="1:53" s="90" customFormat="1" ht="20.100000000000001" customHeight="1" x14ac:dyDescent="0.2">
      <c r="A31" s="256">
        <v>28</v>
      </c>
      <c r="B31" s="257" t="str">
        <f>T(Admin!C32)</f>
        <v/>
      </c>
      <c r="C31" s="1016" t="str">
        <f>T(Admin!D32)</f>
        <v/>
      </c>
      <c r="D31" s="1017"/>
      <c r="E31" s="258" t="str">
        <f>T(Admin!F32)</f>
        <v/>
      </c>
      <c r="F31" s="259">
        <f>Admin!G32</f>
        <v>0</v>
      </c>
      <c r="G31" s="618"/>
      <c r="H31" s="619"/>
      <c r="I31" s="619"/>
      <c r="J31" s="620"/>
      <c r="K31" s="621"/>
      <c r="L31" s="237"/>
      <c r="M31" s="237"/>
      <c r="N31" s="237"/>
      <c r="O31" s="237"/>
      <c r="P31" s="237"/>
      <c r="Q31" s="237"/>
      <c r="R31" s="237"/>
      <c r="S31" s="237"/>
      <c r="T31" s="237"/>
      <c r="U31" s="237"/>
      <c r="V31" s="237"/>
      <c r="W31" s="237"/>
      <c r="X31" s="237"/>
      <c r="Y31" s="237"/>
      <c r="Z31" s="237"/>
      <c r="AA31" s="237"/>
      <c r="AB31" s="237"/>
      <c r="AC31" s="237"/>
      <c r="AD31" s="237"/>
      <c r="AE31" s="237"/>
      <c r="AF31" s="237"/>
      <c r="AG31" s="237"/>
      <c r="AH31" s="237"/>
      <c r="AI31" s="237"/>
      <c r="AJ31" s="237"/>
      <c r="AK31" s="237"/>
      <c r="AL31" s="237"/>
      <c r="AM31" s="237"/>
      <c r="AN31" s="237"/>
      <c r="AO31" s="237"/>
      <c r="AP31" s="237"/>
      <c r="AQ31" s="237"/>
      <c r="AR31" s="237"/>
      <c r="AS31" s="237"/>
      <c r="AT31" s="237"/>
      <c r="AU31" s="237"/>
      <c r="AV31" s="237"/>
      <c r="AW31" s="237"/>
      <c r="AX31" s="237"/>
      <c r="AY31" s="237"/>
      <c r="AZ31" s="237"/>
      <c r="BA31" s="237"/>
    </row>
    <row r="32" spans="1:53" s="90" customFormat="1" ht="20.100000000000001" customHeight="1" x14ac:dyDescent="0.2">
      <c r="A32" s="256">
        <v>29</v>
      </c>
      <c r="B32" s="257" t="str">
        <f>T(Admin!C33)</f>
        <v/>
      </c>
      <c r="C32" s="1016" t="str">
        <f>T(Admin!D33)</f>
        <v/>
      </c>
      <c r="D32" s="1017"/>
      <c r="E32" s="258" t="str">
        <f>T(Admin!F33)</f>
        <v/>
      </c>
      <c r="F32" s="259">
        <f>Admin!G33</f>
        <v>0</v>
      </c>
      <c r="G32" s="618"/>
      <c r="H32" s="619"/>
      <c r="I32" s="619"/>
      <c r="J32" s="620"/>
      <c r="K32" s="621"/>
      <c r="L32" s="237"/>
      <c r="M32" s="237"/>
      <c r="N32" s="237"/>
      <c r="O32" s="237"/>
      <c r="P32" s="237"/>
      <c r="Q32" s="237"/>
      <c r="R32" s="237"/>
      <c r="S32" s="237"/>
      <c r="T32" s="237"/>
      <c r="U32" s="237"/>
      <c r="V32" s="237"/>
      <c r="W32" s="237"/>
      <c r="X32" s="237"/>
      <c r="Y32" s="237"/>
      <c r="Z32" s="237"/>
      <c r="AA32" s="237"/>
      <c r="AB32" s="237"/>
      <c r="AC32" s="237"/>
      <c r="AD32" s="237"/>
      <c r="AE32" s="237"/>
      <c r="AF32" s="237"/>
      <c r="AG32" s="237"/>
      <c r="AH32" s="237"/>
      <c r="AI32" s="237"/>
      <c r="AJ32" s="237"/>
      <c r="AK32" s="237"/>
      <c r="AL32" s="237"/>
      <c r="AM32" s="237"/>
      <c r="AN32" s="237"/>
      <c r="AO32" s="237"/>
      <c r="AP32" s="237"/>
      <c r="AQ32" s="237"/>
      <c r="AR32" s="237"/>
      <c r="AS32" s="237"/>
      <c r="AT32" s="237"/>
      <c r="AU32" s="237"/>
      <c r="AV32" s="237"/>
      <c r="AW32" s="237"/>
      <c r="AX32" s="237"/>
      <c r="AY32" s="237"/>
      <c r="AZ32" s="237"/>
      <c r="BA32" s="237"/>
    </row>
    <row r="33" spans="1:53" s="90" customFormat="1" ht="20.100000000000001" customHeight="1" thickBot="1" x14ac:dyDescent="0.25">
      <c r="A33" s="260">
        <v>30</v>
      </c>
      <c r="B33" s="261" t="str">
        <f>T(Admin!C34)</f>
        <v/>
      </c>
      <c r="C33" s="1018" t="str">
        <f>T(Admin!D34)</f>
        <v/>
      </c>
      <c r="D33" s="1019"/>
      <c r="E33" s="262" t="str">
        <f>T(Admin!F34)</f>
        <v/>
      </c>
      <c r="F33" s="263">
        <f>Admin!G34</f>
        <v>0</v>
      </c>
      <c r="G33" s="622"/>
      <c r="H33" s="623"/>
      <c r="I33" s="623"/>
      <c r="J33" s="624"/>
      <c r="K33" s="625"/>
      <c r="L33" s="237"/>
      <c r="M33" s="237"/>
      <c r="N33" s="237"/>
      <c r="O33" s="237"/>
      <c r="P33" s="237"/>
      <c r="Q33" s="237"/>
      <c r="R33" s="237"/>
      <c r="S33" s="237"/>
      <c r="T33" s="237"/>
      <c r="U33" s="237"/>
      <c r="V33" s="237"/>
      <c r="W33" s="237"/>
      <c r="X33" s="237"/>
      <c r="Y33" s="237"/>
      <c r="Z33" s="237"/>
      <c r="AA33" s="237"/>
      <c r="AB33" s="237"/>
      <c r="AC33" s="237"/>
      <c r="AD33" s="237"/>
      <c r="AE33" s="237"/>
      <c r="AF33" s="237"/>
      <c r="AG33" s="237"/>
      <c r="AH33" s="237"/>
      <c r="AI33" s="237"/>
      <c r="AJ33" s="237"/>
      <c r="AK33" s="237"/>
      <c r="AL33" s="237"/>
      <c r="AM33" s="237"/>
      <c r="AN33" s="237"/>
      <c r="AO33" s="237"/>
      <c r="AP33" s="237"/>
      <c r="AQ33" s="237"/>
      <c r="AR33" s="237"/>
      <c r="AS33" s="237"/>
      <c r="AT33" s="237"/>
      <c r="AU33" s="237"/>
      <c r="AV33" s="237"/>
      <c r="AW33" s="237"/>
      <c r="AX33" s="237"/>
      <c r="AY33" s="237"/>
      <c r="AZ33" s="237"/>
      <c r="BA33" s="237"/>
    </row>
    <row r="34" spans="1:53" s="237" customFormat="1" ht="15" x14ac:dyDescent="0.2">
      <c r="B34" s="130"/>
      <c r="C34" s="130"/>
      <c r="D34" s="130"/>
      <c r="E34" s="174"/>
      <c r="K34" s="109"/>
    </row>
    <row r="35" spans="1:53" s="237" customFormat="1" x14ac:dyDescent="0.2">
      <c r="E35" s="174"/>
      <c r="J35" s="237" t="s">
        <v>256</v>
      </c>
      <c r="K35" s="175"/>
    </row>
    <row r="36" spans="1:53" s="237" customFormat="1" x14ac:dyDescent="0.2">
      <c r="E36" s="174"/>
      <c r="J36" s="237" t="s">
        <v>257</v>
      </c>
      <c r="K36" s="175"/>
    </row>
    <row r="37" spans="1:53" s="237" customFormat="1" x14ac:dyDescent="0.2">
      <c r="E37" s="174"/>
    </row>
    <row r="38" spans="1:53" s="237" customFormat="1" x14ac:dyDescent="0.2">
      <c r="E38" s="174"/>
    </row>
    <row r="39" spans="1:53" s="237" customFormat="1" x14ac:dyDescent="0.2">
      <c r="E39" s="174"/>
    </row>
    <row r="40" spans="1:53" s="237" customFormat="1" x14ac:dyDescent="0.2">
      <c r="E40" s="174"/>
    </row>
    <row r="41" spans="1:53" s="237" customFormat="1" x14ac:dyDescent="0.2">
      <c r="E41" s="174"/>
    </row>
    <row r="42" spans="1:53" s="237" customFormat="1" x14ac:dyDescent="0.2">
      <c r="E42" s="174"/>
    </row>
    <row r="43" spans="1:53" s="237" customFormat="1" x14ac:dyDescent="0.2">
      <c r="E43" s="174"/>
    </row>
    <row r="44" spans="1:53" s="237" customFormat="1" x14ac:dyDescent="0.2">
      <c r="E44" s="174"/>
    </row>
    <row r="45" spans="1:53" s="237" customFormat="1" x14ac:dyDescent="0.2">
      <c r="E45" s="174"/>
    </row>
    <row r="46" spans="1:53" s="237" customFormat="1" x14ac:dyDescent="0.2">
      <c r="E46" s="174"/>
    </row>
    <row r="47" spans="1:53" s="237" customFormat="1" x14ac:dyDescent="0.2">
      <c r="E47" s="174"/>
    </row>
    <row r="48" spans="1:53" s="237" customFormat="1" x14ac:dyDescent="0.2">
      <c r="E48" s="174"/>
    </row>
    <row r="49" spans="5:5" s="237" customFormat="1" x14ac:dyDescent="0.2">
      <c r="E49" s="174"/>
    </row>
    <row r="50" spans="5:5" s="237" customFormat="1" x14ac:dyDescent="0.2">
      <c r="E50" s="174"/>
    </row>
    <row r="51" spans="5:5" s="237" customFormat="1" x14ac:dyDescent="0.2">
      <c r="E51" s="174"/>
    </row>
    <row r="52" spans="5:5" s="237" customFormat="1" x14ac:dyDescent="0.2">
      <c r="E52" s="174"/>
    </row>
    <row r="53" spans="5:5" s="237" customFormat="1" x14ac:dyDescent="0.2">
      <c r="E53" s="174"/>
    </row>
    <row r="54" spans="5:5" s="237" customFormat="1" x14ac:dyDescent="0.2">
      <c r="E54" s="174"/>
    </row>
    <row r="55" spans="5:5" s="237" customFormat="1" x14ac:dyDescent="0.2">
      <c r="E55" s="174"/>
    </row>
    <row r="56" spans="5:5" s="237" customFormat="1" x14ac:dyDescent="0.2">
      <c r="E56" s="174"/>
    </row>
    <row r="57" spans="5:5" s="237" customFormat="1" x14ac:dyDescent="0.2">
      <c r="E57" s="174"/>
    </row>
    <row r="58" spans="5:5" s="237" customFormat="1" x14ac:dyDescent="0.2">
      <c r="E58" s="174"/>
    </row>
    <row r="59" spans="5:5" s="237" customFormat="1" x14ac:dyDescent="0.2">
      <c r="E59" s="174"/>
    </row>
    <row r="60" spans="5:5" s="237" customFormat="1" x14ac:dyDescent="0.2">
      <c r="E60" s="174"/>
    </row>
    <row r="61" spans="5:5" s="237" customFormat="1" x14ac:dyDescent="0.2">
      <c r="E61" s="174"/>
    </row>
    <row r="62" spans="5:5" s="237" customFormat="1" x14ac:dyDescent="0.2">
      <c r="E62" s="174"/>
    </row>
    <row r="63" spans="5:5" s="237" customFormat="1" x14ac:dyDescent="0.2">
      <c r="E63" s="174"/>
    </row>
    <row r="64" spans="5:5" s="237" customFormat="1" x14ac:dyDescent="0.2">
      <c r="E64" s="174"/>
    </row>
    <row r="65" spans="5:5" s="237" customFormat="1" x14ac:dyDescent="0.2">
      <c r="E65" s="174"/>
    </row>
    <row r="66" spans="5:5" s="237" customFormat="1" x14ac:dyDescent="0.2">
      <c r="E66" s="174"/>
    </row>
    <row r="67" spans="5:5" s="237" customFormat="1" x14ac:dyDescent="0.2">
      <c r="E67" s="174"/>
    </row>
    <row r="68" spans="5:5" s="237" customFormat="1" x14ac:dyDescent="0.2">
      <c r="E68" s="174"/>
    </row>
    <row r="69" spans="5:5" s="237" customFormat="1" x14ac:dyDescent="0.2">
      <c r="E69" s="174"/>
    </row>
    <row r="70" spans="5:5" s="237" customFormat="1" x14ac:dyDescent="0.2">
      <c r="E70" s="174"/>
    </row>
    <row r="71" spans="5:5" s="237" customFormat="1" x14ac:dyDescent="0.2">
      <c r="E71" s="174"/>
    </row>
    <row r="72" spans="5:5" s="237" customFormat="1" x14ac:dyDescent="0.2">
      <c r="E72" s="174"/>
    </row>
    <row r="73" spans="5:5" s="237" customFormat="1" x14ac:dyDescent="0.2">
      <c r="E73" s="174"/>
    </row>
    <row r="74" spans="5:5" s="237" customFormat="1" x14ac:dyDescent="0.2">
      <c r="E74" s="174"/>
    </row>
    <row r="75" spans="5:5" s="237" customFormat="1" x14ac:dyDescent="0.2">
      <c r="E75" s="174"/>
    </row>
    <row r="76" spans="5:5" s="237" customFormat="1" x14ac:dyDescent="0.2">
      <c r="E76" s="174"/>
    </row>
    <row r="77" spans="5:5" s="237" customFormat="1" x14ac:dyDescent="0.2">
      <c r="E77" s="174"/>
    </row>
    <row r="78" spans="5:5" s="237" customFormat="1" x14ac:dyDescent="0.2">
      <c r="E78" s="174"/>
    </row>
    <row r="79" spans="5:5" s="237" customFormat="1" x14ac:dyDescent="0.2">
      <c r="E79" s="174"/>
    </row>
    <row r="80" spans="5:5" s="237" customFormat="1" x14ac:dyDescent="0.2">
      <c r="E80" s="174"/>
    </row>
    <row r="81" spans="5:5" s="237" customFormat="1" x14ac:dyDescent="0.2">
      <c r="E81" s="174"/>
    </row>
    <row r="82" spans="5:5" s="237" customFormat="1" x14ac:dyDescent="0.2">
      <c r="E82" s="174"/>
    </row>
    <row r="83" spans="5:5" s="237" customFormat="1" x14ac:dyDescent="0.2">
      <c r="E83" s="174"/>
    </row>
    <row r="84" spans="5:5" s="237" customFormat="1" x14ac:dyDescent="0.2">
      <c r="E84" s="174"/>
    </row>
    <row r="85" spans="5:5" s="237" customFormat="1" x14ac:dyDescent="0.2">
      <c r="E85" s="174"/>
    </row>
    <row r="86" spans="5:5" s="237" customFormat="1" x14ac:dyDescent="0.2">
      <c r="E86" s="174"/>
    </row>
    <row r="87" spans="5:5" s="237" customFormat="1" x14ac:dyDescent="0.2">
      <c r="E87" s="174"/>
    </row>
    <row r="88" spans="5:5" s="237" customFormat="1" x14ac:dyDescent="0.2">
      <c r="E88" s="174"/>
    </row>
    <row r="89" spans="5:5" s="237" customFormat="1" x14ac:dyDescent="0.2">
      <c r="E89" s="174"/>
    </row>
    <row r="90" spans="5:5" s="237" customFormat="1" x14ac:dyDescent="0.2">
      <c r="E90" s="174"/>
    </row>
    <row r="91" spans="5:5" s="237" customFormat="1" x14ac:dyDescent="0.2">
      <c r="E91" s="174"/>
    </row>
    <row r="92" spans="5:5" s="237" customFormat="1" x14ac:dyDescent="0.2">
      <c r="E92" s="174"/>
    </row>
    <row r="93" spans="5:5" s="237" customFormat="1" x14ac:dyDescent="0.2">
      <c r="E93" s="174"/>
    </row>
    <row r="94" spans="5:5" s="237" customFormat="1" x14ac:dyDescent="0.2">
      <c r="E94" s="174"/>
    </row>
    <row r="95" spans="5:5" s="237" customFormat="1" x14ac:dyDescent="0.2">
      <c r="E95" s="174"/>
    </row>
    <row r="96" spans="5:5" s="237" customFormat="1" x14ac:dyDescent="0.2">
      <c r="E96" s="174"/>
    </row>
    <row r="97" spans="5:5" s="237" customFormat="1" x14ac:dyDescent="0.2">
      <c r="E97" s="174"/>
    </row>
    <row r="98" spans="5:5" s="237" customFormat="1" x14ac:dyDescent="0.2">
      <c r="E98" s="174"/>
    </row>
    <row r="99" spans="5:5" s="237" customFormat="1" x14ac:dyDescent="0.2">
      <c r="E99" s="174"/>
    </row>
    <row r="100" spans="5:5" s="237" customFormat="1" x14ac:dyDescent="0.2">
      <c r="E100" s="174"/>
    </row>
    <row r="101" spans="5:5" s="237" customFormat="1" x14ac:dyDescent="0.2">
      <c r="E101" s="174"/>
    </row>
    <row r="102" spans="5:5" s="237" customFormat="1" x14ac:dyDescent="0.2">
      <c r="E102" s="174"/>
    </row>
    <row r="103" spans="5:5" s="237" customFormat="1" x14ac:dyDescent="0.2">
      <c r="E103" s="174"/>
    </row>
    <row r="104" spans="5:5" s="237" customFormat="1" x14ac:dyDescent="0.2">
      <c r="E104" s="174"/>
    </row>
    <row r="105" spans="5:5" s="237" customFormat="1" x14ac:dyDescent="0.2">
      <c r="E105" s="174"/>
    </row>
    <row r="106" spans="5:5" s="237" customFormat="1" x14ac:dyDescent="0.2">
      <c r="E106" s="174"/>
    </row>
    <row r="107" spans="5:5" s="237" customFormat="1" x14ac:dyDescent="0.2">
      <c r="E107" s="174"/>
    </row>
    <row r="108" spans="5:5" s="237" customFormat="1" x14ac:dyDescent="0.2">
      <c r="E108" s="174"/>
    </row>
    <row r="109" spans="5:5" s="237" customFormat="1" x14ac:dyDescent="0.2">
      <c r="E109" s="174"/>
    </row>
    <row r="110" spans="5:5" s="237" customFormat="1" x14ac:dyDescent="0.2">
      <c r="E110" s="174"/>
    </row>
    <row r="111" spans="5:5" s="237" customFormat="1" x14ac:dyDescent="0.2">
      <c r="E111" s="174"/>
    </row>
    <row r="112" spans="5:5" s="237" customFormat="1" x14ac:dyDescent="0.2">
      <c r="E112" s="174"/>
    </row>
    <row r="113" spans="5:5" s="237" customFormat="1" x14ac:dyDescent="0.2">
      <c r="E113" s="174"/>
    </row>
    <row r="114" spans="5:5" s="237" customFormat="1" x14ac:dyDescent="0.2">
      <c r="E114" s="174"/>
    </row>
    <row r="115" spans="5:5" s="237" customFormat="1" x14ac:dyDescent="0.2">
      <c r="E115" s="174"/>
    </row>
    <row r="116" spans="5:5" s="237" customFormat="1" x14ac:dyDescent="0.2">
      <c r="E116" s="174"/>
    </row>
    <row r="117" spans="5:5" s="237" customFormat="1" x14ac:dyDescent="0.2">
      <c r="E117" s="174"/>
    </row>
    <row r="118" spans="5:5" s="237" customFormat="1" x14ac:dyDescent="0.2">
      <c r="E118" s="174"/>
    </row>
    <row r="119" spans="5:5" s="237" customFormat="1" x14ac:dyDescent="0.2">
      <c r="E119" s="174"/>
    </row>
    <row r="120" spans="5:5" s="237" customFormat="1" x14ac:dyDescent="0.2">
      <c r="E120" s="174"/>
    </row>
    <row r="121" spans="5:5" s="237" customFormat="1" x14ac:dyDescent="0.2">
      <c r="E121" s="174"/>
    </row>
    <row r="122" spans="5:5" s="237" customFormat="1" x14ac:dyDescent="0.2">
      <c r="E122" s="174"/>
    </row>
    <row r="123" spans="5:5" s="237" customFormat="1" x14ac:dyDescent="0.2">
      <c r="E123" s="174"/>
    </row>
    <row r="124" spans="5:5" s="237" customFormat="1" x14ac:dyDescent="0.2">
      <c r="E124" s="174"/>
    </row>
    <row r="125" spans="5:5" s="237" customFormat="1" x14ac:dyDescent="0.2">
      <c r="E125" s="174"/>
    </row>
    <row r="126" spans="5:5" s="237" customFormat="1" x14ac:dyDescent="0.2">
      <c r="E126" s="174"/>
    </row>
    <row r="127" spans="5:5" s="237" customFormat="1" x14ac:dyDescent="0.2">
      <c r="E127" s="174"/>
    </row>
    <row r="128" spans="5:5" s="237" customFormat="1" x14ac:dyDescent="0.2">
      <c r="E128" s="174"/>
    </row>
    <row r="129" spans="5:5" s="237" customFormat="1" x14ac:dyDescent="0.2">
      <c r="E129" s="174"/>
    </row>
    <row r="130" spans="5:5" s="237" customFormat="1" x14ac:dyDescent="0.2">
      <c r="E130" s="174"/>
    </row>
    <row r="131" spans="5:5" s="237" customFormat="1" x14ac:dyDescent="0.2">
      <c r="E131" s="174"/>
    </row>
    <row r="132" spans="5:5" s="237" customFormat="1" x14ac:dyDescent="0.2">
      <c r="E132" s="174"/>
    </row>
    <row r="133" spans="5:5" s="237" customFormat="1" x14ac:dyDescent="0.2">
      <c r="E133" s="174"/>
    </row>
    <row r="134" spans="5:5" s="237" customFormat="1" x14ac:dyDescent="0.2">
      <c r="E134" s="174"/>
    </row>
    <row r="135" spans="5:5" s="237" customFormat="1" x14ac:dyDescent="0.2">
      <c r="E135" s="174"/>
    </row>
    <row r="136" spans="5:5" s="237" customFormat="1" x14ac:dyDescent="0.2">
      <c r="E136" s="174"/>
    </row>
    <row r="137" spans="5:5" s="237" customFormat="1" x14ac:dyDescent="0.2">
      <c r="E137" s="174"/>
    </row>
    <row r="138" spans="5:5" s="237" customFormat="1" x14ac:dyDescent="0.2">
      <c r="E138" s="174"/>
    </row>
    <row r="139" spans="5:5" s="237" customFormat="1" x14ac:dyDescent="0.2">
      <c r="E139" s="174"/>
    </row>
    <row r="140" spans="5:5" s="237" customFormat="1" x14ac:dyDescent="0.2">
      <c r="E140" s="174"/>
    </row>
    <row r="141" spans="5:5" s="237" customFormat="1" x14ac:dyDescent="0.2">
      <c r="E141" s="174"/>
    </row>
    <row r="142" spans="5:5" s="237" customFormat="1" x14ac:dyDescent="0.2">
      <c r="E142" s="174"/>
    </row>
    <row r="143" spans="5:5" s="237" customFormat="1" x14ac:dyDescent="0.2">
      <c r="E143" s="174"/>
    </row>
    <row r="144" spans="5:5" s="237" customFormat="1" x14ac:dyDescent="0.2">
      <c r="E144" s="174"/>
    </row>
    <row r="145" spans="5:5" s="237" customFormat="1" x14ac:dyDescent="0.2">
      <c r="E145" s="174"/>
    </row>
    <row r="146" spans="5:5" s="237" customFormat="1" x14ac:dyDescent="0.2">
      <c r="E146" s="174"/>
    </row>
    <row r="147" spans="5:5" s="237" customFormat="1" x14ac:dyDescent="0.2">
      <c r="E147" s="174"/>
    </row>
    <row r="148" spans="5:5" s="237" customFormat="1" x14ac:dyDescent="0.2">
      <c r="E148" s="174"/>
    </row>
    <row r="149" spans="5:5" s="237" customFormat="1" x14ac:dyDescent="0.2">
      <c r="E149" s="174"/>
    </row>
    <row r="150" spans="5:5" s="237" customFormat="1" x14ac:dyDescent="0.2">
      <c r="E150" s="174"/>
    </row>
    <row r="151" spans="5:5" s="237" customFormat="1" x14ac:dyDescent="0.2">
      <c r="E151" s="174"/>
    </row>
    <row r="152" spans="5:5" s="237" customFormat="1" x14ac:dyDescent="0.2">
      <c r="E152" s="174"/>
    </row>
    <row r="153" spans="5:5" s="237" customFormat="1" x14ac:dyDescent="0.2">
      <c r="E153" s="174"/>
    </row>
    <row r="154" spans="5:5" s="237" customFormat="1" x14ac:dyDescent="0.2">
      <c r="E154" s="174"/>
    </row>
    <row r="155" spans="5:5" s="237" customFormat="1" x14ac:dyDescent="0.2">
      <c r="E155" s="174"/>
    </row>
    <row r="156" spans="5:5" s="237" customFormat="1" x14ac:dyDescent="0.2">
      <c r="E156" s="174"/>
    </row>
    <row r="157" spans="5:5" s="237" customFormat="1" x14ac:dyDescent="0.2">
      <c r="E157" s="174"/>
    </row>
    <row r="158" spans="5:5" s="237" customFormat="1" x14ac:dyDescent="0.2">
      <c r="E158" s="174"/>
    </row>
    <row r="159" spans="5:5" s="237" customFormat="1" x14ac:dyDescent="0.2">
      <c r="E159" s="174"/>
    </row>
    <row r="160" spans="5:5" s="237" customFormat="1" x14ac:dyDescent="0.2">
      <c r="E160" s="174"/>
    </row>
    <row r="161" spans="5:5" s="237" customFormat="1" x14ac:dyDescent="0.2">
      <c r="E161" s="174"/>
    </row>
    <row r="162" spans="5:5" s="237" customFormat="1" x14ac:dyDescent="0.2">
      <c r="E162" s="174"/>
    </row>
    <row r="163" spans="5:5" s="237" customFormat="1" x14ac:dyDescent="0.2">
      <c r="E163" s="174"/>
    </row>
    <row r="164" spans="5:5" s="237" customFormat="1" x14ac:dyDescent="0.2">
      <c r="E164" s="174"/>
    </row>
    <row r="165" spans="5:5" s="237" customFormat="1" x14ac:dyDescent="0.2">
      <c r="E165" s="174"/>
    </row>
    <row r="166" spans="5:5" s="237" customFormat="1" x14ac:dyDescent="0.2">
      <c r="E166" s="174"/>
    </row>
    <row r="167" spans="5:5" s="237" customFormat="1" x14ac:dyDescent="0.2">
      <c r="E167" s="174"/>
    </row>
    <row r="168" spans="5:5" s="237" customFormat="1" x14ac:dyDescent="0.2">
      <c r="E168" s="174"/>
    </row>
    <row r="169" spans="5:5" s="237" customFormat="1" x14ac:dyDescent="0.2">
      <c r="E169" s="174"/>
    </row>
    <row r="170" spans="5:5" s="237" customFormat="1" x14ac:dyDescent="0.2">
      <c r="E170" s="174"/>
    </row>
    <row r="171" spans="5:5" s="237" customFormat="1" x14ac:dyDescent="0.2">
      <c r="E171" s="174"/>
    </row>
    <row r="172" spans="5:5" s="237" customFormat="1" x14ac:dyDescent="0.2">
      <c r="E172" s="174"/>
    </row>
    <row r="173" spans="5:5" s="237" customFormat="1" x14ac:dyDescent="0.2">
      <c r="E173" s="174"/>
    </row>
    <row r="174" spans="5:5" s="237" customFormat="1" x14ac:dyDescent="0.2">
      <c r="E174" s="174"/>
    </row>
    <row r="175" spans="5:5" s="237" customFormat="1" x14ac:dyDescent="0.2">
      <c r="E175" s="174"/>
    </row>
    <row r="176" spans="5:5" s="237" customFormat="1" x14ac:dyDescent="0.2">
      <c r="E176" s="174"/>
    </row>
    <row r="177" spans="5:5" s="237" customFormat="1" x14ac:dyDescent="0.2">
      <c r="E177" s="174"/>
    </row>
    <row r="178" spans="5:5" s="237" customFormat="1" x14ac:dyDescent="0.2">
      <c r="E178" s="174"/>
    </row>
    <row r="179" spans="5:5" s="237" customFormat="1" x14ac:dyDescent="0.2">
      <c r="E179" s="174"/>
    </row>
    <row r="180" spans="5:5" s="237" customFormat="1" x14ac:dyDescent="0.2">
      <c r="E180" s="174"/>
    </row>
    <row r="181" spans="5:5" s="237" customFormat="1" x14ac:dyDescent="0.2">
      <c r="E181" s="174"/>
    </row>
    <row r="182" spans="5:5" s="237" customFormat="1" x14ac:dyDescent="0.2">
      <c r="E182" s="174"/>
    </row>
    <row r="183" spans="5:5" s="237" customFormat="1" x14ac:dyDescent="0.2">
      <c r="E183" s="174"/>
    </row>
    <row r="184" spans="5:5" s="237" customFormat="1" x14ac:dyDescent="0.2">
      <c r="E184" s="174"/>
    </row>
    <row r="185" spans="5:5" s="237" customFormat="1" x14ac:dyDescent="0.2">
      <c r="E185" s="174"/>
    </row>
    <row r="186" spans="5:5" s="237" customFormat="1" x14ac:dyDescent="0.2">
      <c r="E186" s="174"/>
    </row>
    <row r="187" spans="5:5" s="237" customFormat="1" x14ac:dyDescent="0.2">
      <c r="E187" s="174"/>
    </row>
    <row r="188" spans="5:5" s="237" customFormat="1" x14ac:dyDescent="0.2">
      <c r="E188" s="174"/>
    </row>
    <row r="189" spans="5:5" s="237" customFormat="1" x14ac:dyDescent="0.2">
      <c r="E189" s="174"/>
    </row>
    <row r="190" spans="5:5" s="237" customFormat="1" x14ac:dyDescent="0.2">
      <c r="E190" s="174"/>
    </row>
    <row r="191" spans="5:5" s="237" customFormat="1" x14ac:dyDescent="0.2">
      <c r="E191" s="174"/>
    </row>
  </sheetData>
  <sheetProtection password="C64F" sheet="1" formatRows="0"/>
  <protectedRanges>
    <protectedRange password="C64F" sqref="A4:F33 A1:B1" name="Admin"/>
    <protectedRange sqref="G4:K33" name="HT WT" securityDescriptor="O:WDG:WDD:(A;;CC;;;S-1-5-21-3822721094-983390456-1902330015-1221634)(A;;CC;;;S-1-5-21-3822721094-983390456-1902330015-1645945)(A;;CC;;;S-1-5-21-3822721094-983390456-1902330015-3829042)(A;;CC;;;S-1-5-21-3822721094-983390456-1902330015-1525281)(A;;CC;;;S-1-5-21-3822721094-983390456-1902330015-1749789)(A;;CC;;;S-1-5-21-3822721094-983390456-1902330015-2644383)(A;;CC;;;S-1-5-21-3822721094-983390456-1902330015-1082655)(A;;CC;;;S-1-5-21-3822721094-983390456-1902330015-2851800)"/>
  </protectedRanges>
  <customSheetViews>
    <customSheetView guid="{C48D4376-7E6E-43E1-BDDA-4583E8F77408}">
      <selection activeCell="J11" sqref="J11"/>
      <pageMargins left="0.7" right="0.7" top="0.75" bottom="0.75" header="0.3" footer="0.3"/>
      <pageSetup orientation="portrait" r:id="rId1"/>
    </customSheetView>
    <customSheetView guid="{8168B4B8-9A02-4791-AD5C-7A76A87A620E}">
      <selection activeCell="J11" sqref="J11"/>
      <pageMargins left="0.7" right="0.7" top="0.75" bottom="0.75" header="0.3" footer="0.3"/>
      <pageSetup orientation="portrait" r:id="rId2"/>
    </customSheetView>
    <customSheetView guid="{7F7D5A8C-9A56-4905-9300-15A5D4F74565}">
      <selection activeCell="J13" sqref="J13"/>
      <pageMargins left="0.7" right="0.7" top="0.75" bottom="0.75" header="0.3" footer="0.3"/>
      <pageSetup orientation="portrait" r:id="rId3"/>
    </customSheetView>
  </customSheetViews>
  <mergeCells count="42">
    <mergeCell ref="A1:B1"/>
    <mergeCell ref="I2:I3"/>
    <mergeCell ref="J2:J3"/>
    <mergeCell ref="K2:K3"/>
    <mergeCell ref="A2:A3"/>
    <mergeCell ref="F2:F3"/>
    <mergeCell ref="G2:G3"/>
    <mergeCell ref="C1:K1"/>
    <mergeCell ref="H2:H3"/>
    <mergeCell ref="C2:D3"/>
    <mergeCell ref="C13:D13"/>
    <mergeCell ref="B2:B3"/>
    <mergeCell ref="E2:E3"/>
    <mergeCell ref="C4:D4"/>
    <mergeCell ref="C5:D5"/>
    <mergeCell ref="C6:D6"/>
    <mergeCell ref="C7:D7"/>
    <mergeCell ref="C8:D8"/>
    <mergeCell ref="C9:D9"/>
    <mergeCell ref="C10:D10"/>
    <mergeCell ref="C11:D11"/>
    <mergeCell ref="C12:D12"/>
    <mergeCell ref="C25:D25"/>
    <mergeCell ref="C14:D14"/>
    <mergeCell ref="C15:D15"/>
    <mergeCell ref="C16:D16"/>
    <mergeCell ref="C17:D17"/>
    <mergeCell ref="C18:D18"/>
    <mergeCell ref="C19:D19"/>
    <mergeCell ref="C20:D20"/>
    <mergeCell ref="C21:D21"/>
    <mergeCell ref="C22:D22"/>
    <mergeCell ref="C23:D23"/>
    <mergeCell ref="C24:D24"/>
    <mergeCell ref="C32:D32"/>
    <mergeCell ref="C33:D33"/>
    <mergeCell ref="C26:D26"/>
    <mergeCell ref="C27:D27"/>
    <mergeCell ref="C28:D28"/>
    <mergeCell ref="C29:D29"/>
    <mergeCell ref="C30:D30"/>
    <mergeCell ref="C31:D31"/>
  </mergeCells>
  <dataValidations count="1">
    <dataValidation type="list" allowBlank="1" showInputMessage="1" showErrorMessage="1" sqref="J4:K33">
      <formula1>$J$34:$J$37</formula1>
    </dataValidation>
  </dataValidation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pageSetUpPr fitToPage="1"/>
  </sheetPr>
  <dimension ref="A1:BP2242"/>
  <sheetViews>
    <sheetView tabSelected="1" zoomScaleNormal="100" workbookViewId="0">
      <pane xSplit="2" topLeftCell="C1" activePane="topRight" state="frozen"/>
      <selection pane="topRight" activeCell="L14" sqref="L14"/>
    </sheetView>
  </sheetViews>
  <sheetFormatPr defaultRowHeight="12.75" x14ac:dyDescent="0.2"/>
  <cols>
    <col min="1" max="1" width="11.5703125" style="34" customWidth="1"/>
    <col min="2" max="2" width="15.5703125" style="34" customWidth="1"/>
    <col min="3" max="3" width="7.7109375" style="34" customWidth="1"/>
    <col min="4" max="4" width="4.7109375" style="34" bestFit="1" customWidth="1"/>
    <col min="5" max="5" width="4.5703125" style="34" customWidth="1"/>
    <col min="6" max="6" width="8.7109375" style="34" customWidth="1"/>
    <col min="7" max="7" width="14.28515625" style="34" customWidth="1"/>
    <col min="8" max="8" width="10.7109375" style="34" customWidth="1"/>
    <col min="9" max="12" width="7.7109375" style="34" customWidth="1"/>
    <col min="13" max="13" width="8.7109375" style="34" customWidth="1"/>
    <col min="14" max="15" width="7.7109375" style="34" customWidth="1"/>
    <col min="16" max="18" width="8.140625" style="34" customWidth="1"/>
    <col min="19" max="19" width="14.28515625" style="34" customWidth="1"/>
    <col min="20" max="20" width="10.140625" style="68" bestFit="1" customWidth="1"/>
    <col min="21" max="24" width="1.7109375" style="68" customWidth="1"/>
    <col min="25" max="27" width="3.7109375" style="68" customWidth="1"/>
    <col min="28" max="28" width="3.5703125" style="68" customWidth="1"/>
    <col min="29" max="30" width="4.7109375" style="68" customWidth="1"/>
    <col min="31" max="38" width="9.140625" style="68"/>
    <col min="39" max="39" width="1.7109375" style="68" customWidth="1"/>
    <col min="40" max="44" width="9.140625" style="68"/>
    <col min="45" max="45" width="9.140625" style="535"/>
    <col min="46" max="68" width="9.140625" style="68"/>
    <col min="69" max="16384" width="9.140625" style="34"/>
  </cols>
  <sheetData>
    <row r="1" spans="1:68" ht="90" customHeight="1" x14ac:dyDescent="0.2">
      <c r="A1" s="68"/>
      <c r="B1" s="68"/>
      <c r="C1" s="1060" t="str">
        <f>Admin!E1</f>
        <v>15W SLC    CLASS: 15-005</v>
      </c>
      <c r="D1" s="1060"/>
      <c r="E1" s="1061"/>
      <c r="F1" s="1058" t="s">
        <v>33</v>
      </c>
      <c r="G1" s="1059"/>
      <c r="H1" s="1059"/>
      <c r="I1" s="1059"/>
      <c r="J1" s="1059"/>
      <c r="K1" s="1059"/>
      <c r="L1" s="1059"/>
      <c r="M1" s="1059"/>
      <c r="N1" s="1059"/>
      <c r="O1" s="1059"/>
      <c r="P1" s="1059"/>
      <c r="Q1" s="1059"/>
      <c r="R1" s="1059"/>
      <c r="S1" s="1059"/>
      <c r="T1" s="1059"/>
    </row>
    <row r="2" spans="1:68" ht="12.75" customHeight="1" x14ac:dyDescent="0.2">
      <c r="A2" s="68"/>
      <c r="B2" s="167"/>
      <c r="C2" s="167"/>
      <c r="D2" s="167"/>
      <c r="E2" s="167"/>
      <c r="F2" s="167"/>
      <c r="G2" s="168"/>
      <c r="H2" s="168"/>
      <c r="I2" s="209"/>
      <c r="J2" s="210"/>
      <c r="K2" s="1062" t="s">
        <v>32</v>
      </c>
      <c r="L2" s="1063"/>
      <c r="M2" s="1065" t="s">
        <v>186</v>
      </c>
      <c r="N2" s="1066"/>
      <c r="O2" s="1066"/>
      <c r="P2" s="1066"/>
      <c r="Q2" s="1066"/>
      <c r="R2" s="1066"/>
      <c r="S2" s="1067"/>
      <c r="T2" s="208"/>
      <c r="AE2" s="384"/>
      <c r="AF2" s="384"/>
      <c r="AG2" s="381"/>
      <c r="AH2" s="382"/>
      <c r="AI2" s="382"/>
      <c r="AJ2" s="381"/>
      <c r="AK2" s="382"/>
      <c r="AL2" s="382"/>
      <c r="AM2" s="382"/>
      <c r="AN2" s="1046" t="s">
        <v>262</v>
      </c>
      <c r="AO2" s="1047" t="s">
        <v>263</v>
      </c>
      <c r="AP2" s="1047"/>
      <c r="AQ2" s="1047"/>
      <c r="AR2" s="1047"/>
      <c r="AS2" s="1047"/>
      <c r="AT2" s="1047"/>
      <c r="AU2" s="382"/>
      <c r="AV2" s="382"/>
      <c r="AW2" s="382"/>
      <c r="AX2" s="159"/>
      <c r="AY2" s="159"/>
    </row>
    <row r="3" spans="1:68" ht="12.75" customHeight="1" x14ac:dyDescent="0.2">
      <c r="A3" s="68"/>
      <c r="B3" s="165"/>
      <c r="C3" s="165"/>
      <c r="D3" s="165"/>
      <c r="E3" s="1048" t="s">
        <v>337</v>
      </c>
      <c r="F3" s="1049"/>
      <c r="G3" s="656">
        <v>42130</v>
      </c>
      <c r="H3" s="166"/>
      <c r="I3" s="1052" t="s">
        <v>19</v>
      </c>
      <c r="J3" s="1053"/>
      <c r="K3" s="1052" t="s">
        <v>23</v>
      </c>
      <c r="L3" s="1053"/>
      <c r="M3" s="1052" t="s">
        <v>24</v>
      </c>
      <c r="N3" s="1053"/>
      <c r="O3" s="1052" t="s">
        <v>26</v>
      </c>
      <c r="P3" s="1053"/>
      <c r="Q3" s="294" t="s">
        <v>273</v>
      </c>
      <c r="R3" s="294" t="s">
        <v>272</v>
      </c>
      <c r="S3" s="1054" t="s">
        <v>260</v>
      </c>
      <c r="T3" s="160" t="s">
        <v>112</v>
      </c>
      <c r="AE3" s="1064" t="s">
        <v>172</v>
      </c>
      <c r="AF3" s="1064"/>
      <c r="AG3" s="1046" t="s">
        <v>175</v>
      </c>
      <c r="AH3" s="1047" t="s">
        <v>173</v>
      </c>
      <c r="AI3" s="1047"/>
      <c r="AJ3" s="1046" t="s">
        <v>176</v>
      </c>
      <c r="AK3" s="1047" t="s">
        <v>174</v>
      </c>
      <c r="AL3" s="1047"/>
      <c r="AM3" s="382"/>
      <c r="AN3" s="1046"/>
      <c r="AO3" s="1047" t="s">
        <v>29</v>
      </c>
      <c r="AP3" s="1047" t="s">
        <v>178</v>
      </c>
      <c r="AQ3" s="1047" t="s">
        <v>30</v>
      </c>
      <c r="AR3" s="1047" t="s">
        <v>179</v>
      </c>
      <c r="AS3" s="1047" t="s">
        <v>28</v>
      </c>
      <c r="AT3" s="1047" t="s">
        <v>26</v>
      </c>
      <c r="AU3" s="1047" t="s">
        <v>271</v>
      </c>
      <c r="AV3" s="1047"/>
      <c r="AW3" s="1047"/>
      <c r="AX3" s="159"/>
      <c r="AY3" s="159"/>
    </row>
    <row r="4" spans="1:68" s="54" customFormat="1" x14ac:dyDescent="0.2">
      <c r="A4" s="1056" t="s">
        <v>22</v>
      </c>
      <c r="B4" s="1057"/>
      <c r="C4" s="264" t="s">
        <v>34</v>
      </c>
      <c r="D4" s="169" t="s">
        <v>18</v>
      </c>
      <c r="E4" s="169" t="s">
        <v>17</v>
      </c>
      <c r="F4" s="169" t="s">
        <v>50</v>
      </c>
      <c r="G4" s="169" t="s">
        <v>51</v>
      </c>
      <c r="H4" s="169" t="s">
        <v>52</v>
      </c>
      <c r="I4" s="169" t="s">
        <v>20</v>
      </c>
      <c r="J4" s="169" t="s">
        <v>21</v>
      </c>
      <c r="K4" s="169" t="s">
        <v>20</v>
      </c>
      <c r="L4" s="169" t="s">
        <v>21</v>
      </c>
      <c r="M4" s="169" t="s">
        <v>25</v>
      </c>
      <c r="N4" s="169" t="s">
        <v>21</v>
      </c>
      <c r="O4" s="1052" t="s">
        <v>21</v>
      </c>
      <c r="P4" s="1053"/>
      <c r="Q4" s="295" t="s">
        <v>287</v>
      </c>
      <c r="R4" s="295" t="s">
        <v>287</v>
      </c>
      <c r="S4" s="1055"/>
      <c r="T4" s="161" t="s">
        <v>113</v>
      </c>
      <c r="U4" s="338"/>
      <c r="V4" s="338"/>
      <c r="W4" s="338"/>
      <c r="X4" s="338"/>
      <c r="Y4" s="338" t="s">
        <v>29</v>
      </c>
      <c r="Z4" s="338" t="s">
        <v>30</v>
      </c>
      <c r="AA4" s="338" t="s">
        <v>177</v>
      </c>
      <c r="AB4" s="338"/>
      <c r="AC4" s="338"/>
      <c r="AD4" s="338"/>
      <c r="AE4" s="1064"/>
      <c r="AF4" s="1064"/>
      <c r="AG4" s="1046"/>
      <c r="AH4" s="1047"/>
      <c r="AI4" s="1047"/>
      <c r="AJ4" s="1046"/>
      <c r="AK4" s="1047"/>
      <c r="AL4" s="1047"/>
      <c r="AM4" s="382"/>
      <c r="AN4" s="1046"/>
      <c r="AO4" s="1047"/>
      <c r="AP4" s="1047"/>
      <c r="AQ4" s="1047"/>
      <c r="AR4" s="1047"/>
      <c r="AS4" s="1047"/>
      <c r="AT4" s="1047"/>
      <c r="AU4" s="1047"/>
      <c r="AV4" s="1047"/>
      <c r="AW4" s="1047"/>
      <c r="AX4" s="159"/>
      <c r="AY4" s="159"/>
      <c r="AZ4" s="69"/>
      <c r="BA4" s="69"/>
      <c r="BB4" s="69"/>
      <c r="BC4" s="69"/>
      <c r="BD4" s="69"/>
      <c r="BE4" s="69"/>
      <c r="BF4" s="69"/>
      <c r="BG4" s="69"/>
      <c r="BH4" s="69"/>
      <c r="BI4" s="69"/>
      <c r="BJ4" s="69"/>
      <c r="BK4" s="69"/>
      <c r="BL4" s="69"/>
      <c r="BM4" s="69"/>
      <c r="BN4" s="69"/>
      <c r="BO4" s="69"/>
      <c r="BP4" s="69"/>
    </row>
    <row r="5" spans="1:68" x14ac:dyDescent="0.2">
      <c r="A5" s="1050" t="str">
        <f>T(Admin!D5)</f>
        <v>A</v>
      </c>
      <c r="B5" s="1051"/>
      <c r="C5" s="383" t="str">
        <f>T(Admin!C5)</f>
        <v/>
      </c>
      <c r="D5" s="267" t="str">
        <f>T(Admin!F5)</f>
        <v>M</v>
      </c>
      <c r="E5" s="268">
        <f>Admin!G5</f>
        <v>25</v>
      </c>
      <c r="F5" s="269"/>
      <c r="G5" s="269"/>
      <c r="H5" s="265" t="str">
        <f>T(Admin!X5)</f>
        <v>RUN</v>
      </c>
      <c r="I5" s="269">
        <v>50</v>
      </c>
      <c r="J5" s="268">
        <f t="shared" ref="J5:J14" ca="1" si="0">IF(D5&gt;"A",IF(I5&lt;&gt;"P",LOOKUP(I5,INDIRECT(LOOKUP(I$3,eventlookup)&amp;"SCALE"),INDIRECT(LOOKUP(I$3,eventlookup)&amp;$D5&amp;TEXT(LOOKUP($E5,agelookup),"##"))),"P")," ")</f>
        <v>71</v>
      </c>
      <c r="K5" s="269">
        <v>55</v>
      </c>
      <c r="L5" s="268">
        <f t="shared" ref="L5:L14" ca="1" si="1">IF(D5&gt;"A",IF(K5&lt;&gt;"P",LOOKUP(K5,INDIRECT(LOOKUP(K$3,eventlookup)&amp;"SCALE"),INDIRECT(LOOKUP(K$3,eventlookup)&amp;$D5&amp;TEXT(LOOKUP($E5,agelookup),"##"))),"P")," ")</f>
        <v>67</v>
      </c>
      <c r="M5" s="270" t="s">
        <v>256</v>
      </c>
      <c r="N5" s="268" t="str">
        <f t="shared" ref="N5:N14" ca="1" si="2">IF(D5&gt;"A",IF(M5&lt;&gt;"NOGO",IF(M5&lt;&gt;"GO",LOOKUP(IF(M5&gt;=1000,TIME(0,LEFT(M5,2),RIGHT(M5,2)+5),TIME(0,LEFT(M5,1), RIGHT(M5,2)+5)), INDIRECT(LOOKUP(M$3,eventlookup)&amp;"SCALE"),INDIRECT(LOOKUP(M$3,eventlookup)&amp;$D5&amp;TEXT(LOOKUP($E5,agelookup),"##"))),"GO"),"NOGO")," ")</f>
        <v>GO</v>
      </c>
      <c r="O5" s="41">
        <f t="shared" ref="O5:O14" ca="1" si="3">IF(D5&gt;"A",SUMIF(J5,"&lt;&gt;P",J5)+SUMIF(L5,"&lt;&gt;P",L5)+SUMIF(N5,"&gt;0")," ")</f>
        <v>138</v>
      </c>
      <c r="P5" s="37" t="str">
        <f t="shared" ref="P5:P14" ca="1" si="4">IF(D5&gt;"A",IF(O5&gt;0,IF(J5&gt;=60,IF(L5&gt;=60,IF(AND(N5&lt;&gt;"NOGO",N5&gt;=60),"PASS","FAIL"),"FAIL"),"FAIL"),IF(AND(J5="P",L5="P",N5="GO"),"PASS","FAIL"))," ")</f>
        <v>PASS</v>
      </c>
      <c r="Q5" s="293" t="str">
        <f ca="1">IF(P5="FAIL","X","")</f>
        <v/>
      </c>
      <c r="R5" s="843"/>
      <c r="S5" s="626">
        <f t="shared" ref="S5:S34" si="5">IF(A5="","",$G$3)</f>
        <v>42130</v>
      </c>
      <c r="T5" s="267">
        <f ca="1">IF(AT5="","",LOOKUP(AT5,$AU$5:$AU$305,$AV$5:$AV$305))</f>
        <v>61</v>
      </c>
      <c r="U5" s="627" t="str">
        <f ca="1">IF(J5&gt;=80,"X","")</f>
        <v/>
      </c>
      <c r="V5" s="627" t="str">
        <f ca="1">IF(L5&gt;=80,"X","")</f>
        <v/>
      </c>
      <c r="W5" s="627" t="str">
        <f ca="1">IF(N5&gt;=80,"X","")</f>
        <v>X</v>
      </c>
      <c r="X5" s="627">
        <f ca="1">COUNTIF(U5:W5,"X")</f>
        <v>1</v>
      </c>
      <c r="Y5" s="535" t="str">
        <f>IF(I5="P","X","")</f>
        <v/>
      </c>
      <c r="Z5" s="535" t="str">
        <f>IF(K5="P","X","")</f>
        <v/>
      </c>
      <c r="AA5" s="535" t="str">
        <f>IF(M5="GO","X","")</f>
        <v>X</v>
      </c>
      <c r="AB5" s="535">
        <f t="shared" ref="AB5:AB34" si="6">IF(COUNTIF(Y5:AA5,"X")=0,"",COUNTIF(Y5:AA5,"X"))</f>
        <v>1</v>
      </c>
      <c r="AC5" s="535">
        <v>60</v>
      </c>
      <c r="AD5" s="535">
        <v>60</v>
      </c>
      <c r="AE5" s="627" t="str">
        <f>IF(H5="PU",60,"")</f>
        <v/>
      </c>
      <c r="AF5" s="627" t="str">
        <f>IF(AE5="","",SUM(L5,N5,AE5))</f>
        <v/>
      </c>
      <c r="AG5" s="68" t="str">
        <f>IF(H5="PU/RUN",SUM(L5)+120,"")</f>
        <v/>
      </c>
      <c r="AH5" s="68" t="str">
        <f>IF(H5="SU",60,"")</f>
        <v/>
      </c>
      <c r="AI5" s="68" t="str">
        <f>IF(AH5="","",SUM(J5,N5,AH5))</f>
        <v/>
      </c>
      <c r="AJ5" s="68" t="str">
        <f>IF(H5="SU/RUN",SUM(J5)+120,"")</f>
        <v/>
      </c>
      <c r="AK5" s="627">
        <f ca="1">IF(H5="RUN",AVERAGE(J5,L5),"")</f>
        <v>69</v>
      </c>
      <c r="AL5" s="627">
        <f ca="1">IF(AK5="","",SUM(J5,L5,LOOKUP(AK5,$AD$5:$AD$45,$AC$5:$AC$45)))</f>
        <v>207</v>
      </c>
      <c r="AM5" s="627"/>
      <c r="AN5" s="68" t="str">
        <f>IF(AB5="",SUM(J5,L5,N5),"")</f>
        <v/>
      </c>
      <c r="AO5" s="68" t="str">
        <f>IF(H5="PU",AF5,"")</f>
        <v/>
      </c>
      <c r="AP5" s="68" t="str">
        <f t="shared" ref="AP5:AP34" si="7">IF(H5="PU/RUN",AG5,"")</f>
        <v/>
      </c>
      <c r="AQ5" s="68" t="str">
        <f t="shared" ref="AQ5:AQ34" si="8">IF(H5="SU",AI5,"")</f>
        <v/>
      </c>
      <c r="AR5" s="68" t="str">
        <f t="shared" ref="AR5:AR34" si="9">IF(H5="SU/RUN",AJ5,"")</f>
        <v/>
      </c>
      <c r="AS5" s="627">
        <f t="shared" ref="AS5:AS34" ca="1" si="10">IF(H5="RUN",AL5,"")</f>
        <v>207</v>
      </c>
      <c r="AT5" s="628">
        <f ca="1">IF(SUM(AN5:AS5)&gt;=1,SUM(AN5:AS5),"")</f>
        <v>207</v>
      </c>
      <c r="AU5" s="339">
        <v>0</v>
      </c>
      <c r="AV5" s="68">
        <v>0</v>
      </c>
    </row>
    <row r="6" spans="1:68" x14ac:dyDescent="0.2">
      <c r="A6" s="1050" t="str">
        <f>T(Admin!D6)</f>
        <v>A</v>
      </c>
      <c r="B6" s="1051"/>
      <c r="C6" s="265" t="str">
        <f>T(Admin!C6)</f>
        <v/>
      </c>
      <c r="D6" s="265" t="str">
        <f>T(Admin!F6)</f>
        <v>M</v>
      </c>
      <c r="E6" s="268">
        <f>Admin!G6</f>
        <v>32</v>
      </c>
      <c r="F6" s="269"/>
      <c r="G6" s="269"/>
      <c r="H6" s="265" t="str">
        <f>T(Admin!X6)</f>
        <v/>
      </c>
      <c r="I6" s="269">
        <v>55</v>
      </c>
      <c r="J6" s="268">
        <f t="shared" ca="1" si="0"/>
        <v>79</v>
      </c>
      <c r="K6" s="269">
        <v>55</v>
      </c>
      <c r="L6" s="268">
        <f t="shared" ca="1" si="1"/>
        <v>75</v>
      </c>
      <c r="M6" s="270">
        <v>1325</v>
      </c>
      <c r="N6" s="268">
        <f t="shared" ca="1" si="2"/>
        <v>98</v>
      </c>
      <c r="O6" s="41">
        <f t="shared" ca="1" si="3"/>
        <v>252</v>
      </c>
      <c r="P6" s="37" t="str">
        <f t="shared" ca="1" si="4"/>
        <v>PASS</v>
      </c>
      <c r="Q6" s="293" t="str">
        <f t="shared" ref="Q6:Q34" ca="1" si="11">IF(P6="FAIL","X","")</f>
        <v/>
      </c>
      <c r="R6" s="843"/>
      <c r="S6" s="626">
        <f t="shared" si="5"/>
        <v>42130</v>
      </c>
      <c r="T6" s="267">
        <f t="shared" ref="T6:T34" ca="1" si="12">IF(AT6="","",LOOKUP(AT6,$AU$5:$AU$305,$AV$5:$AV$305))</f>
        <v>74</v>
      </c>
      <c r="U6" s="627" t="str">
        <f t="shared" ref="U6:U34" ca="1" si="13">IF(J6&gt;=80,"X","")</f>
        <v/>
      </c>
      <c r="V6" s="627" t="str">
        <f t="shared" ref="V6:V34" ca="1" si="14">IF(L6&gt;=80,"X","")</f>
        <v/>
      </c>
      <c r="W6" s="627" t="str">
        <f t="shared" ref="W6:W34" ca="1" si="15">IF(N6&gt;=80,"X","")</f>
        <v>X</v>
      </c>
      <c r="X6" s="627">
        <f t="shared" ref="X6:X34" ca="1" si="16">COUNTIF(U6:W6,"X")</f>
        <v>1</v>
      </c>
      <c r="Y6" s="535" t="str">
        <f t="shared" ref="Y6:Y34" si="17">IF(I6="P","X","")</f>
        <v/>
      </c>
      <c r="Z6" s="535" t="str">
        <f t="shared" ref="Z6:Z34" si="18">IF(K6="P","X","")</f>
        <v/>
      </c>
      <c r="AA6" s="535" t="str">
        <f t="shared" ref="AA6:AA34" si="19">IF(M6="GO","X","")</f>
        <v/>
      </c>
      <c r="AB6" s="535" t="str">
        <f t="shared" si="6"/>
        <v/>
      </c>
      <c r="AC6" s="535">
        <v>61</v>
      </c>
      <c r="AD6" s="535">
        <v>61</v>
      </c>
      <c r="AE6" s="627" t="str">
        <f t="shared" ref="AE6:AE34" si="20">IF(H6="PU",60,"")</f>
        <v/>
      </c>
      <c r="AF6" s="627" t="str">
        <f t="shared" ref="AF6:AF34" si="21">IF(AE6="","",SUM(L6,N6,AE6))</f>
        <v/>
      </c>
      <c r="AG6" s="68" t="str">
        <f t="shared" ref="AG6:AG34" si="22">IF(H6="PU/RUN",SUM(L6)+120,"")</f>
        <v/>
      </c>
      <c r="AH6" s="68" t="str">
        <f t="shared" ref="AH6:AH34" si="23">IF(H6="SU",60,"")</f>
        <v/>
      </c>
      <c r="AI6" s="68" t="str">
        <f t="shared" ref="AI6:AI34" si="24">IF(AH6="","",SUM(J6,N6,AH6))</f>
        <v/>
      </c>
      <c r="AJ6" s="68" t="str">
        <f t="shared" ref="AJ6:AJ34" si="25">IF(H6="SU/RUN",SUM(J6)+120,"")</f>
        <v/>
      </c>
      <c r="AK6" s="627" t="str">
        <f t="shared" ref="AK6:AK34" si="26">IF(H6="RUN",AVERAGE(J6,L6),"")</f>
        <v/>
      </c>
      <c r="AL6" s="627" t="str">
        <f t="shared" ref="AL6:AL34" si="27">IF(AK6="","",SUM(J6,L6,LOOKUP(AK6,$AD$5:$AD$45,$AC$5:$AC$45)))</f>
        <v/>
      </c>
      <c r="AM6" s="627"/>
      <c r="AN6" s="68">
        <f t="shared" ref="AN6:AN34" ca="1" si="28">IF(AB6="",SUM(J6,L6,N6),"")</f>
        <v>252</v>
      </c>
      <c r="AO6" s="68" t="str">
        <f t="shared" ref="AO6:AO34" si="29">IF(H6="PU",AF6,"")</f>
        <v/>
      </c>
      <c r="AP6" s="68" t="str">
        <f t="shared" si="7"/>
        <v/>
      </c>
      <c r="AQ6" s="68" t="str">
        <f t="shared" si="8"/>
        <v/>
      </c>
      <c r="AR6" s="68" t="str">
        <f t="shared" si="9"/>
        <v/>
      </c>
      <c r="AS6" s="627" t="str">
        <f t="shared" si="10"/>
        <v/>
      </c>
      <c r="AT6" s="628">
        <f t="shared" ref="AT6:AT34" ca="1" si="30">IF(SUM(AN6:AS6)&gt;=1,SUM(AN6:AS6),"")</f>
        <v>252</v>
      </c>
      <c r="AU6" s="339">
        <v>1</v>
      </c>
      <c r="AV6" s="68">
        <v>0</v>
      </c>
    </row>
    <row r="7" spans="1:68" x14ac:dyDescent="0.2">
      <c r="A7" s="1050" t="str">
        <f>T(Admin!D7)</f>
        <v>A</v>
      </c>
      <c r="B7" s="1051"/>
      <c r="C7" s="265" t="str">
        <f>T(Admin!C7)</f>
        <v/>
      </c>
      <c r="D7" s="265" t="str">
        <f>T(Admin!F7)</f>
        <v>M</v>
      </c>
      <c r="E7" s="268">
        <f>Admin!G7</f>
        <v>45</v>
      </c>
      <c r="F7" s="269"/>
      <c r="G7" s="269"/>
      <c r="H7" s="265" t="str">
        <f>T(Admin!X7)</f>
        <v>PU</v>
      </c>
      <c r="I7" s="269" t="s">
        <v>340</v>
      </c>
      <c r="J7" s="268" t="str">
        <f t="shared" ca="1" si="0"/>
        <v>P</v>
      </c>
      <c r="K7" s="269">
        <v>55</v>
      </c>
      <c r="L7" s="268">
        <f t="shared" ca="1" si="1"/>
        <v>83</v>
      </c>
      <c r="M7" s="270">
        <v>1425</v>
      </c>
      <c r="N7" s="268">
        <f t="shared" ca="1" si="2"/>
        <v>97</v>
      </c>
      <c r="O7" s="41">
        <f t="shared" ca="1" si="3"/>
        <v>180</v>
      </c>
      <c r="P7" s="37" t="str">
        <f t="shared" ca="1" si="4"/>
        <v>PASS</v>
      </c>
      <c r="Q7" s="293" t="str">
        <f t="shared" ca="1" si="11"/>
        <v/>
      </c>
      <c r="R7" s="843"/>
      <c r="S7" s="626">
        <f t="shared" si="5"/>
        <v>42130</v>
      </c>
      <c r="T7" s="267">
        <f t="shared" ca="1" si="12"/>
        <v>70</v>
      </c>
      <c r="U7" s="627" t="str">
        <f t="shared" ca="1" si="13"/>
        <v>X</v>
      </c>
      <c r="V7" s="627" t="str">
        <f t="shared" ca="1" si="14"/>
        <v>X</v>
      </c>
      <c r="W7" s="627" t="str">
        <f t="shared" ca="1" si="15"/>
        <v>X</v>
      </c>
      <c r="X7" s="627">
        <f t="shared" ca="1" si="16"/>
        <v>3</v>
      </c>
      <c r="Y7" s="535" t="str">
        <f t="shared" si="17"/>
        <v>X</v>
      </c>
      <c r="Z7" s="535" t="str">
        <f t="shared" si="18"/>
        <v/>
      </c>
      <c r="AA7" s="535" t="str">
        <f t="shared" si="19"/>
        <v/>
      </c>
      <c r="AB7" s="535">
        <f t="shared" si="6"/>
        <v>1</v>
      </c>
      <c r="AC7" s="535">
        <v>62</v>
      </c>
      <c r="AD7" s="535">
        <v>62</v>
      </c>
      <c r="AE7" s="627">
        <f t="shared" si="20"/>
        <v>60</v>
      </c>
      <c r="AF7" s="627">
        <f t="shared" ca="1" si="21"/>
        <v>240</v>
      </c>
      <c r="AG7" s="68" t="str">
        <f t="shared" si="22"/>
        <v/>
      </c>
      <c r="AH7" s="68" t="str">
        <f t="shared" si="23"/>
        <v/>
      </c>
      <c r="AI7" s="68" t="str">
        <f t="shared" si="24"/>
        <v/>
      </c>
      <c r="AJ7" s="68" t="str">
        <f t="shared" si="25"/>
        <v/>
      </c>
      <c r="AK7" s="627" t="str">
        <f t="shared" si="26"/>
        <v/>
      </c>
      <c r="AL7" s="627" t="str">
        <f t="shared" si="27"/>
        <v/>
      </c>
      <c r="AM7" s="627"/>
      <c r="AN7" s="68" t="str">
        <f t="shared" si="28"/>
        <v/>
      </c>
      <c r="AO7" s="68">
        <f t="shared" ca="1" si="29"/>
        <v>240</v>
      </c>
      <c r="AP7" s="68" t="str">
        <f t="shared" si="7"/>
        <v/>
      </c>
      <c r="AQ7" s="68" t="str">
        <f t="shared" si="8"/>
        <v/>
      </c>
      <c r="AR7" s="68" t="str">
        <f t="shared" si="9"/>
        <v/>
      </c>
      <c r="AS7" s="627" t="str">
        <f t="shared" si="10"/>
        <v/>
      </c>
      <c r="AT7" s="628">
        <f t="shared" ca="1" si="30"/>
        <v>240</v>
      </c>
      <c r="AU7" s="339">
        <v>2</v>
      </c>
      <c r="AV7" s="68">
        <v>0</v>
      </c>
    </row>
    <row r="8" spans="1:68" x14ac:dyDescent="0.2">
      <c r="A8" s="1050" t="str">
        <f>T(Admin!D8)</f>
        <v>A</v>
      </c>
      <c r="B8" s="1051"/>
      <c r="C8" s="265" t="str">
        <f>T(Admin!C8)</f>
        <v/>
      </c>
      <c r="D8" s="265" t="str">
        <f>T(Admin!F8)</f>
        <v>M</v>
      </c>
      <c r="E8" s="268">
        <f>Admin!G8</f>
        <v>28</v>
      </c>
      <c r="F8" s="269"/>
      <c r="G8" s="269"/>
      <c r="H8" s="265" t="str">
        <f>T(Admin!X8)</f>
        <v/>
      </c>
      <c r="I8" s="269">
        <v>70</v>
      </c>
      <c r="J8" s="268">
        <f t="shared" ca="1" si="0"/>
        <v>93</v>
      </c>
      <c r="K8" s="269">
        <v>85</v>
      </c>
      <c r="L8" s="268">
        <f t="shared" ca="1" si="1"/>
        <v>100</v>
      </c>
      <c r="M8" s="270">
        <v>1420</v>
      </c>
      <c r="N8" s="268">
        <f t="shared" ca="1" si="2"/>
        <v>88</v>
      </c>
      <c r="O8" s="41">
        <f t="shared" ca="1" si="3"/>
        <v>281</v>
      </c>
      <c r="P8" s="37" t="str">
        <f t="shared" ca="1" si="4"/>
        <v>PASS</v>
      </c>
      <c r="Q8" s="293" t="str">
        <f t="shared" ca="1" si="11"/>
        <v/>
      </c>
      <c r="R8" s="843"/>
      <c r="S8" s="626">
        <f t="shared" si="5"/>
        <v>42130</v>
      </c>
      <c r="T8" s="267">
        <f t="shared" ca="1" si="12"/>
        <v>85</v>
      </c>
      <c r="U8" s="627" t="str">
        <f t="shared" ca="1" si="13"/>
        <v>X</v>
      </c>
      <c r="V8" s="627" t="str">
        <f t="shared" ca="1" si="14"/>
        <v>X</v>
      </c>
      <c r="W8" s="627" t="str">
        <f t="shared" ca="1" si="15"/>
        <v>X</v>
      </c>
      <c r="X8" s="627">
        <f t="shared" ca="1" si="16"/>
        <v>3</v>
      </c>
      <c r="Y8" s="535" t="str">
        <f t="shared" si="17"/>
        <v/>
      </c>
      <c r="Z8" s="535" t="str">
        <f t="shared" si="18"/>
        <v/>
      </c>
      <c r="AA8" s="535" t="str">
        <f t="shared" si="19"/>
        <v/>
      </c>
      <c r="AB8" s="535" t="str">
        <f t="shared" si="6"/>
        <v/>
      </c>
      <c r="AC8" s="535">
        <v>63</v>
      </c>
      <c r="AD8" s="535">
        <v>63</v>
      </c>
      <c r="AE8" s="627" t="str">
        <f t="shared" si="20"/>
        <v/>
      </c>
      <c r="AF8" s="627" t="str">
        <f t="shared" si="21"/>
        <v/>
      </c>
      <c r="AG8" s="68" t="str">
        <f t="shared" si="22"/>
        <v/>
      </c>
      <c r="AH8" s="68" t="str">
        <f t="shared" si="23"/>
        <v/>
      </c>
      <c r="AI8" s="68" t="str">
        <f t="shared" si="24"/>
        <v/>
      </c>
      <c r="AJ8" s="68" t="str">
        <f t="shared" si="25"/>
        <v/>
      </c>
      <c r="AK8" s="627" t="str">
        <f t="shared" si="26"/>
        <v/>
      </c>
      <c r="AL8" s="627" t="str">
        <f t="shared" si="27"/>
        <v/>
      </c>
      <c r="AM8" s="627"/>
      <c r="AN8" s="68">
        <f t="shared" ca="1" si="28"/>
        <v>281</v>
      </c>
      <c r="AO8" s="68" t="str">
        <f t="shared" si="29"/>
        <v/>
      </c>
      <c r="AP8" s="68" t="str">
        <f t="shared" si="7"/>
        <v/>
      </c>
      <c r="AQ8" s="68" t="str">
        <f t="shared" si="8"/>
        <v/>
      </c>
      <c r="AR8" s="68" t="str">
        <f t="shared" si="9"/>
        <v/>
      </c>
      <c r="AS8" s="627" t="str">
        <f t="shared" si="10"/>
        <v/>
      </c>
      <c r="AT8" s="628">
        <f t="shared" ca="1" si="30"/>
        <v>281</v>
      </c>
      <c r="AU8" s="339">
        <v>3</v>
      </c>
      <c r="AV8" s="68">
        <v>0</v>
      </c>
    </row>
    <row r="9" spans="1:68" x14ac:dyDescent="0.2">
      <c r="A9" s="1050" t="str">
        <f>T(Admin!D9)</f>
        <v>A</v>
      </c>
      <c r="B9" s="1051"/>
      <c r="C9" s="265" t="str">
        <f>T(Admin!C9)</f>
        <v/>
      </c>
      <c r="D9" s="265" t="str">
        <f>T(Admin!F9)</f>
        <v>M</v>
      </c>
      <c r="E9" s="268">
        <f>Admin!G9</f>
        <v>19</v>
      </c>
      <c r="F9" s="269"/>
      <c r="G9" s="269"/>
      <c r="H9" s="265" t="str">
        <f>T(Admin!X9)</f>
        <v>SU/RUN</v>
      </c>
      <c r="I9" s="269">
        <v>55</v>
      </c>
      <c r="J9" s="268">
        <f t="shared" ca="1" si="0"/>
        <v>78</v>
      </c>
      <c r="K9" s="269" t="s">
        <v>340</v>
      </c>
      <c r="L9" s="268" t="str">
        <f t="shared" ca="1" si="1"/>
        <v>P</v>
      </c>
      <c r="M9" s="270" t="s">
        <v>256</v>
      </c>
      <c r="N9" s="268" t="str">
        <f t="shared" ca="1" si="2"/>
        <v>GO</v>
      </c>
      <c r="O9" s="41">
        <f t="shared" ca="1" si="3"/>
        <v>78</v>
      </c>
      <c r="P9" s="37" t="str">
        <f t="shared" ca="1" si="4"/>
        <v>PASS</v>
      </c>
      <c r="Q9" s="293" t="str">
        <f t="shared" ca="1" si="11"/>
        <v/>
      </c>
      <c r="R9" s="843"/>
      <c r="S9" s="626">
        <f t="shared" si="5"/>
        <v>42130</v>
      </c>
      <c r="T9" s="267">
        <f t="shared" ca="1" si="12"/>
        <v>59</v>
      </c>
      <c r="U9" s="627" t="str">
        <f t="shared" ca="1" si="13"/>
        <v/>
      </c>
      <c r="V9" s="627" t="str">
        <f t="shared" ca="1" si="14"/>
        <v>X</v>
      </c>
      <c r="W9" s="627" t="str">
        <f t="shared" ca="1" si="15"/>
        <v>X</v>
      </c>
      <c r="X9" s="627">
        <f t="shared" ca="1" si="16"/>
        <v>2</v>
      </c>
      <c r="Y9" s="535" t="str">
        <f t="shared" si="17"/>
        <v/>
      </c>
      <c r="Z9" s="535" t="str">
        <f t="shared" si="18"/>
        <v>X</v>
      </c>
      <c r="AA9" s="535" t="str">
        <f t="shared" si="19"/>
        <v>X</v>
      </c>
      <c r="AB9" s="535">
        <f t="shared" si="6"/>
        <v>2</v>
      </c>
      <c r="AC9" s="535">
        <v>64</v>
      </c>
      <c r="AD9" s="535">
        <v>64</v>
      </c>
      <c r="AE9" s="627" t="str">
        <f t="shared" si="20"/>
        <v/>
      </c>
      <c r="AF9" s="627" t="str">
        <f t="shared" si="21"/>
        <v/>
      </c>
      <c r="AG9" s="68" t="str">
        <f t="shared" si="22"/>
        <v/>
      </c>
      <c r="AH9" s="68" t="str">
        <f t="shared" si="23"/>
        <v/>
      </c>
      <c r="AI9" s="68" t="str">
        <f t="shared" si="24"/>
        <v/>
      </c>
      <c r="AJ9" s="68">
        <f t="shared" ca="1" si="25"/>
        <v>198</v>
      </c>
      <c r="AK9" s="627" t="str">
        <f t="shared" si="26"/>
        <v/>
      </c>
      <c r="AL9" s="627" t="str">
        <f t="shared" si="27"/>
        <v/>
      </c>
      <c r="AM9" s="627"/>
      <c r="AN9" s="68" t="str">
        <f t="shared" si="28"/>
        <v/>
      </c>
      <c r="AO9" s="68" t="str">
        <f t="shared" si="29"/>
        <v/>
      </c>
      <c r="AP9" s="68" t="str">
        <f t="shared" si="7"/>
        <v/>
      </c>
      <c r="AQ9" s="68" t="str">
        <f t="shared" si="8"/>
        <v/>
      </c>
      <c r="AR9" s="68">
        <f t="shared" ca="1" si="9"/>
        <v>198</v>
      </c>
      <c r="AS9" s="627" t="str">
        <f t="shared" si="10"/>
        <v/>
      </c>
      <c r="AT9" s="628">
        <f t="shared" ca="1" si="30"/>
        <v>198</v>
      </c>
      <c r="AU9" s="339">
        <v>4</v>
      </c>
      <c r="AV9" s="68">
        <v>0</v>
      </c>
    </row>
    <row r="10" spans="1:68" x14ac:dyDescent="0.2">
      <c r="A10" s="1050" t="str">
        <f>T(Admin!D10)</f>
        <v/>
      </c>
      <c r="B10" s="1051"/>
      <c r="C10" s="265" t="str">
        <f>T(Admin!C10)</f>
        <v/>
      </c>
      <c r="D10" s="265" t="str">
        <f>T(Admin!F10)</f>
        <v/>
      </c>
      <c r="E10" s="268">
        <f>Admin!G10</f>
        <v>0</v>
      </c>
      <c r="F10" s="269"/>
      <c r="G10" s="269"/>
      <c r="H10" s="265" t="str">
        <f>T(Admin!X10)</f>
        <v/>
      </c>
      <c r="I10" s="269"/>
      <c r="J10" s="268" t="str">
        <f t="shared" ca="1" si="0"/>
        <v xml:space="preserve"> </v>
      </c>
      <c r="K10" s="269"/>
      <c r="L10" s="268" t="str">
        <f t="shared" ca="1" si="1"/>
        <v xml:space="preserve"> </v>
      </c>
      <c r="M10" s="270"/>
      <c r="N10" s="268" t="str">
        <f t="shared" ca="1" si="2"/>
        <v xml:space="preserve"> </v>
      </c>
      <c r="O10" s="41" t="str">
        <f t="shared" si="3"/>
        <v xml:space="preserve"> </v>
      </c>
      <c r="P10" s="37" t="str">
        <f t="shared" si="4"/>
        <v xml:space="preserve"> </v>
      </c>
      <c r="Q10" s="293" t="str">
        <f t="shared" si="11"/>
        <v/>
      </c>
      <c r="R10" s="843"/>
      <c r="S10" s="626" t="str">
        <f t="shared" si="5"/>
        <v/>
      </c>
      <c r="T10" s="267" t="str">
        <f t="shared" ca="1" si="12"/>
        <v/>
      </c>
      <c r="U10" s="627" t="str">
        <f t="shared" ca="1" si="13"/>
        <v>X</v>
      </c>
      <c r="V10" s="627" t="str">
        <f t="shared" ca="1" si="14"/>
        <v>X</v>
      </c>
      <c r="W10" s="627" t="str">
        <f t="shared" ca="1" si="15"/>
        <v>X</v>
      </c>
      <c r="X10" s="627">
        <f t="shared" ca="1" si="16"/>
        <v>3</v>
      </c>
      <c r="Y10" s="535" t="str">
        <f t="shared" si="17"/>
        <v/>
      </c>
      <c r="Z10" s="535" t="str">
        <f t="shared" si="18"/>
        <v/>
      </c>
      <c r="AA10" s="535" t="str">
        <f t="shared" si="19"/>
        <v/>
      </c>
      <c r="AB10" s="535" t="str">
        <f t="shared" si="6"/>
        <v/>
      </c>
      <c r="AC10" s="535">
        <v>65</v>
      </c>
      <c r="AD10" s="535">
        <v>65</v>
      </c>
      <c r="AE10" s="627" t="str">
        <f t="shared" si="20"/>
        <v/>
      </c>
      <c r="AF10" s="627" t="str">
        <f t="shared" si="21"/>
        <v/>
      </c>
      <c r="AG10" s="68" t="str">
        <f t="shared" si="22"/>
        <v/>
      </c>
      <c r="AH10" s="68" t="str">
        <f t="shared" si="23"/>
        <v/>
      </c>
      <c r="AI10" s="68" t="str">
        <f t="shared" si="24"/>
        <v/>
      </c>
      <c r="AJ10" s="68" t="str">
        <f t="shared" si="25"/>
        <v/>
      </c>
      <c r="AK10" s="627" t="str">
        <f t="shared" si="26"/>
        <v/>
      </c>
      <c r="AL10" s="627" t="str">
        <f t="shared" si="27"/>
        <v/>
      </c>
      <c r="AM10" s="627"/>
      <c r="AN10" s="68">
        <f t="shared" ca="1" si="28"/>
        <v>0</v>
      </c>
      <c r="AO10" s="68" t="str">
        <f t="shared" si="29"/>
        <v/>
      </c>
      <c r="AP10" s="68" t="str">
        <f t="shared" si="7"/>
        <v/>
      </c>
      <c r="AQ10" s="68" t="str">
        <f t="shared" si="8"/>
        <v/>
      </c>
      <c r="AR10" s="68" t="str">
        <f t="shared" si="9"/>
        <v/>
      </c>
      <c r="AS10" s="627" t="str">
        <f t="shared" si="10"/>
        <v/>
      </c>
      <c r="AT10" s="628" t="str">
        <f t="shared" ca="1" si="30"/>
        <v/>
      </c>
      <c r="AU10" s="339">
        <v>5</v>
      </c>
      <c r="AV10" s="68">
        <v>0</v>
      </c>
    </row>
    <row r="11" spans="1:68" x14ac:dyDescent="0.2">
      <c r="A11" s="1050" t="str">
        <f>T(Admin!D11)</f>
        <v/>
      </c>
      <c r="B11" s="1051"/>
      <c r="C11" s="265" t="str">
        <f>T(Admin!C11)</f>
        <v/>
      </c>
      <c r="D11" s="265" t="str">
        <f>T(Admin!F11)</f>
        <v/>
      </c>
      <c r="E11" s="268">
        <f>Admin!G11</f>
        <v>0</v>
      </c>
      <c r="F11" s="269"/>
      <c r="G11" s="269"/>
      <c r="H11" s="265" t="str">
        <f>T(Admin!X11)</f>
        <v/>
      </c>
      <c r="I11" s="269"/>
      <c r="J11" s="268" t="str">
        <f t="shared" ca="1" si="0"/>
        <v xml:space="preserve"> </v>
      </c>
      <c r="K11" s="269"/>
      <c r="L11" s="268" t="str">
        <f t="shared" ca="1" si="1"/>
        <v xml:space="preserve"> </v>
      </c>
      <c r="M11" s="270"/>
      <c r="N11" s="268" t="str">
        <f t="shared" ca="1" si="2"/>
        <v xml:space="preserve"> </v>
      </c>
      <c r="O11" s="41" t="str">
        <f t="shared" si="3"/>
        <v xml:space="preserve"> </v>
      </c>
      <c r="P11" s="37" t="str">
        <f t="shared" si="4"/>
        <v xml:space="preserve"> </v>
      </c>
      <c r="Q11" s="293" t="str">
        <f t="shared" si="11"/>
        <v/>
      </c>
      <c r="R11" s="843"/>
      <c r="S11" s="626" t="str">
        <f t="shared" si="5"/>
        <v/>
      </c>
      <c r="T11" s="267" t="str">
        <f t="shared" ca="1" si="12"/>
        <v/>
      </c>
      <c r="U11" s="627" t="str">
        <f t="shared" ca="1" si="13"/>
        <v>X</v>
      </c>
      <c r="V11" s="627" t="str">
        <f t="shared" ca="1" si="14"/>
        <v>X</v>
      </c>
      <c r="W11" s="627" t="str">
        <f t="shared" ca="1" si="15"/>
        <v>X</v>
      </c>
      <c r="X11" s="627">
        <f t="shared" ca="1" si="16"/>
        <v>3</v>
      </c>
      <c r="Y11" s="535" t="str">
        <f t="shared" si="17"/>
        <v/>
      </c>
      <c r="Z11" s="535" t="str">
        <f t="shared" si="18"/>
        <v/>
      </c>
      <c r="AA11" s="535" t="str">
        <f t="shared" si="19"/>
        <v/>
      </c>
      <c r="AB11" s="535" t="str">
        <f t="shared" si="6"/>
        <v/>
      </c>
      <c r="AC11" s="535">
        <v>66</v>
      </c>
      <c r="AD11" s="535">
        <v>66</v>
      </c>
      <c r="AE11" s="627" t="str">
        <f t="shared" si="20"/>
        <v/>
      </c>
      <c r="AF11" s="627" t="str">
        <f t="shared" si="21"/>
        <v/>
      </c>
      <c r="AG11" s="68" t="str">
        <f t="shared" si="22"/>
        <v/>
      </c>
      <c r="AH11" s="68" t="str">
        <f t="shared" si="23"/>
        <v/>
      </c>
      <c r="AI11" s="68" t="str">
        <f t="shared" si="24"/>
        <v/>
      </c>
      <c r="AJ11" s="68" t="str">
        <f t="shared" si="25"/>
        <v/>
      </c>
      <c r="AK11" s="627" t="str">
        <f t="shared" si="26"/>
        <v/>
      </c>
      <c r="AL11" s="627" t="str">
        <f t="shared" si="27"/>
        <v/>
      </c>
      <c r="AM11" s="627"/>
      <c r="AN11" s="68">
        <f t="shared" ca="1" si="28"/>
        <v>0</v>
      </c>
      <c r="AO11" s="68" t="str">
        <f t="shared" si="29"/>
        <v/>
      </c>
      <c r="AP11" s="68" t="str">
        <f t="shared" si="7"/>
        <v/>
      </c>
      <c r="AQ11" s="68" t="str">
        <f t="shared" si="8"/>
        <v/>
      </c>
      <c r="AR11" s="68" t="str">
        <f t="shared" si="9"/>
        <v/>
      </c>
      <c r="AS11" s="627" t="str">
        <f t="shared" si="10"/>
        <v/>
      </c>
      <c r="AT11" s="628" t="str">
        <f t="shared" ca="1" si="30"/>
        <v/>
      </c>
      <c r="AU11" s="339">
        <v>6</v>
      </c>
      <c r="AV11" s="68">
        <v>0</v>
      </c>
    </row>
    <row r="12" spans="1:68" x14ac:dyDescent="0.2">
      <c r="A12" s="1050" t="str">
        <f>T(Admin!D12)</f>
        <v/>
      </c>
      <c r="B12" s="1051"/>
      <c r="C12" s="265" t="str">
        <f>T(Admin!C12)</f>
        <v/>
      </c>
      <c r="D12" s="265" t="str">
        <f>T(Admin!F12)</f>
        <v/>
      </c>
      <c r="E12" s="268">
        <f>Admin!G12</f>
        <v>0</v>
      </c>
      <c r="F12" s="269"/>
      <c r="G12" s="269"/>
      <c r="H12" s="265" t="str">
        <f>T(Admin!X12)</f>
        <v/>
      </c>
      <c r="I12" s="269"/>
      <c r="J12" s="268" t="str">
        <f t="shared" ca="1" si="0"/>
        <v xml:space="preserve"> </v>
      </c>
      <c r="K12" s="269"/>
      <c r="L12" s="268" t="str">
        <f t="shared" ca="1" si="1"/>
        <v xml:space="preserve"> </v>
      </c>
      <c r="M12" s="270"/>
      <c r="N12" s="268" t="str">
        <f t="shared" ca="1" si="2"/>
        <v xml:space="preserve"> </v>
      </c>
      <c r="O12" s="41" t="str">
        <f t="shared" si="3"/>
        <v xml:space="preserve"> </v>
      </c>
      <c r="P12" s="37" t="str">
        <f t="shared" si="4"/>
        <v xml:space="preserve"> </v>
      </c>
      <c r="Q12" s="293" t="str">
        <f t="shared" si="11"/>
        <v/>
      </c>
      <c r="R12" s="843"/>
      <c r="S12" s="626" t="str">
        <f t="shared" si="5"/>
        <v/>
      </c>
      <c r="T12" s="267" t="str">
        <f t="shared" ca="1" si="12"/>
        <v/>
      </c>
      <c r="U12" s="627" t="str">
        <f t="shared" ca="1" si="13"/>
        <v>X</v>
      </c>
      <c r="V12" s="627" t="str">
        <f t="shared" ca="1" si="14"/>
        <v>X</v>
      </c>
      <c r="W12" s="627" t="str">
        <f t="shared" ca="1" si="15"/>
        <v>X</v>
      </c>
      <c r="X12" s="627">
        <f t="shared" ca="1" si="16"/>
        <v>3</v>
      </c>
      <c r="Y12" s="535" t="str">
        <f t="shared" si="17"/>
        <v/>
      </c>
      <c r="Z12" s="535" t="str">
        <f t="shared" si="18"/>
        <v/>
      </c>
      <c r="AA12" s="535" t="str">
        <f t="shared" si="19"/>
        <v/>
      </c>
      <c r="AB12" s="535" t="str">
        <f t="shared" si="6"/>
        <v/>
      </c>
      <c r="AC12" s="535">
        <v>67</v>
      </c>
      <c r="AD12" s="535">
        <v>67</v>
      </c>
      <c r="AE12" s="627" t="str">
        <f t="shared" si="20"/>
        <v/>
      </c>
      <c r="AF12" s="627" t="str">
        <f t="shared" si="21"/>
        <v/>
      </c>
      <c r="AG12" s="68" t="str">
        <f t="shared" si="22"/>
        <v/>
      </c>
      <c r="AH12" s="68" t="str">
        <f t="shared" si="23"/>
        <v/>
      </c>
      <c r="AI12" s="68" t="str">
        <f t="shared" si="24"/>
        <v/>
      </c>
      <c r="AJ12" s="68" t="str">
        <f t="shared" si="25"/>
        <v/>
      </c>
      <c r="AK12" s="627" t="str">
        <f t="shared" si="26"/>
        <v/>
      </c>
      <c r="AL12" s="627" t="str">
        <f t="shared" si="27"/>
        <v/>
      </c>
      <c r="AM12" s="627"/>
      <c r="AN12" s="68">
        <f t="shared" ca="1" si="28"/>
        <v>0</v>
      </c>
      <c r="AO12" s="68" t="str">
        <f t="shared" si="29"/>
        <v/>
      </c>
      <c r="AP12" s="68" t="str">
        <f t="shared" si="7"/>
        <v/>
      </c>
      <c r="AQ12" s="68" t="str">
        <f t="shared" si="8"/>
        <v/>
      </c>
      <c r="AR12" s="68" t="str">
        <f t="shared" si="9"/>
        <v/>
      </c>
      <c r="AS12" s="627" t="str">
        <f t="shared" si="10"/>
        <v/>
      </c>
      <c r="AT12" s="628" t="str">
        <f t="shared" ca="1" si="30"/>
        <v/>
      </c>
      <c r="AU12" s="339">
        <v>7</v>
      </c>
      <c r="AV12" s="68">
        <v>0</v>
      </c>
    </row>
    <row r="13" spans="1:68" x14ac:dyDescent="0.2">
      <c r="A13" s="1050" t="str">
        <f>T(Admin!D13)</f>
        <v/>
      </c>
      <c r="B13" s="1051"/>
      <c r="C13" s="265" t="str">
        <f>T(Admin!C13)</f>
        <v/>
      </c>
      <c r="D13" s="265" t="str">
        <f>T(Admin!F13)</f>
        <v/>
      </c>
      <c r="E13" s="268">
        <f>Admin!G13</f>
        <v>0</v>
      </c>
      <c r="F13" s="269"/>
      <c r="G13" s="269"/>
      <c r="H13" s="265" t="str">
        <f>T(Admin!X13)</f>
        <v/>
      </c>
      <c r="I13" s="269"/>
      <c r="J13" s="268" t="str">
        <f t="shared" ca="1" si="0"/>
        <v xml:space="preserve"> </v>
      </c>
      <c r="K13" s="269"/>
      <c r="L13" s="268" t="str">
        <f t="shared" ca="1" si="1"/>
        <v xml:space="preserve"> </v>
      </c>
      <c r="M13" s="270"/>
      <c r="N13" s="268" t="str">
        <f t="shared" ca="1" si="2"/>
        <v xml:space="preserve"> </v>
      </c>
      <c r="O13" s="41" t="str">
        <f t="shared" si="3"/>
        <v xml:space="preserve"> </v>
      </c>
      <c r="P13" s="37" t="str">
        <f t="shared" si="4"/>
        <v xml:space="preserve"> </v>
      </c>
      <c r="Q13" s="293" t="str">
        <f t="shared" si="11"/>
        <v/>
      </c>
      <c r="R13" s="843"/>
      <c r="S13" s="626" t="str">
        <f t="shared" si="5"/>
        <v/>
      </c>
      <c r="T13" s="267" t="str">
        <f t="shared" ca="1" si="12"/>
        <v/>
      </c>
      <c r="U13" s="627" t="str">
        <f t="shared" ca="1" si="13"/>
        <v>X</v>
      </c>
      <c r="V13" s="627" t="str">
        <f t="shared" ca="1" si="14"/>
        <v>X</v>
      </c>
      <c r="W13" s="627" t="str">
        <f t="shared" ca="1" si="15"/>
        <v>X</v>
      </c>
      <c r="X13" s="627">
        <f t="shared" ca="1" si="16"/>
        <v>3</v>
      </c>
      <c r="Y13" s="535" t="str">
        <f t="shared" si="17"/>
        <v/>
      </c>
      <c r="Z13" s="535" t="str">
        <f t="shared" si="18"/>
        <v/>
      </c>
      <c r="AA13" s="535" t="str">
        <f t="shared" si="19"/>
        <v/>
      </c>
      <c r="AB13" s="535" t="str">
        <f t="shared" si="6"/>
        <v/>
      </c>
      <c r="AC13" s="535">
        <v>68</v>
      </c>
      <c r="AD13" s="535">
        <v>68</v>
      </c>
      <c r="AE13" s="627" t="str">
        <f t="shared" si="20"/>
        <v/>
      </c>
      <c r="AF13" s="627" t="str">
        <f t="shared" si="21"/>
        <v/>
      </c>
      <c r="AG13" s="68" t="str">
        <f t="shared" si="22"/>
        <v/>
      </c>
      <c r="AH13" s="68" t="str">
        <f t="shared" si="23"/>
        <v/>
      </c>
      <c r="AI13" s="68" t="str">
        <f t="shared" si="24"/>
        <v/>
      </c>
      <c r="AJ13" s="68" t="str">
        <f t="shared" si="25"/>
        <v/>
      </c>
      <c r="AK13" s="627" t="str">
        <f t="shared" si="26"/>
        <v/>
      </c>
      <c r="AL13" s="627" t="str">
        <f t="shared" si="27"/>
        <v/>
      </c>
      <c r="AM13" s="627"/>
      <c r="AN13" s="68">
        <f t="shared" ca="1" si="28"/>
        <v>0</v>
      </c>
      <c r="AO13" s="68" t="str">
        <f t="shared" si="29"/>
        <v/>
      </c>
      <c r="AP13" s="68" t="str">
        <f t="shared" si="7"/>
        <v/>
      </c>
      <c r="AQ13" s="68" t="str">
        <f t="shared" si="8"/>
        <v/>
      </c>
      <c r="AR13" s="68" t="str">
        <f t="shared" si="9"/>
        <v/>
      </c>
      <c r="AS13" s="627" t="str">
        <f t="shared" si="10"/>
        <v/>
      </c>
      <c r="AT13" s="628" t="str">
        <f t="shared" ca="1" si="30"/>
        <v/>
      </c>
      <c r="AU13" s="339">
        <v>8</v>
      </c>
      <c r="AV13" s="68">
        <v>0</v>
      </c>
    </row>
    <row r="14" spans="1:68" x14ac:dyDescent="0.2">
      <c r="A14" s="1050" t="str">
        <f>T(Admin!D14)</f>
        <v/>
      </c>
      <c r="B14" s="1051"/>
      <c r="C14" s="265" t="str">
        <f>T(Admin!C14)</f>
        <v/>
      </c>
      <c r="D14" s="265" t="str">
        <f>T(Admin!F14)</f>
        <v/>
      </c>
      <c r="E14" s="268">
        <f>Admin!G14</f>
        <v>0</v>
      </c>
      <c r="F14" s="269"/>
      <c r="G14" s="269"/>
      <c r="H14" s="265" t="str">
        <f>T(Admin!X14)</f>
        <v/>
      </c>
      <c r="I14" s="269"/>
      <c r="J14" s="268" t="str">
        <f t="shared" ca="1" si="0"/>
        <v xml:space="preserve"> </v>
      </c>
      <c r="K14" s="269"/>
      <c r="L14" s="268" t="str">
        <f t="shared" ca="1" si="1"/>
        <v xml:space="preserve"> </v>
      </c>
      <c r="M14" s="270"/>
      <c r="N14" s="268" t="str">
        <f t="shared" ca="1" si="2"/>
        <v xml:space="preserve"> </v>
      </c>
      <c r="O14" s="41" t="str">
        <f t="shared" si="3"/>
        <v xml:space="preserve"> </v>
      </c>
      <c r="P14" s="37" t="str">
        <f t="shared" si="4"/>
        <v xml:space="preserve"> </v>
      </c>
      <c r="Q14" s="293" t="str">
        <f t="shared" si="11"/>
        <v/>
      </c>
      <c r="R14" s="843"/>
      <c r="S14" s="626" t="str">
        <f t="shared" si="5"/>
        <v/>
      </c>
      <c r="T14" s="267" t="str">
        <f t="shared" ca="1" si="12"/>
        <v/>
      </c>
      <c r="U14" s="627" t="str">
        <f t="shared" ca="1" si="13"/>
        <v>X</v>
      </c>
      <c r="V14" s="627" t="str">
        <f t="shared" ca="1" si="14"/>
        <v>X</v>
      </c>
      <c r="W14" s="627" t="str">
        <f t="shared" ca="1" si="15"/>
        <v>X</v>
      </c>
      <c r="X14" s="627">
        <f t="shared" ca="1" si="16"/>
        <v>3</v>
      </c>
      <c r="Y14" s="535" t="str">
        <f t="shared" si="17"/>
        <v/>
      </c>
      <c r="Z14" s="535" t="str">
        <f t="shared" si="18"/>
        <v/>
      </c>
      <c r="AA14" s="535" t="str">
        <f t="shared" si="19"/>
        <v/>
      </c>
      <c r="AB14" s="535" t="str">
        <f t="shared" si="6"/>
        <v/>
      </c>
      <c r="AC14" s="535">
        <v>69</v>
      </c>
      <c r="AD14" s="535">
        <v>69</v>
      </c>
      <c r="AE14" s="627" t="str">
        <f t="shared" si="20"/>
        <v/>
      </c>
      <c r="AF14" s="627" t="str">
        <f t="shared" si="21"/>
        <v/>
      </c>
      <c r="AG14" s="68" t="str">
        <f t="shared" si="22"/>
        <v/>
      </c>
      <c r="AH14" s="68" t="str">
        <f t="shared" si="23"/>
        <v/>
      </c>
      <c r="AI14" s="68" t="str">
        <f t="shared" si="24"/>
        <v/>
      </c>
      <c r="AJ14" s="68" t="str">
        <f t="shared" si="25"/>
        <v/>
      </c>
      <c r="AK14" s="627" t="str">
        <f t="shared" si="26"/>
        <v/>
      </c>
      <c r="AL14" s="627" t="str">
        <f t="shared" si="27"/>
        <v/>
      </c>
      <c r="AM14" s="627"/>
      <c r="AN14" s="68">
        <f t="shared" ca="1" si="28"/>
        <v>0</v>
      </c>
      <c r="AO14" s="68" t="str">
        <f t="shared" si="29"/>
        <v/>
      </c>
      <c r="AP14" s="68" t="str">
        <f t="shared" si="7"/>
        <v/>
      </c>
      <c r="AQ14" s="68" t="str">
        <f t="shared" si="8"/>
        <v/>
      </c>
      <c r="AR14" s="68" t="str">
        <f t="shared" si="9"/>
        <v/>
      </c>
      <c r="AS14" s="627" t="str">
        <f t="shared" si="10"/>
        <v/>
      </c>
      <c r="AT14" s="628" t="str">
        <f t="shared" ca="1" si="30"/>
        <v/>
      </c>
      <c r="AU14" s="339">
        <v>9</v>
      </c>
      <c r="AV14" s="68">
        <v>0</v>
      </c>
    </row>
    <row r="15" spans="1:68" x14ac:dyDescent="0.2">
      <c r="A15" s="1050" t="str">
        <f>T(Admin!D15)</f>
        <v/>
      </c>
      <c r="B15" s="1051"/>
      <c r="C15" s="265" t="str">
        <f>T(Admin!C15)</f>
        <v/>
      </c>
      <c r="D15" s="265" t="str">
        <f>T(Admin!F15)</f>
        <v/>
      </c>
      <c r="E15" s="268">
        <f>Admin!G15</f>
        <v>0</v>
      </c>
      <c r="F15" s="269"/>
      <c r="G15" s="269"/>
      <c r="H15" s="265" t="str">
        <f>T(Admin!X15)</f>
        <v/>
      </c>
      <c r="I15" s="269"/>
      <c r="J15" s="268" t="str">
        <f t="shared" ref="J15:J78" ca="1" si="31">IF(D15&gt;"A",IF(I15&lt;&gt;"P",LOOKUP(I15,INDIRECT(LOOKUP(I$3,eventlookup)&amp;"SCALE"),INDIRECT(LOOKUP(I$3,eventlookup)&amp;$D15&amp;TEXT(LOOKUP($E15,agelookup),"##"))),"P")," ")</f>
        <v xml:space="preserve"> </v>
      </c>
      <c r="K15" s="269"/>
      <c r="L15" s="268" t="str">
        <f t="shared" ref="L15:L78" ca="1" si="32">IF(D15&gt;"A",IF(K15&lt;&gt;"P",LOOKUP(K15,INDIRECT(LOOKUP(K$3,eventlookup)&amp;"SCALE"),INDIRECT(LOOKUP(K$3,eventlookup)&amp;$D15&amp;TEXT(LOOKUP($E15,agelookup),"##"))),"P")," ")</f>
        <v xml:space="preserve"> </v>
      </c>
      <c r="M15" s="270"/>
      <c r="N15" s="268" t="str">
        <f t="shared" ref="N15:N78" ca="1" si="33">IF(D15&gt;"A",IF(M15&lt;&gt;"NOGO",IF(M15&lt;&gt;"GO",LOOKUP(IF(M15&gt;=1000,TIME(0,LEFT(M15,2),RIGHT(M15,2)+5),TIME(0,LEFT(M15,1), RIGHT(M15,2)+5)), INDIRECT(LOOKUP(M$3,eventlookup)&amp;"SCALE"),INDIRECT(LOOKUP(M$3,eventlookup)&amp;$D15&amp;TEXT(LOOKUP($E15,agelookup),"##"))),"GO"),"NOGO")," ")</f>
        <v xml:space="preserve"> </v>
      </c>
      <c r="O15" s="41" t="str">
        <f t="shared" ref="O15:O34" si="34">IF(D15&gt;"A",SUMIF(J15,"&lt;&gt;P",J15)+SUMIF(L15,"&lt;&gt;P",L15)+SUMIF(N15,"&gt;0")," ")</f>
        <v xml:space="preserve"> </v>
      </c>
      <c r="P15" s="37" t="str">
        <f t="shared" ref="P15:P34" si="35">IF(D15&gt;"A",IF(O15&gt;0,IF(J15&gt;=60,IF(L15&gt;=60,IF(AND(N15&lt;&gt;"NOGO",N15&gt;=60),"PASS","FAIL"),"FAIL"),"FAIL"),IF(AND(J15="P",L15="P",N15="GO"),"PASS","FAIL"))," ")</f>
        <v xml:space="preserve"> </v>
      </c>
      <c r="Q15" s="293" t="str">
        <f t="shared" si="11"/>
        <v/>
      </c>
      <c r="R15" s="843"/>
      <c r="S15" s="626" t="str">
        <f t="shared" si="5"/>
        <v/>
      </c>
      <c r="T15" s="267" t="str">
        <f t="shared" ca="1" si="12"/>
        <v/>
      </c>
      <c r="U15" s="627" t="str">
        <f t="shared" ca="1" si="13"/>
        <v>X</v>
      </c>
      <c r="V15" s="627" t="str">
        <f t="shared" ca="1" si="14"/>
        <v>X</v>
      </c>
      <c r="W15" s="627" t="str">
        <f t="shared" ca="1" si="15"/>
        <v>X</v>
      </c>
      <c r="X15" s="627">
        <f t="shared" ca="1" si="16"/>
        <v>3</v>
      </c>
      <c r="Y15" s="535" t="str">
        <f t="shared" si="17"/>
        <v/>
      </c>
      <c r="Z15" s="535" t="str">
        <f t="shared" si="18"/>
        <v/>
      </c>
      <c r="AA15" s="535" t="str">
        <f t="shared" si="19"/>
        <v/>
      </c>
      <c r="AB15" s="535" t="str">
        <f t="shared" si="6"/>
        <v/>
      </c>
      <c r="AC15" s="535">
        <v>70</v>
      </c>
      <c r="AD15" s="535">
        <v>70</v>
      </c>
      <c r="AE15" s="627" t="str">
        <f t="shared" si="20"/>
        <v/>
      </c>
      <c r="AF15" s="627" t="str">
        <f t="shared" si="21"/>
        <v/>
      </c>
      <c r="AG15" s="68" t="str">
        <f t="shared" si="22"/>
        <v/>
      </c>
      <c r="AH15" s="68" t="str">
        <f t="shared" si="23"/>
        <v/>
      </c>
      <c r="AI15" s="68" t="str">
        <f t="shared" si="24"/>
        <v/>
      </c>
      <c r="AJ15" s="68" t="str">
        <f t="shared" si="25"/>
        <v/>
      </c>
      <c r="AK15" s="627" t="str">
        <f t="shared" si="26"/>
        <v/>
      </c>
      <c r="AL15" s="627" t="str">
        <f t="shared" si="27"/>
        <v/>
      </c>
      <c r="AM15" s="627"/>
      <c r="AN15" s="68">
        <f t="shared" ca="1" si="28"/>
        <v>0</v>
      </c>
      <c r="AO15" s="68" t="str">
        <f t="shared" si="29"/>
        <v/>
      </c>
      <c r="AP15" s="68" t="str">
        <f t="shared" si="7"/>
        <v/>
      </c>
      <c r="AQ15" s="68" t="str">
        <f t="shared" si="8"/>
        <v/>
      </c>
      <c r="AR15" s="68" t="str">
        <f t="shared" si="9"/>
        <v/>
      </c>
      <c r="AS15" s="627" t="str">
        <f t="shared" si="10"/>
        <v/>
      </c>
      <c r="AT15" s="628" t="str">
        <f t="shared" ca="1" si="30"/>
        <v/>
      </c>
      <c r="AU15" s="339">
        <v>10</v>
      </c>
      <c r="AV15" s="68">
        <v>0</v>
      </c>
    </row>
    <row r="16" spans="1:68" x14ac:dyDescent="0.2">
      <c r="A16" s="1050" t="str">
        <f>T(Admin!D16)</f>
        <v/>
      </c>
      <c r="B16" s="1051"/>
      <c r="C16" s="265" t="str">
        <f>T(Admin!C16)</f>
        <v/>
      </c>
      <c r="D16" s="265" t="str">
        <f>T(Admin!F16)</f>
        <v/>
      </c>
      <c r="E16" s="268">
        <f>Admin!G16</f>
        <v>0</v>
      </c>
      <c r="F16" s="269"/>
      <c r="G16" s="269"/>
      <c r="H16" s="265" t="str">
        <f>T(Admin!X16)</f>
        <v/>
      </c>
      <c r="I16" s="269"/>
      <c r="J16" s="268" t="str">
        <f t="shared" ca="1" si="31"/>
        <v xml:space="preserve"> </v>
      </c>
      <c r="K16" s="269"/>
      <c r="L16" s="268" t="str">
        <f t="shared" ca="1" si="32"/>
        <v xml:space="preserve"> </v>
      </c>
      <c r="M16" s="270"/>
      <c r="N16" s="268" t="str">
        <f t="shared" ca="1" si="33"/>
        <v xml:space="preserve"> </v>
      </c>
      <c r="O16" s="41" t="str">
        <f t="shared" si="34"/>
        <v xml:space="preserve"> </v>
      </c>
      <c r="P16" s="37" t="str">
        <f t="shared" si="35"/>
        <v xml:space="preserve"> </v>
      </c>
      <c r="Q16" s="293" t="str">
        <f t="shared" si="11"/>
        <v/>
      </c>
      <c r="R16" s="843"/>
      <c r="S16" s="626" t="str">
        <f t="shared" si="5"/>
        <v/>
      </c>
      <c r="T16" s="267" t="str">
        <f t="shared" ca="1" si="12"/>
        <v/>
      </c>
      <c r="U16" s="627" t="str">
        <f t="shared" ca="1" si="13"/>
        <v>X</v>
      </c>
      <c r="V16" s="627" t="str">
        <f t="shared" ca="1" si="14"/>
        <v>X</v>
      </c>
      <c r="W16" s="627" t="str">
        <f t="shared" ca="1" si="15"/>
        <v>X</v>
      </c>
      <c r="X16" s="627">
        <f t="shared" ca="1" si="16"/>
        <v>3</v>
      </c>
      <c r="Y16" s="535" t="str">
        <f t="shared" si="17"/>
        <v/>
      </c>
      <c r="Z16" s="535" t="str">
        <f t="shared" si="18"/>
        <v/>
      </c>
      <c r="AA16" s="535" t="str">
        <f t="shared" si="19"/>
        <v/>
      </c>
      <c r="AB16" s="535" t="str">
        <f t="shared" si="6"/>
        <v/>
      </c>
      <c r="AC16" s="535">
        <v>71</v>
      </c>
      <c r="AD16" s="535">
        <v>71</v>
      </c>
      <c r="AE16" s="627" t="str">
        <f t="shared" si="20"/>
        <v/>
      </c>
      <c r="AF16" s="627" t="str">
        <f t="shared" si="21"/>
        <v/>
      </c>
      <c r="AG16" s="68" t="str">
        <f t="shared" si="22"/>
        <v/>
      </c>
      <c r="AH16" s="68" t="str">
        <f t="shared" si="23"/>
        <v/>
      </c>
      <c r="AI16" s="68" t="str">
        <f t="shared" si="24"/>
        <v/>
      </c>
      <c r="AJ16" s="68" t="str">
        <f t="shared" si="25"/>
        <v/>
      </c>
      <c r="AK16" s="627" t="str">
        <f t="shared" si="26"/>
        <v/>
      </c>
      <c r="AL16" s="627" t="str">
        <f t="shared" si="27"/>
        <v/>
      </c>
      <c r="AM16" s="627"/>
      <c r="AN16" s="68">
        <f t="shared" ca="1" si="28"/>
        <v>0</v>
      </c>
      <c r="AO16" s="68" t="str">
        <f t="shared" si="29"/>
        <v/>
      </c>
      <c r="AP16" s="68" t="str">
        <f t="shared" si="7"/>
        <v/>
      </c>
      <c r="AQ16" s="68" t="str">
        <f t="shared" si="8"/>
        <v/>
      </c>
      <c r="AR16" s="68" t="str">
        <f t="shared" si="9"/>
        <v/>
      </c>
      <c r="AS16" s="627" t="str">
        <f t="shared" si="10"/>
        <v/>
      </c>
      <c r="AT16" s="628" t="str">
        <f t="shared" ca="1" si="30"/>
        <v/>
      </c>
      <c r="AU16" s="339">
        <v>11</v>
      </c>
      <c r="AV16" s="68">
        <v>0</v>
      </c>
    </row>
    <row r="17" spans="1:48" x14ac:dyDescent="0.2">
      <c r="A17" s="1050" t="str">
        <f>T(Admin!D17)</f>
        <v/>
      </c>
      <c r="B17" s="1051"/>
      <c r="C17" s="265" t="str">
        <f>T(Admin!C17)</f>
        <v/>
      </c>
      <c r="D17" s="265" t="str">
        <f>T(Admin!F17)</f>
        <v/>
      </c>
      <c r="E17" s="268">
        <f>Admin!G17</f>
        <v>0</v>
      </c>
      <c r="F17" s="269"/>
      <c r="G17" s="269"/>
      <c r="H17" s="265" t="str">
        <f>T(Admin!X17)</f>
        <v/>
      </c>
      <c r="I17" s="269"/>
      <c r="J17" s="268" t="str">
        <f t="shared" ca="1" si="31"/>
        <v xml:space="preserve"> </v>
      </c>
      <c r="K17" s="269"/>
      <c r="L17" s="268" t="str">
        <f t="shared" ca="1" si="32"/>
        <v xml:space="preserve"> </v>
      </c>
      <c r="M17" s="270"/>
      <c r="N17" s="268" t="str">
        <f t="shared" ca="1" si="33"/>
        <v xml:space="preserve"> </v>
      </c>
      <c r="O17" s="41" t="str">
        <f t="shared" si="34"/>
        <v xml:space="preserve"> </v>
      </c>
      <c r="P17" s="37" t="str">
        <f t="shared" si="35"/>
        <v xml:space="preserve"> </v>
      </c>
      <c r="Q17" s="293" t="str">
        <f t="shared" si="11"/>
        <v/>
      </c>
      <c r="R17" s="843"/>
      <c r="S17" s="626" t="str">
        <f t="shared" si="5"/>
        <v/>
      </c>
      <c r="T17" s="267" t="str">
        <f t="shared" ca="1" si="12"/>
        <v/>
      </c>
      <c r="U17" s="627" t="str">
        <f t="shared" ca="1" si="13"/>
        <v>X</v>
      </c>
      <c r="V17" s="627" t="str">
        <f t="shared" ca="1" si="14"/>
        <v>X</v>
      </c>
      <c r="W17" s="627" t="str">
        <f t="shared" ca="1" si="15"/>
        <v>X</v>
      </c>
      <c r="X17" s="627">
        <f t="shared" ca="1" si="16"/>
        <v>3</v>
      </c>
      <c r="Y17" s="535" t="str">
        <f t="shared" si="17"/>
        <v/>
      </c>
      <c r="Z17" s="535" t="str">
        <f t="shared" si="18"/>
        <v/>
      </c>
      <c r="AA17" s="535" t="str">
        <f t="shared" si="19"/>
        <v/>
      </c>
      <c r="AB17" s="535" t="str">
        <f t="shared" si="6"/>
        <v/>
      </c>
      <c r="AC17" s="535">
        <v>72</v>
      </c>
      <c r="AD17" s="535">
        <v>72</v>
      </c>
      <c r="AE17" s="627" t="str">
        <f t="shared" si="20"/>
        <v/>
      </c>
      <c r="AF17" s="627" t="str">
        <f t="shared" si="21"/>
        <v/>
      </c>
      <c r="AG17" s="68" t="str">
        <f t="shared" si="22"/>
        <v/>
      </c>
      <c r="AH17" s="68" t="str">
        <f t="shared" si="23"/>
        <v/>
      </c>
      <c r="AI17" s="68" t="str">
        <f t="shared" si="24"/>
        <v/>
      </c>
      <c r="AJ17" s="68" t="str">
        <f t="shared" si="25"/>
        <v/>
      </c>
      <c r="AK17" s="627" t="str">
        <f t="shared" si="26"/>
        <v/>
      </c>
      <c r="AL17" s="627" t="str">
        <f t="shared" si="27"/>
        <v/>
      </c>
      <c r="AM17" s="627"/>
      <c r="AN17" s="68">
        <f t="shared" ca="1" si="28"/>
        <v>0</v>
      </c>
      <c r="AO17" s="68" t="str">
        <f t="shared" si="29"/>
        <v/>
      </c>
      <c r="AP17" s="68" t="str">
        <f t="shared" si="7"/>
        <v/>
      </c>
      <c r="AQ17" s="68" t="str">
        <f t="shared" si="8"/>
        <v/>
      </c>
      <c r="AR17" s="68" t="str">
        <f t="shared" si="9"/>
        <v/>
      </c>
      <c r="AS17" s="627" t="str">
        <f t="shared" si="10"/>
        <v/>
      </c>
      <c r="AT17" s="628" t="str">
        <f t="shared" ca="1" si="30"/>
        <v/>
      </c>
      <c r="AU17" s="339">
        <v>12</v>
      </c>
      <c r="AV17" s="68">
        <v>0</v>
      </c>
    </row>
    <row r="18" spans="1:48" x14ac:dyDescent="0.2">
      <c r="A18" s="1050" t="str">
        <f>T(Admin!D18)</f>
        <v/>
      </c>
      <c r="B18" s="1051"/>
      <c r="C18" s="265" t="str">
        <f>T(Admin!C18)</f>
        <v/>
      </c>
      <c r="D18" s="265" t="str">
        <f>T(Admin!F18)</f>
        <v/>
      </c>
      <c r="E18" s="268">
        <f>Admin!G18</f>
        <v>0</v>
      </c>
      <c r="F18" s="269"/>
      <c r="G18" s="269"/>
      <c r="H18" s="265" t="str">
        <f>T(Admin!X18)</f>
        <v/>
      </c>
      <c r="I18" s="269"/>
      <c r="J18" s="268" t="str">
        <f t="shared" ca="1" si="31"/>
        <v xml:space="preserve"> </v>
      </c>
      <c r="K18" s="269"/>
      <c r="L18" s="268" t="str">
        <f t="shared" ca="1" si="32"/>
        <v xml:space="preserve"> </v>
      </c>
      <c r="M18" s="270"/>
      <c r="N18" s="268" t="str">
        <f t="shared" ca="1" si="33"/>
        <v xml:space="preserve"> </v>
      </c>
      <c r="O18" s="41" t="str">
        <f t="shared" si="34"/>
        <v xml:space="preserve"> </v>
      </c>
      <c r="P18" s="37" t="str">
        <f t="shared" si="35"/>
        <v xml:space="preserve"> </v>
      </c>
      <c r="Q18" s="293" t="str">
        <f t="shared" si="11"/>
        <v/>
      </c>
      <c r="R18" s="843"/>
      <c r="S18" s="626" t="str">
        <f t="shared" si="5"/>
        <v/>
      </c>
      <c r="T18" s="267" t="str">
        <f t="shared" ca="1" si="12"/>
        <v/>
      </c>
      <c r="U18" s="627" t="str">
        <f t="shared" ca="1" si="13"/>
        <v>X</v>
      </c>
      <c r="V18" s="627" t="str">
        <f t="shared" ca="1" si="14"/>
        <v>X</v>
      </c>
      <c r="W18" s="627" t="str">
        <f t="shared" ca="1" si="15"/>
        <v>X</v>
      </c>
      <c r="X18" s="627">
        <f t="shared" ca="1" si="16"/>
        <v>3</v>
      </c>
      <c r="Y18" s="535" t="str">
        <f t="shared" si="17"/>
        <v/>
      </c>
      <c r="Z18" s="535" t="str">
        <f t="shared" si="18"/>
        <v/>
      </c>
      <c r="AA18" s="535" t="str">
        <f t="shared" si="19"/>
        <v/>
      </c>
      <c r="AB18" s="535" t="str">
        <f t="shared" si="6"/>
        <v/>
      </c>
      <c r="AC18" s="535">
        <v>73</v>
      </c>
      <c r="AD18" s="535">
        <v>73</v>
      </c>
      <c r="AE18" s="627" t="str">
        <f t="shared" si="20"/>
        <v/>
      </c>
      <c r="AF18" s="627" t="str">
        <f t="shared" si="21"/>
        <v/>
      </c>
      <c r="AG18" s="68" t="str">
        <f t="shared" si="22"/>
        <v/>
      </c>
      <c r="AH18" s="68" t="str">
        <f t="shared" si="23"/>
        <v/>
      </c>
      <c r="AI18" s="68" t="str">
        <f t="shared" si="24"/>
        <v/>
      </c>
      <c r="AJ18" s="68" t="str">
        <f t="shared" si="25"/>
        <v/>
      </c>
      <c r="AK18" s="627" t="str">
        <f t="shared" si="26"/>
        <v/>
      </c>
      <c r="AL18" s="627" t="str">
        <f t="shared" si="27"/>
        <v/>
      </c>
      <c r="AM18" s="627"/>
      <c r="AN18" s="68">
        <f t="shared" ca="1" si="28"/>
        <v>0</v>
      </c>
      <c r="AO18" s="68" t="str">
        <f t="shared" si="29"/>
        <v/>
      </c>
      <c r="AP18" s="68" t="str">
        <f t="shared" si="7"/>
        <v/>
      </c>
      <c r="AQ18" s="68" t="str">
        <f t="shared" si="8"/>
        <v/>
      </c>
      <c r="AR18" s="68" t="str">
        <f t="shared" si="9"/>
        <v/>
      </c>
      <c r="AS18" s="627" t="str">
        <f t="shared" si="10"/>
        <v/>
      </c>
      <c r="AT18" s="628" t="str">
        <f t="shared" ca="1" si="30"/>
        <v/>
      </c>
      <c r="AU18" s="339">
        <v>13</v>
      </c>
      <c r="AV18" s="68">
        <v>0</v>
      </c>
    </row>
    <row r="19" spans="1:48" x14ac:dyDescent="0.2">
      <c r="A19" s="1050" t="str">
        <f>T(Admin!D19)</f>
        <v/>
      </c>
      <c r="B19" s="1051"/>
      <c r="C19" s="265" t="str">
        <f>T(Admin!C19)</f>
        <v/>
      </c>
      <c r="D19" s="265" t="str">
        <f>T(Admin!F19)</f>
        <v/>
      </c>
      <c r="E19" s="268">
        <f>Admin!G19</f>
        <v>0</v>
      </c>
      <c r="F19" s="269"/>
      <c r="G19" s="269"/>
      <c r="H19" s="265" t="str">
        <f>T(Admin!X19)</f>
        <v/>
      </c>
      <c r="I19" s="269"/>
      <c r="J19" s="268" t="str">
        <f t="shared" ca="1" si="31"/>
        <v xml:space="preserve"> </v>
      </c>
      <c r="K19" s="269"/>
      <c r="L19" s="268" t="str">
        <f t="shared" ca="1" si="32"/>
        <v xml:space="preserve"> </v>
      </c>
      <c r="M19" s="270"/>
      <c r="N19" s="268" t="str">
        <f t="shared" ca="1" si="33"/>
        <v xml:space="preserve"> </v>
      </c>
      <c r="O19" s="41" t="str">
        <f t="shared" si="34"/>
        <v xml:space="preserve"> </v>
      </c>
      <c r="P19" s="37" t="str">
        <f t="shared" si="35"/>
        <v xml:space="preserve"> </v>
      </c>
      <c r="Q19" s="293" t="str">
        <f t="shared" si="11"/>
        <v/>
      </c>
      <c r="R19" s="843"/>
      <c r="S19" s="626" t="str">
        <f t="shared" si="5"/>
        <v/>
      </c>
      <c r="T19" s="267" t="str">
        <f t="shared" ca="1" si="12"/>
        <v/>
      </c>
      <c r="U19" s="627" t="str">
        <f t="shared" ca="1" si="13"/>
        <v>X</v>
      </c>
      <c r="V19" s="627" t="str">
        <f t="shared" ca="1" si="14"/>
        <v>X</v>
      </c>
      <c r="W19" s="627" t="str">
        <f t="shared" ca="1" si="15"/>
        <v>X</v>
      </c>
      <c r="X19" s="627">
        <f t="shared" ca="1" si="16"/>
        <v>3</v>
      </c>
      <c r="Y19" s="535" t="str">
        <f t="shared" si="17"/>
        <v/>
      </c>
      <c r="Z19" s="535" t="str">
        <f t="shared" si="18"/>
        <v/>
      </c>
      <c r="AA19" s="535" t="str">
        <f t="shared" si="19"/>
        <v/>
      </c>
      <c r="AB19" s="535" t="str">
        <f t="shared" si="6"/>
        <v/>
      </c>
      <c r="AC19" s="535">
        <v>74</v>
      </c>
      <c r="AD19" s="535">
        <v>74</v>
      </c>
      <c r="AE19" s="627" t="str">
        <f t="shared" si="20"/>
        <v/>
      </c>
      <c r="AF19" s="627" t="str">
        <f t="shared" si="21"/>
        <v/>
      </c>
      <c r="AG19" s="68" t="str">
        <f t="shared" si="22"/>
        <v/>
      </c>
      <c r="AH19" s="68" t="str">
        <f t="shared" si="23"/>
        <v/>
      </c>
      <c r="AI19" s="68" t="str">
        <f t="shared" si="24"/>
        <v/>
      </c>
      <c r="AJ19" s="68" t="str">
        <f t="shared" si="25"/>
        <v/>
      </c>
      <c r="AK19" s="627" t="str">
        <f t="shared" si="26"/>
        <v/>
      </c>
      <c r="AL19" s="627" t="str">
        <f t="shared" si="27"/>
        <v/>
      </c>
      <c r="AM19" s="627"/>
      <c r="AN19" s="68">
        <f t="shared" ca="1" si="28"/>
        <v>0</v>
      </c>
      <c r="AO19" s="68" t="str">
        <f t="shared" si="29"/>
        <v/>
      </c>
      <c r="AP19" s="68" t="str">
        <f t="shared" si="7"/>
        <v/>
      </c>
      <c r="AQ19" s="68" t="str">
        <f t="shared" si="8"/>
        <v/>
      </c>
      <c r="AR19" s="68" t="str">
        <f t="shared" si="9"/>
        <v/>
      </c>
      <c r="AS19" s="627" t="str">
        <f t="shared" si="10"/>
        <v/>
      </c>
      <c r="AT19" s="628" t="str">
        <f t="shared" ca="1" si="30"/>
        <v/>
      </c>
      <c r="AU19" s="339">
        <v>14</v>
      </c>
      <c r="AV19" s="68">
        <v>0</v>
      </c>
    </row>
    <row r="20" spans="1:48" x14ac:dyDescent="0.2">
      <c r="A20" s="1050" t="str">
        <f>T(Admin!D20)</f>
        <v/>
      </c>
      <c r="B20" s="1051"/>
      <c r="C20" s="265" t="str">
        <f>T(Admin!C20)</f>
        <v/>
      </c>
      <c r="D20" s="265" t="str">
        <f>T(Admin!F20)</f>
        <v/>
      </c>
      <c r="E20" s="268">
        <f>Admin!G20</f>
        <v>0</v>
      </c>
      <c r="F20" s="269"/>
      <c r="G20" s="269"/>
      <c r="H20" s="265" t="str">
        <f>T(Admin!X20)</f>
        <v/>
      </c>
      <c r="I20" s="269"/>
      <c r="J20" s="268" t="str">
        <f t="shared" ca="1" si="31"/>
        <v xml:space="preserve"> </v>
      </c>
      <c r="K20" s="269"/>
      <c r="L20" s="268" t="str">
        <f t="shared" ca="1" si="32"/>
        <v xml:space="preserve"> </v>
      </c>
      <c r="M20" s="270"/>
      <c r="N20" s="268" t="str">
        <f t="shared" ca="1" si="33"/>
        <v xml:space="preserve"> </v>
      </c>
      <c r="O20" s="41" t="str">
        <f t="shared" si="34"/>
        <v xml:space="preserve"> </v>
      </c>
      <c r="P20" s="37" t="str">
        <f t="shared" si="35"/>
        <v xml:space="preserve"> </v>
      </c>
      <c r="Q20" s="293" t="str">
        <f t="shared" si="11"/>
        <v/>
      </c>
      <c r="R20" s="843"/>
      <c r="S20" s="626" t="str">
        <f t="shared" si="5"/>
        <v/>
      </c>
      <c r="T20" s="267" t="str">
        <f t="shared" ca="1" si="12"/>
        <v/>
      </c>
      <c r="U20" s="627" t="str">
        <f t="shared" ca="1" si="13"/>
        <v>X</v>
      </c>
      <c r="V20" s="627" t="str">
        <f t="shared" ca="1" si="14"/>
        <v>X</v>
      </c>
      <c r="W20" s="627" t="str">
        <f t="shared" ca="1" si="15"/>
        <v>X</v>
      </c>
      <c r="X20" s="627">
        <f t="shared" ca="1" si="16"/>
        <v>3</v>
      </c>
      <c r="Y20" s="535" t="str">
        <f t="shared" si="17"/>
        <v/>
      </c>
      <c r="Z20" s="535" t="str">
        <f t="shared" si="18"/>
        <v/>
      </c>
      <c r="AA20" s="535" t="str">
        <f t="shared" si="19"/>
        <v/>
      </c>
      <c r="AB20" s="535" t="str">
        <f t="shared" si="6"/>
        <v/>
      </c>
      <c r="AC20" s="535">
        <v>75</v>
      </c>
      <c r="AD20" s="535">
        <v>75</v>
      </c>
      <c r="AE20" s="627" t="str">
        <f t="shared" si="20"/>
        <v/>
      </c>
      <c r="AF20" s="627" t="str">
        <f t="shared" si="21"/>
        <v/>
      </c>
      <c r="AG20" s="68" t="str">
        <f t="shared" si="22"/>
        <v/>
      </c>
      <c r="AH20" s="68" t="str">
        <f t="shared" si="23"/>
        <v/>
      </c>
      <c r="AI20" s="68" t="str">
        <f t="shared" si="24"/>
        <v/>
      </c>
      <c r="AJ20" s="68" t="str">
        <f t="shared" si="25"/>
        <v/>
      </c>
      <c r="AK20" s="627" t="str">
        <f t="shared" si="26"/>
        <v/>
      </c>
      <c r="AL20" s="627" t="str">
        <f t="shared" si="27"/>
        <v/>
      </c>
      <c r="AM20" s="627"/>
      <c r="AN20" s="68">
        <f t="shared" ca="1" si="28"/>
        <v>0</v>
      </c>
      <c r="AO20" s="68" t="str">
        <f t="shared" si="29"/>
        <v/>
      </c>
      <c r="AP20" s="68" t="str">
        <f t="shared" si="7"/>
        <v/>
      </c>
      <c r="AQ20" s="68" t="str">
        <f t="shared" si="8"/>
        <v/>
      </c>
      <c r="AR20" s="68" t="str">
        <f t="shared" si="9"/>
        <v/>
      </c>
      <c r="AS20" s="627" t="str">
        <f t="shared" si="10"/>
        <v/>
      </c>
      <c r="AT20" s="628" t="str">
        <f t="shared" ca="1" si="30"/>
        <v/>
      </c>
      <c r="AU20" s="339">
        <v>15</v>
      </c>
      <c r="AV20" s="68">
        <v>0</v>
      </c>
    </row>
    <row r="21" spans="1:48" x14ac:dyDescent="0.2">
      <c r="A21" s="1050" t="str">
        <f>T(Admin!D21)</f>
        <v/>
      </c>
      <c r="B21" s="1051"/>
      <c r="C21" s="265" t="str">
        <f>T(Admin!C21)</f>
        <v/>
      </c>
      <c r="D21" s="265" t="str">
        <f>T(Admin!F21)</f>
        <v/>
      </c>
      <c r="E21" s="268">
        <f>Admin!G21</f>
        <v>0</v>
      </c>
      <c r="F21" s="269"/>
      <c r="G21" s="269"/>
      <c r="H21" s="265" t="str">
        <f>T(Admin!X21)</f>
        <v/>
      </c>
      <c r="I21" s="269"/>
      <c r="J21" s="268" t="str">
        <f t="shared" ca="1" si="31"/>
        <v xml:space="preserve"> </v>
      </c>
      <c r="K21" s="269"/>
      <c r="L21" s="268" t="str">
        <f t="shared" ca="1" si="32"/>
        <v xml:space="preserve"> </v>
      </c>
      <c r="M21" s="270"/>
      <c r="N21" s="268" t="str">
        <f t="shared" ca="1" si="33"/>
        <v xml:space="preserve"> </v>
      </c>
      <c r="O21" s="41" t="str">
        <f t="shared" si="34"/>
        <v xml:space="preserve"> </v>
      </c>
      <c r="P21" s="37" t="str">
        <f t="shared" si="35"/>
        <v xml:space="preserve"> </v>
      </c>
      <c r="Q21" s="293" t="str">
        <f t="shared" si="11"/>
        <v/>
      </c>
      <c r="R21" s="843"/>
      <c r="S21" s="626" t="str">
        <f t="shared" si="5"/>
        <v/>
      </c>
      <c r="T21" s="267" t="str">
        <f t="shared" ca="1" si="12"/>
        <v/>
      </c>
      <c r="U21" s="627" t="str">
        <f t="shared" ca="1" si="13"/>
        <v>X</v>
      </c>
      <c r="V21" s="627" t="str">
        <f t="shared" ca="1" si="14"/>
        <v>X</v>
      </c>
      <c r="W21" s="627" t="str">
        <f t="shared" ca="1" si="15"/>
        <v>X</v>
      </c>
      <c r="X21" s="627">
        <f t="shared" ca="1" si="16"/>
        <v>3</v>
      </c>
      <c r="Y21" s="535" t="str">
        <f t="shared" si="17"/>
        <v/>
      </c>
      <c r="Z21" s="535" t="str">
        <f t="shared" si="18"/>
        <v/>
      </c>
      <c r="AA21" s="535" t="str">
        <f t="shared" si="19"/>
        <v/>
      </c>
      <c r="AB21" s="535" t="str">
        <f t="shared" si="6"/>
        <v/>
      </c>
      <c r="AC21" s="535">
        <v>76</v>
      </c>
      <c r="AD21" s="535">
        <v>76</v>
      </c>
      <c r="AE21" s="627" t="str">
        <f t="shared" si="20"/>
        <v/>
      </c>
      <c r="AF21" s="627" t="str">
        <f t="shared" si="21"/>
        <v/>
      </c>
      <c r="AG21" s="68" t="str">
        <f t="shared" si="22"/>
        <v/>
      </c>
      <c r="AH21" s="68" t="str">
        <f t="shared" si="23"/>
        <v/>
      </c>
      <c r="AI21" s="68" t="str">
        <f t="shared" si="24"/>
        <v/>
      </c>
      <c r="AJ21" s="68" t="str">
        <f t="shared" si="25"/>
        <v/>
      </c>
      <c r="AK21" s="627" t="str">
        <f t="shared" si="26"/>
        <v/>
      </c>
      <c r="AL21" s="627" t="str">
        <f t="shared" si="27"/>
        <v/>
      </c>
      <c r="AM21" s="627"/>
      <c r="AN21" s="68">
        <f t="shared" ca="1" si="28"/>
        <v>0</v>
      </c>
      <c r="AO21" s="68" t="str">
        <f t="shared" si="29"/>
        <v/>
      </c>
      <c r="AP21" s="68" t="str">
        <f t="shared" si="7"/>
        <v/>
      </c>
      <c r="AQ21" s="68" t="str">
        <f t="shared" si="8"/>
        <v/>
      </c>
      <c r="AR21" s="68" t="str">
        <f t="shared" si="9"/>
        <v/>
      </c>
      <c r="AS21" s="627" t="str">
        <f t="shared" si="10"/>
        <v/>
      </c>
      <c r="AT21" s="628" t="str">
        <f t="shared" ca="1" si="30"/>
        <v/>
      </c>
      <c r="AU21" s="339">
        <v>16</v>
      </c>
      <c r="AV21" s="68">
        <v>0</v>
      </c>
    </row>
    <row r="22" spans="1:48" x14ac:dyDescent="0.2">
      <c r="A22" s="1050" t="str">
        <f>T(Admin!D22)</f>
        <v/>
      </c>
      <c r="B22" s="1051"/>
      <c r="C22" s="265" t="str">
        <f>T(Admin!C22)</f>
        <v/>
      </c>
      <c r="D22" s="265" t="str">
        <f>T(Admin!F22)</f>
        <v/>
      </c>
      <c r="E22" s="268">
        <f>Admin!G22</f>
        <v>0</v>
      </c>
      <c r="F22" s="269"/>
      <c r="G22" s="269"/>
      <c r="H22" s="265" t="str">
        <f>T(Admin!X22)</f>
        <v/>
      </c>
      <c r="I22" s="269"/>
      <c r="J22" s="268" t="str">
        <f t="shared" ca="1" si="31"/>
        <v xml:space="preserve"> </v>
      </c>
      <c r="K22" s="269"/>
      <c r="L22" s="268" t="str">
        <f t="shared" ca="1" si="32"/>
        <v xml:space="preserve"> </v>
      </c>
      <c r="M22" s="270"/>
      <c r="N22" s="268" t="str">
        <f t="shared" ca="1" si="33"/>
        <v xml:space="preserve"> </v>
      </c>
      <c r="O22" s="41" t="str">
        <f t="shared" si="34"/>
        <v xml:space="preserve"> </v>
      </c>
      <c r="P22" s="37" t="str">
        <f t="shared" si="35"/>
        <v xml:space="preserve"> </v>
      </c>
      <c r="Q22" s="293" t="str">
        <f t="shared" si="11"/>
        <v/>
      </c>
      <c r="R22" s="843"/>
      <c r="S22" s="626" t="str">
        <f t="shared" si="5"/>
        <v/>
      </c>
      <c r="T22" s="267" t="str">
        <f t="shared" ca="1" si="12"/>
        <v/>
      </c>
      <c r="U22" s="627" t="str">
        <f t="shared" ca="1" si="13"/>
        <v>X</v>
      </c>
      <c r="V22" s="627" t="str">
        <f t="shared" ca="1" si="14"/>
        <v>X</v>
      </c>
      <c r="W22" s="627" t="str">
        <f t="shared" ca="1" si="15"/>
        <v>X</v>
      </c>
      <c r="X22" s="627">
        <f t="shared" ca="1" si="16"/>
        <v>3</v>
      </c>
      <c r="Y22" s="535" t="str">
        <f t="shared" si="17"/>
        <v/>
      </c>
      <c r="Z22" s="535" t="str">
        <f t="shared" si="18"/>
        <v/>
      </c>
      <c r="AA22" s="535" t="str">
        <f t="shared" si="19"/>
        <v/>
      </c>
      <c r="AB22" s="535" t="str">
        <f t="shared" si="6"/>
        <v/>
      </c>
      <c r="AC22" s="535">
        <v>77</v>
      </c>
      <c r="AD22" s="535">
        <v>77</v>
      </c>
      <c r="AE22" s="627" t="str">
        <f t="shared" si="20"/>
        <v/>
      </c>
      <c r="AF22" s="627" t="str">
        <f t="shared" si="21"/>
        <v/>
      </c>
      <c r="AG22" s="68" t="str">
        <f t="shared" si="22"/>
        <v/>
      </c>
      <c r="AH22" s="68" t="str">
        <f t="shared" si="23"/>
        <v/>
      </c>
      <c r="AI22" s="68" t="str">
        <f t="shared" si="24"/>
        <v/>
      </c>
      <c r="AJ22" s="68" t="str">
        <f t="shared" si="25"/>
        <v/>
      </c>
      <c r="AK22" s="627" t="str">
        <f t="shared" si="26"/>
        <v/>
      </c>
      <c r="AL22" s="627" t="str">
        <f t="shared" si="27"/>
        <v/>
      </c>
      <c r="AM22" s="627"/>
      <c r="AN22" s="68">
        <f t="shared" ca="1" si="28"/>
        <v>0</v>
      </c>
      <c r="AO22" s="68" t="str">
        <f t="shared" si="29"/>
        <v/>
      </c>
      <c r="AP22" s="68" t="str">
        <f t="shared" si="7"/>
        <v/>
      </c>
      <c r="AQ22" s="68" t="str">
        <f t="shared" si="8"/>
        <v/>
      </c>
      <c r="AR22" s="68" t="str">
        <f t="shared" si="9"/>
        <v/>
      </c>
      <c r="AS22" s="627" t="str">
        <f t="shared" si="10"/>
        <v/>
      </c>
      <c r="AT22" s="628" t="str">
        <f t="shared" ca="1" si="30"/>
        <v/>
      </c>
      <c r="AU22" s="339">
        <v>17</v>
      </c>
      <c r="AV22" s="68">
        <v>0</v>
      </c>
    </row>
    <row r="23" spans="1:48" x14ac:dyDescent="0.2">
      <c r="A23" s="1050" t="str">
        <f>T(Admin!D23)</f>
        <v/>
      </c>
      <c r="B23" s="1051"/>
      <c r="C23" s="265" t="str">
        <f>T(Admin!C23)</f>
        <v/>
      </c>
      <c r="D23" s="265" t="str">
        <f>T(Admin!F23)</f>
        <v/>
      </c>
      <c r="E23" s="268">
        <f>Admin!G23</f>
        <v>0</v>
      </c>
      <c r="F23" s="269"/>
      <c r="G23" s="269"/>
      <c r="H23" s="265" t="str">
        <f>T(Admin!X23)</f>
        <v/>
      </c>
      <c r="I23" s="269"/>
      <c r="J23" s="268" t="str">
        <f t="shared" ca="1" si="31"/>
        <v xml:space="preserve"> </v>
      </c>
      <c r="K23" s="269"/>
      <c r="L23" s="268" t="str">
        <f t="shared" ca="1" si="32"/>
        <v xml:space="preserve"> </v>
      </c>
      <c r="M23" s="270"/>
      <c r="N23" s="268" t="str">
        <f t="shared" ca="1" si="33"/>
        <v xml:space="preserve"> </v>
      </c>
      <c r="O23" s="41" t="str">
        <f t="shared" si="34"/>
        <v xml:space="preserve"> </v>
      </c>
      <c r="P23" s="37" t="str">
        <f t="shared" si="35"/>
        <v xml:space="preserve"> </v>
      </c>
      <c r="Q23" s="293" t="str">
        <f t="shared" si="11"/>
        <v/>
      </c>
      <c r="R23" s="843"/>
      <c r="S23" s="626" t="str">
        <f t="shared" si="5"/>
        <v/>
      </c>
      <c r="T23" s="267" t="str">
        <f t="shared" ca="1" si="12"/>
        <v/>
      </c>
      <c r="U23" s="627" t="str">
        <f t="shared" ca="1" si="13"/>
        <v>X</v>
      </c>
      <c r="V23" s="627" t="str">
        <f t="shared" ca="1" si="14"/>
        <v>X</v>
      </c>
      <c r="W23" s="627" t="str">
        <f t="shared" ca="1" si="15"/>
        <v>X</v>
      </c>
      <c r="X23" s="627">
        <f t="shared" ca="1" si="16"/>
        <v>3</v>
      </c>
      <c r="Y23" s="535" t="str">
        <f t="shared" si="17"/>
        <v/>
      </c>
      <c r="Z23" s="535" t="str">
        <f t="shared" si="18"/>
        <v/>
      </c>
      <c r="AA23" s="535" t="str">
        <f t="shared" si="19"/>
        <v/>
      </c>
      <c r="AB23" s="535" t="str">
        <f t="shared" si="6"/>
        <v/>
      </c>
      <c r="AC23" s="535">
        <v>78</v>
      </c>
      <c r="AD23" s="535">
        <v>78</v>
      </c>
      <c r="AE23" s="627" t="str">
        <f t="shared" si="20"/>
        <v/>
      </c>
      <c r="AF23" s="627" t="str">
        <f t="shared" si="21"/>
        <v/>
      </c>
      <c r="AG23" s="68" t="str">
        <f t="shared" si="22"/>
        <v/>
      </c>
      <c r="AH23" s="68" t="str">
        <f t="shared" si="23"/>
        <v/>
      </c>
      <c r="AI23" s="68" t="str">
        <f t="shared" si="24"/>
        <v/>
      </c>
      <c r="AJ23" s="68" t="str">
        <f t="shared" si="25"/>
        <v/>
      </c>
      <c r="AK23" s="627" t="str">
        <f t="shared" si="26"/>
        <v/>
      </c>
      <c r="AL23" s="627" t="str">
        <f t="shared" si="27"/>
        <v/>
      </c>
      <c r="AM23" s="627"/>
      <c r="AN23" s="68">
        <f t="shared" ca="1" si="28"/>
        <v>0</v>
      </c>
      <c r="AO23" s="68" t="str">
        <f t="shared" si="29"/>
        <v/>
      </c>
      <c r="AP23" s="68" t="str">
        <f t="shared" si="7"/>
        <v/>
      </c>
      <c r="AQ23" s="68" t="str">
        <f t="shared" si="8"/>
        <v/>
      </c>
      <c r="AR23" s="68" t="str">
        <f t="shared" si="9"/>
        <v/>
      </c>
      <c r="AS23" s="627" t="str">
        <f t="shared" si="10"/>
        <v/>
      </c>
      <c r="AT23" s="628" t="str">
        <f t="shared" ca="1" si="30"/>
        <v/>
      </c>
      <c r="AU23" s="339">
        <v>18</v>
      </c>
      <c r="AV23" s="68">
        <v>0</v>
      </c>
    </row>
    <row r="24" spans="1:48" x14ac:dyDescent="0.2">
      <c r="A24" s="1050" t="str">
        <f>T(Admin!D24)</f>
        <v/>
      </c>
      <c r="B24" s="1051"/>
      <c r="C24" s="265" t="str">
        <f>T(Admin!C24)</f>
        <v/>
      </c>
      <c r="D24" s="265" t="str">
        <f>T(Admin!F24)</f>
        <v/>
      </c>
      <c r="E24" s="268">
        <f>Admin!G24</f>
        <v>0</v>
      </c>
      <c r="F24" s="269"/>
      <c r="G24" s="269"/>
      <c r="H24" s="265" t="str">
        <f>T(Admin!X24)</f>
        <v/>
      </c>
      <c r="I24" s="269"/>
      <c r="J24" s="268" t="str">
        <f t="shared" ca="1" si="31"/>
        <v xml:space="preserve"> </v>
      </c>
      <c r="K24" s="269"/>
      <c r="L24" s="268" t="str">
        <f t="shared" ca="1" si="32"/>
        <v xml:space="preserve"> </v>
      </c>
      <c r="M24" s="270"/>
      <c r="N24" s="268" t="str">
        <f t="shared" ca="1" si="33"/>
        <v xml:space="preserve"> </v>
      </c>
      <c r="O24" s="41" t="str">
        <f t="shared" si="34"/>
        <v xml:space="preserve"> </v>
      </c>
      <c r="P24" s="37" t="str">
        <f t="shared" si="35"/>
        <v xml:space="preserve"> </v>
      </c>
      <c r="Q24" s="293" t="str">
        <f t="shared" si="11"/>
        <v/>
      </c>
      <c r="R24" s="843"/>
      <c r="S24" s="626" t="str">
        <f t="shared" si="5"/>
        <v/>
      </c>
      <c r="T24" s="267" t="str">
        <f t="shared" ca="1" si="12"/>
        <v/>
      </c>
      <c r="U24" s="627" t="str">
        <f t="shared" ca="1" si="13"/>
        <v>X</v>
      </c>
      <c r="V24" s="627" t="str">
        <f t="shared" ca="1" si="14"/>
        <v>X</v>
      </c>
      <c r="W24" s="627" t="str">
        <f t="shared" ca="1" si="15"/>
        <v>X</v>
      </c>
      <c r="X24" s="627">
        <f t="shared" ca="1" si="16"/>
        <v>3</v>
      </c>
      <c r="Y24" s="535" t="str">
        <f t="shared" si="17"/>
        <v/>
      </c>
      <c r="Z24" s="535" t="str">
        <f t="shared" si="18"/>
        <v/>
      </c>
      <c r="AA24" s="535" t="str">
        <f t="shared" si="19"/>
        <v/>
      </c>
      <c r="AB24" s="535" t="str">
        <f t="shared" si="6"/>
        <v/>
      </c>
      <c r="AC24" s="535">
        <v>79</v>
      </c>
      <c r="AD24" s="535">
        <v>79</v>
      </c>
      <c r="AE24" s="627" t="str">
        <f t="shared" si="20"/>
        <v/>
      </c>
      <c r="AF24" s="627" t="str">
        <f t="shared" si="21"/>
        <v/>
      </c>
      <c r="AG24" s="68" t="str">
        <f t="shared" si="22"/>
        <v/>
      </c>
      <c r="AH24" s="68" t="str">
        <f t="shared" si="23"/>
        <v/>
      </c>
      <c r="AI24" s="68" t="str">
        <f t="shared" si="24"/>
        <v/>
      </c>
      <c r="AJ24" s="68" t="str">
        <f t="shared" si="25"/>
        <v/>
      </c>
      <c r="AK24" s="627" t="str">
        <f t="shared" si="26"/>
        <v/>
      </c>
      <c r="AL24" s="627" t="str">
        <f t="shared" si="27"/>
        <v/>
      </c>
      <c r="AM24" s="627"/>
      <c r="AN24" s="68">
        <f t="shared" ca="1" si="28"/>
        <v>0</v>
      </c>
      <c r="AO24" s="68" t="str">
        <f t="shared" si="29"/>
        <v/>
      </c>
      <c r="AP24" s="68" t="str">
        <f t="shared" si="7"/>
        <v/>
      </c>
      <c r="AQ24" s="68" t="str">
        <f t="shared" si="8"/>
        <v/>
      </c>
      <c r="AR24" s="68" t="str">
        <f t="shared" si="9"/>
        <v/>
      </c>
      <c r="AS24" s="627" t="str">
        <f t="shared" si="10"/>
        <v/>
      </c>
      <c r="AT24" s="628" t="str">
        <f t="shared" ca="1" si="30"/>
        <v/>
      </c>
      <c r="AU24" s="339">
        <v>19</v>
      </c>
      <c r="AV24" s="68">
        <v>0</v>
      </c>
    </row>
    <row r="25" spans="1:48" x14ac:dyDescent="0.2">
      <c r="A25" s="1050" t="str">
        <f>T(Admin!D25)</f>
        <v/>
      </c>
      <c r="B25" s="1051"/>
      <c r="C25" s="265" t="str">
        <f>T(Admin!C25)</f>
        <v/>
      </c>
      <c r="D25" s="265" t="str">
        <f>T(Admin!F25)</f>
        <v/>
      </c>
      <c r="E25" s="268">
        <f>Admin!G25</f>
        <v>0</v>
      </c>
      <c r="F25" s="269"/>
      <c r="G25" s="269"/>
      <c r="H25" s="265" t="str">
        <f>T(Admin!X25)</f>
        <v/>
      </c>
      <c r="I25" s="269"/>
      <c r="J25" s="268" t="str">
        <f t="shared" ca="1" si="31"/>
        <v xml:space="preserve"> </v>
      </c>
      <c r="K25" s="269"/>
      <c r="L25" s="268" t="str">
        <f t="shared" ca="1" si="32"/>
        <v xml:space="preserve"> </v>
      </c>
      <c r="M25" s="270"/>
      <c r="N25" s="268" t="str">
        <f t="shared" ca="1" si="33"/>
        <v xml:space="preserve"> </v>
      </c>
      <c r="O25" s="41" t="str">
        <f t="shared" si="34"/>
        <v xml:space="preserve"> </v>
      </c>
      <c r="P25" s="37" t="str">
        <f t="shared" si="35"/>
        <v xml:space="preserve"> </v>
      </c>
      <c r="Q25" s="293" t="str">
        <f t="shared" si="11"/>
        <v/>
      </c>
      <c r="R25" s="843"/>
      <c r="S25" s="626" t="str">
        <f t="shared" si="5"/>
        <v/>
      </c>
      <c r="T25" s="267" t="str">
        <f t="shared" ca="1" si="12"/>
        <v/>
      </c>
      <c r="U25" s="627" t="str">
        <f t="shared" ca="1" si="13"/>
        <v>X</v>
      </c>
      <c r="V25" s="627" t="str">
        <f t="shared" ca="1" si="14"/>
        <v>X</v>
      </c>
      <c r="W25" s="627" t="str">
        <f t="shared" ca="1" si="15"/>
        <v>X</v>
      </c>
      <c r="X25" s="627">
        <f t="shared" ca="1" si="16"/>
        <v>3</v>
      </c>
      <c r="Y25" s="535" t="str">
        <f t="shared" si="17"/>
        <v/>
      </c>
      <c r="Z25" s="535" t="str">
        <f t="shared" si="18"/>
        <v/>
      </c>
      <c r="AA25" s="535" t="str">
        <f t="shared" si="19"/>
        <v/>
      </c>
      <c r="AB25" s="535" t="str">
        <f t="shared" si="6"/>
        <v/>
      </c>
      <c r="AC25" s="535">
        <v>80</v>
      </c>
      <c r="AD25" s="535">
        <v>80</v>
      </c>
      <c r="AE25" s="627" t="str">
        <f t="shared" si="20"/>
        <v/>
      </c>
      <c r="AF25" s="627" t="str">
        <f t="shared" si="21"/>
        <v/>
      </c>
      <c r="AG25" s="68" t="str">
        <f t="shared" si="22"/>
        <v/>
      </c>
      <c r="AH25" s="68" t="str">
        <f t="shared" si="23"/>
        <v/>
      </c>
      <c r="AI25" s="68" t="str">
        <f t="shared" si="24"/>
        <v/>
      </c>
      <c r="AJ25" s="68" t="str">
        <f t="shared" si="25"/>
        <v/>
      </c>
      <c r="AK25" s="627" t="str">
        <f t="shared" si="26"/>
        <v/>
      </c>
      <c r="AL25" s="627" t="str">
        <f t="shared" si="27"/>
        <v/>
      </c>
      <c r="AM25" s="627"/>
      <c r="AN25" s="68">
        <f t="shared" ca="1" si="28"/>
        <v>0</v>
      </c>
      <c r="AO25" s="68" t="str">
        <f t="shared" si="29"/>
        <v/>
      </c>
      <c r="AP25" s="68" t="str">
        <f t="shared" si="7"/>
        <v/>
      </c>
      <c r="AQ25" s="68" t="str">
        <f t="shared" si="8"/>
        <v/>
      </c>
      <c r="AR25" s="68" t="str">
        <f t="shared" si="9"/>
        <v/>
      </c>
      <c r="AS25" s="627" t="str">
        <f t="shared" si="10"/>
        <v/>
      </c>
      <c r="AT25" s="628" t="str">
        <f t="shared" ca="1" si="30"/>
        <v/>
      </c>
      <c r="AU25" s="339">
        <v>20</v>
      </c>
      <c r="AV25" s="68">
        <v>0</v>
      </c>
    </row>
    <row r="26" spans="1:48" x14ac:dyDescent="0.2">
      <c r="A26" s="1050" t="str">
        <f>T(Admin!D26)</f>
        <v/>
      </c>
      <c r="B26" s="1051"/>
      <c r="C26" s="265" t="str">
        <f>T(Admin!C26)</f>
        <v/>
      </c>
      <c r="D26" s="265" t="str">
        <f>T(Admin!F26)</f>
        <v/>
      </c>
      <c r="E26" s="268">
        <f>Admin!G26</f>
        <v>0</v>
      </c>
      <c r="F26" s="269"/>
      <c r="G26" s="269"/>
      <c r="H26" s="265" t="str">
        <f>T(Admin!X26)</f>
        <v/>
      </c>
      <c r="I26" s="269"/>
      <c r="J26" s="268" t="str">
        <f t="shared" ca="1" si="31"/>
        <v xml:space="preserve"> </v>
      </c>
      <c r="K26" s="269"/>
      <c r="L26" s="268" t="str">
        <f t="shared" ca="1" si="32"/>
        <v xml:space="preserve"> </v>
      </c>
      <c r="M26" s="270"/>
      <c r="N26" s="268" t="str">
        <f t="shared" ca="1" si="33"/>
        <v xml:space="preserve"> </v>
      </c>
      <c r="O26" s="41" t="str">
        <f t="shared" si="34"/>
        <v xml:space="preserve"> </v>
      </c>
      <c r="P26" s="37" t="str">
        <f t="shared" si="35"/>
        <v xml:space="preserve"> </v>
      </c>
      <c r="Q26" s="293" t="str">
        <f t="shared" si="11"/>
        <v/>
      </c>
      <c r="R26" s="843"/>
      <c r="S26" s="626" t="str">
        <f t="shared" si="5"/>
        <v/>
      </c>
      <c r="T26" s="267" t="str">
        <f t="shared" ca="1" si="12"/>
        <v/>
      </c>
      <c r="U26" s="627" t="str">
        <f t="shared" ca="1" si="13"/>
        <v>X</v>
      </c>
      <c r="V26" s="627" t="str">
        <f t="shared" ca="1" si="14"/>
        <v>X</v>
      </c>
      <c r="W26" s="627" t="str">
        <f t="shared" ca="1" si="15"/>
        <v>X</v>
      </c>
      <c r="X26" s="627">
        <f t="shared" ca="1" si="16"/>
        <v>3</v>
      </c>
      <c r="Y26" s="535" t="str">
        <f t="shared" si="17"/>
        <v/>
      </c>
      <c r="Z26" s="535" t="str">
        <f t="shared" si="18"/>
        <v/>
      </c>
      <c r="AA26" s="535" t="str">
        <f t="shared" si="19"/>
        <v/>
      </c>
      <c r="AB26" s="535" t="str">
        <f t="shared" si="6"/>
        <v/>
      </c>
      <c r="AC26" s="535">
        <v>80</v>
      </c>
      <c r="AD26" s="535">
        <v>81</v>
      </c>
      <c r="AE26" s="627" t="str">
        <f t="shared" si="20"/>
        <v/>
      </c>
      <c r="AF26" s="627" t="str">
        <f t="shared" si="21"/>
        <v/>
      </c>
      <c r="AG26" s="68" t="str">
        <f t="shared" si="22"/>
        <v/>
      </c>
      <c r="AH26" s="68" t="str">
        <f t="shared" si="23"/>
        <v/>
      </c>
      <c r="AI26" s="68" t="str">
        <f t="shared" si="24"/>
        <v/>
      </c>
      <c r="AJ26" s="68" t="str">
        <f t="shared" si="25"/>
        <v/>
      </c>
      <c r="AK26" s="627" t="str">
        <f t="shared" si="26"/>
        <v/>
      </c>
      <c r="AL26" s="627" t="str">
        <f t="shared" si="27"/>
        <v/>
      </c>
      <c r="AM26" s="627"/>
      <c r="AN26" s="68">
        <f t="shared" ca="1" si="28"/>
        <v>0</v>
      </c>
      <c r="AO26" s="68" t="str">
        <f t="shared" si="29"/>
        <v/>
      </c>
      <c r="AP26" s="68" t="str">
        <f t="shared" si="7"/>
        <v/>
      </c>
      <c r="AQ26" s="68" t="str">
        <f t="shared" si="8"/>
        <v/>
      </c>
      <c r="AR26" s="68" t="str">
        <f t="shared" si="9"/>
        <v/>
      </c>
      <c r="AS26" s="627" t="str">
        <f t="shared" si="10"/>
        <v/>
      </c>
      <c r="AT26" s="628" t="str">
        <f t="shared" ca="1" si="30"/>
        <v/>
      </c>
      <c r="AU26" s="339">
        <v>21</v>
      </c>
      <c r="AV26" s="68">
        <v>0</v>
      </c>
    </row>
    <row r="27" spans="1:48" x14ac:dyDescent="0.2">
      <c r="A27" s="1050" t="str">
        <f>T(Admin!D27)</f>
        <v/>
      </c>
      <c r="B27" s="1051"/>
      <c r="C27" s="265" t="str">
        <f>T(Admin!C27)</f>
        <v/>
      </c>
      <c r="D27" s="265" t="str">
        <f>T(Admin!F27)</f>
        <v/>
      </c>
      <c r="E27" s="268">
        <f>Admin!G27</f>
        <v>0</v>
      </c>
      <c r="F27" s="269"/>
      <c r="G27" s="269"/>
      <c r="H27" s="265" t="str">
        <f>T(Admin!X27)</f>
        <v/>
      </c>
      <c r="I27" s="269"/>
      <c r="J27" s="268" t="str">
        <f t="shared" ca="1" si="31"/>
        <v xml:space="preserve"> </v>
      </c>
      <c r="K27" s="269"/>
      <c r="L27" s="268" t="str">
        <f t="shared" ca="1" si="32"/>
        <v xml:space="preserve"> </v>
      </c>
      <c r="M27" s="270"/>
      <c r="N27" s="268" t="str">
        <f t="shared" ca="1" si="33"/>
        <v xml:space="preserve"> </v>
      </c>
      <c r="O27" s="41" t="str">
        <f t="shared" si="34"/>
        <v xml:space="preserve"> </v>
      </c>
      <c r="P27" s="37" t="str">
        <f t="shared" si="35"/>
        <v xml:space="preserve"> </v>
      </c>
      <c r="Q27" s="293" t="str">
        <f t="shared" si="11"/>
        <v/>
      </c>
      <c r="R27" s="843"/>
      <c r="S27" s="626" t="str">
        <f t="shared" si="5"/>
        <v/>
      </c>
      <c r="T27" s="267" t="str">
        <f t="shared" ca="1" si="12"/>
        <v/>
      </c>
      <c r="U27" s="627" t="str">
        <f t="shared" ca="1" si="13"/>
        <v>X</v>
      </c>
      <c r="V27" s="627" t="str">
        <f t="shared" ca="1" si="14"/>
        <v>X</v>
      </c>
      <c r="W27" s="627" t="str">
        <f t="shared" ca="1" si="15"/>
        <v>X</v>
      </c>
      <c r="X27" s="627">
        <f t="shared" ca="1" si="16"/>
        <v>3</v>
      </c>
      <c r="Y27" s="535" t="str">
        <f t="shared" si="17"/>
        <v/>
      </c>
      <c r="Z27" s="535" t="str">
        <f t="shared" si="18"/>
        <v/>
      </c>
      <c r="AA27" s="535" t="str">
        <f t="shared" si="19"/>
        <v/>
      </c>
      <c r="AB27" s="535" t="str">
        <f t="shared" si="6"/>
        <v/>
      </c>
      <c r="AC27" s="535">
        <v>80</v>
      </c>
      <c r="AD27" s="535">
        <v>82</v>
      </c>
      <c r="AE27" s="627" t="str">
        <f t="shared" si="20"/>
        <v/>
      </c>
      <c r="AF27" s="627" t="str">
        <f t="shared" si="21"/>
        <v/>
      </c>
      <c r="AG27" s="68" t="str">
        <f t="shared" si="22"/>
        <v/>
      </c>
      <c r="AH27" s="68" t="str">
        <f t="shared" si="23"/>
        <v/>
      </c>
      <c r="AI27" s="68" t="str">
        <f t="shared" si="24"/>
        <v/>
      </c>
      <c r="AJ27" s="68" t="str">
        <f t="shared" si="25"/>
        <v/>
      </c>
      <c r="AK27" s="627" t="str">
        <f t="shared" si="26"/>
        <v/>
      </c>
      <c r="AL27" s="627" t="str">
        <f t="shared" si="27"/>
        <v/>
      </c>
      <c r="AM27" s="627"/>
      <c r="AN27" s="68">
        <f t="shared" ca="1" si="28"/>
        <v>0</v>
      </c>
      <c r="AO27" s="68" t="str">
        <f t="shared" si="29"/>
        <v/>
      </c>
      <c r="AP27" s="68" t="str">
        <f t="shared" si="7"/>
        <v/>
      </c>
      <c r="AQ27" s="68" t="str">
        <f t="shared" si="8"/>
        <v/>
      </c>
      <c r="AR27" s="68" t="str">
        <f t="shared" si="9"/>
        <v/>
      </c>
      <c r="AS27" s="627" t="str">
        <f t="shared" si="10"/>
        <v/>
      </c>
      <c r="AT27" s="628" t="str">
        <f t="shared" ca="1" si="30"/>
        <v/>
      </c>
      <c r="AU27" s="339">
        <v>22</v>
      </c>
      <c r="AV27" s="68">
        <v>0</v>
      </c>
    </row>
    <row r="28" spans="1:48" x14ac:dyDescent="0.2">
      <c r="A28" s="1050" t="str">
        <f>T(Admin!D28)</f>
        <v/>
      </c>
      <c r="B28" s="1051"/>
      <c r="C28" s="265" t="str">
        <f>T(Admin!C28)</f>
        <v/>
      </c>
      <c r="D28" s="265" t="str">
        <f>T(Admin!F28)</f>
        <v/>
      </c>
      <c r="E28" s="268">
        <f>Admin!G28</f>
        <v>0</v>
      </c>
      <c r="F28" s="269"/>
      <c r="G28" s="269"/>
      <c r="H28" s="265" t="str">
        <f>T(Admin!X28)</f>
        <v/>
      </c>
      <c r="I28" s="269"/>
      <c r="J28" s="268" t="str">
        <f t="shared" ca="1" si="31"/>
        <v xml:space="preserve"> </v>
      </c>
      <c r="K28" s="269"/>
      <c r="L28" s="268" t="str">
        <f t="shared" ca="1" si="32"/>
        <v xml:space="preserve"> </v>
      </c>
      <c r="M28" s="270"/>
      <c r="N28" s="268" t="str">
        <f t="shared" ca="1" si="33"/>
        <v xml:space="preserve"> </v>
      </c>
      <c r="O28" s="41" t="str">
        <f t="shared" si="34"/>
        <v xml:space="preserve"> </v>
      </c>
      <c r="P28" s="37" t="str">
        <f t="shared" si="35"/>
        <v xml:space="preserve"> </v>
      </c>
      <c r="Q28" s="293" t="str">
        <f t="shared" si="11"/>
        <v/>
      </c>
      <c r="R28" s="843"/>
      <c r="S28" s="626" t="str">
        <f t="shared" si="5"/>
        <v/>
      </c>
      <c r="T28" s="267" t="str">
        <f t="shared" ca="1" si="12"/>
        <v/>
      </c>
      <c r="U28" s="627" t="str">
        <f t="shared" ca="1" si="13"/>
        <v>X</v>
      </c>
      <c r="V28" s="627" t="str">
        <f t="shared" ca="1" si="14"/>
        <v>X</v>
      </c>
      <c r="W28" s="627" t="str">
        <f t="shared" ca="1" si="15"/>
        <v>X</v>
      </c>
      <c r="X28" s="627">
        <f t="shared" ca="1" si="16"/>
        <v>3</v>
      </c>
      <c r="Y28" s="535" t="str">
        <f t="shared" si="17"/>
        <v/>
      </c>
      <c r="Z28" s="535" t="str">
        <f t="shared" si="18"/>
        <v/>
      </c>
      <c r="AA28" s="535" t="str">
        <f t="shared" si="19"/>
        <v/>
      </c>
      <c r="AB28" s="535" t="str">
        <f t="shared" si="6"/>
        <v/>
      </c>
      <c r="AC28" s="535">
        <v>80</v>
      </c>
      <c r="AD28" s="535">
        <v>83</v>
      </c>
      <c r="AE28" s="627" t="str">
        <f t="shared" si="20"/>
        <v/>
      </c>
      <c r="AF28" s="627" t="str">
        <f t="shared" si="21"/>
        <v/>
      </c>
      <c r="AG28" s="68" t="str">
        <f t="shared" si="22"/>
        <v/>
      </c>
      <c r="AH28" s="68" t="str">
        <f t="shared" si="23"/>
        <v/>
      </c>
      <c r="AI28" s="68" t="str">
        <f t="shared" si="24"/>
        <v/>
      </c>
      <c r="AJ28" s="68" t="str">
        <f t="shared" si="25"/>
        <v/>
      </c>
      <c r="AK28" s="627" t="str">
        <f t="shared" si="26"/>
        <v/>
      </c>
      <c r="AL28" s="627" t="str">
        <f t="shared" si="27"/>
        <v/>
      </c>
      <c r="AM28" s="627"/>
      <c r="AN28" s="68">
        <f t="shared" ca="1" si="28"/>
        <v>0</v>
      </c>
      <c r="AO28" s="68" t="str">
        <f t="shared" si="29"/>
        <v/>
      </c>
      <c r="AP28" s="68" t="str">
        <f t="shared" si="7"/>
        <v/>
      </c>
      <c r="AQ28" s="68" t="str">
        <f t="shared" si="8"/>
        <v/>
      </c>
      <c r="AR28" s="68" t="str">
        <f t="shared" si="9"/>
        <v/>
      </c>
      <c r="AS28" s="627" t="str">
        <f t="shared" si="10"/>
        <v/>
      </c>
      <c r="AT28" s="628" t="str">
        <f t="shared" ca="1" si="30"/>
        <v/>
      </c>
      <c r="AU28" s="339">
        <v>23</v>
      </c>
      <c r="AV28" s="68">
        <v>0</v>
      </c>
    </row>
    <row r="29" spans="1:48" x14ac:dyDescent="0.2">
      <c r="A29" s="1050" t="str">
        <f>T(Admin!D29)</f>
        <v/>
      </c>
      <c r="B29" s="1051"/>
      <c r="C29" s="265" t="str">
        <f>T(Admin!C29)</f>
        <v/>
      </c>
      <c r="D29" s="265" t="str">
        <f>T(Admin!F29)</f>
        <v/>
      </c>
      <c r="E29" s="268">
        <f>Admin!G29</f>
        <v>0</v>
      </c>
      <c r="F29" s="269"/>
      <c r="G29" s="269"/>
      <c r="H29" s="265" t="str">
        <f>T(Admin!X29)</f>
        <v/>
      </c>
      <c r="I29" s="269"/>
      <c r="J29" s="268" t="str">
        <f t="shared" ca="1" si="31"/>
        <v xml:space="preserve"> </v>
      </c>
      <c r="K29" s="269"/>
      <c r="L29" s="268" t="str">
        <f t="shared" ca="1" si="32"/>
        <v xml:space="preserve"> </v>
      </c>
      <c r="M29" s="270"/>
      <c r="N29" s="268" t="str">
        <f t="shared" ca="1" si="33"/>
        <v xml:space="preserve"> </v>
      </c>
      <c r="O29" s="41" t="str">
        <f t="shared" si="34"/>
        <v xml:space="preserve"> </v>
      </c>
      <c r="P29" s="37" t="str">
        <f t="shared" si="35"/>
        <v xml:space="preserve"> </v>
      </c>
      <c r="Q29" s="293" t="str">
        <f t="shared" si="11"/>
        <v/>
      </c>
      <c r="R29" s="843"/>
      <c r="S29" s="626" t="str">
        <f t="shared" si="5"/>
        <v/>
      </c>
      <c r="T29" s="267" t="str">
        <f t="shared" ca="1" si="12"/>
        <v/>
      </c>
      <c r="U29" s="627" t="str">
        <f t="shared" ca="1" si="13"/>
        <v>X</v>
      </c>
      <c r="V29" s="627" t="str">
        <f t="shared" ca="1" si="14"/>
        <v>X</v>
      </c>
      <c r="W29" s="627" t="str">
        <f t="shared" ca="1" si="15"/>
        <v>X</v>
      </c>
      <c r="X29" s="627">
        <f t="shared" ca="1" si="16"/>
        <v>3</v>
      </c>
      <c r="Y29" s="535" t="str">
        <f t="shared" si="17"/>
        <v/>
      </c>
      <c r="Z29" s="535" t="str">
        <f t="shared" si="18"/>
        <v/>
      </c>
      <c r="AA29" s="535" t="str">
        <f t="shared" si="19"/>
        <v/>
      </c>
      <c r="AB29" s="535" t="str">
        <f t="shared" si="6"/>
        <v/>
      </c>
      <c r="AC29" s="535">
        <v>80</v>
      </c>
      <c r="AD29" s="535">
        <v>84</v>
      </c>
      <c r="AE29" s="627" t="str">
        <f t="shared" si="20"/>
        <v/>
      </c>
      <c r="AF29" s="627" t="str">
        <f t="shared" si="21"/>
        <v/>
      </c>
      <c r="AG29" s="68" t="str">
        <f t="shared" si="22"/>
        <v/>
      </c>
      <c r="AH29" s="68" t="str">
        <f t="shared" si="23"/>
        <v/>
      </c>
      <c r="AI29" s="68" t="str">
        <f t="shared" si="24"/>
        <v/>
      </c>
      <c r="AJ29" s="68" t="str">
        <f t="shared" si="25"/>
        <v/>
      </c>
      <c r="AK29" s="627" t="str">
        <f t="shared" si="26"/>
        <v/>
      </c>
      <c r="AL29" s="627" t="str">
        <f t="shared" si="27"/>
        <v/>
      </c>
      <c r="AM29" s="627"/>
      <c r="AN29" s="68">
        <f t="shared" ca="1" si="28"/>
        <v>0</v>
      </c>
      <c r="AO29" s="68" t="str">
        <f t="shared" si="29"/>
        <v/>
      </c>
      <c r="AP29" s="68" t="str">
        <f t="shared" si="7"/>
        <v/>
      </c>
      <c r="AQ29" s="68" t="str">
        <f t="shared" si="8"/>
        <v/>
      </c>
      <c r="AR29" s="68" t="str">
        <f t="shared" si="9"/>
        <v/>
      </c>
      <c r="AS29" s="627" t="str">
        <f t="shared" si="10"/>
        <v/>
      </c>
      <c r="AT29" s="628" t="str">
        <f t="shared" ca="1" si="30"/>
        <v/>
      </c>
      <c r="AU29" s="339">
        <v>24</v>
      </c>
      <c r="AV29" s="68">
        <v>0</v>
      </c>
    </row>
    <row r="30" spans="1:48" x14ac:dyDescent="0.2">
      <c r="A30" s="1050" t="str">
        <f>T(Admin!D30)</f>
        <v/>
      </c>
      <c r="B30" s="1051"/>
      <c r="C30" s="265" t="str">
        <f>T(Admin!C30)</f>
        <v/>
      </c>
      <c r="D30" s="265" t="str">
        <f>T(Admin!F30)</f>
        <v/>
      </c>
      <c r="E30" s="268">
        <f>Admin!G30</f>
        <v>0</v>
      </c>
      <c r="F30" s="269"/>
      <c r="G30" s="269"/>
      <c r="H30" s="265" t="str">
        <f>T(Admin!X30)</f>
        <v/>
      </c>
      <c r="I30" s="269"/>
      <c r="J30" s="268" t="str">
        <f t="shared" ca="1" si="31"/>
        <v xml:space="preserve"> </v>
      </c>
      <c r="K30" s="269"/>
      <c r="L30" s="268" t="str">
        <f t="shared" ca="1" si="32"/>
        <v xml:space="preserve"> </v>
      </c>
      <c r="M30" s="270"/>
      <c r="N30" s="268" t="str">
        <f t="shared" ca="1" si="33"/>
        <v xml:space="preserve"> </v>
      </c>
      <c r="O30" s="41" t="str">
        <f t="shared" si="34"/>
        <v xml:space="preserve"> </v>
      </c>
      <c r="P30" s="37" t="str">
        <f t="shared" si="35"/>
        <v xml:space="preserve"> </v>
      </c>
      <c r="Q30" s="293" t="str">
        <f t="shared" si="11"/>
        <v/>
      </c>
      <c r="R30" s="843"/>
      <c r="S30" s="626" t="str">
        <f t="shared" si="5"/>
        <v/>
      </c>
      <c r="T30" s="267" t="str">
        <f t="shared" ca="1" si="12"/>
        <v/>
      </c>
      <c r="U30" s="627" t="str">
        <f t="shared" ca="1" si="13"/>
        <v>X</v>
      </c>
      <c r="V30" s="627" t="str">
        <f t="shared" ca="1" si="14"/>
        <v>X</v>
      </c>
      <c r="W30" s="627" t="str">
        <f t="shared" ca="1" si="15"/>
        <v>X</v>
      </c>
      <c r="X30" s="627">
        <f t="shared" ca="1" si="16"/>
        <v>3</v>
      </c>
      <c r="Y30" s="535" t="str">
        <f t="shared" si="17"/>
        <v/>
      </c>
      <c r="Z30" s="535" t="str">
        <f t="shared" si="18"/>
        <v/>
      </c>
      <c r="AA30" s="535" t="str">
        <f t="shared" si="19"/>
        <v/>
      </c>
      <c r="AB30" s="535" t="str">
        <f t="shared" si="6"/>
        <v/>
      </c>
      <c r="AC30" s="535">
        <v>80</v>
      </c>
      <c r="AD30" s="535">
        <v>85</v>
      </c>
      <c r="AE30" s="627" t="str">
        <f t="shared" si="20"/>
        <v/>
      </c>
      <c r="AF30" s="627" t="str">
        <f t="shared" si="21"/>
        <v/>
      </c>
      <c r="AG30" s="68" t="str">
        <f t="shared" si="22"/>
        <v/>
      </c>
      <c r="AH30" s="68" t="str">
        <f t="shared" si="23"/>
        <v/>
      </c>
      <c r="AI30" s="68" t="str">
        <f t="shared" si="24"/>
        <v/>
      </c>
      <c r="AJ30" s="68" t="str">
        <f t="shared" si="25"/>
        <v/>
      </c>
      <c r="AK30" s="627" t="str">
        <f t="shared" si="26"/>
        <v/>
      </c>
      <c r="AL30" s="627" t="str">
        <f t="shared" si="27"/>
        <v/>
      </c>
      <c r="AM30" s="627"/>
      <c r="AN30" s="68">
        <f t="shared" ca="1" si="28"/>
        <v>0</v>
      </c>
      <c r="AO30" s="68" t="str">
        <f t="shared" si="29"/>
        <v/>
      </c>
      <c r="AP30" s="68" t="str">
        <f t="shared" si="7"/>
        <v/>
      </c>
      <c r="AQ30" s="68" t="str">
        <f t="shared" si="8"/>
        <v/>
      </c>
      <c r="AR30" s="68" t="str">
        <f t="shared" si="9"/>
        <v/>
      </c>
      <c r="AS30" s="627" t="str">
        <f t="shared" si="10"/>
        <v/>
      </c>
      <c r="AT30" s="628" t="str">
        <f t="shared" ca="1" si="30"/>
        <v/>
      </c>
      <c r="AU30" s="339">
        <v>25</v>
      </c>
      <c r="AV30" s="68">
        <v>0</v>
      </c>
    </row>
    <row r="31" spans="1:48" x14ac:dyDescent="0.2">
      <c r="A31" s="1050" t="str">
        <f>T(Admin!D31)</f>
        <v/>
      </c>
      <c r="B31" s="1051"/>
      <c r="C31" s="265" t="str">
        <f>T(Admin!C31)</f>
        <v/>
      </c>
      <c r="D31" s="265" t="str">
        <f>T(Admin!F31)</f>
        <v/>
      </c>
      <c r="E31" s="268">
        <f>Admin!G31</f>
        <v>0</v>
      </c>
      <c r="F31" s="269"/>
      <c r="G31" s="269"/>
      <c r="H31" s="265" t="str">
        <f>T(Admin!X31)</f>
        <v/>
      </c>
      <c r="I31" s="269"/>
      <c r="J31" s="268" t="str">
        <f t="shared" ca="1" si="31"/>
        <v xml:space="preserve"> </v>
      </c>
      <c r="K31" s="269"/>
      <c r="L31" s="268" t="str">
        <f t="shared" ca="1" si="32"/>
        <v xml:space="preserve"> </v>
      </c>
      <c r="M31" s="270"/>
      <c r="N31" s="268" t="str">
        <f t="shared" ca="1" si="33"/>
        <v xml:space="preserve"> </v>
      </c>
      <c r="O31" s="41" t="str">
        <f t="shared" si="34"/>
        <v xml:space="preserve"> </v>
      </c>
      <c r="P31" s="37" t="str">
        <f t="shared" si="35"/>
        <v xml:space="preserve"> </v>
      </c>
      <c r="Q31" s="293" t="str">
        <f t="shared" si="11"/>
        <v/>
      </c>
      <c r="R31" s="843"/>
      <c r="S31" s="626" t="str">
        <f t="shared" si="5"/>
        <v/>
      </c>
      <c r="T31" s="267" t="str">
        <f t="shared" ca="1" si="12"/>
        <v/>
      </c>
      <c r="U31" s="627" t="str">
        <f t="shared" ca="1" si="13"/>
        <v>X</v>
      </c>
      <c r="V31" s="627" t="str">
        <f t="shared" ca="1" si="14"/>
        <v>X</v>
      </c>
      <c r="W31" s="627" t="str">
        <f t="shared" ca="1" si="15"/>
        <v>X</v>
      </c>
      <c r="X31" s="627">
        <f t="shared" ca="1" si="16"/>
        <v>3</v>
      </c>
      <c r="Y31" s="535" t="str">
        <f t="shared" si="17"/>
        <v/>
      </c>
      <c r="Z31" s="535" t="str">
        <f t="shared" si="18"/>
        <v/>
      </c>
      <c r="AA31" s="535" t="str">
        <f t="shared" si="19"/>
        <v/>
      </c>
      <c r="AB31" s="535" t="str">
        <f t="shared" si="6"/>
        <v/>
      </c>
      <c r="AC31" s="535">
        <v>80</v>
      </c>
      <c r="AD31" s="535">
        <v>86</v>
      </c>
      <c r="AE31" s="627" t="str">
        <f t="shared" si="20"/>
        <v/>
      </c>
      <c r="AF31" s="627" t="str">
        <f t="shared" si="21"/>
        <v/>
      </c>
      <c r="AG31" s="68" t="str">
        <f t="shared" si="22"/>
        <v/>
      </c>
      <c r="AH31" s="68" t="str">
        <f t="shared" si="23"/>
        <v/>
      </c>
      <c r="AI31" s="68" t="str">
        <f t="shared" si="24"/>
        <v/>
      </c>
      <c r="AJ31" s="68" t="str">
        <f t="shared" si="25"/>
        <v/>
      </c>
      <c r="AK31" s="627" t="str">
        <f t="shared" si="26"/>
        <v/>
      </c>
      <c r="AL31" s="627" t="str">
        <f t="shared" si="27"/>
        <v/>
      </c>
      <c r="AM31" s="627"/>
      <c r="AN31" s="68">
        <f t="shared" ca="1" si="28"/>
        <v>0</v>
      </c>
      <c r="AO31" s="68" t="str">
        <f t="shared" si="29"/>
        <v/>
      </c>
      <c r="AP31" s="68" t="str">
        <f t="shared" si="7"/>
        <v/>
      </c>
      <c r="AQ31" s="68" t="str">
        <f t="shared" si="8"/>
        <v/>
      </c>
      <c r="AR31" s="68" t="str">
        <f t="shared" si="9"/>
        <v/>
      </c>
      <c r="AS31" s="627" t="str">
        <f t="shared" si="10"/>
        <v/>
      </c>
      <c r="AT31" s="628" t="str">
        <f t="shared" ca="1" si="30"/>
        <v/>
      </c>
      <c r="AU31" s="339">
        <v>26</v>
      </c>
      <c r="AV31" s="68">
        <v>0</v>
      </c>
    </row>
    <row r="32" spans="1:48" x14ac:dyDescent="0.2">
      <c r="A32" s="1050" t="str">
        <f>T(Admin!D32)</f>
        <v/>
      </c>
      <c r="B32" s="1051"/>
      <c r="C32" s="265" t="str">
        <f>T(Admin!C32)</f>
        <v/>
      </c>
      <c r="D32" s="265" t="str">
        <f>T(Admin!F32)</f>
        <v/>
      </c>
      <c r="E32" s="268">
        <f>Admin!G32</f>
        <v>0</v>
      </c>
      <c r="F32" s="269"/>
      <c r="G32" s="269"/>
      <c r="H32" s="265" t="str">
        <f>T(Admin!X32)</f>
        <v/>
      </c>
      <c r="I32" s="269"/>
      <c r="J32" s="268" t="str">
        <f t="shared" ca="1" si="31"/>
        <v xml:space="preserve"> </v>
      </c>
      <c r="K32" s="269"/>
      <c r="L32" s="268" t="str">
        <f t="shared" ca="1" si="32"/>
        <v xml:space="preserve"> </v>
      </c>
      <c r="M32" s="270"/>
      <c r="N32" s="268" t="str">
        <f t="shared" ca="1" si="33"/>
        <v xml:space="preserve"> </v>
      </c>
      <c r="O32" s="41" t="str">
        <f t="shared" si="34"/>
        <v xml:space="preserve"> </v>
      </c>
      <c r="P32" s="37" t="str">
        <f t="shared" si="35"/>
        <v xml:space="preserve"> </v>
      </c>
      <c r="Q32" s="293" t="str">
        <f t="shared" si="11"/>
        <v/>
      </c>
      <c r="R32" s="843"/>
      <c r="S32" s="626" t="str">
        <f t="shared" si="5"/>
        <v/>
      </c>
      <c r="T32" s="267" t="str">
        <f t="shared" ca="1" si="12"/>
        <v/>
      </c>
      <c r="U32" s="627" t="str">
        <f t="shared" ca="1" si="13"/>
        <v>X</v>
      </c>
      <c r="V32" s="627" t="str">
        <f t="shared" ca="1" si="14"/>
        <v>X</v>
      </c>
      <c r="W32" s="627" t="str">
        <f t="shared" ca="1" si="15"/>
        <v>X</v>
      </c>
      <c r="X32" s="627">
        <f t="shared" ca="1" si="16"/>
        <v>3</v>
      </c>
      <c r="Y32" s="535" t="str">
        <f t="shared" si="17"/>
        <v/>
      </c>
      <c r="Z32" s="535" t="str">
        <f t="shared" si="18"/>
        <v/>
      </c>
      <c r="AA32" s="535" t="str">
        <f t="shared" si="19"/>
        <v/>
      </c>
      <c r="AB32" s="535" t="str">
        <f t="shared" si="6"/>
        <v/>
      </c>
      <c r="AC32" s="535">
        <v>80</v>
      </c>
      <c r="AD32" s="535">
        <v>87</v>
      </c>
      <c r="AE32" s="627" t="str">
        <f t="shared" si="20"/>
        <v/>
      </c>
      <c r="AF32" s="627" t="str">
        <f t="shared" si="21"/>
        <v/>
      </c>
      <c r="AG32" s="68" t="str">
        <f t="shared" si="22"/>
        <v/>
      </c>
      <c r="AH32" s="68" t="str">
        <f t="shared" si="23"/>
        <v/>
      </c>
      <c r="AI32" s="68" t="str">
        <f t="shared" si="24"/>
        <v/>
      </c>
      <c r="AJ32" s="68" t="str">
        <f t="shared" si="25"/>
        <v/>
      </c>
      <c r="AK32" s="627" t="str">
        <f t="shared" si="26"/>
        <v/>
      </c>
      <c r="AL32" s="627" t="str">
        <f t="shared" si="27"/>
        <v/>
      </c>
      <c r="AM32" s="627"/>
      <c r="AN32" s="68">
        <f t="shared" ca="1" si="28"/>
        <v>0</v>
      </c>
      <c r="AO32" s="68" t="str">
        <f t="shared" si="29"/>
        <v/>
      </c>
      <c r="AP32" s="68" t="str">
        <f t="shared" si="7"/>
        <v/>
      </c>
      <c r="AQ32" s="68" t="str">
        <f t="shared" si="8"/>
        <v/>
      </c>
      <c r="AR32" s="68" t="str">
        <f t="shared" si="9"/>
        <v/>
      </c>
      <c r="AS32" s="627" t="str">
        <f t="shared" si="10"/>
        <v/>
      </c>
      <c r="AT32" s="628" t="str">
        <f t="shared" ca="1" si="30"/>
        <v/>
      </c>
      <c r="AU32" s="339">
        <v>27</v>
      </c>
      <c r="AV32" s="68">
        <v>0</v>
      </c>
    </row>
    <row r="33" spans="1:48" x14ac:dyDescent="0.2">
      <c r="A33" s="1050" t="str">
        <f>T(Admin!D33)</f>
        <v/>
      </c>
      <c r="B33" s="1051"/>
      <c r="C33" s="265" t="str">
        <f>T(Admin!C33)</f>
        <v/>
      </c>
      <c r="D33" s="265" t="str">
        <f>T(Admin!F33)</f>
        <v/>
      </c>
      <c r="E33" s="268">
        <f>Admin!G33</f>
        <v>0</v>
      </c>
      <c r="F33" s="269"/>
      <c r="G33" s="269"/>
      <c r="H33" s="265" t="str">
        <f>T(Admin!X33)</f>
        <v/>
      </c>
      <c r="I33" s="269"/>
      <c r="J33" s="268" t="str">
        <f t="shared" ca="1" si="31"/>
        <v xml:space="preserve"> </v>
      </c>
      <c r="K33" s="269"/>
      <c r="L33" s="268" t="str">
        <f t="shared" ca="1" si="32"/>
        <v xml:space="preserve"> </v>
      </c>
      <c r="M33" s="270"/>
      <c r="N33" s="268" t="str">
        <f t="shared" ca="1" si="33"/>
        <v xml:space="preserve"> </v>
      </c>
      <c r="O33" s="41" t="str">
        <f t="shared" si="34"/>
        <v xml:space="preserve"> </v>
      </c>
      <c r="P33" s="37" t="str">
        <f t="shared" si="35"/>
        <v xml:space="preserve"> </v>
      </c>
      <c r="Q33" s="293" t="str">
        <f t="shared" si="11"/>
        <v/>
      </c>
      <c r="R33" s="843"/>
      <c r="S33" s="626" t="str">
        <f t="shared" si="5"/>
        <v/>
      </c>
      <c r="T33" s="267" t="str">
        <f t="shared" ca="1" si="12"/>
        <v/>
      </c>
      <c r="U33" s="627" t="str">
        <f t="shared" ca="1" si="13"/>
        <v>X</v>
      </c>
      <c r="V33" s="627" t="str">
        <f t="shared" ca="1" si="14"/>
        <v>X</v>
      </c>
      <c r="W33" s="627" t="str">
        <f t="shared" ca="1" si="15"/>
        <v>X</v>
      </c>
      <c r="X33" s="627">
        <f t="shared" ca="1" si="16"/>
        <v>3</v>
      </c>
      <c r="Y33" s="535" t="str">
        <f t="shared" si="17"/>
        <v/>
      </c>
      <c r="Z33" s="535" t="str">
        <f t="shared" si="18"/>
        <v/>
      </c>
      <c r="AA33" s="535" t="str">
        <f t="shared" si="19"/>
        <v/>
      </c>
      <c r="AB33" s="535" t="str">
        <f t="shared" si="6"/>
        <v/>
      </c>
      <c r="AC33" s="535">
        <v>80</v>
      </c>
      <c r="AD33" s="535">
        <v>88</v>
      </c>
      <c r="AE33" s="627" t="str">
        <f t="shared" si="20"/>
        <v/>
      </c>
      <c r="AF33" s="627" t="str">
        <f t="shared" si="21"/>
        <v/>
      </c>
      <c r="AG33" s="68" t="str">
        <f t="shared" si="22"/>
        <v/>
      </c>
      <c r="AH33" s="68" t="str">
        <f t="shared" si="23"/>
        <v/>
      </c>
      <c r="AI33" s="68" t="str">
        <f t="shared" si="24"/>
        <v/>
      </c>
      <c r="AJ33" s="68" t="str">
        <f t="shared" si="25"/>
        <v/>
      </c>
      <c r="AK33" s="627" t="str">
        <f t="shared" si="26"/>
        <v/>
      </c>
      <c r="AL33" s="627" t="str">
        <f t="shared" si="27"/>
        <v/>
      </c>
      <c r="AM33" s="627"/>
      <c r="AN33" s="68">
        <f t="shared" ca="1" si="28"/>
        <v>0</v>
      </c>
      <c r="AO33" s="68" t="str">
        <f t="shared" si="29"/>
        <v/>
      </c>
      <c r="AP33" s="68" t="str">
        <f t="shared" si="7"/>
        <v/>
      </c>
      <c r="AQ33" s="68" t="str">
        <f t="shared" si="8"/>
        <v/>
      </c>
      <c r="AR33" s="68" t="str">
        <f t="shared" si="9"/>
        <v/>
      </c>
      <c r="AS33" s="627" t="str">
        <f t="shared" si="10"/>
        <v/>
      </c>
      <c r="AT33" s="628" t="str">
        <f t="shared" ca="1" si="30"/>
        <v/>
      </c>
      <c r="AU33" s="339">
        <v>28</v>
      </c>
      <c r="AV33" s="68">
        <v>0</v>
      </c>
    </row>
    <row r="34" spans="1:48" x14ac:dyDescent="0.2">
      <c r="A34" s="1050" t="str">
        <f>T(Admin!D34)</f>
        <v/>
      </c>
      <c r="B34" s="1051"/>
      <c r="C34" s="265" t="str">
        <f>T(Admin!C34)</f>
        <v/>
      </c>
      <c r="D34" s="265" t="str">
        <f>T(Admin!F34)</f>
        <v/>
      </c>
      <c r="E34" s="268">
        <f>Admin!G34</f>
        <v>0</v>
      </c>
      <c r="F34" s="269"/>
      <c r="G34" s="269"/>
      <c r="H34" s="265" t="str">
        <f>T(Admin!X34)</f>
        <v/>
      </c>
      <c r="I34" s="269"/>
      <c r="J34" s="268" t="str">
        <f t="shared" ca="1" si="31"/>
        <v xml:space="preserve"> </v>
      </c>
      <c r="K34" s="269"/>
      <c r="L34" s="268" t="str">
        <f t="shared" ca="1" si="32"/>
        <v xml:space="preserve"> </v>
      </c>
      <c r="M34" s="270"/>
      <c r="N34" s="268" t="str">
        <f t="shared" ca="1" si="33"/>
        <v xml:space="preserve"> </v>
      </c>
      <c r="O34" s="41" t="str">
        <f t="shared" si="34"/>
        <v xml:space="preserve"> </v>
      </c>
      <c r="P34" s="37" t="str">
        <f t="shared" si="35"/>
        <v xml:space="preserve"> </v>
      </c>
      <c r="Q34" s="293" t="str">
        <f t="shared" si="11"/>
        <v/>
      </c>
      <c r="R34" s="843"/>
      <c r="S34" s="626" t="str">
        <f t="shared" si="5"/>
        <v/>
      </c>
      <c r="T34" s="267" t="str">
        <f t="shared" ca="1" si="12"/>
        <v/>
      </c>
      <c r="U34" s="627" t="str">
        <f t="shared" ca="1" si="13"/>
        <v>X</v>
      </c>
      <c r="V34" s="627" t="str">
        <f t="shared" ca="1" si="14"/>
        <v>X</v>
      </c>
      <c r="W34" s="627" t="str">
        <f t="shared" ca="1" si="15"/>
        <v>X</v>
      </c>
      <c r="X34" s="627">
        <f t="shared" ca="1" si="16"/>
        <v>3</v>
      </c>
      <c r="Y34" s="535" t="str">
        <f t="shared" si="17"/>
        <v/>
      </c>
      <c r="Z34" s="535" t="str">
        <f t="shared" si="18"/>
        <v/>
      </c>
      <c r="AA34" s="535" t="str">
        <f t="shared" si="19"/>
        <v/>
      </c>
      <c r="AB34" s="535" t="str">
        <f t="shared" si="6"/>
        <v/>
      </c>
      <c r="AC34" s="535">
        <v>80</v>
      </c>
      <c r="AD34" s="535">
        <v>89</v>
      </c>
      <c r="AE34" s="627" t="str">
        <f t="shared" si="20"/>
        <v/>
      </c>
      <c r="AF34" s="627" t="str">
        <f t="shared" si="21"/>
        <v/>
      </c>
      <c r="AG34" s="68" t="str">
        <f t="shared" si="22"/>
        <v/>
      </c>
      <c r="AH34" s="68" t="str">
        <f t="shared" si="23"/>
        <v/>
      </c>
      <c r="AI34" s="68" t="str">
        <f t="shared" si="24"/>
        <v/>
      </c>
      <c r="AJ34" s="68" t="str">
        <f t="shared" si="25"/>
        <v/>
      </c>
      <c r="AK34" s="627" t="str">
        <f t="shared" si="26"/>
        <v/>
      </c>
      <c r="AL34" s="627" t="str">
        <f t="shared" si="27"/>
        <v/>
      </c>
      <c r="AM34" s="627"/>
      <c r="AN34" s="68">
        <f t="shared" ca="1" si="28"/>
        <v>0</v>
      </c>
      <c r="AO34" s="68" t="str">
        <f t="shared" si="29"/>
        <v/>
      </c>
      <c r="AP34" s="68" t="str">
        <f t="shared" si="7"/>
        <v/>
      </c>
      <c r="AQ34" s="68" t="str">
        <f t="shared" si="8"/>
        <v/>
      </c>
      <c r="AR34" s="68" t="str">
        <f t="shared" si="9"/>
        <v/>
      </c>
      <c r="AS34" s="627" t="str">
        <f t="shared" si="10"/>
        <v/>
      </c>
      <c r="AT34" s="628" t="str">
        <f t="shared" ca="1" si="30"/>
        <v/>
      </c>
      <c r="AU34" s="339">
        <v>29</v>
      </c>
      <c r="AV34" s="68">
        <v>0</v>
      </c>
    </row>
    <row r="35" spans="1:48" s="68" customFormat="1" x14ac:dyDescent="0.2">
      <c r="B35" s="629"/>
      <c r="C35" s="629"/>
      <c r="D35" s="534"/>
      <c r="E35" s="534"/>
      <c r="F35" s="630"/>
      <c r="G35" s="534"/>
      <c r="H35" s="534"/>
      <c r="I35" s="534"/>
      <c r="J35" s="266" t="str">
        <f t="shared" ca="1" si="31"/>
        <v xml:space="preserve"> </v>
      </c>
      <c r="K35" s="534"/>
      <c r="L35" s="266" t="str">
        <f t="shared" ca="1" si="32"/>
        <v xml:space="preserve"> </v>
      </c>
      <c r="M35" s="631"/>
      <c r="N35" s="266" t="str">
        <f t="shared" ca="1" si="33"/>
        <v xml:space="preserve"> </v>
      </c>
      <c r="O35" s="64" t="str">
        <f>IF(D35&gt;"A",SUMIF(J35,"&lt;&gt;P",J35)+SUMIF(L35,"&lt;&gt;P",L35)+SUMIF(N35,"&gt;0")," ")</f>
        <v xml:space="preserve"> </v>
      </c>
      <c r="P35" s="65" t="str">
        <f>IF(D35&gt;"A",IF(O35&gt;0,IF(J35&gt;=60,IF(L35&gt;=60,IF(AND(N35&lt;&gt;"NOGO",N35&gt;=60),"PASS","FAIL"),"FAIL"),"FAIL"),IF(AND(J35="P",L35="P",N35="GO"),"PASS","FAIL"))," ")</f>
        <v xml:space="preserve"> </v>
      </c>
      <c r="Q35" s="67"/>
      <c r="R35" s="67"/>
      <c r="S35" s="632"/>
      <c r="AC35" s="535">
        <v>80</v>
      </c>
      <c r="AD35" s="535">
        <v>90</v>
      </c>
      <c r="AG35" s="68" t="str">
        <f>IF(H35="PU/RUN",SUM(LOOKUP(L35,$AD$5:$AD$45,$AC$5:$AC$45))*3,"")</f>
        <v/>
      </c>
      <c r="AJ35" s="68" t="str">
        <f>IF(H35="SU/RUN",J35*3,"")</f>
        <v/>
      </c>
      <c r="AS35" s="535"/>
      <c r="AU35" s="339">
        <v>30</v>
      </c>
      <c r="AV35" s="68">
        <v>0</v>
      </c>
    </row>
    <row r="36" spans="1:48" s="68" customFormat="1" x14ac:dyDescent="0.2">
      <c r="B36" s="629"/>
      <c r="C36" s="1041" t="s">
        <v>288</v>
      </c>
      <c r="D36" s="1041"/>
      <c r="E36" s="1041"/>
      <c r="F36" s="1041"/>
      <c r="G36" s="1041"/>
      <c r="H36" s="1041"/>
      <c r="I36" s="1041"/>
      <c r="J36" s="1041"/>
      <c r="K36" s="1041"/>
      <c r="L36" s="1041"/>
      <c r="M36" s="1041"/>
      <c r="N36" s="1041"/>
      <c r="O36" s="1041"/>
      <c r="P36" s="1041"/>
      <c r="Q36" s="67"/>
      <c r="R36" s="67"/>
      <c r="S36" s="632"/>
      <c r="AC36" s="535">
        <v>80</v>
      </c>
      <c r="AD36" s="535">
        <v>91</v>
      </c>
      <c r="AS36" s="535"/>
      <c r="AU36" s="339">
        <v>31</v>
      </c>
      <c r="AV36" s="68">
        <v>0</v>
      </c>
    </row>
    <row r="37" spans="1:48" s="68" customFormat="1" x14ac:dyDescent="0.2">
      <c r="B37" s="629"/>
      <c r="C37" s="633"/>
      <c r="D37" s="634"/>
      <c r="E37" s="634"/>
      <c r="F37" s="634"/>
      <c r="G37" s="634"/>
      <c r="H37" s="634"/>
      <c r="I37" s="634"/>
      <c r="J37" s="373" t="str">
        <f ca="1">IF(D37&gt;"A",IF(I37&lt;&gt;"P",LOOKUP(I37,INDIRECT(LOOKUP(I$4,eventlookup)&amp;"SCALE"),INDIRECT(LOOKUP(I$4,eventlookup)&amp;$D37&amp;TEXT(LOOKUP($E37,agelookup),"##"))),"P")," ")</f>
        <v xml:space="preserve"> </v>
      </c>
      <c r="K37" s="634"/>
      <c r="L37" s="373" t="str">
        <f t="shared" ref="L37:L43" ca="1" si="36">IF(D37&gt;"A",IF(K37&lt;&gt;"P",LOOKUP(K37,INDIRECT(LOOKUP(K$4,eventlookup)&amp;"SCALE"),INDIRECT(LOOKUP(K$4,eventlookup)&amp;$D37&amp;TEXT(LOOKUP($E37,agelookup),"##"))),"P")," ")</f>
        <v xml:space="preserve"> </v>
      </c>
      <c r="M37" s="635"/>
      <c r="N37" s="373" t="str">
        <f ca="1">IF(D37&gt;"A",IF(M37&lt;&gt;"NOGO",IF(M37&lt;&gt;"GO",LOOKUP(IF(M37&gt;=1000,TIME(0,LEFT(M37,2),RIGHT(M37,2)+5),TIME(0,LEFT(M37,1), RIGHT(M37,2)+5)), INDIRECT(LOOKUP(M$4,eventlookup)&amp;"SCALE"),INDIRECT(LOOKUP(M$4,eventlookup)&amp;$D37&amp;TEXT(LOOKUP($E37,agelookup),"##"))),"GO"),"NOGO")," ")</f>
        <v xml:space="preserve"> </v>
      </c>
      <c r="O37" s="380" t="str">
        <f>IF(D37&gt;"A",SUMIF(J37,"&lt;&gt;P",J37)+SUMIF(L37,"&lt;&gt;P",L37)+SUMIF(N37,"&gt;0")," ")</f>
        <v xml:space="preserve"> </v>
      </c>
      <c r="P37" s="374" t="str">
        <f>IF(D37&gt;"A",IF(O37&gt;0,IF(J37&gt;=60,IF(L37&gt;=60,IF(AND(N37&lt;&gt;"NOGO",N37&gt;=60),"PASS","FAIL"),"FAIL"),"FAIL"),IF(AND(J37="P",L37="P",N37="GO"),"PASS","FAIL"))," ")</f>
        <v xml:space="preserve"> </v>
      </c>
      <c r="Q37" s="67"/>
      <c r="R37" s="67"/>
      <c r="S37" s="632"/>
      <c r="AC37" s="535">
        <v>80</v>
      </c>
      <c r="AD37" s="535">
        <v>92</v>
      </c>
      <c r="AS37" s="535"/>
      <c r="AU37" s="339">
        <v>32</v>
      </c>
      <c r="AV37" s="68">
        <v>0</v>
      </c>
    </row>
    <row r="38" spans="1:48" s="68" customFormat="1" x14ac:dyDescent="0.2">
      <c r="B38" s="636"/>
      <c r="C38" s="633"/>
      <c r="D38" s="637"/>
      <c r="E38" s="637"/>
      <c r="F38" s="637"/>
      <c r="G38" s="638"/>
      <c r="H38" s="1038" t="s">
        <v>289</v>
      </c>
      <c r="I38" s="1038"/>
      <c r="J38" s="1039">
        <f ca="1">COUNTIF(Q5:Q34,"X")</f>
        <v>0</v>
      </c>
      <c r="K38" s="1038" t="s">
        <v>283</v>
      </c>
      <c r="L38" s="1038"/>
      <c r="M38" s="1040">
        <f ca="1">SUM(J38/F39)</f>
        <v>0</v>
      </c>
      <c r="N38" s="639"/>
      <c r="O38" s="639"/>
      <c r="P38" s="637"/>
      <c r="Q38" s="67"/>
      <c r="R38" s="67"/>
      <c r="S38" s="632"/>
      <c r="AC38" s="535">
        <v>80</v>
      </c>
      <c r="AD38" s="535">
        <v>93</v>
      </c>
      <c r="AS38" s="535"/>
      <c r="AU38" s="339">
        <v>33</v>
      </c>
      <c r="AV38" s="68">
        <v>0</v>
      </c>
    </row>
    <row r="39" spans="1:48" s="68" customFormat="1" x14ac:dyDescent="0.2">
      <c r="B39" s="629"/>
      <c r="C39" s="1042" t="s">
        <v>280</v>
      </c>
      <c r="D39" s="1043"/>
      <c r="E39" s="1043"/>
      <c r="F39" s="1044">
        <f>COUNTIF(Admin!D5:D34,"*")</f>
        <v>5</v>
      </c>
      <c r="G39" s="638"/>
      <c r="H39" s="1038"/>
      <c r="I39" s="1038"/>
      <c r="J39" s="1039"/>
      <c r="K39" s="1038"/>
      <c r="L39" s="1038"/>
      <c r="M39" s="1040"/>
      <c r="N39" s="1038" t="s">
        <v>290</v>
      </c>
      <c r="O39" s="1038"/>
      <c r="P39" s="1045">
        <f ca="1">AVERAGE(AT5:AT34)</f>
        <v>235.6</v>
      </c>
      <c r="Q39" s="67"/>
      <c r="R39" s="67"/>
      <c r="S39" s="632"/>
      <c r="AC39" s="535">
        <v>80</v>
      </c>
      <c r="AD39" s="535">
        <v>94</v>
      </c>
      <c r="AS39" s="535"/>
      <c r="AU39" s="339">
        <v>34</v>
      </c>
      <c r="AV39" s="68">
        <v>0</v>
      </c>
    </row>
    <row r="40" spans="1:48" s="68" customFormat="1" x14ac:dyDescent="0.2">
      <c r="B40" s="629"/>
      <c r="C40" s="1042"/>
      <c r="D40" s="1043"/>
      <c r="E40" s="1043"/>
      <c r="F40" s="1044"/>
      <c r="G40" s="638"/>
      <c r="H40" s="638"/>
      <c r="I40" s="374"/>
      <c r="J40" s="375" t="str">
        <f ca="1">IF(D40&gt;"A",IF(I40&lt;&gt;"P",LOOKUP(I40,INDIRECT(LOOKUP(I$4,eventlookup)&amp;"SCALE"),INDIRECT(LOOKUP(I$4,eventlookup)&amp;$D40&amp;TEXT(LOOKUP($E40,agelookup),"##"))),"P")," ")</f>
        <v xml:space="preserve"> </v>
      </c>
      <c r="K40" s="374"/>
      <c r="L40" s="380" t="str">
        <f t="shared" ca="1" si="36"/>
        <v xml:space="preserve"> </v>
      </c>
      <c r="M40" s="640"/>
      <c r="N40" s="1038"/>
      <c r="O40" s="1038"/>
      <c r="P40" s="1039"/>
      <c r="Q40" s="67"/>
      <c r="R40" s="67"/>
      <c r="S40" s="632"/>
      <c r="AC40" s="535">
        <v>80</v>
      </c>
      <c r="AD40" s="535">
        <v>95</v>
      </c>
      <c r="AS40" s="535"/>
      <c r="AU40" s="339">
        <v>35</v>
      </c>
      <c r="AV40" s="68">
        <v>0</v>
      </c>
    </row>
    <row r="41" spans="1:48" s="68" customFormat="1" x14ac:dyDescent="0.2">
      <c r="B41" s="641"/>
      <c r="C41" s="642"/>
      <c r="D41" s="374"/>
      <c r="E41" s="374"/>
      <c r="F41" s="638"/>
      <c r="G41" s="638"/>
      <c r="H41" s="1038" t="s">
        <v>282</v>
      </c>
      <c r="I41" s="1038"/>
      <c r="J41" s="1039">
        <f>COUNTIF(R5:R34,"X")</f>
        <v>0</v>
      </c>
      <c r="K41" s="1038" t="s">
        <v>284</v>
      </c>
      <c r="L41" s="1038"/>
      <c r="M41" s="1040">
        <f>SUM(J41/F39)</f>
        <v>0</v>
      </c>
      <c r="N41" s="639"/>
      <c r="O41" s="639"/>
      <c r="P41" s="638"/>
      <c r="Q41" s="67"/>
      <c r="R41" s="67"/>
      <c r="S41" s="632"/>
      <c r="AC41" s="535">
        <v>80</v>
      </c>
      <c r="AD41" s="535">
        <v>96</v>
      </c>
      <c r="AS41" s="535"/>
      <c r="AU41" s="339">
        <v>36</v>
      </c>
      <c r="AV41" s="68">
        <v>0</v>
      </c>
    </row>
    <row r="42" spans="1:48" s="68" customFormat="1" x14ac:dyDescent="0.2">
      <c r="B42" s="629"/>
      <c r="C42" s="642"/>
      <c r="D42" s="374"/>
      <c r="E42" s="374"/>
      <c r="F42" s="643"/>
      <c r="G42" s="643"/>
      <c r="H42" s="1038"/>
      <c r="I42" s="1038"/>
      <c r="J42" s="1039"/>
      <c r="K42" s="1038"/>
      <c r="L42" s="1038"/>
      <c r="M42" s="1040"/>
      <c r="N42" s="639"/>
      <c r="O42" s="639"/>
      <c r="P42" s="638"/>
      <c r="Q42" s="67"/>
      <c r="R42" s="67"/>
      <c r="S42" s="632"/>
      <c r="AC42" s="535">
        <v>80</v>
      </c>
      <c r="AD42" s="535">
        <v>97</v>
      </c>
      <c r="AS42" s="535"/>
      <c r="AU42" s="339">
        <v>37</v>
      </c>
      <c r="AV42" s="68">
        <v>0</v>
      </c>
    </row>
    <row r="43" spans="1:48" s="68" customFormat="1" ht="13.5" thickBot="1" x14ac:dyDescent="0.25">
      <c r="B43" s="629"/>
      <c r="C43" s="644"/>
      <c r="D43" s="645"/>
      <c r="E43" s="645"/>
      <c r="F43" s="646"/>
      <c r="G43" s="646"/>
      <c r="H43" s="646"/>
      <c r="I43" s="646"/>
      <c r="J43" s="376" t="str">
        <f ca="1">IF(D43&gt;"A",IF(#REF!&lt;&gt;"P",LOOKUP(#REF!,INDIRECT(LOOKUP(I$4,eventlookup)&amp;"SCALE"),INDIRECT(LOOKUP(I$4,eventlookup)&amp;$D43&amp;TEXT(LOOKUP($E43,agelookup),"##"))),"P")," ")</f>
        <v xml:space="preserve"> </v>
      </c>
      <c r="K43" s="645"/>
      <c r="L43" s="376" t="str">
        <f t="shared" ca="1" si="36"/>
        <v xml:space="preserve"> </v>
      </c>
      <c r="M43" s="647"/>
      <c r="N43" s="376" t="str">
        <f ca="1">IF(D43&gt;"A",IF(M43&lt;&gt;"NOGO",IF(M43&lt;&gt;"GO",LOOKUP(IF(M43&gt;=1000,TIME(0,LEFT(M43,2),RIGHT(M43,2)+5),TIME(0,LEFT(M43,1), RIGHT(M43,2)+5)), INDIRECT(LOOKUP(M$4,eventlookup)&amp;"SCALE"),INDIRECT(LOOKUP(M$4,eventlookup)&amp;$D43&amp;TEXT(LOOKUP($E43,agelookup),"##"))),"GO"),"NOGO")," ")</f>
        <v xml:space="preserve"> </v>
      </c>
      <c r="O43" s="377" t="str">
        <f>IF(D43&gt;"A",SUMIF(J43,"&lt;&gt;P",J43)+SUMIF(L43,"&lt;&gt;P",L43)+SUMIF(N43,"&gt;0")," ")</f>
        <v xml:space="preserve"> </v>
      </c>
      <c r="P43" s="648"/>
      <c r="Q43" s="67"/>
      <c r="R43" s="67"/>
      <c r="S43" s="632"/>
      <c r="AC43" s="535">
        <v>80</v>
      </c>
      <c r="AD43" s="535">
        <v>98</v>
      </c>
      <c r="AS43" s="535"/>
      <c r="AU43" s="339">
        <v>38</v>
      </c>
      <c r="AV43" s="68">
        <v>0</v>
      </c>
    </row>
    <row r="44" spans="1:48" s="68" customFormat="1" x14ac:dyDescent="0.2">
      <c r="B44" s="629"/>
      <c r="C44" s="629"/>
      <c r="D44" s="534"/>
      <c r="E44" s="534"/>
      <c r="F44" s="630"/>
      <c r="G44" s="534"/>
      <c r="H44" s="534"/>
      <c r="I44" s="534"/>
      <c r="J44" s="266" t="str">
        <f t="shared" ca="1" si="31"/>
        <v xml:space="preserve"> </v>
      </c>
      <c r="K44" s="534"/>
      <c r="L44" s="266" t="str">
        <f t="shared" ca="1" si="32"/>
        <v xml:space="preserve"> </v>
      </c>
      <c r="M44" s="631"/>
      <c r="N44" s="266" t="str">
        <f t="shared" ca="1" si="33"/>
        <v xml:space="preserve"> </v>
      </c>
      <c r="O44" s="64" t="str">
        <f>IF(D44&gt;"A",SUMIF(J44,"&lt;&gt;P",J44)+SUMIF(L44,"&lt;&gt;P",L44)+SUMIF(N44,"&gt;0")," ")</f>
        <v xml:space="preserve"> </v>
      </c>
      <c r="P44" s="65" t="str">
        <f>IF(D44&gt;"A",IF(O44&gt;0,IF(J44&gt;=60,IF(L44&gt;=60,IF(AND(N44&lt;&gt;"NOGO",N44&gt;=60),"PASS","FAIL"),"FAIL"),"FAIL"),IF(AND(J44="P",L44="P",N44="GO"),"PASS","FAIL"))," ")</f>
        <v xml:space="preserve"> </v>
      </c>
      <c r="Q44" s="67"/>
      <c r="R44" s="67"/>
      <c r="S44" s="632"/>
      <c r="AC44" s="535">
        <v>80</v>
      </c>
      <c r="AD44" s="535">
        <v>99</v>
      </c>
      <c r="AS44" s="535"/>
      <c r="AU44" s="339">
        <v>39</v>
      </c>
      <c r="AV44" s="68">
        <v>0</v>
      </c>
    </row>
    <row r="45" spans="1:48" s="68" customFormat="1" x14ac:dyDescent="0.2">
      <c r="B45" s="629"/>
      <c r="C45" s="636"/>
      <c r="D45" s="534"/>
      <c r="E45" s="534"/>
      <c r="F45" s="630"/>
      <c r="G45" s="534" t="s">
        <v>273</v>
      </c>
      <c r="H45" s="630"/>
      <c r="I45" s="534"/>
      <c r="J45" s="266" t="str">
        <f t="shared" ca="1" si="31"/>
        <v xml:space="preserve"> </v>
      </c>
      <c r="K45" s="534"/>
      <c r="L45" s="266" t="str">
        <f t="shared" ca="1" si="32"/>
        <v xml:space="preserve"> </v>
      </c>
      <c r="M45" s="631"/>
      <c r="N45" s="266" t="str">
        <f t="shared" ca="1" si="33"/>
        <v xml:space="preserve"> </v>
      </c>
      <c r="O45" s="64" t="str">
        <f>IF(D45&gt;"A",SUMIF(J45,"&lt;&gt;P",J45)+SUMIF(L45,"&lt;&gt;P",L45)+SUMIF(N45,"&gt;0")," ")</f>
        <v xml:space="preserve"> </v>
      </c>
      <c r="P45" s="65" t="str">
        <f>IF(D45&gt;"A",IF(O45&gt;0,IF(J45&gt;=60,IF(L45&gt;=60,IF(AND(N45&lt;&gt;"NOGO",N45&gt;=60),"PASS","FAIL"),"FAIL"),"FAIL"),IF(AND(J45="P",L45="P",N45="GO"),"PASS","FAIL"))," ")</f>
        <v xml:space="preserve"> </v>
      </c>
      <c r="Q45" s="67"/>
      <c r="R45" s="67"/>
      <c r="S45" s="632"/>
      <c r="AC45" s="535">
        <v>80</v>
      </c>
      <c r="AD45" s="535">
        <v>100</v>
      </c>
      <c r="AS45" s="535"/>
      <c r="AU45" s="339">
        <v>40</v>
      </c>
      <c r="AV45" s="68">
        <v>0</v>
      </c>
    </row>
    <row r="46" spans="1:48" s="68" customFormat="1" x14ac:dyDescent="0.2">
      <c r="B46" s="629"/>
      <c r="C46" s="636"/>
      <c r="D46" s="534"/>
      <c r="E46" s="534"/>
      <c r="F46" s="630"/>
      <c r="G46" s="534" t="s">
        <v>272</v>
      </c>
      <c r="H46" s="534"/>
      <c r="I46" s="534"/>
      <c r="J46" s="266" t="str">
        <f t="shared" ca="1" si="31"/>
        <v xml:space="preserve"> </v>
      </c>
      <c r="K46" s="534"/>
      <c r="L46" s="266" t="str">
        <f t="shared" ca="1" si="32"/>
        <v xml:space="preserve"> </v>
      </c>
      <c r="M46" s="631"/>
      <c r="N46" s="266" t="str">
        <f t="shared" ca="1" si="33"/>
        <v xml:space="preserve"> </v>
      </c>
      <c r="O46" s="64" t="str">
        <f>IF(D46&gt;"A",SUMIF(J46,"&lt;&gt;P",J46)+SUMIF(L46,"&lt;&gt;P",L46)+SUMIF(N46,"&gt;0")," ")</f>
        <v xml:space="preserve"> </v>
      </c>
      <c r="P46" s="65" t="str">
        <f>IF(D46&gt;"A",IF(O46&gt;0,IF(J46&gt;=60,IF(L46&gt;=60,IF(AND(N46&lt;&gt;"NOGO",N46&gt;=60),"PASS","FAIL"),"FAIL"),"FAIL"),IF(AND(J46="P",L46="P",N46="GO"),"PASS","FAIL"))," ")</f>
        <v xml:space="preserve"> </v>
      </c>
      <c r="Q46" s="67"/>
      <c r="R46" s="67"/>
      <c r="S46" s="632"/>
      <c r="AC46" s="535"/>
      <c r="AD46" s="535"/>
      <c r="AS46" s="535"/>
      <c r="AU46" s="339">
        <v>41</v>
      </c>
      <c r="AV46" s="68">
        <v>0</v>
      </c>
    </row>
    <row r="47" spans="1:48" s="68" customFormat="1" x14ac:dyDescent="0.2">
      <c r="B47" s="629"/>
      <c r="C47" s="636"/>
      <c r="D47" s="534"/>
      <c r="E47" s="534"/>
      <c r="F47" s="630"/>
      <c r="G47" s="630"/>
      <c r="H47" s="630"/>
      <c r="I47" s="534"/>
      <c r="J47" s="266" t="str">
        <f t="shared" ca="1" si="31"/>
        <v xml:space="preserve"> </v>
      </c>
      <c r="K47" s="534"/>
      <c r="L47" s="266" t="str">
        <f t="shared" ca="1" si="32"/>
        <v xml:space="preserve"> </v>
      </c>
      <c r="M47" s="631"/>
      <c r="N47" s="266" t="str">
        <f t="shared" ca="1" si="33"/>
        <v xml:space="preserve"> </v>
      </c>
      <c r="O47" s="64" t="str">
        <f t="shared" ref="O47:O78" si="37">IF(D47&gt;"A",SUMIF(J47,"&lt;&gt;P",J47)+SUMIF(L47,"&lt;&gt;P",L47)+SUMIF(N47,"&gt;0")," ")</f>
        <v xml:space="preserve"> </v>
      </c>
      <c r="P47" s="65" t="str">
        <f t="shared" ref="P47:P78" si="38">IF(D47&gt;"A",IF(O47&gt;0,IF(J47&gt;=60,IF(L47&gt;=60,IF(AND(N47&lt;&gt;"NOGO",N47&gt;=60),"PASS","FAIL"),"FAIL"),"FAIL"),IF(AND(J47="P",L47="P",N47="GO"),"PASS","FAIL"))," ")</f>
        <v xml:space="preserve"> </v>
      </c>
      <c r="Q47" s="67"/>
      <c r="R47" s="67"/>
      <c r="S47" s="632"/>
      <c r="AC47" s="535"/>
      <c r="AD47" s="535"/>
      <c r="AS47" s="535"/>
      <c r="AU47" s="339">
        <v>42</v>
      </c>
      <c r="AV47" s="68">
        <v>0</v>
      </c>
    </row>
    <row r="48" spans="1:48" s="68" customFormat="1" x14ac:dyDescent="0.2">
      <c r="B48" s="629"/>
      <c r="C48" s="636"/>
      <c r="D48" s="534"/>
      <c r="E48" s="534"/>
      <c r="F48" s="630"/>
      <c r="G48" s="534"/>
      <c r="H48" s="630"/>
      <c r="I48" s="534"/>
      <c r="J48" s="266" t="str">
        <f t="shared" ca="1" si="31"/>
        <v xml:space="preserve"> </v>
      </c>
      <c r="K48" s="534"/>
      <c r="L48" s="266" t="str">
        <f t="shared" ca="1" si="32"/>
        <v xml:space="preserve"> </v>
      </c>
      <c r="M48" s="631"/>
      <c r="N48" s="266" t="str">
        <f t="shared" ca="1" si="33"/>
        <v xml:space="preserve"> </v>
      </c>
      <c r="O48" s="64" t="str">
        <f t="shared" si="37"/>
        <v xml:space="preserve"> </v>
      </c>
      <c r="P48" s="65" t="str">
        <f t="shared" si="38"/>
        <v xml:space="preserve"> </v>
      </c>
      <c r="Q48" s="67"/>
      <c r="R48" s="67"/>
      <c r="S48" s="632"/>
      <c r="AC48" s="535"/>
      <c r="AD48" s="535"/>
      <c r="AS48" s="535"/>
      <c r="AU48" s="339">
        <v>43</v>
      </c>
      <c r="AV48" s="68">
        <v>0</v>
      </c>
    </row>
    <row r="49" spans="2:48" s="68" customFormat="1" x14ac:dyDescent="0.2">
      <c r="B49" s="629"/>
      <c r="C49" s="629"/>
      <c r="D49" s="534"/>
      <c r="E49" s="534"/>
      <c r="F49" s="630"/>
      <c r="G49" s="534"/>
      <c r="H49" s="630"/>
      <c r="I49" s="534"/>
      <c r="J49" s="266" t="str">
        <f t="shared" ca="1" si="31"/>
        <v xml:space="preserve"> </v>
      </c>
      <c r="K49" s="534"/>
      <c r="L49" s="266" t="str">
        <f t="shared" ca="1" si="32"/>
        <v xml:space="preserve"> </v>
      </c>
      <c r="M49" s="631"/>
      <c r="N49" s="266" t="str">
        <f t="shared" ca="1" si="33"/>
        <v xml:space="preserve"> </v>
      </c>
      <c r="O49" s="64" t="str">
        <f t="shared" si="37"/>
        <v xml:space="preserve"> </v>
      </c>
      <c r="P49" s="65" t="str">
        <f t="shared" si="38"/>
        <v xml:space="preserve"> </v>
      </c>
      <c r="Q49" s="67"/>
      <c r="R49" s="67"/>
      <c r="S49" s="632"/>
      <c r="AC49" s="535"/>
      <c r="AD49" s="535"/>
      <c r="AS49" s="535"/>
      <c r="AU49" s="339">
        <v>44</v>
      </c>
      <c r="AV49" s="68">
        <v>0</v>
      </c>
    </row>
    <row r="50" spans="2:48" s="68" customFormat="1" x14ac:dyDescent="0.2">
      <c r="B50" s="629"/>
      <c r="C50" s="636"/>
      <c r="D50" s="534"/>
      <c r="E50" s="534"/>
      <c r="F50" s="630"/>
      <c r="G50" s="534"/>
      <c r="H50" s="534"/>
      <c r="I50" s="534"/>
      <c r="J50" s="266" t="str">
        <f t="shared" ca="1" si="31"/>
        <v xml:space="preserve"> </v>
      </c>
      <c r="K50" s="534"/>
      <c r="L50" s="266" t="str">
        <f t="shared" ca="1" si="32"/>
        <v xml:space="preserve"> </v>
      </c>
      <c r="M50" s="631"/>
      <c r="N50" s="266" t="str">
        <f t="shared" ca="1" si="33"/>
        <v xml:space="preserve"> </v>
      </c>
      <c r="O50" s="64" t="str">
        <f t="shared" si="37"/>
        <v xml:space="preserve"> </v>
      </c>
      <c r="P50" s="65" t="str">
        <f t="shared" si="38"/>
        <v xml:space="preserve"> </v>
      </c>
      <c r="Q50" s="67"/>
      <c r="R50" s="67"/>
      <c r="S50" s="632"/>
      <c r="AC50" s="535"/>
      <c r="AD50" s="535"/>
      <c r="AS50" s="535"/>
      <c r="AU50" s="339">
        <v>45</v>
      </c>
      <c r="AV50" s="68">
        <v>0</v>
      </c>
    </row>
    <row r="51" spans="2:48" s="68" customFormat="1" x14ac:dyDescent="0.2">
      <c r="B51" s="629"/>
      <c r="C51" s="629"/>
      <c r="D51" s="534"/>
      <c r="E51" s="534"/>
      <c r="F51" s="630"/>
      <c r="G51" s="534"/>
      <c r="H51" s="534"/>
      <c r="I51" s="534"/>
      <c r="J51" s="266" t="str">
        <f t="shared" ca="1" si="31"/>
        <v xml:space="preserve"> </v>
      </c>
      <c r="K51" s="534"/>
      <c r="L51" s="266" t="str">
        <f t="shared" ca="1" si="32"/>
        <v xml:space="preserve"> </v>
      </c>
      <c r="M51" s="631"/>
      <c r="N51" s="266" t="str">
        <f t="shared" ca="1" si="33"/>
        <v xml:space="preserve"> </v>
      </c>
      <c r="O51" s="64" t="str">
        <f t="shared" si="37"/>
        <v xml:space="preserve"> </v>
      </c>
      <c r="P51" s="65" t="str">
        <f t="shared" si="38"/>
        <v xml:space="preserve"> </v>
      </c>
      <c r="Q51" s="67"/>
      <c r="R51" s="67"/>
      <c r="S51" s="632"/>
      <c r="AC51" s="535"/>
      <c r="AD51" s="535"/>
      <c r="AS51" s="535"/>
      <c r="AU51" s="339">
        <v>46</v>
      </c>
      <c r="AV51" s="68">
        <v>0</v>
      </c>
    </row>
    <row r="52" spans="2:48" s="68" customFormat="1" x14ac:dyDescent="0.2">
      <c r="B52" s="629"/>
      <c r="C52" s="629"/>
      <c r="D52" s="534"/>
      <c r="E52" s="534"/>
      <c r="F52" s="630"/>
      <c r="G52" s="534"/>
      <c r="H52" s="534"/>
      <c r="I52" s="534"/>
      <c r="J52" s="266" t="str">
        <f t="shared" ca="1" si="31"/>
        <v xml:space="preserve"> </v>
      </c>
      <c r="K52" s="534"/>
      <c r="L52" s="266" t="str">
        <f t="shared" ca="1" si="32"/>
        <v xml:space="preserve"> </v>
      </c>
      <c r="M52" s="631"/>
      <c r="N52" s="266" t="str">
        <f t="shared" ca="1" si="33"/>
        <v xml:space="preserve"> </v>
      </c>
      <c r="O52" s="64" t="str">
        <f t="shared" si="37"/>
        <v xml:space="preserve"> </v>
      </c>
      <c r="P52" s="65" t="str">
        <f t="shared" si="38"/>
        <v xml:space="preserve"> </v>
      </c>
      <c r="Q52" s="67"/>
      <c r="R52" s="67"/>
      <c r="S52" s="632"/>
      <c r="AC52" s="535"/>
      <c r="AD52" s="535"/>
      <c r="AS52" s="535"/>
      <c r="AU52" s="339">
        <v>47</v>
      </c>
      <c r="AV52" s="68">
        <v>0</v>
      </c>
    </row>
    <row r="53" spans="2:48" s="68" customFormat="1" x14ac:dyDescent="0.2">
      <c r="B53" s="629"/>
      <c r="C53" s="629"/>
      <c r="D53" s="534"/>
      <c r="E53" s="534"/>
      <c r="F53" s="630"/>
      <c r="G53" s="534"/>
      <c r="H53" s="534"/>
      <c r="I53" s="534"/>
      <c r="J53" s="266" t="str">
        <f t="shared" ca="1" si="31"/>
        <v xml:space="preserve"> </v>
      </c>
      <c r="K53" s="534"/>
      <c r="L53" s="266" t="str">
        <f t="shared" ca="1" si="32"/>
        <v xml:space="preserve"> </v>
      </c>
      <c r="M53" s="631"/>
      <c r="N53" s="266" t="str">
        <f t="shared" ca="1" si="33"/>
        <v xml:space="preserve"> </v>
      </c>
      <c r="O53" s="64" t="str">
        <f t="shared" si="37"/>
        <v xml:space="preserve"> </v>
      </c>
      <c r="P53" s="65" t="str">
        <f t="shared" si="38"/>
        <v xml:space="preserve"> </v>
      </c>
      <c r="Q53" s="67"/>
      <c r="R53" s="67"/>
      <c r="S53" s="632"/>
      <c r="AC53" s="535"/>
      <c r="AD53" s="535"/>
      <c r="AS53" s="535"/>
      <c r="AU53" s="339">
        <v>48</v>
      </c>
      <c r="AV53" s="68">
        <v>0</v>
      </c>
    </row>
    <row r="54" spans="2:48" s="68" customFormat="1" x14ac:dyDescent="0.2">
      <c r="B54" s="629"/>
      <c r="C54" s="629"/>
      <c r="D54" s="534"/>
      <c r="E54" s="534"/>
      <c r="F54" s="630"/>
      <c r="G54" s="534"/>
      <c r="H54" s="630"/>
      <c r="I54" s="534"/>
      <c r="J54" s="266" t="str">
        <f t="shared" ca="1" si="31"/>
        <v xml:space="preserve"> </v>
      </c>
      <c r="K54" s="534"/>
      <c r="L54" s="266" t="str">
        <f t="shared" ca="1" si="32"/>
        <v xml:space="preserve"> </v>
      </c>
      <c r="M54" s="631"/>
      <c r="N54" s="266" t="str">
        <f t="shared" ca="1" si="33"/>
        <v xml:space="preserve"> </v>
      </c>
      <c r="O54" s="64" t="str">
        <f t="shared" si="37"/>
        <v xml:space="preserve"> </v>
      </c>
      <c r="P54" s="65" t="str">
        <f t="shared" si="38"/>
        <v xml:space="preserve"> </v>
      </c>
      <c r="Q54" s="67"/>
      <c r="R54" s="67"/>
      <c r="S54" s="632"/>
      <c r="AC54" s="535"/>
      <c r="AD54" s="535"/>
      <c r="AS54" s="535"/>
      <c r="AU54" s="339">
        <v>49</v>
      </c>
      <c r="AV54" s="68">
        <v>0</v>
      </c>
    </row>
    <row r="55" spans="2:48" s="68" customFormat="1" x14ac:dyDescent="0.2">
      <c r="B55" s="629"/>
      <c r="C55" s="636"/>
      <c r="D55" s="534"/>
      <c r="E55" s="534"/>
      <c r="F55" s="630"/>
      <c r="G55" s="630"/>
      <c r="H55" s="630"/>
      <c r="I55" s="534"/>
      <c r="J55" s="266" t="str">
        <f t="shared" ca="1" si="31"/>
        <v xml:space="preserve"> </v>
      </c>
      <c r="K55" s="534"/>
      <c r="L55" s="266" t="str">
        <f t="shared" ca="1" si="32"/>
        <v xml:space="preserve"> </v>
      </c>
      <c r="M55" s="631"/>
      <c r="N55" s="266" t="str">
        <f t="shared" ca="1" si="33"/>
        <v xml:space="preserve"> </v>
      </c>
      <c r="O55" s="64" t="str">
        <f t="shared" si="37"/>
        <v xml:space="preserve"> </v>
      </c>
      <c r="P55" s="65" t="str">
        <f t="shared" si="38"/>
        <v xml:space="preserve"> </v>
      </c>
      <c r="Q55" s="67"/>
      <c r="R55" s="67"/>
      <c r="S55" s="632"/>
      <c r="AC55" s="535"/>
      <c r="AD55" s="535"/>
      <c r="AS55" s="535"/>
      <c r="AU55" s="339">
        <v>50</v>
      </c>
      <c r="AV55" s="68">
        <v>0</v>
      </c>
    </row>
    <row r="56" spans="2:48" s="68" customFormat="1" x14ac:dyDescent="0.2">
      <c r="B56" s="636"/>
      <c r="C56" s="636"/>
      <c r="D56" s="534"/>
      <c r="E56" s="534"/>
      <c r="F56" s="630"/>
      <c r="G56" s="534"/>
      <c r="H56" s="534"/>
      <c r="I56" s="534"/>
      <c r="J56" s="266" t="str">
        <f t="shared" ca="1" si="31"/>
        <v xml:space="preserve"> </v>
      </c>
      <c r="K56" s="534"/>
      <c r="L56" s="266" t="str">
        <f t="shared" ca="1" si="32"/>
        <v xml:space="preserve"> </v>
      </c>
      <c r="M56" s="631"/>
      <c r="N56" s="266" t="str">
        <f t="shared" ca="1" si="33"/>
        <v xml:space="preserve"> </v>
      </c>
      <c r="O56" s="64" t="str">
        <f t="shared" si="37"/>
        <v xml:space="preserve"> </v>
      </c>
      <c r="P56" s="65" t="str">
        <f t="shared" si="38"/>
        <v xml:space="preserve"> </v>
      </c>
      <c r="Q56" s="67"/>
      <c r="R56" s="67"/>
      <c r="S56" s="632"/>
      <c r="AC56" s="535"/>
      <c r="AD56" s="535"/>
      <c r="AS56" s="535"/>
      <c r="AU56" s="339">
        <v>51</v>
      </c>
      <c r="AV56" s="68">
        <v>0</v>
      </c>
    </row>
    <row r="57" spans="2:48" s="68" customFormat="1" x14ac:dyDescent="0.2">
      <c r="B57" s="629"/>
      <c r="C57" s="629"/>
      <c r="D57" s="534"/>
      <c r="E57" s="534"/>
      <c r="F57" s="630"/>
      <c r="G57" s="534"/>
      <c r="H57" s="534"/>
      <c r="I57" s="534"/>
      <c r="J57" s="266" t="str">
        <f t="shared" ca="1" si="31"/>
        <v xml:space="preserve"> </v>
      </c>
      <c r="K57" s="534"/>
      <c r="L57" s="266" t="str">
        <f t="shared" ca="1" si="32"/>
        <v xml:space="preserve"> </v>
      </c>
      <c r="M57" s="631"/>
      <c r="N57" s="266" t="str">
        <f t="shared" ca="1" si="33"/>
        <v xml:space="preserve"> </v>
      </c>
      <c r="O57" s="64" t="str">
        <f t="shared" si="37"/>
        <v xml:space="preserve"> </v>
      </c>
      <c r="P57" s="65" t="str">
        <f t="shared" si="38"/>
        <v xml:space="preserve"> </v>
      </c>
      <c r="Q57" s="67"/>
      <c r="R57" s="67"/>
      <c r="S57" s="632"/>
      <c r="AC57" s="535"/>
      <c r="AD57" s="535"/>
      <c r="AS57" s="535"/>
      <c r="AU57" s="339">
        <v>52</v>
      </c>
      <c r="AV57" s="68">
        <v>0</v>
      </c>
    </row>
    <row r="58" spans="2:48" s="68" customFormat="1" x14ac:dyDescent="0.2">
      <c r="B58" s="629"/>
      <c r="C58" s="636"/>
      <c r="D58" s="534"/>
      <c r="E58" s="534"/>
      <c r="F58" s="630"/>
      <c r="G58" s="534"/>
      <c r="H58" s="630"/>
      <c r="I58" s="534"/>
      <c r="J58" s="266" t="str">
        <f t="shared" ca="1" si="31"/>
        <v xml:space="preserve"> </v>
      </c>
      <c r="K58" s="534"/>
      <c r="L58" s="266" t="str">
        <f t="shared" ca="1" si="32"/>
        <v xml:space="preserve"> </v>
      </c>
      <c r="M58" s="631"/>
      <c r="N58" s="266" t="str">
        <f t="shared" ca="1" si="33"/>
        <v xml:space="preserve"> </v>
      </c>
      <c r="O58" s="64" t="str">
        <f t="shared" si="37"/>
        <v xml:space="preserve"> </v>
      </c>
      <c r="P58" s="65" t="str">
        <f t="shared" si="38"/>
        <v xml:space="preserve"> </v>
      </c>
      <c r="Q58" s="67"/>
      <c r="R58" s="67"/>
      <c r="S58" s="632"/>
      <c r="AC58" s="535"/>
      <c r="AD58" s="535"/>
      <c r="AS58" s="535"/>
      <c r="AU58" s="339">
        <v>53</v>
      </c>
      <c r="AV58" s="68">
        <v>0</v>
      </c>
    </row>
    <row r="59" spans="2:48" s="68" customFormat="1" x14ac:dyDescent="0.2">
      <c r="B59" s="629"/>
      <c r="C59" s="629"/>
      <c r="D59" s="534"/>
      <c r="E59" s="534"/>
      <c r="F59" s="630"/>
      <c r="G59" s="630"/>
      <c r="H59" s="630"/>
      <c r="I59" s="534"/>
      <c r="J59" s="266" t="str">
        <f t="shared" ca="1" si="31"/>
        <v xml:space="preserve"> </v>
      </c>
      <c r="K59" s="534"/>
      <c r="L59" s="266" t="str">
        <f t="shared" ca="1" si="32"/>
        <v xml:space="preserve"> </v>
      </c>
      <c r="M59" s="631"/>
      <c r="N59" s="266" t="str">
        <f t="shared" ca="1" si="33"/>
        <v xml:space="preserve"> </v>
      </c>
      <c r="O59" s="64" t="str">
        <f t="shared" si="37"/>
        <v xml:space="preserve"> </v>
      </c>
      <c r="P59" s="65" t="str">
        <f t="shared" si="38"/>
        <v xml:space="preserve"> </v>
      </c>
      <c r="Q59" s="67"/>
      <c r="R59" s="67"/>
      <c r="S59" s="632"/>
      <c r="AC59" s="535"/>
      <c r="AD59" s="535"/>
      <c r="AS59" s="535"/>
      <c r="AU59" s="339">
        <v>54</v>
      </c>
      <c r="AV59" s="68">
        <v>0</v>
      </c>
    </row>
    <row r="60" spans="2:48" s="233" customFormat="1" ht="12.75" hidden="1" customHeight="1" x14ac:dyDescent="0.2">
      <c r="B60" s="629"/>
      <c r="C60" s="636"/>
      <c r="D60" s="534"/>
      <c r="E60" s="534"/>
      <c r="F60" s="630"/>
      <c r="G60" s="534"/>
      <c r="H60" s="534"/>
      <c r="I60" s="534"/>
      <c r="J60" s="266" t="str">
        <f t="shared" ca="1" si="31"/>
        <v xml:space="preserve"> </v>
      </c>
      <c r="K60" s="534"/>
      <c r="L60" s="266" t="str">
        <f t="shared" ca="1" si="32"/>
        <v xml:space="preserve"> </v>
      </c>
      <c r="M60" s="631"/>
      <c r="N60" s="266" t="str">
        <f t="shared" ca="1" si="33"/>
        <v xml:space="preserve"> </v>
      </c>
      <c r="O60" s="64" t="str">
        <f t="shared" si="37"/>
        <v xml:space="preserve"> </v>
      </c>
      <c r="P60" s="65" t="str">
        <f t="shared" si="38"/>
        <v xml:space="preserve"> </v>
      </c>
      <c r="Q60" s="67"/>
      <c r="R60" s="67"/>
      <c r="S60" s="632"/>
      <c r="AC60" s="535"/>
      <c r="AD60" s="535"/>
      <c r="AS60" s="340"/>
      <c r="AU60" s="339">
        <v>55</v>
      </c>
      <c r="AV60" s="68">
        <v>0</v>
      </c>
    </row>
    <row r="61" spans="2:48" s="233" customFormat="1" ht="12.75" hidden="1" customHeight="1" x14ac:dyDescent="0.2">
      <c r="B61" s="629"/>
      <c r="C61" s="629"/>
      <c r="D61" s="534"/>
      <c r="E61" s="534"/>
      <c r="F61" s="630"/>
      <c r="G61" s="534"/>
      <c r="H61" s="534"/>
      <c r="I61" s="534"/>
      <c r="J61" s="266" t="str">
        <f t="shared" ca="1" si="31"/>
        <v xml:space="preserve"> </v>
      </c>
      <c r="K61" s="534"/>
      <c r="L61" s="266" t="str">
        <f t="shared" ca="1" si="32"/>
        <v xml:space="preserve"> </v>
      </c>
      <c r="M61" s="631"/>
      <c r="N61" s="266" t="str">
        <f t="shared" ca="1" si="33"/>
        <v xml:space="preserve"> </v>
      </c>
      <c r="O61" s="64" t="str">
        <f t="shared" si="37"/>
        <v xml:space="preserve"> </v>
      </c>
      <c r="P61" s="65" t="str">
        <f t="shared" si="38"/>
        <v xml:space="preserve"> </v>
      </c>
      <c r="Q61" s="67"/>
      <c r="R61" s="67"/>
      <c r="S61" s="632"/>
      <c r="AC61" s="535"/>
      <c r="AD61" s="535"/>
      <c r="AS61" s="340"/>
      <c r="AU61" s="339">
        <v>56</v>
      </c>
      <c r="AV61" s="68">
        <v>0</v>
      </c>
    </row>
    <row r="62" spans="2:48" s="68" customFormat="1" x14ac:dyDescent="0.2">
      <c r="B62" s="629"/>
      <c r="C62" s="636"/>
      <c r="D62" s="534"/>
      <c r="E62" s="534"/>
      <c r="F62" s="630"/>
      <c r="G62" s="534"/>
      <c r="H62" s="630"/>
      <c r="I62" s="534"/>
      <c r="J62" s="266" t="str">
        <f t="shared" ca="1" si="31"/>
        <v xml:space="preserve"> </v>
      </c>
      <c r="K62" s="534"/>
      <c r="L62" s="266" t="str">
        <f t="shared" ca="1" si="32"/>
        <v xml:space="preserve"> </v>
      </c>
      <c r="M62" s="631"/>
      <c r="N62" s="266" t="str">
        <f t="shared" ca="1" si="33"/>
        <v xml:space="preserve"> </v>
      </c>
      <c r="O62" s="64" t="str">
        <f t="shared" si="37"/>
        <v xml:space="preserve"> </v>
      </c>
      <c r="P62" s="65" t="str">
        <f t="shared" si="38"/>
        <v xml:space="preserve"> </v>
      </c>
      <c r="Q62" s="67"/>
      <c r="R62" s="67"/>
      <c r="S62" s="632"/>
      <c r="AC62" s="535"/>
      <c r="AD62" s="535"/>
      <c r="AS62" s="535"/>
      <c r="AU62" s="339">
        <v>57</v>
      </c>
      <c r="AV62" s="68">
        <v>0</v>
      </c>
    </row>
    <row r="63" spans="2:48" s="68" customFormat="1" x14ac:dyDescent="0.2">
      <c r="B63" s="629"/>
      <c r="C63" s="636"/>
      <c r="D63" s="534"/>
      <c r="E63" s="534"/>
      <c r="F63" s="630"/>
      <c r="G63" s="534"/>
      <c r="H63" s="630"/>
      <c r="I63" s="534"/>
      <c r="J63" s="266" t="str">
        <f t="shared" ca="1" si="31"/>
        <v xml:space="preserve"> </v>
      </c>
      <c r="K63" s="534"/>
      <c r="L63" s="266" t="str">
        <f t="shared" ca="1" si="32"/>
        <v xml:space="preserve"> </v>
      </c>
      <c r="M63" s="631"/>
      <c r="N63" s="266" t="str">
        <f t="shared" ca="1" si="33"/>
        <v xml:space="preserve"> </v>
      </c>
      <c r="O63" s="64" t="str">
        <f t="shared" si="37"/>
        <v xml:space="preserve"> </v>
      </c>
      <c r="P63" s="65" t="str">
        <f t="shared" si="38"/>
        <v xml:space="preserve"> </v>
      </c>
      <c r="Q63" s="67"/>
      <c r="R63" s="67"/>
      <c r="S63" s="632"/>
      <c r="AC63" s="535"/>
      <c r="AD63" s="535"/>
      <c r="AS63" s="535"/>
      <c r="AU63" s="339">
        <v>58</v>
      </c>
      <c r="AV63" s="68">
        <v>0</v>
      </c>
    </row>
    <row r="64" spans="2:48" s="68" customFormat="1" x14ac:dyDescent="0.2">
      <c r="B64" s="629"/>
      <c r="C64" s="629"/>
      <c r="D64" s="534"/>
      <c r="E64" s="534"/>
      <c r="F64" s="630"/>
      <c r="G64" s="534"/>
      <c r="H64" s="534"/>
      <c r="I64" s="534"/>
      <c r="J64" s="266" t="str">
        <f t="shared" ca="1" si="31"/>
        <v xml:space="preserve"> </v>
      </c>
      <c r="K64" s="534"/>
      <c r="L64" s="266" t="str">
        <f t="shared" ca="1" si="32"/>
        <v xml:space="preserve"> </v>
      </c>
      <c r="M64" s="631"/>
      <c r="N64" s="266" t="str">
        <f t="shared" ca="1" si="33"/>
        <v xml:space="preserve"> </v>
      </c>
      <c r="O64" s="64" t="str">
        <f t="shared" si="37"/>
        <v xml:space="preserve"> </v>
      </c>
      <c r="P64" s="65" t="str">
        <f t="shared" si="38"/>
        <v xml:space="preserve"> </v>
      </c>
      <c r="Q64" s="67"/>
      <c r="R64" s="67"/>
      <c r="S64" s="632"/>
      <c r="AC64" s="535"/>
      <c r="AD64" s="535"/>
      <c r="AS64" s="535"/>
      <c r="AU64" s="339">
        <v>59</v>
      </c>
      <c r="AV64" s="68">
        <v>0</v>
      </c>
    </row>
    <row r="65" spans="2:48" s="68" customFormat="1" x14ac:dyDescent="0.2">
      <c r="B65" s="629"/>
      <c r="C65" s="636"/>
      <c r="D65" s="534"/>
      <c r="E65" s="534"/>
      <c r="F65" s="630"/>
      <c r="G65" s="534"/>
      <c r="H65" s="534"/>
      <c r="I65" s="534"/>
      <c r="J65" s="266" t="str">
        <f t="shared" ca="1" si="31"/>
        <v xml:space="preserve"> </v>
      </c>
      <c r="K65" s="534"/>
      <c r="L65" s="266" t="str">
        <f t="shared" ca="1" si="32"/>
        <v xml:space="preserve"> </v>
      </c>
      <c r="M65" s="631"/>
      <c r="N65" s="266" t="str">
        <f t="shared" ca="1" si="33"/>
        <v xml:space="preserve"> </v>
      </c>
      <c r="O65" s="64" t="str">
        <f t="shared" si="37"/>
        <v xml:space="preserve"> </v>
      </c>
      <c r="P65" s="65" t="str">
        <f t="shared" si="38"/>
        <v xml:space="preserve"> </v>
      </c>
      <c r="Q65" s="67"/>
      <c r="R65" s="67"/>
      <c r="S65" s="632"/>
      <c r="AC65" s="535"/>
      <c r="AD65" s="535"/>
      <c r="AS65" s="535"/>
      <c r="AU65" s="339">
        <v>60</v>
      </c>
      <c r="AV65" s="68">
        <v>0</v>
      </c>
    </row>
    <row r="66" spans="2:48" s="68" customFormat="1" x14ac:dyDescent="0.2">
      <c r="B66" s="629"/>
      <c r="C66" s="629"/>
      <c r="D66" s="534"/>
      <c r="E66" s="534"/>
      <c r="F66" s="630"/>
      <c r="G66" s="534"/>
      <c r="H66" s="534"/>
      <c r="I66" s="534"/>
      <c r="J66" s="266" t="str">
        <f t="shared" ca="1" si="31"/>
        <v xml:space="preserve"> </v>
      </c>
      <c r="K66" s="534"/>
      <c r="L66" s="266" t="str">
        <f t="shared" ca="1" si="32"/>
        <v xml:space="preserve"> </v>
      </c>
      <c r="M66" s="631"/>
      <c r="N66" s="266" t="str">
        <f t="shared" ca="1" si="33"/>
        <v xml:space="preserve"> </v>
      </c>
      <c r="O66" s="64" t="str">
        <f t="shared" si="37"/>
        <v xml:space="preserve"> </v>
      </c>
      <c r="P66" s="65" t="str">
        <f t="shared" si="38"/>
        <v xml:space="preserve"> </v>
      </c>
      <c r="Q66" s="67"/>
      <c r="R66" s="67"/>
      <c r="S66" s="632"/>
      <c r="AC66" s="535"/>
      <c r="AD66" s="535"/>
      <c r="AS66" s="535"/>
      <c r="AU66" s="339">
        <v>61</v>
      </c>
      <c r="AV66" s="68">
        <v>0</v>
      </c>
    </row>
    <row r="67" spans="2:48" s="68" customFormat="1" x14ac:dyDescent="0.2">
      <c r="B67" s="629"/>
      <c r="C67" s="636"/>
      <c r="D67" s="534"/>
      <c r="E67" s="534"/>
      <c r="F67" s="630"/>
      <c r="G67" s="534"/>
      <c r="H67" s="630"/>
      <c r="I67" s="534"/>
      <c r="J67" s="266" t="str">
        <f t="shared" ca="1" si="31"/>
        <v xml:space="preserve"> </v>
      </c>
      <c r="K67" s="534"/>
      <c r="L67" s="266" t="str">
        <f t="shared" ca="1" si="32"/>
        <v xml:space="preserve"> </v>
      </c>
      <c r="M67" s="631"/>
      <c r="N67" s="266" t="str">
        <f t="shared" ca="1" si="33"/>
        <v xml:space="preserve"> </v>
      </c>
      <c r="O67" s="64" t="str">
        <f t="shared" si="37"/>
        <v xml:space="preserve"> </v>
      </c>
      <c r="P67" s="65" t="str">
        <f t="shared" si="38"/>
        <v xml:space="preserve"> </v>
      </c>
      <c r="Q67" s="67"/>
      <c r="R67" s="67"/>
      <c r="S67" s="632"/>
      <c r="AC67" s="535"/>
      <c r="AD67" s="535"/>
      <c r="AS67" s="535"/>
      <c r="AU67" s="339">
        <v>62</v>
      </c>
      <c r="AV67" s="68">
        <v>0</v>
      </c>
    </row>
    <row r="68" spans="2:48" s="68" customFormat="1" x14ac:dyDescent="0.2">
      <c r="B68" s="629"/>
      <c r="C68" s="636"/>
      <c r="D68" s="534"/>
      <c r="E68" s="534"/>
      <c r="F68" s="630"/>
      <c r="G68" s="534"/>
      <c r="H68" s="534"/>
      <c r="I68" s="534"/>
      <c r="J68" s="266" t="str">
        <f t="shared" ca="1" si="31"/>
        <v xml:space="preserve"> </v>
      </c>
      <c r="K68" s="534"/>
      <c r="L68" s="266" t="str">
        <f t="shared" ca="1" si="32"/>
        <v xml:space="preserve"> </v>
      </c>
      <c r="M68" s="631"/>
      <c r="N68" s="266" t="str">
        <f t="shared" ca="1" si="33"/>
        <v xml:space="preserve"> </v>
      </c>
      <c r="O68" s="64" t="str">
        <f t="shared" si="37"/>
        <v xml:space="preserve"> </v>
      </c>
      <c r="P68" s="65" t="str">
        <f t="shared" si="38"/>
        <v xml:space="preserve"> </v>
      </c>
      <c r="Q68" s="67"/>
      <c r="R68" s="67"/>
      <c r="S68" s="632"/>
      <c r="AC68" s="535"/>
      <c r="AD68" s="535"/>
      <c r="AS68" s="535"/>
      <c r="AU68" s="339">
        <v>63</v>
      </c>
      <c r="AV68" s="68">
        <v>0</v>
      </c>
    </row>
    <row r="69" spans="2:48" s="68" customFormat="1" x14ac:dyDescent="0.2">
      <c r="B69" s="636"/>
      <c r="C69" s="629"/>
      <c r="D69" s="534"/>
      <c r="E69" s="534"/>
      <c r="F69" s="630"/>
      <c r="G69" s="534"/>
      <c r="H69" s="534"/>
      <c r="I69" s="534"/>
      <c r="J69" s="266" t="str">
        <f t="shared" ca="1" si="31"/>
        <v xml:space="preserve"> </v>
      </c>
      <c r="K69" s="534"/>
      <c r="L69" s="266" t="str">
        <f t="shared" ca="1" si="32"/>
        <v xml:space="preserve"> </v>
      </c>
      <c r="M69" s="631"/>
      <c r="N69" s="266" t="str">
        <f t="shared" ca="1" si="33"/>
        <v xml:space="preserve"> </v>
      </c>
      <c r="O69" s="64" t="str">
        <f t="shared" si="37"/>
        <v xml:space="preserve"> </v>
      </c>
      <c r="P69" s="65" t="str">
        <f t="shared" si="38"/>
        <v xml:space="preserve"> </v>
      </c>
      <c r="Q69" s="67"/>
      <c r="R69" s="67"/>
      <c r="S69" s="632"/>
      <c r="AC69" s="535"/>
      <c r="AD69" s="535"/>
      <c r="AS69" s="535"/>
      <c r="AU69" s="339">
        <v>64</v>
      </c>
      <c r="AV69" s="68">
        <v>0</v>
      </c>
    </row>
    <row r="70" spans="2:48" s="68" customFormat="1" x14ac:dyDescent="0.2">
      <c r="B70" s="629"/>
      <c r="C70" s="629"/>
      <c r="D70" s="534"/>
      <c r="E70" s="534"/>
      <c r="F70" s="630"/>
      <c r="G70" s="534"/>
      <c r="H70" s="534"/>
      <c r="I70" s="534"/>
      <c r="J70" s="266" t="str">
        <f t="shared" ca="1" si="31"/>
        <v xml:space="preserve"> </v>
      </c>
      <c r="K70" s="534"/>
      <c r="L70" s="266" t="str">
        <f t="shared" ca="1" si="32"/>
        <v xml:space="preserve"> </v>
      </c>
      <c r="M70" s="631"/>
      <c r="N70" s="266" t="str">
        <f t="shared" ca="1" si="33"/>
        <v xml:space="preserve"> </v>
      </c>
      <c r="O70" s="64" t="str">
        <f t="shared" si="37"/>
        <v xml:space="preserve"> </v>
      </c>
      <c r="P70" s="65" t="str">
        <f t="shared" si="38"/>
        <v xml:space="preserve"> </v>
      </c>
      <c r="Q70" s="67"/>
      <c r="R70" s="67"/>
      <c r="S70" s="632"/>
      <c r="AC70" s="535"/>
      <c r="AD70" s="535"/>
      <c r="AS70" s="535"/>
      <c r="AU70" s="339">
        <v>65</v>
      </c>
      <c r="AV70" s="68">
        <v>0</v>
      </c>
    </row>
    <row r="71" spans="2:48" s="68" customFormat="1" x14ac:dyDescent="0.2">
      <c r="B71" s="629"/>
      <c r="C71" s="636"/>
      <c r="D71" s="534"/>
      <c r="E71" s="534"/>
      <c r="F71" s="630"/>
      <c r="G71" s="534"/>
      <c r="H71" s="534"/>
      <c r="I71" s="534"/>
      <c r="J71" s="266" t="str">
        <f t="shared" ca="1" si="31"/>
        <v xml:space="preserve"> </v>
      </c>
      <c r="K71" s="534"/>
      <c r="L71" s="266" t="str">
        <f t="shared" ca="1" si="32"/>
        <v xml:space="preserve"> </v>
      </c>
      <c r="M71" s="631"/>
      <c r="N71" s="266" t="str">
        <f t="shared" ca="1" si="33"/>
        <v xml:space="preserve"> </v>
      </c>
      <c r="O71" s="64" t="str">
        <f t="shared" si="37"/>
        <v xml:space="preserve"> </v>
      </c>
      <c r="P71" s="65" t="str">
        <f t="shared" si="38"/>
        <v xml:space="preserve"> </v>
      </c>
      <c r="Q71" s="67"/>
      <c r="R71" s="67"/>
      <c r="S71" s="632"/>
      <c r="AC71" s="535"/>
      <c r="AD71" s="535"/>
      <c r="AS71" s="535"/>
      <c r="AU71" s="339">
        <v>66</v>
      </c>
      <c r="AV71" s="68">
        <v>0</v>
      </c>
    </row>
    <row r="72" spans="2:48" s="68" customFormat="1" x14ac:dyDescent="0.2">
      <c r="B72" s="629"/>
      <c r="C72" s="629"/>
      <c r="D72" s="534"/>
      <c r="E72" s="534"/>
      <c r="F72" s="630"/>
      <c r="G72" s="534"/>
      <c r="H72" s="534"/>
      <c r="I72" s="534"/>
      <c r="J72" s="266" t="str">
        <f t="shared" ca="1" si="31"/>
        <v xml:space="preserve"> </v>
      </c>
      <c r="K72" s="534"/>
      <c r="L72" s="266" t="str">
        <f t="shared" ca="1" si="32"/>
        <v xml:space="preserve"> </v>
      </c>
      <c r="M72" s="631"/>
      <c r="N72" s="266" t="str">
        <f t="shared" ca="1" si="33"/>
        <v xml:space="preserve"> </v>
      </c>
      <c r="O72" s="64" t="str">
        <f t="shared" si="37"/>
        <v xml:space="preserve"> </v>
      </c>
      <c r="P72" s="65" t="str">
        <f t="shared" si="38"/>
        <v xml:space="preserve"> </v>
      </c>
      <c r="Q72" s="67"/>
      <c r="R72" s="67"/>
      <c r="S72" s="632"/>
      <c r="AC72" s="535"/>
      <c r="AD72" s="535"/>
      <c r="AS72" s="535"/>
      <c r="AU72" s="339">
        <v>67</v>
      </c>
      <c r="AV72" s="68">
        <v>0</v>
      </c>
    </row>
    <row r="73" spans="2:48" s="68" customFormat="1" x14ac:dyDescent="0.2">
      <c r="B73" s="629"/>
      <c r="C73" s="636"/>
      <c r="D73" s="534"/>
      <c r="E73" s="534"/>
      <c r="F73" s="630"/>
      <c r="G73" s="630"/>
      <c r="H73" s="630"/>
      <c r="I73" s="534"/>
      <c r="J73" s="266" t="str">
        <f t="shared" ca="1" si="31"/>
        <v xml:space="preserve"> </v>
      </c>
      <c r="K73" s="534"/>
      <c r="L73" s="266" t="str">
        <f t="shared" ca="1" si="32"/>
        <v xml:space="preserve"> </v>
      </c>
      <c r="M73" s="631"/>
      <c r="N73" s="266" t="str">
        <f t="shared" ca="1" si="33"/>
        <v xml:space="preserve"> </v>
      </c>
      <c r="O73" s="64" t="str">
        <f t="shared" si="37"/>
        <v xml:space="preserve"> </v>
      </c>
      <c r="P73" s="65" t="str">
        <f t="shared" si="38"/>
        <v xml:space="preserve"> </v>
      </c>
      <c r="Q73" s="67"/>
      <c r="R73" s="67"/>
      <c r="S73" s="632"/>
      <c r="AC73" s="535"/>
      <c r="AD73" s="535"/>
      <c r="AS73" s="535"/>
      <c r="AU73" s="339">
        <v>68</v>
      </c>
      <c r="AV73" s="68">
        <v>0</v>
      </c>
    </row>
    <row r="74" spans="2:48" s="68" customFormat="1" x14ac:dyDescent="0.2">
      <c r="B74" s="629"/>
      <c r="C74" s="629"/>
      <c r="D74" s="534"/>
      <c r="E74" s="534"/>
      <c r="F74" s="630"/>
      <c r="G74" s="534"/>
      <c r="H74" s="534"/>
      <c r="I74" s="534"/>
      <c r="J74" s="266" t="str">
        <f t="shared" ca="1" si="31"/>
        <v xml:space="preserve"> </v>
      </c>
      <c r="K74" s="534"/>
      <c r="L74" s="266" t="str">
        <f t="shared" ca="1" si="32"/>
        <v xml:space="preserve"> </v>
      </c>
      <c r="M74" s="631"/>
      <c r="N74" s="266" t="str">
        <f t="shared" ca="1" si="33"/>
        <v xml:space="preserve"> </v>
      </c>
      <c r="O74" s="64" t="str">
        <f t="shared" si="37"/>
        <v xml:space="preserve"> </v>
      </c>
      <c r="P74" s="65" t="str">
        <f t="shared" si="38"/>
        <v xml:space="preserve"> </v>
      </c>
      <c r="Q74" s="67"/>
      <c r="R74" s="67"/>
      <c r="S74" s="632"/>
      <c r="AC74" s="535"/>
      <c r="AD74" s="535"/>
      <c r="AS74" s="535"/>
      <c r="AU74" s="339">
        <v>69</v>
      </c>
      <c r="AV74" s="68">
        <v>0</v>
      </c>
    </row>
    <row r="75" spans="2:48" s="68" customFormat="1" x14ac:dyDescent="0.2">
      <c r="B75" s="629"/>
      <c r="C75" s="636"/>
      <c r="D75" s="534"/>
      <c r="E75" s="534"/>
      <c r="F75" s="630"/>
      <c r="G75" s="534"/>
      <c r="H75" s="534"/>
      <c r="I75" s="534"/>
      <c r="J75" s="266" t="str">
        <f t="shared" ca="1" si="31"/>
        <v xml:space="preserve"> </v>
      </c>
      <c r="K75" s="534"/>
      <c r="L75" s="266" t="str">
        <f t="shared" ca="1" si="32"/>
        <v xml:space="preserve"> </v>
      </c>
      <c r="M75" s="631"/>
      <c r="N75" s="266" t="str">
        <f t="shared" ca="1" si="33"/>
        <v xml:space="preserve"> </v>
      </c>
      <c r="O75" s="64" t="str">
        <f t="shared" si="37"/>
        <v xml:space="preserve"> </v>
      </c>
      <c r="P75" s="65" t="str">
        <f t="shared" si="38"/>
        <v xml:space="preserve"> </v>
      </c>
      <c r="Q75" s="67"/>
      <c r="R75" s="67"/>
      <c r="S75" s="632"/>
      <c r="AC75" s="535"/>
      <c r="AD75" s="535"/>
      <c r="AS75" s="535"/>
      <c r="AU75" s="339">
        <v>70</v>
      </c>
      <c r="AV75" s="68">
        <v>0</v>
      </c>
    </row>
    <row r="76" spans="2:48" s="68" customFormat="1" x14ac:dyDescent="0.2">
      <c r="B76" s="629"/>
      <c r="C76" s="636"/>
      <c r="D76" s="534"/>
      <c r="E76" s="534"/>
      <c r="F76" s="630"/>
      <c r="G76" s="630"/>
      <c r="H76" s="630"/>
      <c r="I76" s="534"/>
      <c r="J76" s="266" t="str">
        <f t="shared" ca="1" si="31"/>
        <v xml:space="preserve"> </v>
      </c>
      <c r="K76" s="534"/>
      <c r="L76" s="266" t="str">
        <f t="shared" ca="1" si="32"/>
        <v xml:space="preserve"> </v>
      </c>
      <c r="M76" s="631"/>
      <c r="N76" s="266" t="str">
        <f t="shared" ca="1" si="33"/>
        <v xml:space="preserve"> </v>
      </c>
      <c r="O76" s="64" t="str">
        <f t="shared" si="37"/>
        <v xml:space="preserve"> </v>
      </c>
      <c r="P76" s="65" t="str">
        <f t="shared" si="38"/>
        <v xml:space="preserve"> </v>
      </c>
      <c r="Q76" s="67"/>
      <c r="R76" s="67"/>
      <c r="S76" s="632"/>
      <c r="AC76" s="535"/>
      <c r="AD76" s="535"/>
      <c r="AS76" s="535"/>
      <c r="AU76" s="339">
        <v>71</v>
      </c>
      <c r="AV76" s="68">
        <v>0</v>
      </c>
    </row>
    <row r="77" spans="2:48" s="68" customFormat="1" x14ac:dyDescent="0.2">
      <c r="B77" s="629"/>
      <c r="C77" s="629"/>
      <c r="D77" s="534"/>
      <c r="E77" s="534"/>
      <c r="F77" s="630"/>
      <c r="G77" s="534"/>
      <c r="H77" s="534"/>
      <c r="I77" s="534"/>
      <c r="J77" s="266" t="str">
        <f t="shared" ca="1" si="31"/>
        <v xml:space="preserve"> </v>
      </c>
      <c r="K77" s="534"/>
      <c r="L77" s="266" t="str">
        <f t="shared" ca="1" si="32"/>
        <v xml:space="preserve"> </v>
      </c>
      <c r="M77" s="631"/>
      <c r="N77" s="266" t="str">
        <f t="shared" ca="1" si="33"/>
        <v xml:space="preserve"> </v>
      </c>
      <c r="O77" s="64" t="str">
        <f t="shared" si="37"/>
        <v xml:space="preserve"> </v>
      </c>
      <c r="P77" s="65" t="str">
        <f t="shared" si="38"/>
        <v xml:space="preserve"> </v>
      </c>
      <c r="Q77" s="67"/>
      <c r="R77" s="67"/>
      <c r="S77" s="632"/>
      <c r="AC77" s="535"/>
      <c r="AD77" s="535"/>
      <c r="AS77" s="535"/>
      <c r="AU77" s="339">
        <v>72</v>
      </c>
      <c r="AV77" s="68">
        <v>0</v>
      </c>
    </row>
    <row r="78" spans="2:48" s="68" customFormat="1" x14ac:dyDescent="0.2">
      <c r="B78" s="629"/>
      <c r="C78" s="636"/>
      <c r="D78" s="534"/>
      <c r="E78" s="534"/>
      <c r="F78" s="630"/>
      <c r="G78" s="534"/>
      <c r="H78" s="534"/>
      <c r="I78" s="534"/>
      <c r="J78" s="266" t="str">
        <f t="shared" ca="1" si="31"/>
        <v xml:space="preserve"> </v>
      </c>
      <c r="K78" s="534"/>
      <c r="L78" s="266" t="str">
        <f t="shared" ca="1" si="32"/>
        <v xml:space="preserve"> </v>
      </c>
      <c r="M78" s="631"/>
      <c r="N78" s="266" t="str">
        <f t="shared" ca="1" si="33"/>
        <v xml:space="preserve"> </v>
      </c>
      <c r="O78" s="64" t="str">
        <f t="shared" si="37"/>
        <v xml:space="preserve"> </v>
      </c>
      <c r="P78" s="65" t="str">
        <f t="shared" si="38"/>
        <v xml:space="preserve"> </v>
      </c>
      <c r="Q78" s="67"/>
      <c r="R78" s="67"/>
      <c r="S78" s="632"/>
      <c r="AC78" s="535"/>
      <c r="AD78" s="535"/>
      <c r="AS78" s="535"/>
      <c r="AU78" s="339">
        <v>73</v>
      </c>
      <c r="AV78" s="68">
        <v>0</v>
      </c>
    </row>
    <row r="79" spans="2:48" s="68" customFormat="1" x14ac:dyDescent="0.2">
      <c r="B79" s="629"/>
      <c r="C79" s="629"/>
      <c r="D79" s="534"/>
      <c r="E79" s="534"/>
      <c r="F79" s="630"/>
      <c r="G79" s="534"/>
      <c r="H79" s="534"/>
      <c r="I79" s="534"/>
      <c r="J79" s="266" t="str">
        <f t="shared" ref="J79:J142" ca="1" si="39">IF(D79&gt;"A",IF(I79&lt;&gt;"P",LOOKUP(I79,INDIRECT(LOOKUP(I$3,eventlookup)&amp;"SCALE"),INDIRECT(LOOKUP(I$3,eventlookup)&amp;$D79&amp;TEXT(LOOKUP($E79,agelookup),"##"))),"P")," ")</f>
        <v xml:space="preserve"> </v>
      </c>
      <c r="K79" s="534"/>
      <c r="L79" s="266" t="str">
        <f t="shared" ref="L79:L142" ca="1" si="40">IF(D79&gt;"A",IF(K79&lt;&gt;"P",LOOKUP(K79,INDIRECT(LOOKUP(K$3,eventlookup)&amp;"SCALE"),INDIRECT(LOOKUP(K$3,eventlookup)&amp;$D79&amp;TEXT(LOOKUP($E79,agelookup),"##"))),"P")," ")</f>
        <v xml:space="preserve"> </v>
      </c>
      <c r="M79" s="631"/>
      <c r="N79" s="266" t="str">
        <f t="shared" ref="N79:N142" ca="1" si="41">IF(D79&gt;"A",IF(M79&lt;&gt;"NOGO",IF(M79&lt;&gt;"GO",LOOKUP(IF(M79&gt;=1000,TIME(0,LEFT(M79,2),RIGHT(M79,2)+5),TIME(0,LEFT(M79,1), RIGHT(M79,2)+5)), INDIRECT(LOOKUP(M$3,eventlookup)&amp;"SCALE"),INDIRECT(LOOKUP(M$3,eventlookup)&amp;$D79&amp;TEXT(LOOKUP($E79,agelookup),"##"))),"GO"),"NOGO")," ")</f>
        <v xml:space="preserve"> </v>
      </c>
      <c r="O79" s="64" t="str">
        <f t="shared" ref="O79:O110" si="42">IF(D79&gt;"A",SUMIF(J79,"&lt;&gt;P",J79)+SUMIF(L79,"&lt;&gt;P",L79)+SUMIF(N79,"&gt;0")," ")</f>
        <v xml:space="preserve"> </v>
      </c>
      <c r="P79" s="65" t="str">
        <f t="shared" ref="P79:P110" si="43">IF(D79&gt;"A",IF(O79&gt;0,IF(J79&gt;=60,IF(L79&gt;=60,IF(AND(N79&lt;&gt;"NOGO",N79&gt;=60),"PASS","FAIL"),"FAIL"),"FAIL"),IF(AND(J79="P",L79="P",N79="GO"),"PASS","FAIL"))," ")</f>
        <v xml:space="preserve"> </v>
      </c>
      <c r="Q79" s="67"/>
      <c r="R79" s="67"/>
      <c r="S79" s="632"/>
      <c r="AC79" s="535"/>
      <c r="AD79" s="535"/>
      <c r="AS79" s="535"/>
      <c r="AU79" s="339">
        <v>74</v>
      </c>
      <c r="AV79" s="68">
        <v>0</v>
      </c>
    </row>
    <row r="80" spans="2:48" s="68" customFormat="1" x14ac:dyDescent="0.2">
      <c r="B80" s="629"/>
      <c r="C80" s="629"/>
      <c r="D80" s="534"/>
      <c r="E80" s="534"/>
      <c r="F80" s="630"/>
      <c r="G80" s="534"/>
      <c r="H80" s="534"/>
      <c r="I80" s="534"/>
      <c r="J80" s="266" t="str">
        <f t="shared" ca="1" si="39"/>
        <v xml:space="preserve"> </v>
      </c>
      <c r="K80" s="534"/>
      <c r="L80" s="266" t="str">
        <f t="shared" ca="1" si="40"/>
        <v xml:space="preserve"> </v>
      </c>
      <c r="M80" s="631"/>
      <c r="N80" s="266" t="str">
        <f t="shared" ca="1" si="41"/>
        <v xml:space="preserve"> </v>
      </c>
      <c r="O80" s="64" t="str">
        <f t="shared" si="42"/>
        <v xml:space="preserve"> </v>
      </c>
      <c r="P80" s="65" t="str">
        <f t="shared" si="43"/>
        <v xml:space="preserve"> </v>
      </c>
      <c r="Q80" s="67"/>
      <c r="R80" s="67"/>
      <c r="S80" s="632"/>
      <c r="AC80" s="535"/>
      <c r="AD80" s="535"/>
      <c r="AS80" s="535"/>
      <c r="AU80" s="339">
        <v>75</v>
      </c>
      <c r="AV80" s="68">
        <v>0</v>
      </c>
    </row>
    <row r="81" spans="2:48" s="68" customFormat="1" x14ac:dyDescent="0.2">
      <c r="B81" s="629"/>
      <c r="C81" s="636"/>
      <c r="D81" s="534"/>
      <c r="E81" s="534"/>
      <c r="F81" s="630"/>
      <c r="G81" s="534"/>
      <c r="H81" s="630"/>
      <c r="I81" s="534"/>
      <c r="J81" s="266" t="str">
        <f t="shared" ca="1" si="39"/>
        <v xml:space="preserve"> </v>
      </c>
      <c r="K81" s="534"/>
      <c r="L81" s="266" t="str">
        <f t="shared" ca="1" si="40"/>
        <v xml:space="preserve"> </v>
      </c>
      <c r="M81" s="631"/>
      <c r="N81" s="266" t="str">
        <f t="shared" ca="1" si="41"/>
        <v xml:space="preserve"> </v>
      </c>
      <c r="O81" s="64" t="str">
        <f t="shared" si="42"/>
        <v xml:space="preserve"> </v>
      </c>
      <c r="P81" s="65" t="str">
        <f t="shared" si="43"/>
        <v xml:space="preserve"> </v>
      </c>
      <c r="Q81" s="67"/>
      <c r="R81" s="67"/>
      <c r="S81" s="632"/>
      <c r="AC81" s="535"/>
      <c r="AD81" s="535"/>
      <c r="AS81" s="535"/>
      <c r="AU81" s="339">
        <v>76</v>
      </c>
      <c r="AV81" s="68">
        <v>0</v>
      </c>
    </row>
    <row r="82" spans="2:48" s="68" customFormat="1" x14ac:dyDescent="0.2">
      <c r="B82" s="629"/>
      <c r="C82" s="636"/>
      <c r="D82" s="534"/>
      <c r="E82" s="534"/>
      <c r="F82" s="630"/>
      <c r="G82" s="534"/>
      <c r="H82" s="534"/>
      <c r="I82" s="534"/>
      <c r="J82" s="266" t="str">
        <f t="shared" ca="1" si="39"/>
        <v xml:space="preserve"> </v>
      </c>
      <c r="K82" s="534"/>
      <c r="L82" s="266" t="str">
        <f t="shared" ca="1" si="40"/>
        <v xml:space="preserve"> </v>
      </c>
      <c r="M82" s="631"/>
      <c r="N82" s="266" t="str">
        <f t="shared" ca="1" si="41"/>
        <v xml:space="preserve"> </v>
      </c>
      <c r="O82" s="64" t="str">
        <f t="shared" si="42"/>
        <v xml:space="preserve"> </v>
      </c>
      <c r="P82" s="65" t="str">
        <f t="shared" si="43"/>
        <v xml:space="preserve"> </v>
      </c>
      <c r="Q82" s="67"/>
      <c r="R82" s="67"/>
      <c r="S82" s="632"/>
      <c r="AC82" s="535"/>
      <c r="AD82" s="535"/>
      <c r="AS82" s="535"/>
      <c r="AU82" s="339">
        <v>77</v>
      </c>
      <c r="AV82" s="68">
        <v>0</v>
      </c>
    </row>
    <row r="83" spans="2:48" s="68" customFormat="1" x14ac:dyDescent="0.2">
      <c r="B83" s="629"/>
      <c r="C83" s="636"/>
      <c r="D83" s="534"/>
      <c r="E83" s="534"/>
      <c r="F83" s="630"/>
      <c r="G83" s="534"/>
      <c r="H83" s="534"/>
      <c r="I83" s="534"/>
      <c r="J83" s="266" t="str">
        <f t="shared" ca="1" si="39"/>
        <v xml:space="preserve"> </v>
      </c>
      <c r="K83" s="534"/>
      <c r="L83" s="266" t="str">
        <f t="shared" ca="1" si="40"/>
        <v xml:space="preserve"> </v>
      </c>
      <c r="M83" s="631"/>
      <c r="N83" s="266" t="str">
        <f t="shared" ca="1" si="41"/>
        <v xml:space="preserve"> </v>
      </c>
      <c r="O83" s="64" t="str">
        <f t="shared" si="42"/>
        <v xml:space="preserve"> </v>
      </c>
      <c r="P83" s="65" t="str">
        <f t="shared" si="43"/>
        <v xml:space="preserve"> </v>
      </c>
      <c r="Q83" s="67"/>
      <c r="R83" s="67"/>
      <c r="S83" s="632"/>
      <c r="AC83" s="535"/>
      <c r="AD83" s="535"/>
      <c r="AS83" s="535"/>
      <c r="AU83" s="339">
        <v>78</v>
      </c>
      <c r="AV83" s="68">
        <v>0</v>
      </c>
    </row>
    <row r="84" spans="2:48" s="68" customFormat="1" x14ac:dyDescent="0.2">
      <c r="B84" s="629"/>
      <c r="C84" s="636"/>
      <c r="D84" s="534"/>
      <c r="E84" s="534"/>
      <c r="F84" s="630"/>
      <c r="G84" s="534"/>
      <c r="H84" s="534"/>
      <c r="I84" s="534"/>
      <c r="J84" s="266" t="str">
        <f t="shared" ca="1" si="39"/>
        <v xml:space="preserve"> </v>
      </c>
      <c r="K84" s="534"/>
      <c r="L84" s="266" t="str">
        <f t="shared" ca="1" si="40"/>
        <v xml:space="preserve"> </v>
      </c>
      <c r="M84" s="631"/>
      <c r="N84" s="266" t="str">
        <f t="shared" ca="1" si="41"/>
        <v xml:space="preserve"> </v>
      </c>
      <c r="O84" s="64" t="str">
        <f t="shared" si="42"/>
        <v xml:space="preserve"> </v>
      </c>
      <c r="P84" s="65" t="str">
        <f t="shared" si="43"/>
        <v xml:space="preserve"> </v>
      </c>
      <c r="Q84" s="67"/>
      <c r="R84" s="67"/>
      <c r="S84" s="632"/>
      <c r="AC84" s="535"/>
      <c r="AD84" s="535"/>
      <c r="AS84" s="535"/>
      <c r="AU84" s="339">
        <v>79</v>
      </c>
      <c r="AV84" s="68">
        <v>0</v>
      </c>
    </row>
    <row r="85" spans="2:48" s="68" customFormat="1" x14ac:dyDescent="0.2">
      <c r="B85" s="629"/>
      <c r="C85" s="636"/>
      <c r="D85" s="534"/>
      <c r="E85" s="534"/>
      <c r="F85" s="630"/>
      <c r="G85" s="534"/>
      <c r="H85" s="534"/>
      <c r="I85" s="534"/>
      <c r="J85" s="266" t="str">
        <f t="shared" ca="1" si="39"/>
        <v xml:space="preserve"> </v>
      </c>
      <c r="K85" s="534"/>
      <c r="L85" s="266" t="str">
        <f t="shared" ca="1" si="40"/>
        <v xml:space="preserve"> </v>
      </c>
      <c r="M85" s="631"/>
      <c r="N85" s="266" t="str">
        <f t="shared" ca="1" si="41"/>
        <v xml:space="preserve"> </v>
      </c>
      <c r="O85" s="64" t="str">
        <f t="shared" si="42"/>
        <v xml:space="preserve"> </v>
      </c>
      <c r="P85" s="65" t="str">
        <f t="shared" si="43"/>
        <v xml:space="preserve"> </v>
      </c>
      <c r="Q85" s="67"/>
      <c r="R85" s="67"/>
      <c r="S85" s="632"/>
      <c r="AC85" s="535"/>
      <c r="AD85" s="535"/>
      <c r="AS85" s="535"/>
      <c r="AU85" s="339">
        <v>80</v>
      </c>
      <c r="AV85" s="68">
        <v>0</v>
      </c>
    </row>
    <row r="86" spans="2:48" s="68" customFormat="1" x14ac:dyDescent="0.2">
      <c r="B86" s="629"/>
      <c r="C86" s="636"/>
      <c r="D86" s="534"/>
      <c r="E86" s="534"/>
      <c r="F86" s="630"/>
      <c r="G86" s="534"/>
      <c r="H86" s="534"/>
      <c r="I86" s="534"/>
      <c r="J86" s="266" t="str">
        <f t="shared" ca="1" si="39"/>
        <v xml:space="preserve"> </v>
      </c>
      <c r="K86" s="534"/>
      <c r="L86" s="266" t="str">
        <f t="shared" ca="1" si="40"/>
        <v xml:space="preserve"> </v>
      </c>
      <c r="M86" s="631"/>
      <c r="N86" s="266" t="str">
        <f t="shared" ca="1" si="41"/>
        <v xml:space="preserve"> </v>
      </c>
      <c r="O86" s="64" t="str">
        <f t="shared" si="42"/>
        <v xml:space="preserve"> </v>
      </c>
      <c r="P86" s="65" t="str">
        <f t="shared" si="43"/>
        <v xml:space="preserve"> </v>
      </c>
      <c r="Q86" s="67"/>
      <c r="R86" s="67"/>
      <c r="S86" s="632"/>
      <c r="AC86" s="535"/>
      <c r="AD86" s="535"/>
      <c r="AS86" s="535"/>
      <c r="AU86" s="339">
        <v>81</v>
      </c>
      <c r="AV86" s="68">
        <v>0</v>
      </c>
    </row>
    <row r="87" spans="2:48" s="68" customFormat="1" x14ac:dyDescent="0.2">
      <c r="B87" s="629"/>
      <c r="C87" s="636"/>
      <c r="D87" s="534"/>
      <c r="E87" s="534"/>
      <c r="F87" s="630"/>
      <c r="G87" s="534"/>
      <c r="H87" s="630"/>
      <c r="I87" s="534"/>
      <c r="J87" s="266" t="str">
        <f t="shared" ca="1" si="39"/>
        <v xml:space="preserve"> </v>
      </c>
      <c r="K87" s="534"/>
      <c r="L87" s="266" t="str">
        <f t="shared" ca="1" si="40"/>
        <v xml:space="preserve"> </v>
      </c>
      <c r="M87" s="631"/>
      <c r="N87" s="266" t="str">
        <f t="shared" ca="1" si="41"/>
        <v xml:space="preserve"> </v>
      </c>
      <c r="O87" s="64" t="str">
        <f t="shared" si="42"/>
        <v xml:space="preserve"> </v>
      </c>
      <c r="P87" s="65" t="str">
        <f t="shared" si="43"/>
        <v xml:space="preserve"> </v>
      </c>
      <c r="Q87" s="67"/>
      <c r="R87" s="67"/>
      <c r="S87" s="632"/>
      <c r="AC87" s="535"/>
      <c r="AD87" s="535"/>
      <c r="AS87" s="535"/>
      <c r="AU87" s="339">
        <v>82</v>
      </c>
      <c r="AV87" s="68">
        <v>0</v>
      </c>
    </row>
    <row r="88" spans="2:48" s="68" customFormat="1" x14ac:dyDescent="0.2">
      <c r="B88" s="629"/>
      <c r="C88" s="629"/>
      <c r="D88" s="534"/>
      <c r="E88" s="534"/>
      <c r="F88" s="630"/>
      <c r="G88" s="534"/>
      <c r="H88" s="534"/>
      <c r="I88" s="534"/>
      <c r="J88" s="266" t="str">
        <f t="shared" ca="1" si="39"/>
        <v xml:space="preserve"> </v>
      </c>
      <c r="K88" s="534"/>
      <c r="L88" s="266" t="str">
        <f t="shared" ca="1" si="40"/>
        <v xml:space="preserve"> </v>
      </c>
      <c r="M88" s="631"/>
      <c r="N88" s="266" t="str">
        <f t="shared" ca="1" si="41"/>
        <v xml:space="preserve"> </v>
      </c>
      <c r="O88" s="64" t="str">
        <f t="shared" si="42"/>
        <v xml:space="preserve"> </v>
      </c>
      <c r="P88" s="65" t="str">
        <f t="shared" si="43"/>
        <v xml:space="preserve"> </v>
      </c>
      <c r="Q88" s="67"/>
      <c r="R88" s="67"/>
      <c r="S88" s="632"/>
      <c r="AC88" s="535"/>
      <c r="AD88" s="535"/>
      <c r="AS88" s="535"/>
      <c r="AU88" s="339">
        <v>83</v>
      </c>
      <c r="AV88" s="68">
        <v>0</v>
      </c>
    </row>
    <row r="89" spans="2:48" s="68" customFormat="1" x14ac:dyDescent="0.2">
      <c r="B89" s="629"/>
      <c r="C89" s="636"/>
      <c r="D89" s="534"/>
      <c r="E89" s="534"/>
      <c r="F89" s="630"/>
      <c r="G89" s="534"/>
      <c r="H89" s="534"/>
      <c r="I89" s="534"/>
      <c r="J89" s="266" t="str">
        <f t="shared" ca="1" si="39"/>
        <v xml:space="preserve"> </v>
      </c>
      <c r="K89" s="534"/>
      <c r="L89" s="266" t="str">
        <f t="shared" ca="1" si="40"/>
        <v xml:space="preserve"> </v>
      </c>
      <c r="M89" s="631"/>
      <c r="N89" s="266" t="str">
        <f t="shared" ca="1" si="41"/>
        <v xml:space="preserve"> </v>
      </c>
      <c r="O89" s="64" t="str">
        <f t="shared" si="42"/>
        <v xml:space="preserve"> </v>
      </c>
      <c r="P89" s="65" t="str">
        <f t="shared" si="43"/>
        <v xml:space="preserve"> </v>
      </c>
      <c r="Q89" s="67"/>
      <c r="R89" s="67"/>
      <c r="S89" s="632"/>
      <c r="AC89" s="535"/>
      <c r="AD89" s="535"/>
      <c r="AS89" s="535"/>
      <c r="AU89" s="339">
        <v>84</v>
      </c>
      <c r="AV89" s="68">
        <v>0</v>
      </c>
    </row>
    <row r="90" spans="2:48" s="68" customFormat="1" x14ac:dyDescent="0.2">
      <c r="B90" s="629"/>
      <c r="C90" s="629"/>
      <c r="D90" s="534"/>
      <c r="E90" s="534"/>
      <c r="F90" s="630"/>
      <c r="G90" s="534"/>
      <c r="H90" s="630"/>
      <c r="I90" s="534"/>
      <c r="J90" s="266" t="str">
        <f t="shared" ca="1" si="39"/>
        <v xml:space="preserve"> </v>
      </c>
      <c r="K90" s="534"/>
      <c r="L90" s="266" t="str">
        <f t="shared" ca="1" si="40"/>
        <v xml:space="preserve"> </v>
      </c>
      <c r="M90" s="631"/>
      <c r="N90" s="266" t="str">
        <f t="shared" ca="1" si="41"/>
        <v xml:space="preserve"> </v>
      </c>
      <c r="O90" s="64" t="str">
        <f t="shared" si="42"/>
        <v xml:space="preserve"> </v>
      </c>
      <c r="P90" s="65" t="str">
        <f t="shared" si="43"/>
        <v xml:space="preserve"> </v>
      </c>
      <c r="Q90" s="67"/>
      <c r="R90" s="67"/>
      <c r="S90" s="632"/>
      <c r="AC90" s="535"/>
      <c r="AD90" s="535"/>
      <c r="AS90" s="535"/>
      <c r="AU90" s="339">
        <v>85</v>
      </c>
      <c r="AV90" s="68">
        <v>0</v>
      </c>
    </row>
    <row r="91" spans="2:48" s="68" customFormat="1" x14ac:dyDescent="0.2">
      <c r="B91" s="636"/>
      <c r="C91" s="636"/>
      <c r="D91" s="534"/>
      <c r="E91" s="534"/>
      <c r="F91" s="630"/>
      <c r="G91" s="534"/>
      <c r="H91" s="630"/>
      <c r="I91" s="534"/>
      <c r="J91" s="266" t="str">
        <f t="shared" ca="1" si="39"/>
        <v xml:space="preserve"> </v>
      </c>
      <c r="K91" s="534"/>
      <c r="L91" s="266" t="str">
        <f t="shared" ca="1" si="40"/>
        <v xml:space="preserve"> </v>
      </c>
      <c r="M91" s="631"/>
      <c r="N91" s="266" t="str">
        <f t="shared" ca="1" si="41"/>
        <v xml:space="preserve"> </v>
      </c>
      <c r="O91" s="64" t="str">
        <f t="shared" si="42"/>
        <v xml:space="preserve"> </v>
      </c>
      <c r="P91" s="65" t="str">
        <f t="shared" si="43"/>
        <v xml:space="preserve"> </v>
      </c>
      <c r="Q91" s="67"/>
      <c r="R91" s="67"/>
      <c r="S91" s="632"/>
      <c r="AS91" s="535"/>
      <c r="AU91" s="339">
        <v>86</v>
      </c>
      <c r="AV91" s="68">
        <v>0</v>
      </c>
    </row>
    <row r="92" spans="2:48" s="68" customFormat="1" x14ac:dyDescent="0.2">
      <c r="B92" s="629"/>
      <c r="C92" s="636"/>
      <c r="D92" s="534"/>
      <c r="E92" s="534"/>
      <c r="F92" s="630"/>
      <c r="G92" s="534"/>
      <c r="H92" s="630"/>
      <c r="I92" s="534"/>
      <c r="J92" s="266" t="str">
        <f t="shared" ca="1" si="39"/>
        <v xml:space="preserve"> </v>
      </c>
      <c r="K92" s="534"/>
      <c r="L92" s="266" t="str">
        <f t="shared" ca="1" si="40"/>
        <v xml:space="preserve"> </v>
      </c>
      <c r="M92" s="631"/>
      <c r="N92" s="266" t="str">
        <f t="shared" ca="1" si="41"/>
        <v xml:space="preserve"> </v>
      </c>
      <c r="O92" s="64" t="str">
        <f t="shared" si="42"/>
        <v xml:space="preserve"> </v>
      </c>
      <c r="P92" s="65" t="str">
        <f t="shared" si="43"/>
        <v xml:space="preserve"> </v>
      </c>
      <c r="Q92" s="67"/>
      <c r="R92" s="67"/>
      <c r="S92" s="632"/>
      <c r="AS92" s="535"/>
      <c r="AU92" s="339">
        <v>87</v>
      </c>
      <c r="AV92" s="68">
        <v>0</v>
      </c>
    </row>
    <row r="93" spans="2:48" s="68" customFormat="1" x14ac:dyDescent="0.2">
      <c r="B93" s="629"/>
      <c r="C93" s="636"/>
      <c r="D93" s="534"/>
      <c r="E93" s="534"/>
      <c r="F93" s="630"/>
      <c r="G93" s="534"/>
      <c r="H93" s="534"/>
      <c r="I93" s="534"/>
      <c r="J93" s="266" t="str">
        <f t="shared" ca="1" si="39"/>
        <v xml:space="preserve"> </v>
      </c>
      <c r="K93" s="534"/>
      <c r="L93" s="266" t="str">
        <f t="shared" ca="1" si="40"/>
        <v xml:space="preserve"> </v>
      </c>
      <c r="M93" s="631"/>
      <c r="N93" s="266" t="str">
        <f t="shared" ca="1" si="41"/>
        <v xml:space="preserve"> </v>
      </c>
      <c r="O93" s="64" t="str">
        <f t="shared" si="42"/>
        <v xml:space="preserve"> </v>
      </c>
      <c r="P93" s="65" t="str">
        <f t="shared" si="43"/>
        <v xml:space="preserve"> </v>
      </c>
      <c r="Q93" s="67"/>
      <c r="R93" s="67"/>
      <c r="S93" s="632"/>
      <c r="AS93" s="535"/>
      <c r="AU93" s="339">
        <v>88</v>
      </c>
      <c r="AV93" s="68">
        <v>0</v>
      </c>
    </row>
    <row r="94" spans="2:48" s="68" customFormat="1" x14ac:dyDescent="0.2">
      <c r="B94" s="629"/>
      <c r="C94" s="636"/>
      <c r="D94" s="534"/>
      <c r="E94" s="534"/>
      <c r="F94" s="630"/>
      <c r="G94" s="534"/>
      <c r="H94" s="630"/>
      <c r="I94" s="534"/>
      <c r="J94" s="266" t="str">
        <f t="shared" ca="1" si="39"/>
        <v xml:space="preserve"> </v>
      </c>
      <c r="K94" s="534"/>
      <c r="L94" s="266" t="str">
        <f t="shared" ca="1" si="40"/>
        <v xml:space="preserve"> </v>
      </c>
      <c r="M94" s="631"/>
      <c r="N94" s="266" t="str">
        <f t="shared" ca="1" si="41"/>
        <v xml:space="preserve"> </v>
      </c>
      <c r="O94" s="64" t="str">
        <f t="shared" si="42"/>
        <v xml:space="preserve"> </v>
      </c>
      <c r="P94" s="65" t="str">
        <f t="shared" si="43"/>
        <v xml:space="preserve"> </v>
      </c>
      <c r="Q94" s="67"/>
      <c r="R94" s="67"/>
      <c r="S94" s="632"/>
      <c r="AS94" s="535"/>
      <c r="AU94" s="339">
        <v>89</v>
      </c>
      <c r="AV94" s="68">
        <v>0</v>
      </c>
    </row>
    <row r="95" spans="2:48" s="68" customFormat="1" x14ac:dyDescent="0.2">
      <c r="B95" s="629"/>
      <c r="C95" s="629"/>
      <c r="D95" s="534"/>
      <c r="E95" s="534"/>
      <c r="F95" s="630"/>
      <c r="G95" s="630"/>
      <c r="H95" s="630"/>
      <c r="I95" s="534"/>
      <c r="J95" s="266" t="str">
        <f t="shared" ca="1" si="39"/>
        <v xml:space="preserve"> </v>
      </c>
      <c r="K95" s="534"/>
      <c r="L95" s="266" t="str">
        <f t="shared" ca="1" si="40"/>
        <v xml:space="preserve"> </v>
      </c>
      <c r="M95" s="631"/>
      <c r="N95" s="266" t="str">
        <f t="shared" ca="1" si="41"/>
        <v xml:space="preserve"> </v>
      </c>
      <c r="O95" s="64" t="str">
        <f t="shared" si="42"/>
        <v xml:space="preserve"> </v>
      </c>
      <c r="P95" s="65" t="str">
        <f t="shared" si="43"/>
        <v xml:space="preserve"> </v>
      </c>
      <c r="Q95" s="67"/>
      <c r="R95" s="67"/>
      <c r="S95" s="632"/>
      <c r="AS95" s="535"/>
      <c r="AU95" s="339">
        <v>90</v>
      </c>
      <c r="AV95" s="68">
        <v>0</v>
      </c>
    </row>
    <row r="96" spans="2:48" s="68" customFormat="1" x14ac:dyDescent="0.2">
      <c r="B96" s="629"/>
      <c r="C96" s="629"/>
      <c r="D96" s="534"/>
      <c r="E96" s="534"/>
      <c r="F96" s="630"/>
      <c r="G96" s="534"/>
      <c r="H96" s="534"/>
      <c r="I96" s="534"/>
      <c r="J96" s="266" t="str">
        <f t="shared" ca="1" si="39"/>
        <v xml:space="preserve"> </v>
      </c>
      <c r="K96" s="534"/>
      <c r="L96" s="266" t="str">
        <f t="shared" ca="1" si="40"/>
        <v xml:space="preserve"> </v>
      </c>
      <c r="M96" s="631"/>
      <c r="N96" s="266" t="str">
        <f t="shared" ca="1" si="41"/>
        <v xml:space="preserve"> </v>
      </c>
      <c r="O96" s="64" t="str">
        <f t="shared" si="42"/>
        <v xml:space="preserve"> </v>
      </c>
      <c r="P96" s="65" t="str">
        <f t="shared" si="43"/>
        <v xml:space="preserve"> </v>
      </c>
      <c r="Q96" s="67"/>
      <c r="R96" s="67"/>
      <c r="S96" s="632"/>
      <c r="AS96" s="535"/>
      <c r="AU96" s="339">
        <v>91</v>
      </c>
      <c r="AV96" s="68">
        <v>0</v>
      </c>
    </row>
    <row r="97" spans="2:48" s="68" customFormat="1" x14ac:dyDescent="0.2">
      <c r="B97" s="636"/>
      <c r="C97" s="636"/>
      <c r="D97" s="534"/>
      <c r="E97" s="534"/>
      <c r="F97" s="630"/>
      <c r="G97" s="534"/>
      <c r="H97" s="534"/>
      <c r="I97" s="534"/>
      <c r="J97" s="266" t="str">
        <f t="shared" ca="1" si="39"/>
        <v xml:space="preserve"> </v>
      </c>
      <c r="K97" s="534"/>
      <c r="L97" s="266" t="str">
        <f t="shared" ca="1" si="40"/>
        <v xml:space="preserve"> </v>
      </c>
      <c r="M97" s="631"/>
      <c r="N97" s="266" t="str">
        <f t="shared" ca="1" si="41"/>
        <v xml:space="preserve"> </v>
      </c>
      <c r="O97" s="64" t="str">
        <f t="shared" si="42"/>
        <v xml:space="preserve"> </v>
      </c>
      <c r="P97" s="65" t="str">
        <f t="shared" si="43"/>
        <v xml:space="preserve"> </v>
      </c>
      <c r="Q97" s="67"/>
      <c r="R97" s="67"/>
      <c r="S97" s="632"/>
      <c r="AS97" s="535"/>
      <c r="AU97" s="339">
        <v>92</v>
      </c>
      <c r="AV97" s="68">
        <v>0</v>
      </c>
    </row>
    <row r="98" spans="2:48" s="68" customFormat="1" x14ac:dyDescent="0.2">
      <c r="B98" s="629"/>
      <c r="C98" s="636"/>
      <c r="D98" s="534"/>
      <c r="E98" s="534"/>
      <c r="F98" s="630"/>
      <c r="G98" s="534"/>
      <c r="H98" s="534"/>
      <c r="I98" s="534"/>
      <c r="J98" s="266" t="str">
        <f t="shared" ca="1" si="39"/>
        <v xml:space="preserve"> </v>
      </c>
      <c r="K98" s="534"/>
      <c r="L98" s="266" t="str">
        <f t="shared" ca="1" si="40"/>
        <v xml:space="preserve"> </v>
      </c>
      <c r="M98" s="631"/>
      <c r="N98" s="266" t="str">
        <f t="shared" ca="1" si="41"/>
        <v xml:space="preserve"> </v>
      </c>
      <c r="O98" s="64" t="str">
        <f t="shared" si="42"/>
        <v xml:space="preserve"> </v>
      </c>
      <c r="P98" s="65" t="str">
        <f t="shared" si="43"/>
        <v xml:space="preserve"> </v>
      </c>
      <c r="Q98" s="67"/>
      <c r="R98" s="67"/>
      <c r="S98" s="632"/>
      <c r="AS98" s="535"/>
      <c r="AU98" s="339">
        <v>93</v>
      </c>
      <c r="AV98" s="68">
        <v>0</v>
      </c>
    </row>
    <row r="99" spans="2:48" s="68" customFormat="1" x14ac:dyDescent="0.2">
      <c r="B99" s="629"/>
      <c r="C99" s="636"/>
      <c r="D99" s="534"/>
      <c r="E99" s="534"/>
      <c r="F99" s="630"/>
      <c r="G99" s="534"/>
      <c r="H99" s="534"/>
      <c r="I99" s="534"/>
      <c r="J99" s="266" t="str">
        <f t="shared" ca="1" si="39"/>
        <v xml:space="preserve"> </v>
      </c>
      <c r="K99" s="534"/>
      <c r="L99" s="266" t="str">
        <f t="shared" ca="1" si="40"/>
        <v xml:space="preserve"> </v>
      </c>
      <c r="M99" s="631"/>
      <c r="N99" s="266" t="str">
        <f t="shared" ca="1" si="41"/>
        <v xml:space="preserve"> </v>
      </c>
      <c r="O99" s="64" t="str">
        <f t="shared" si="42"/>
        <v xml:space="preserve"> </v>
      </c>
      <c r="P99" s="65" t="str">
        <f t="shared" si="43"/>
        <v xml:space="preserve"> </v>
      </c>
      <c r="Q99" s="67"/>
      <c r="R99" s="67"/>
      <c r="S99" s="632"/>
      <c r="AS99" s="535"/>
      <c r="AU99" s="339">
        <v>94</v>
      </c>
      <c r="AV99" s="68">
        <v>0</v>
      </c>
    </row>
    <row r="100" spans="2:48" s="68" customFormat="1" x14ac:dyDescent="0.2">
      <c r="B100" s="629"/>
      <c r="C100" s="629"/>
      <c r="D100" s="534"/>
      <c r="E100" s="534"/>
      <c r="F100" s="630"/>
      <c r="G100" s="534"/>
      <c r="H100" s="630"/>
      <c r="I100" s="534"/>
      <c r="J100" s="266" t="str">
        <f t="shared" ca="1" si="39"/>
        <v xml:space="preserve"> </v>
      </c>
      <c r="K100" s="534"/>
      <c r="L100" s="266" t="str">
        <f t="shared" ca="1" si="40"/>
        <v xml:space="preserve"> </v>
      </c>
      <c r="M100" s="631"/>
      <c r="N100" s="266" t="str">
        <f t="shared" ca="1" si="41"/>
        <v xml:space="preserve"> </v>
      </c>
      <c r="O100" s="64" t="str">
        <f t="shared" si="42"/>
        <v xml:space="preserve"> </v>
      </c>
      <c r="P100" s="65" t="str">
        <f t="shared" si="43"/>
        <v xml:space="preserve"> </v>
      </c>
      <c r="Q100" s="67"/>
      <c r="R100" s="67"/>
      <c r="S100" s="632"/>
      <c r="AS100" s="535"/>
      <c r="AU100" s="339">
        <v>95</v>
      </c>
      <c r="AV100" s="68">
        <v>0</v>
      </c>
    </row>
    <row r="101" spans="2:48" s="68" customFormat="1" x14ac:dyDescent="0.2">
      <c r="B101" s="629"/>
      <c r="C101" s="636"/>
      <c r="D101" s="534"/>
      <c r="E101" s="534"/>
      <c r="F101" s="630"/>
      <c r="G101" s="534"/>
      <c r="H101" s="534"/>
      <c r="I101" s="534"/>
      <c r="J101" s="266" t="str">
        <f t="shared" ca="1" si="39"/>
        <v xml:space="preserve"> </v>
      </c>
      <c r="K101" s="534"/>
      <c r="L101" s="266" t="str">
        <f t="shared" ca="1" si="40"/>
        <v xml:space="preserve"> </v>
      </c>
      <c r="M101" s="631"/>
      <c r="N101" s="266" t="str">
        <f t="shared" ca="1" si="41"/>
        <v xml:space="preserve"> </v>
      </c>
      <c r="O101" s="64" t="str">
        <f t="shared" si="42"/>
        <v xml:space="preserve"> </v>
      </c>
      <c r="P101" s="65" t="str">
        <f t="shared" si="43"/>
        <v xml:space="preserve"> </v>
      </c>
      <c r="Q101" s="67"/>
      <c r="R101" s="67"/>
      <c r="S101" s="632"/>
      <c r="AS101" s="535"/>
      <c r="AU101" s="339">
        <v>96</v>
      </c>
      <c r="AV101" s="68">
        <v>0</v>
      </c>
    </row>
    <row r="102" spans="2:48" s="68" customFormat="1" x14ac:dyDescent="0.2">
      <c r="B102" s="629"/>
      <c r="C102" s="636"/>
      <c r="D102" s="534"/>
      <c r="E102" s="534"/>
      <c r="F102" s="630"/>
      <c r="G102" s="534"/>
      <c r="H102" s="630"/>
      <c r="I102" s="534"/>
      <c r="J102" s="266" t="str">
        <f t="shared" ca="1" si="39"/>
        <v xml:space="preserve"> </v>
      </c>
      <c r="K102" s="534"/>
      <c r="L102" s="266" t="str">
        <f t="shared" ca="1" si="40"/>
        <v xml:space="preserve"> </v>
      </c>
      <c r="M102" s="631"/>
      <c r="N102" s="266" t="str">
        <f t="shared" ca="1" si="41"/>
        <v xml:space="preserve"> </v>
      </c>
      <c r="O102" s="64" t="str">
        <f t="shared" si="42"/>
        <v xml:space="preserve"> </v>
      </c>
      <c r="P102" s="65" t="str">
        <f t="shared" si="43"/>
        <v xml:space="preserve"> </v>
      </c>
      <c r="Q102" s="67"/>
      <c r="R102" s="67"/>
      <c r="S102" s="632"/>
      <c r="AS102" s="535"/>
      <c r="AU102" s="339">
        <v>97</v>
      </c>
      <c r="AV102" s="68">
        <v>0</v>
      </c>
    </row>
    <row r="103" spans="2:48" s="68" customFormat="1" x14ac:dyDescent="0.2">
      <c r="B103" s="629"/>
      <c r="C103" s="636"/>
      <c r="D103" s="534"/>
      <c r="E103" s="534"/>
      <c r="F103" s="630"/>
      <c r="G103" s="534"/>
      <c r="H103" s="534"/>
      <c r="I103" s="534"/>
      <c r="J103" s="266" t="str">
        <f t="shared" ca="1" si="39"/>
        <v xml:space="preserve"> </v>
      </c>
      <c r="K103" s="534"/>
      <c r="L103" s="266" t="str">
        <f t="shared" ca="1" si="40"/>
        <v xml:space="preserve"> </v>
      </c>
      <c r="M103" s="631"/>
      <c r="N103" s="266" t="str">
        <f t="shared" ca="1" si="41"/>
        <v xml:space="preserve"> </v>
      </c>
      <c r="O103" s="64" t="str">
        <f t="shared" si="42"/>
        <v xml:space="preserve"> </v>
      </c>
      <c r="P103" s="65" t="str">
        <f t="shared" si="43"/>
        <v xml:space="preserve"> </v>
      </c>
      <c r="Q103" s="67"/>
      <c r="R103" s="67"/>
      <c r="S103" s="632"/>
      <c r="AS103" s="535"/>
      <c r="AU103" s="339">
        <v>98</v>
      </c>
      <c r="AV103" s="68">
        <v>0</v>
      </c>
    </row>
    <row r="104" spans="2:48" s="68" customFormat="1" x14ac:dyDescent="0.2">
      <c r="B104" s="629"/>
      <c r="C104" s="629"/>
      <c r="D104" s="534"/>
      <c r="E104" s="534"/>
      <c r="F104" s="630"/>
      <c r="G104" s="534"/>
      <c r="H104" s="534"/>
      <c r="I104" s="534"/>
      <c r="J104" s="266" t="str">
        <f t="shared" ca="1" si="39"/>
        <v xml:space="preserve"> </v>
      </c>
      <c r="K104" s="534"/>
      <c r="L104" s="266" t="str">
        <f t="shared" ca="1" si="40"/>
        <v xml:space="preserve"> </v>
      </c>
      <c r="M104" s="631"/>
      <c r="N104" s="266" t="str">
        <f t="shared" ca="1" si="41"/>
        <v xml:space="preserve"> </v>
      </c>
      <c r="O104" s="64" t="str">
        <f t="shared" si="42"/>
        <v xml:space="preserve"> </v>
      </c>
      <c r="P104" s="65" t="str">
        <f t="shared" si="43"/>
        <v xml:space="preserve"> </v>
      </c>
      <c r="Q104" s="67"/>
      <c r="R104" s="67"/>
      <c r="S104" s="632"/>
      <c r="AS104" s="535"/>
      <c r="AU104" s="339">
        <v>99</v>
      </c>
      <c r="AV104" s="68">
        <v>0</v>
      </c>
    </row>
    <row r="105" spans="2:48" s="68" customFormat="1" x14ac:dyDescent="0.2">
      <c r="B105" s="649"/>
      <c r="C105" s="641"/>
      <c r="D105" s="531"/>
      <c r="E105" s="531"/>
      <c r="F105" s="650"/>
      <c r="G105" s="534"/>
      <c r="H105" s="531"/>
      <c r="I105" s="534"/>
      <c r="J105" s="266" t="str">
        <f t="shared" ca="1" si="39"/>
        <v xml:space="preserve"> </v>
      </c>
      <c r="K105" s="534"/>
      <c r="L105" s="266" t="str">
        <f t="shared" ca="1" si="40"/>
        <v xml:space="preserve"> </v>
      </c>
      <c r="M105" s="651"/>
      <c r="N105" s="266" t="str">
        <f t="shared" ca="1" si="41"/>
        <v xml:space="preserve"> </v>
      </c>
      <c r="O105" s="66" t="str">
        <f t="shared" si="42"/>
        <v xml:space="preserve"> </v>
      </c>
      <c r="P105" s="67" t="str">
        <f t="shared" si="43"/>
        <v xml:space="preserve"> </v>
      </c>
      <c r="Q105" s="67"/>
      <c r="R105" s="67"/>
      <c r="S105" s="632"/>
      <c r="AS105" s="535"/>
      <c r="AU105" s="339">
        <v>100</v>
      </c>
      <c r="AV105" s="68">
        <v>0</v>
      </c>
    </row>
    <row r="106" spans="2:48" s="68" customFormat="1" x14ac:dyDescent="0.2">
      <c r="B106" s="629"/>
      <c r="C106" s="636"/>
      <c r="D106" s="534"/>
      <c r="E106" s="534"/>
      <c r="F106" s="630"/>
      <c r="G106" s="534"/>
      <c r="H106" s="630"/>
      <c r="I106" s="534"/>
      <c r="J106" s="266" t="str">
        <f t="shared" ca="1" si="39"/>
        <v xml:space="preserve"> </v>
      </c>
      <c r="K106" s="534"/>
      <c r="L106" s="266" t="str">
        <f t="shared" ca="1" si="40"/>
        <v xml:space="preserve"> </v>
      </c>
      <c r="M106" s="631"/>
      <c r="N106" s="266" t="str">
        <f t="shared" ca="1" si="41"/>
        <v xml:space="preserve"> </v>
      </c>
      <c r="O106" s="64" t="str">
        <f t="shared" si="42"/>
        <v xml:space="preserve"> </v>
      </c>
      <c r="P106" s="65" t="str">
        <f t="shared" si="43"/>
        <v xml:space="preserve"> </v>
      </c>
      <c r="Q106" s="67"/>
      <c r="R106" s="67"/>
      <c r="S106" s="632"/>
      <c r="AS106" s="535"/>
      <c r="AU106" s="339">
        <v>101</v>
      </c>
      <c r="AV106" s="68">
        <v>0</v>
      </c>
    </row>
    <row r="107" spans="2:48" s="68" customFormat="1" x14ac:dyDescent="0.2">
      <c r="B107" s="629"/>
      <c r="C107" s="629"/>
      <c r="D107" s="534"/>
      <c r="E107" s="534"/>
      <c r="F107" s="630"/>
      <c r="G107" s="534"/>
      <c r="H107" s="534"/>
      <c r="I107" s="534"/>
      <c r="J107" s="266" t="str">
        <f t="shared" ca="1" si="39"/>
        <v xml:space="preserve"> </v>
      </c>
      <c r="K107" s="534"/>
      <c r="L107" s="266" t="str">
        <f t="shared" ca="1" si="40"/>
        <v xml:space="preserve"> </v>
      </c>
      <c r="M107" s="631"/>
      <c r="N107" s="266" t="str">
        <f t="shared" ca="1" si="41"/>
        <v xml:space="preserve"> </v>
      </c>
      <c r="O107" s="64" t="str">
        <f t="shared" si="42"/>
        <v xml:space="preserve"> </v>
      </c>
      <c r="P107" s="65" t="str">
        <f t="shared" si="43"/>
        <v xml:space="preserve"> </v>
      </c>
      <c r="Q107" s="67"/>
      <c r="R107" s="67"/>
      <c r="S107" s="632"/>
      <c r="AS107" s="535"/>
      <c r="AU107" s="339">
        <v>102</v>
      </c>
      <c r="AV107" s="68">
        <v>0</v>
      </c>
    </row>
    <row r="108" spans="2:48" s="68" customFormat="1" x14ac:dyDescent="0.2">
      <c r="B108" s="629"/>
      <c r="C108" s="636"/>
      <c r="D108" s="534"/>
      <c r="E108" s="534"/>
      <c r="F108" s="630"/>
      <c r="G108" s="534"/>
      <c r="H108" s="534"/>
      <c r="I108" s="534"/>
      <c r="J108" s="266" t="str">
        <f t="shared" ca="1" si="39"/>
        <v xml:space="preserve"> </v>
      </c>
      <c r="K108" s="534"/>
      <c r="L108" s="266" t="str">
        <f t="shared" ca="1" si="40"/>
        <v xml:space="preserve"> </v>
      </c>
      <c r="M108" s="631"/>
      <c r="N108" s="266" t="str">
        <f t="shared" ca="1" si="41"/>
        <v xml:space="preserve"> </v>
      </c>
      <c r="O108" s="64" t="str">
        <f t="shared" si="42"/>
        <v xml:space="preserve"> </v>
      </c>
      <c r="P108" s="65" t="str">
        <f t="shared" si="43"/>
        <v xml:space="preserve"> </v>
      </c>
      <c r="Q108" s="67"/>
      <c r="R108" s="67"/>
      <c r="S108" s="632"/>
      <c r="AS108" s="535"/>
      <c r="AU108" s="339">
        <v>103</v>
      </c>
      <c r="AV108" s="68">
        <v>0</v>
      </c>
    </row>
    <row r="109" spans="2:48" s="68" customFormat="1" x14ac:dyDescent="0.2">
      <c r="B109" s="629"/>
      <c r="C109" s="629"/>
      <c r="D109" s="534"/>
      <c r="E109" s="534"/>
      <c r="F109" s="630"/>
      <c r="G109" s="534"/>
      <c r="H109" s="630"/>
      <c r="I109" s="534"/>
      <c r="J109" s="266" t="str">
        <f t="shared" ca="1" si="39"/>
        <v xml:space="preserve"> </v>
      </c>
      <c r="K109" s="534"/>
      <c r="L109" s="266" t="str">
        <f t="shared" ca="1" si="40"/>
        <v xml:space="preserve"> </v>
      </c>
      <c r="M109" s="631"/>
      <c r="N109" s="266" t="str">
        <f t="shared" ca="1" si="41"/>
        <v xml:space="preserve"> </v>
      </c>
      <c r="O109" s="64" t="str">
        <f t="shared" si="42"/>
        <v xml:space="preserve"> </v>
      </c>
      <c r="P109" s="65" t="str">
        <f t="shared" si="43"/>
        <v xml:space="preserve"> </v>
      </c>
      <c r="Q109" s="67"/>
      <c r="R109" s="67"/>
      <c r="S109" s="632"/>
      <c r="AS109" s="535"/>
      <c r="AU109" s="339">
        <v>104</v>
      </c>
      <c r="AV109" s="68">
        <v>0</v>
      </c>
    </row>
    <row r="110" spans="2:48" s="68" customFormat="1" x14ac:dyDescent="0.2">
      <c r="B110" s="629"/>
      <c r="C110" s="629"/>
      <c r="D110" s="534"/>
      <c r="E110" s="534"/>
      <c r="F110" s="630"/>
      <c r="G110" s="534"/>
      <c r="H110" s="534"/>
      <c r="I110" s="534"/>
      <c r="J110" s="266" t="str">
        <f t="shared" ca="1" si="39"/>
        <v xml:space="preserve"> </v>
      </c>
      <c r="K110" s="534"/>
      <c r="L110" s="266" t="str">
        <f t="shared" ca="1" si="40"/>
        <v xml:space="preserve"> </v>
      </c>
      <c r="M110" s="631"/>
      <c r="N110" s="266" t="str">
        <f t="shared" ca="1" si="41"/>
        <v xml:space="preserve"> </v>
      </c>
      <c r="O110" s="64" t="str">
        <f t="shared" si="42"/>
        <v xml:space="preserve"> </v>
      </c>
      <c r="P110" s="65" t="str">
        <f t="shared" si="43"/>
        <v xml:space="preserve"> </v>
      </c>
      <c r="Q110" s="67"/>
      <c r="R110" s="67"/>
      <c r="S110" s="632"/>
      <c r="AS110" s="535"/>
      <c r="AU110" s="339">
        <v>105</v>
      </c>
      <c r="AV110" s="68">
        <v>0</v>
      </c>
    </row>
    <row r="111" spans="2:48" s="68" customFormat="1" x14ac:dyDescent="0.2">
      <c r="B111" s="649"/>
      <c r="C111" s="649"/>
      <c r="D111" s="531"/>
      <c r="E111" s="531"/>
      <c r="F111" s="650"/>
      <c r="G111" s="531"/>
      <c r="H111" s="531"/>
      <c r="I111" s="534"/>
      <c r="J111" s="266" t="str">
        <f t="shared" ca="1" si="39"/>
        <v xml:space="preserve"> </v>
      </c>
      <c r="K111" s="534"/>
      <c r="L111" s="266" t="str">
        <f t="shared" ca="1" si="40"/>
        <v xml:space="preserve"> </v>
      </c>
      <c r="M111" s="651"/>
      <c r="N111" s="266" t="str">
        <f t="shared" ca="1" si="41"/>
        <v xml:space="preserve"> </v>
      </c>
      <c r="O111" s="66" t="str">
        <f t="shared" ref="O111:O142" si="44">IF(D111&gt;"A",SUMIF(J111,"&lt;&gt;P",J111)+SUMIF(L111,"&lt;&gt;P",L111)+SUMIF(N111,"&gt;0")," ")</f>
        <v xml:space="preserve"> </v>
      </c>
      <c r="P111" s="67" t="str">
        <f t="shared" ref="P111:P142" si="45">IF(D111&gt;"A",IF(O111&gt;0,IF(J111&gt;=60,IF(L111&gt;=60,IF(AND(N111&lt;&gt;"NOGO",N111&gt;=60),"PASS","FAIL"),"FAIL"),"FAIL"),IF(AND(J111="P",L111="P",N111="GO"),"PASS","FAIL"))," ")</f>
        <v xml:space="preserve"> </v>
      </c>
      <c r="Q111" s="67"/>
      <c r="R111" s="67"/>
      <c r="S111" s="632"/>
      <c r="AS111" s="535"/>
      <c r="AU111" s="339">
        <v>106</v>
      </c>
      <c r="AV111" s="68">
        <v>0</v>
      </c>
    </row>
    <row r="112" spans="2:48" s="68" customFormat="1" x14ac:dyDescent="0.2">
      <c r="B112" s="629"/>
      <c r="C112" s="629"/>
      <c r="D112" s="534"/>
      <c r="E112" s="534"/>
      <c r="F112" s="630"/>
      <c r="G112" s="534"/>
      <c r="H112" s="630"/>
      <c r="I112" s="534"/>
      <c r="J112" s="266" t="str">
        <f t="shared" ca="1" si="39"/>
        <v xml:space="preserve"> </v>
      </c>
      <c r="K112" s="534"/>
      <c r="L112" s="266" t="str">
        <f t="shared" ca="1" si="40"/>
        <v xml:space="preserve"> </v>
      </c>
      <c r="M112" s="631"/>
      <c r="N112" s="266" t="str">
        <f t="shared" ca="1" si="41"/>
        <v xml:space="preserve"> </v>
      </c>
      <c r="O112" s="64" t="str">
        <f t="shared" si="44"/>
        <v xml:space="preserve"> </v>
      </c>
      <c r="P112" s="65" t="str">
        <f t="shared" si="45"/>
        <v xml:space="preserve"> </v>
      </c>
      <c r="Q112" s="67"/>
      <c r="R112" s="67"/>
      <c r="S112" s="632"/>
      <c r="AS112" s="535"/>
      <c r="AU112" s="339">
        <v>107</v>
      </c>
      <c r="AV112" s="68">
        <v>0</v>
      </c>
    </row>
    <row r="113" spans="2:48" s="68" customFormat="1" x14ac:dyDescent="0.2">
      <c r="B113" s="629"/>
      <c r="C113" s="629"/>
      <c r="D113" s="534"/>
      <c r="E113" s="534"/>
      <c r="F113" s="630"/>
      <c r="G113" s="534"/>
      <c r="H113" s="534"/>
      <c r="I113" s="534"/>
      <c r="J113" s="266" t="str">
        <f t="shared" ca="1" si="39"/>
        <v xml:space="preserve"> </v>
      </c>
      <c r="K113" s="534"/>
      <c r="L113" s="266" t="str">
        <f t="shared" ca="1" si="40"/>
        <v xml:space="preserve"> </v>
      </c>
      <c r="M113" s="631"/>
      <c r="N113" s="266" t="str">
        <f t="shared" ca="1" si="41"/>
        <v xml:space="preserve"> </v>
      </c>
      <c r="O113" s="64" t="str">
        <f t="shared" si="44"/>
        <v xml:space="preserve"> </v>
      </c>
      <c r="P113" s="65" t="str">
        <f t="shared" si="45"/>
        <v xml:space="preserve"> </v>
      </c>
      <c r="Q113" s="67"/>
      <c r="R113" s="67"/>
      <c r="S113" s="632"/>
      <c r="AS113" s="535"/>
      <c r="AU113" s="339">
        <v>108</v>
      </c>
      <c r="AV113" s="68">
        <v>0</v>
      </c>
    </row>
    <row r="114" spans="2:48" s="68" customFormat="1" x14ac:dyDescent="0.2">
      <c r="B114" s="629"/>
      <c r="C114" s="629"/>
      <c r="D114" s="534"/>
      <c r="E114" s="534"/>
      <c r="F114" s="630"/>
      <c r="G114" s="534"/>
      <c r="H114" s="534"/>
      <c r="I114" s="534"/>
      <c r="J114" s="266" t="str">
        <f t="shared" ca="1" si="39"/>
        <v xml:space="preserve"> </v>
      </c>
      <c r="K114" s="534"/>
      <c r="L114" s="266" t="str">
        <f t="shared" ca="1" si="40"/>
        <v xml:space="preserve"> </v>
      </c>
      <c r="M114" s="631"/>
      <c r="N114" s="266" t="str">
        <f t="shared" ca="1" si="41"/>
        <v xml:space="preserve"> </v>
      </c>
      <c r="O114" s="64" t="str">
        <f t="shared" si="44"/>
        <v xml:space="preserve"> </v>
      </c>
      <c r="P114" s="65" t="str">
        <f t="shared" si="45"/>
        <v xml:space="preserve"> </v>
      </c>
      <c r="Q114" s="67"/>
      <c r="R114" s="67"/>
      <c r="S114" s="632"/>
      <c r="AS114" s="535"/>
      <c r="AU114" s="339">
        <v>109</v>
      </c>
      <c r="AV114" s="68">
        <v>0</v>
      </c>
    </row>
    <row r="115" spans="2:48" s="68" customFormat="1" x14ac:dyDescent="0.2">
      <c r="B115" s="629"/>
      <c r="C115" s="629"/>
      <c r="D115" s="534"/>
      <c r="E115" s="534"/>
      <c r="F115" s="630"/>
      <c r="G115" s="534"/>
      <c r="H115" s="534"/>
      <c r="I115" s="534"/>
      <c r="J115" s="266" t="str">
        <f t="shared" ca="1" si="39"/>
        <v xml:space="preserve"> </v>
      </c>
      <c r="K115" s="534"/>
      <c r="L115" s="266" t="str">
        <f t="shared" ca="1" si="40"/>
        <v xml:space="preserve"> </v>
      </c>
      <c r="M115" s="631"/>
      <c r="N115" s="266" t="str">
        <f t="shared" ca="1" si="41"/>
        <v xml:space="preserve"> </v>
      </c>
      <c r="O115" s="64" t="str">
        <f t="shared" si="44"/>
        <v xml:space="preserve"> </v>
      </c>
      <c r="P115" s="65" t="str">
        <f t="shared" si="45"/>
        <v xml:space="preserve"> </v>
      </c>
      <c r="Q115" s="67"/>
      <c r="R115" s="67"/>
      <c r="S115" s="632"/>
      <c r="AS115" s="535"/>
      <c r="AU115" s="339">
        <v>110</v>
      </c>
      <c r="AV115" s="68">
        <v>0</v>
      </c>
    </row>
    <row r="116" spans="2:48" s="68" customFormat="1" x14ac:dyDescent="0.2">
      <c r="B116" s="649"/>
      <c r="C116" s="649"/>
      <c r="D116" s="531"/>
      <c r="E116" s="531"/>
      <c r="F116" s="650"/>
      <c r="G116" s="531"/>
      <c r="H116" s="531"/>
      <c r="I116" s="534"/>
      <c r="J116" s="266" t="str">
        <f t="shared" ca="1" si="39"/>
        <v xml:space="preserve"> </v>
      </c>
      <c r="K116" s="534"/>
      <c r="L116" s="266" t="str">
        <f t="shared" ca="1" si="40"/>
        <v xml:space="preserve"> </v>
      </c>
      <c r="M116" s="651"/>
      <c r="N116" s="266" t="str">
        <f t="shared" ca="1" si="41"/>
        <v xml:space="preserve"> </v>
      </c>
      <c r="O116" s="66" t="str">
        <f t="shared" si="44"/>
        <v xml:space="preserve"> </v>
      </c>
      <c r="P116" s="67" t="str">
        <f t="shared" si="45"/>
        <v xml:space="preserve"> </v>
      </c>
      <c r="Q116" s="67"/>
      <c r="R116" s="67"/>
      <c r="S116" s="632"/>
      <c r="AS116" s="535"/>
      <c r="AU116" s="339">
        <v>111</v>
      </c>
      <c r="AV116" s="68">
        <v>0</v>
      </c>
    </row>
    <row r="117" spans="2:48" s="68" customFormat="1" x14ac:dyDescent="0.2">
      <c r="B117" s="629"/>
      <c r="C117" s="636"/>
      <c r="D117" s="534"/>
      <c r="E117" s="534"/>
      <c r="F117" s="650"/>
      <c r="G117" s="534"/>
      <c r="H117" s="534"/>
      <c r="I117" s="534"/>
      <c r="J117" s="266" t="str">
        <f t="shared" ca="1" si="39"/>
        <v xml:space="preserve"> </v>
      </c>
      <c r="K117" s="534"/>
      <c r="L117" s="266" t="str">
        <f t="shared" ca="1" si="40"/>
        <v xml:space="preserve"> </v>
      </c>
      <c r="M117" s="631"/>
      <c r="N117" s="266" t="str">
        <f t="shared" ca="1" si="41"/>
        <v xml:space="preserve"> </v>
      </c>
      <c r="O117" s="64" t="str">
        <f t="shared" si="44"/>
        <v xml:space="preserve"> </v>
      </c>
      <c r="P117" s="65" t="str">
        <f t="shared" si="45"/>
        <v xml:space="preserve"> </v>
      </c>
      <c r="Q117" s="67"/>
      <c r="R117" s="67"/>
      <c r="S117" s="632"/>
      <c r="AS117" s="535"/>
      <c r="AU117" s="339">
        <v>112</v>
      </c>
      <c r="AV117" s="68">
        <v>0</v>
      </c>
    </row>
    <row r="118" spans="2:48" s="68" customFormat="1" x14ac:dyDescent="0.2">
      <c r="B118" s="629"/>
      <c r="C118" s="629"/>
      <c r="D118" s="534"/>
      <c r="E118" s="534"/>
      <c r="F118" s="650"/>
      <c r="G118" s="534"/>
      <c r="H118" s="534"/>
      <c r="I118" s="534"/>
      <c r="J118" s="266" t="str">
        <f t="shared" ca="1" si="39"/>
        <v xml:space="preserve"> </v>
      </c>
      <c r="K118" s="534"/>
      <c r="L118" s="266" t="str">
        <f t="shared" ca="1" si="40"/>
        <v xml:space="preserve"> </v>
      </c>
      <c r="M118" s="631"/>
      <c r="N118" s="266" t="str">
        <f t="shared" ca="1" si="41"/>
        <v xml:space="preserve"> </v>
      </c>
      <c r="O118" s="64" t="str">
        <f t="shared" si="44"/>
        <v xml:space="preserve"> </v>
      </c>
      <c r="P118" s="65" t="str">
        <f t="shared" si="45"/>
        <v xml:space="preserve"> </v>
      </c>
      <c r="Q118" s="67"/>
      <c r="R118" s="67"/>
      <c r="S118" s="632"/>
      <c r="AS118" s="535"/>
      <c r="AU118" s="339">
        <v>113</v>
      </c>
      <c r="AV118" s="68">
        <v>0</v>
      </c>
    </row>
    <row r="119" spans="2:48" s="68" customFormat="1" x14ac:dyDescent="0.2">
      <c r="B119" s="629"/>
      <c r="C119" s="636"/>
      <c r="D119" s="534"/>
      <c r="E119" s="534"/>
      <c r="F119" s="650"/>
      <c r="G119" s="534"/>
      <c r="H119" s="534"/>
      <c r="I119" s="534"/>
      <c r="J119" s="266" t="str">
        <f t="shared" ca="1" si="39"/>
        <v xml:space="preserve"> </v>
      </c>
      <c r="K119" s="534"/>
      <c r="L119" s="266" t="str">
        <f t="shared" ca="1" si="40"/>
        <v xml:space="preserve"> </v>
      </c>
      <c r="M119" s="631"/>
      <c r="N119" s="266" t="str">
        <f t="shared" ca="1" si="41"/>
        <v xml:space="preserve"> </v>
      </c>
      <c r="O119" s="64" t="str">
        <f t="shared" si="44"/>
        <v xml:space="preserve"> </v>
      </c>
      <c r="P119" s="65" t="str">
        <f t="shared" si="45"/>
        <v xml:space="preserve"> </v>
      </c>
      <c r="Q119" s="67"/>
      <c r="R119" s="67"/>
      <c r="S119" s="632"/>
      <c r="AS119" s="535"/>
      <c r="AU119" s="339">
        <v>114</v>
      </c>
      <c r="AV119" s="68">
        <v>0</v>
      </c>
    </row>
    <row r="120" spans="2:48" s="68" customFormat="1" x14ac:dyDescent="0.2">
      <c r="B120" s="629"/>
      <c r="C120" s="629"/>
      <c r="D120" s="534"/>
      <c r="E120" s="534"/>
      <c r="F120" s="650"/>
      <c r="G120" s="534"/>
      <c r="H120" s="534"/>
      <c r="I120" s="534"/>
      <c r="J120" s="266" t="str">
        <f t="shared" ca="1" si="39"/>
        <v xml:space="preserve"> </v>
      </c>
      <c r="K120" s="534"/>
      <c r="L120" s="266" t="str">
        <f t="shared" ca="1" si="40"/>
        <v xml:space="preserve"> </v>
      </c>
      <c r="M120" s="631"/>
      <c r="N120" s="266" t="str">
        <f t="shared" ca="1" si="41"/>
        <v xml:space="preserve"> </v>
      </c>
      <c r="O120" s="64" t="str">
        <f t="shared" si="44"/>
        <v xml:space="preserve"> </v>
      </c>
      <c r="P120" s="65" t="str">
        <f t="shared" si="45"/>
        <v xml:space="preserve"> </v>
      </c>
      <c r="Q120" s="67"/>
      <c r="R120" s="67"/>
      <c r="S120" s="632"/>
      <c r="AS120" s="535"/>
      <c r="AU120" s="339">
        <v>115</v>
      </c>
      <c r="AV120" s="68">
        <v>0</v>
      </c>
    </row>
    <row r="121" spans="2:48" s="68" customFormat="1" x14ac:dyDescent="0.2">
      <c r="B121" s="629"/>
      <c r="C121" s="629"/>
      <c r="D121" s="534"/>
      <c r="E121" s="534"/>
      <c r="F121" s="650"/>
      <c r="G121" s="534"/>
      <c r="H121" s="534"/>
      <c r="I121" s="534"/>
      <c r="J121" s="266" t="str">
        <f t="shared" ca="1" si="39"/>
        <v xml:space="preserve"> </v>
      </c>
      <c r="K121" s="534"/>
      <c r="L121" s="266" t="str">
        <f t="shared" ca="1" si="40"/>
        <v xml:space="preserve"> </v>
      </c>
      <c r="M121" s="631"/>
      <c r="N121" s="266" t="str">
        <f t="shared" ca="1" si="41"/>
        <v xml:space="preserve"> </v>
      </c>
      <c r="O121" s="64" t="str">
        <f t="shared" si="44"/>
        <v xml:space="preserve"> </v>
      </c>
      <c r="P121" s="65" t="str">
        <f t="shared" si="45"/>
        <v xml:space="preserve"> </v>
      </c>
      <c r="Q121" s="67"/>
      <c r="R121" s="67"/>
      <c r="S121" s="632"/>
      <c r="AS121" s="535"/>
      <c r="AU121" s="339">
        <v>116</v>
      </c>
      <c r="AV121" s="68">
        <v>0</v>
      </c>
    </row>
    <row r="122" spans="2:48" s="68" customFormat="1" x14ac:dyDescent="0.2">
      <c r="B122" s="629"/>
      <c r="C122" s="629"/>
      <c r="D122" s="534"/>
      <c r="E122" s="534"/>
      <c r="F122" s="650"/>
      <c r="G122" s="534"/>
      <c r="H122" s="534"/>
      <c r="I122" s="534"/>
      <c r="J122" s="266" t="str">
        <f t="shared" ca="1" si="39"/>
        <v xml:space="preserve"> </v>
      </c>
      <c r="K122" s="534"/>
      <c r="L122" s="266" t="str">
        <f t="shared" ca="1" si="40"/>
        <v xml:space="preserve"> </v>
      </c>
      <c r="M122" s="631"/>
      <c r="N122" s="266" t="str">
        <f t="shared" ca="1" si="41"/>
        <v xml:space="preserve"> </v>
      </c>
      <c r="O122" s="64" t="str">
        <f t="shared" si="44"/>
        <v xml:space="preserve"> </v>
      </c>
      <c r="P122" s="65" t="str">
        <f t="shared" si="45"/>
        <v xml:space="preserve"> </v>
      </c>
      <c r="Q122" s="67"/>
      <c r="R122" s="67"/>
      <c r="S122" s="632"/>
      <c r="AS122" s="535"/>
      <c r="AU122" s="339">
        <v>117</v>
      </c>
      <c r="AV122" s="68">
        <v>0</v>
      </c>
    </row>
    <row r="123" spans="2:48" s="68" customFormat="1" x14ac:dyDescent="0.2">
      <c r="B123" s="629"/>
      <c r="C123" s="629"/>
      <c r="D123" s="534"/>
      <c r="E123" s="534"/>
      <c r="F123" s="650"/>
      <c r="G123" s="534"/>
      <c r="H123" s="534"/>
      <c r="I123" s="534"/>
      <c r="J123" s="266" t="str">
        <f t="shared" ca="1" si="39"/>
        <v xml:space="preserve"> </v>
      </c>
      <c r="K123" s="534"/>
      <c r="L123" s="266" t="str">
        <f t="shared" ca="1" si="40"/>
        <v xml:space="preserve"> </v>
      </c>
      <c r="M123" s="631"/>
      <c r="N123" s="266" t="str">
        <f t="shared" ca="1" si="41"/>
        <v xml:space="preserve"> </v>
      </c>
      <c r="O123" s="64" t="str">
        <f t="shared" si="44"/>
        <v xml:space="preserve"> </v>
      </c>
      <c r="P123" s="65" t="str">
        <f t="shared" si="45"/>
        <v xml:space="preserve"> </v>
      </c>
      <c r="Q123" s="67"/>
      <c r="R123" s="67"/>
      <c r="S123" s="632"/>
      <c r="AS123" s="535"/>
      <c r="AU123" s="339">
        <v>118</v>
      </c>
      <c r="AV123" s="68">
        <v>0</v>
      </c>
    </row>
    <row r="124" spans="2:48" s="68" customFormat="1" x14ac:dyDescent="0.2">
      <c r="B124" s="629"/>
      <c r="C124" s="629"/>
      <c r="D124" s="534"/>
      <c r="E124" s="534"/>
      <c r="F124" s="650"/>
      <c r="G124" s="534"/>
      <c r="H124" s="534"/>
      <c r="I124" s="534"/>
      <c r="J124" s="266" t="str">
        <f t="shared" ca="1" si="39"/>
        <v xml:space="preserve"> </v>
      </c>
      <c r="K124" s="534"/>
      <c r="L124" s="266" t="str">
        <f t="shared" ca="1" si="40"/>
        <v xml:space="preserve"> </v>
      </c>
      <c r="M124" s="631"/>
      <c r="N124" s="266" t="str">
        <f t="shared" ca="1" si="41"/>
        <v xml:space="preserve"> </v>
      </c>
      <c r="O124" s="64" t="str">
        <f t="shared" si="44"/>
        <v xml:space="preserve"> </v>
      </c>
      <c r="P124" s="65" t="str">
        <f t="shared" si="45"/>
        <v xml:space="preserve"> </v>
      </c>
      <c r="Q124" s="67"/>
      <c r="R124" s="67"/>
      <c r="S124" s="632"/>
      <c r="AS124" s="535"/>
      <c r="AU124" s="339">
        <v>119</v>
      </c>
      <c r="AV124" s="68">
        <v>0</v>
      </c>
    </row>
    <row r="125" spans="2:48" s="68" customFormat="1" x14ac:dyDescent="0.2">
      <c r="B125" s="629"/>
      <c r="C125" s="629"/>
      <c r="D125" s="534"/>
      <c r="E125" s="534"/>
      <c r="F125" s="650"/>
      <c r="G125" s="534"/>
      <c r="H125" s="534"/>
      <c r="I125" s="534"/>
      <c r="J125" s="266" t="str">
        <f t="shared" ca="1" si="39"/>
        <v xml:space="preserve"> </v>
      </c>
      <c r="K125" s="534"/>
      <c r="L125" s="266" t="str">
        <f t="shared" ca="1" si="40"/>
        <v xml:space="preserve"> </v>
      </c>
      <c r="M125" s="631"/>
      <c r="N125" s="266" t="str">
        <f t="shared" ca="1" si="41"/>
        <v xml:space="preserve"> </v>
      </c>
      <c r="O125" s="64" t="str">
        <f t="shared" si="44"/>
        <v xml:space="preserve"> </v>
      </c>
      <c r="P125" s="65" t="str">
        <f t="shared" si="45"/>
        <v xml:space="preserve"> </v>
      </c>
      <c r="Q125" s="67"/>
      <c r="R125" s="67"/>
      <c r="S125" s="632"/>
      <c r="AS125" s="535"/>
      <c r="AU125" s="339">
        <v>120</v>
      </c>
      <c r="AV125" s="68">
        <v>0</v>
      </c>
    </row>
    <row r="126" spans="2:48" s="68" customFormat="1" x14ac:dyDescent="0.2">
      <c r="B126" s="629"/>
      <c r="C126" s="629"/>
      <c r="D126" s="534"/>
      <c r="E126" s="534"/>
      <c r="F126" s="650"/>
      <c r="G126" s="534"/>
      <c r="H126" s="534"/>
      <c r="I126" s="534"/>
      <c r="J126" s="266" t="str">
        <f t="shared" ca="1" si="39"/>
        <v xml:space="preserve"> </v>
      </c>
      <c r="K126" s="534"/>
      <c r="L126" s="266" t="str">
        <f t="shared" ca="1" si="40"/>
        <v xml:space="preserve"> </v>
      </c>
      <c r="M126" s="631"/>
      <c r="N126" s="266" t="str">
        <f t="shared" ca="1" si="41"/>
        <v xml:space="preserve"> </v>
      </c>
      <c r="O126" s="64" t="str">
        <f t="shared" si="44"/>
        <v xml:space="preserve"> </v>
      </c>
      <c r="P126" s="65" t="str">
        <f t="shared" si="45"/>
        <v xml:space="preserve"> </v>
      </c>
      <c r="Q126" s="67"/>
      <c r="R126" s="67"/>
      <c r="S126" s="632"/>
      <c r="AS126" s="535"/>
      <c r="AU126" s="339">
        <v>121</v>
      </c>
      <c r="AV126" s="68">
        <v>0</v>
      </c>
    </row>
    <row r="127" spans="2:48" s="68" customFormat="1" x14ac:dyDescent="0.2">
      <c r="B127" s="629"/>
      <c r="C127" s="629"/>
      <c r="D127" s="534"/>
      <c r="E127" s="534"/>
      <c r="F127" s="650"/>
      <c r="G127" s="534"/>
      <c r="H127" s="630"/>
      <c r="I127" s="534"/>
      <c r="J127" s="266" t="str">
        <f t="shared" ca="1" si="39"/>
        <v xml:space="preserve"> </v>
      </c>
      <c r="K127" s="534"/>
      <c r="L127" s="266" t="str">
        <f t="shared" ca="1" si="40"/>
        <v xml:space="preserve"> </v>
      </c>
      <c r="M127" s="631"/>
      <c r="N127" s="266" t="str">
        <f t="shared" ca="1" si="41"/>
        <v xml:space="preserve"> </v>
      </c>
      <c r="O127" s="64" t="str">
        <f t="shared" si="44"/>
        <v xml:space="preserve"> </v>
      </c>
      <c r="P127" s="65" t="str">
        <f t="shared" si="45"/>
        <v xml:space="preserve"> </v>
      </c>
      <c r="Q127" s="67"/>
      <c r="R127" s="67"/>
      <c r="S127" s="632"/>
      <c r="AS127" s="535"/>
      <c r="AU127" s="339">
        <v>122</v>
      </c>
      <c r="AV127" s="68">
        <v>0</v>
      </c>
    </row>
    <row r="128" spans="2:48" s="68" customFormat="1" x14ac:dyDescent="0.2">
      <c r="B128" s="629"/>
      <c r="C128" s="636"/>
      <c r="D128" s="534"/>
      <c r="E128" s="534"/>
      <c r="F128" s="650"/>
      <c r="G128" s="534"/>
      <c r="H128" s="534"/>
      <c r="I128" s="534"/>
      <c r="J128" s="266" t="str">
        <f t="shared" ca="1" si="39"/>
        <v xml:space="preserve"> </v>
      </c>
      <c r="K128" s="534"/>
      <c r="L128" s="266" t="str">
        <f t="shared" ca="1" si="40"/>
        <v xml:space="preserve"> </v>
      </c>
      <c r="M128" s="631"/>
      <c r="N128" s="266" t="str">
        <f t="shared" ca="1" si="41"/>
        <v xml:space="preserve"> </v>
      </c>
      <c r="O128" s="64" t="str">
        <f t="shared" si="44"/>
        <v xml:space="preserve"> </v>
      </c>
      <c r="P128" s="65" t="str">
        <f t="shared" si="45"/>
        <v xml:space="preserve"> </v>
      </c>
      <c r="Q128" s="67"/>
      <c r="R128" s="67"/>
      <c r="S128" s="632"/>
      <c r="AS128" s="535"/>
      <c r="AU128" s="339">
        <v>123</v>
      </c>
      <c r="AV128" s="68">
        <v>0</v>
      </c>
    </row>
    <row r="129" spans="2:48" s="68" customFormat="1" x14ac:dyDescent="0.2">
      <c r="B129" s="629"/>
      <c r="C129" s="629"/>
      <c r="D129" s="534"/>
      <c r="E129" s="534"/>
      <c r="F129" s="650"/>
      <c r="G129" s="534"/>
      <c r="H129" s="630"/>
      <c r="I129" s="534"/>
      <c r="J129" s="266" t="str">
        <f t="shared" ca="1" si="39"/>
        <v xml:space="preserve"> </v>
      </c>
      <c r="K129" s="534"/>
      <c r="L129" s="266" t="str">
        <f t="shared" ca="1" si="40"/>
        <v xml:space="preserve"> </v>
      </c>
      <c r="M129" s="631"/>
      <c r="N129" s="266" t="str">
        <f t="shared" ca="1" si="41"/>
        <v xml:space="preserve"> </v>
      </c>
      <c r="O129" s="64" t="str">
        <f t="shared" si="44"/>
        <v xml:space="preserve"> </v>
      </c>
      <c r="P129" s="65" t="str">
        <f t="shared" si="45"/>
        <v xml:space="preserve"> </v>
      </c>
      <c r="Q129" s="67"/>
      <c r="R129" s="67"/>
      <c r="S129" s="632"/>
      <c r="AS129" s="535"/>
      <c r="AU129" s="339">
        <v>124</v>
      </c>
      <c r="AV129" s="68">
        <v>0</v>
      </c>
    </row>
    <row r="130" spans="2:48" s="68" customFormat="1" x14ac:dyDescent="0.2">
      <c r="B130" s="629"/>
      <c r="C130" s="636"/>
      <c r="D130" s="534"/>
      <c r="E130" s="534"/>
      <c r="F130" s="650"/>
      <c r="G130" s="534"/>
      <c r="H130" s="534"/>
      <c r="I130" s="534"/>
      <c r="J130" s="266" t="str">
        <f t="shared" ca="1" si="39"/>
        <v xml:space="preserve"> </v>
      </c>
      <c r="K130" s="534"/>
      <c r="L130" s="266" t="str">
        <f t="shared" ca="1" si="40"/>
        <v xml:space="preserve"> </v>
      </c>
      <c r="M130" s="631"/>
      <c r="N130" s="266" t="str">
        <f t="shared" ca="1" si="41"/>
        <v xml:space="preserve"> </v>
      </c>
      <c r="O130" s="64" t="str">
        <f t="shared" si="44"/>
        <v xml:space="preserve"> </v>
      </c>
      <c r="P130" s="65" t="str">
        <f t="shared" si="45"/>
        <v xml:space="preserve"> </v>
      </c>
      <c r="Q130" s="67"/>
      <c r="R130" s="67"/>
      <c r="S130" s="632"/>
      <c r="AS130" s="535"/>
      <c r="AU130" s="339">
        <v>125</v>
      </c>
      <c r="AV130" s="68">
        <v>0</v>
      </c>
    </row>
    <row r="131" spans="2:48" s="68" customFormat="1" x14ac:dyDescent="0.2">
      <c r="B131" s="629"/>
      <c r="C131" s="636"/>
      <c r="D131" s="534"/>
      <c r="E131" s="534"/>
      <c r="F131" s="650"/>
      <c r="G131" s="534"/>
      <c r="H131" s="534"/>
      <c r="I131" s="534"/>
      <c r="J131" s="266" t="str">
        <f t="shared" ca="1" si="39"/>
        <v xml:space="preserve"> </v>
      </c>
      <c r="K131" s="534"/>
      <c r="L131" s="266" t="str">
        <f t="shared" ca="1" si="40"/>
        <v xml:space="preserve"> </v>
      </c>
      <c r="M131" s="631"/>
      <c r="N131" s="266" t="str">
        <f t="shared" ca="1" si="41"/>
        <v xml:space="preserve"> </v>
      </c>
      <c r="O131" s="64" t="str">
        <f t="shared" si="44"/>
        <v xml:space="preserve"> </v>
      </c>
      <c r="P131" s="65" t="str">
        <f t="shared" si="45"/>
        <v xml:space="preserve"> </v>
      </c>
      <c r="Q131" s="67"/>
      <c r="R131" s="67"/>
      <c r="S131" s="632"/>
      <c r="AS131" s="535"/>
      <c r="AU131" s="339">
        <v>126</v>
      </c>
      <c r="AV131" s="68">
        <v>0</v>
      </c>
    </row>
    <row r="132" spans="2:48" s="68" customFormat="1" x14ac:dyDescent="0.2">
      <c r="B132" s="629"/>
      <c r="C132" s="636"/>
      <c r="D132" s="534"/>
      <c r="E132" s="534"/>
      <c r="F132" s="650"/>
      <c r="G132" s="534"/>
      <c r="H132" s="534"/>
      <c r="I132" s="534"/>
      <c r="J132" s="266" t="str">
        <f t="shared" ca="1" si="39"/>
        <v xml:space="preserve"> </v>
      </c>
      <c r="K132" s="534"/>
      <c r="L132" s="266" t="str">
        <f t="shared" ca="1" si="40"/>
        <v xml:space="preserve"> </v>
      </c>
      <c r="M132" s="631"/>
      <c r="N132" s="266" t="str">
        <f t="shared" ca="1" si="41"/>
        <v xml:space="preserve"> </v>
      </c>
      <c r="O132" s="64" t="str">
        <f t="shared" si="44"/>
        <v xml:space="preserve"> </v>
      </c>
      <c r="P132" s="65" t="str">
        <f t="shared" si="45"/>
        <v xml:space="preserve"> </v>
      </c>
      <c r="Q132" s="67"/>
      <c r="R132" s="67"/>
      <c r="S132" s="632"/>
      <c r="AS132" s="535"/>
      <c r="AU132" s="339">
        <v>127</v>
      </c>
      <c r="AV132" s="68">
        <v>0</v>
      </c>
    </row>
    <row r="133" spans="2:48" s="68" customFormat="1" x14ac:dyDescent="0.2">
      <c r="B133" s="629"/>
      <c r="C133" s="636"/>
      <c r="D133" s="534"/>
      <c r="E133" s="534"/>
      <c r="F133" s="650"/>
      <c r="G133" s="534"/>
      <c r="H133" s="534"/>
      <c r="I133" s="534"/>
      <c r="J133" s="266" t="str">
        <f t="shared" ca="1" si="39"/>
        <v xml:space="preserve"> </v>
      </c>
      <c r="K133" s="534"/>
      <c r="L133" s="266" t="str">
        <f t="shared" ca="1" si="40"/>
        <v xml:space="preserve"> </v>
      </c>
      <c r="M133" s="631"/>
      <c r="N133" s="266" t="str">
        <f t="shared" ca="1" si="41"/>
        <v xml:space="preserve"> </v>
      </c>
      <c r="O133" s="64" t="str">
        <f t="shared" si="44"/>
        <v xml:space="preserve"> </v>
      </c>
      <c r="P133" s="65" t="str">
        <f t="shared" si="45"/>
        <v xml:space="preserve"> </v>
      </c>
      <c r="Q133" s="67"/>
      <c r="R133" s="67"/>
      <c r="S133" s="632"/>
      <c r="AS133" s="535"/>
      <c r="AU133" s="339">
        <v>128</v>
      </c>
      <c r="AV133" s="68">
        <v>0</v>
      </c>
    </row>
    <row r="134" spans="2:48" s="68" customFormat="1" x14ac:dyDescent="0.2">
      <c r="B134" s="636"/>
      <c r="C134" s="636"/>
      <c r="D134" s="534"/>
      <c r="E134" s="534"/>
      <c r="F134" s="650"/>
      <c r="G134" s="534"/>
      <c r="H134" s="534"/>
      <c r="I134" s="534"/>
      <c r="J134" s="266" t="str">
        <f t="shared" ca="1" si="39"/>
        <v xml:space="preserve"> </v>
      </c>
      <c r="K134" s="534"/>
      <c r="L134" s="266" t="str">
        <f t="shared" ca="1" si="40"/>
        <v xml:space="preserve"> </v>
      </c>
      <c r="M134" s="631"/>
      <c r="N134" s="266" t="str">
        <f t="shared" ca="1" si="41"/>
        <v xml:space="preserve"> </v>
      </c>
      <c r="O134" s="64" t="str">
        <f t="shared" si="44"/>
        <v xml:space="preserve"> </v>
      </c>
      <c r="P134" s="65" t="str">
        <f t="shared" si="45"/>
        <v xml:space="preserve"> </v>
      </c>
      <c r="Q134" s="67"/>
      <c r="R134" s="67"/>
      <c r="S134" s="632"/>
      <c r="AS134" s="535"/>
      <c r="AU134" s="339">
        <v>129</v>
      </c>
      <c r="AV134" s="68">
        <v>0</v>
      </c>
    </row>
    <row r="135" spans="2:48" s="68" customFormat="1" x14ac:dyDescent="0.2">
      <c r="B135" s="629"/>
      <c r="C135" s="629"/>
      <c r="D135" s="534"/>
      <c r="E135" s="534"/>
      <c r="F135" s="650"/>
      <c r="G135" s="534"/>
      <c r="H135" s="630"/>
      <c r="I135" s="534"/>
      <c r="J135" s="266" t="str">
        <f t="shared" ca="1" si="39"/>
        <v xml:space="preserve"> </v>
      </c>
      <c r="K135" s="534"/>
      <c r="L135" s="266" t="str">
        <f t="shared" ca="1" si="40"/>
        <v xml:space="preserve"> </v>
      </c>
      <c r="M135" s="631"/>
      <c r="N135" s="266" t="str">
        <f t="shared" ca="1" si="41"/>
        <v xml:space="preserve"> </v>
      </c>
      <c r="O135" s="64" t="str">
        <f t="shared" si="44"/>
        <v xml:space="preserve"> </v>
      </c>
      <c r="P135" s="65" t="str">
        <f t="shared" si="45"/>
        <v xml:space="preserve"> </v>
      </c>
      <c r="Q135" s="67"/>
      <c r="R135" s="67"/>
      <c r="S135" s="632"/>
      <c r="AS135" s="535"/>
      <c r="AU135" s="339">
        <v>130</v>
      </c>
      <c r="AV135" s="68">
        <v>0</v>
      </c>
    </row>
    <row r="136" spans="2:48" s="68" customFormat="1" x14ac:dyDescent="0.2">
      <c r="B136" s="629"/>
      <c r="C136" s="636"/>
      <c r="D136" s="534"/>
      <c r="E136" s="534"/>
      <c r="F136" s="650"/>
      <c r="G136" s="534"/>
      <c r="H136" s="630"/>
      <c r="I136" s="534"/>
      <c r="J136" s="266" t="str">
        <f t="shared" ca="1" si="39"/>
        <v xml:space="preserve"> </v>
      </c>
      <c r="K136" s="534"/>
      <c r="L136" s="266" t="str">
        <f t="shared" ca="1" si="40"/>
        <v xml:space="preserve"> </v>
      </c>
      <c r="M136" s="631"/>
      <c r="N136" s="266" t="str">
        <f t="shared" ca="1" si="41"/>
        <v xml:space="preserve"> </v>
      </c>
      <c r="O136" s="64" t="str">
        <f t="shared" si="44"/>
        <v xml:space="preserve"> </v>
      </c>
      <c r="P136" s="65" t="str">
        <f t="shared" si="45"/>
        <v xml:space="preserve"> </v>
      </c>
      <c r="Q136" s="67"/>
      <c r="R136" s="67"/>
      <c r="S136" s="632"/>
      <c r="AS136" s="535"/>
      <c r="AU136" s="339">
        <v>131</v>
      </c>
      <c r="AV136" s="68">
        <v>0</v>
      </c>
    </row>
    <row r="137" spans="2:48" s="68" customFormat="1" x14ac:dyDescent="0.2">
      <c r="B137" s="629"/>
      <c r="C137" s="636"/>
      <c r="D137" s="534"/>
      <c r="E137" s="534"/>
      <c r="F137" s="650"/>
      <c r="G137" s="534"/>
      <c r="H137" s="630"/>
      <c r="I137" s="534"/>
      <c r="J137" s="266" t="str">
        <f t="shared" ca="1" si="39"/>
        <v xml:space="preserve"> </v>
      </c>
      <c r="K137" s="534"/>
      <c r="L137" s="266" t="str">
        <f t="shared" ca="1" si="40"/>
        <v xml:space="preserve"> </v>
      </c>
      <c r="M137" s="631"/>
      <c r="N137" s="266" t="str">
        <f t="shared" ca="1" si="41"/>
        <v xml:space="preserve"> </v>
      </c>
      <c r="O137" s="64" t="str">
        <f t="shared" si="44"/>
        <v xml:space="preserve"> </v>
      </c>
      <c r="P137" s="65" t="str">
        <f t="shared" si="45"/>
        <v xml:space="preserve"> </v>
      </c>
      <c r="Q137" s="67"/>
      <c r="R137" s="67"/>
      <c r="S137" s="632"/>
      <c r="AS137" s="535"/>
      <c r="AU137" s="339">
        <v>132</v>
      </c>
      <c r="AV137" s="68">
        <v>0</v>
      </c>
    </row>
    <row r="138" spans="2:48" s="68" customFormat="1" x14ac:dyDescent="0.2">
      <c r="B138" s="629"/>
      <c r="C138" s="636"/>
      <c r="D138" s="534"/>
      <c r="E138" s="534"/>
      <c r="F138" s="650"/>
      <c r="G138" s="534"/>
      <c r="H138" s="534"/>
      <c r="I138" s="534"/>
      <c r="J138" s="266" t="str">
        <f t="shared" ca="1" si="39"/>
        <v xml:space="preserve"> </v>
      </c>
      <c r="K138" s="534"/>
      <c r="L138" s="266" t="str">
        <f t="shared" ca="1" si="40"/>
        <v xml:space="preserve"> </v>
      </c>
      <c r="M138" s="631"/>
      <c r="N138" s="266" t="str">
        <f t="shared" ca="1" si="41"/>
        <v xml:space="preserve"> </v>
      </c>
      <c r="O138" s="64" t="str">
        <f t="shared" si="44"/>
        <v xml:space="preserve"> </v>
      </c>
      <c r="P138" s="65" t="str">
        <f t="shared" si="45"/>
        <v xml:space="preserve"> </v>
      </c>
      <c r="Q138" s="67"/>
      <c r="R138" s="67"/>
      <c r="S138" s="632"/>
      <c r="AS138" s="535"/>
      <c r="AU138" s="339">
        <v>133</v>
      </c>
      <c r="AV138" s="68">
        <v>0</v>
      </c>
    </row>
    <row r="139" spans="2:48" s="68" customFormat="1" x14ac:dyDescent="0.2">
      <c r="B139" s="629"/>
      <c r="C139" s="636"/>
      <c r="D139" s="534"/>
      <c r="E139" s="534"/>
      <c r="F139" s="650"/>
      <c r="G139" s="534"/>
      <c r="H139" s="534"/>
      <c r="I139" s="534"/>
      <c r="J139" s="266" t="str">
        <f t="shared" ca="1" si="39"/>
        <v xml:space="preserve"> </v>
      </c>
      <c r="K139" s="534"/>
      <c r="L139" s="266" t="str">
        <f t="shared" ca="1" si="40"/>
        <v xml:space="preserve"> </v>
      </c>
      <c r="M139" s="631"/>
      <c r="N139" s="266" t="str">
        <f t="shared" ca="1" si="41"/>
        <v xml:space="preserve"> </v>
      </c>
      <c r="O139" s="64" t="str">
        <f t="shared" si="44"/>
        <v xml:space="preserve"> </v>
      </c>
      <c r="P139" s="65" t="str">
        <f t="shared" si="45"/>
        <v xml:space="preserve"> </v>
      </c>
      <c r="Q139" s="67"/>
      <c r="R139" s="67"/>
      <c r="S139" s="632"/>
      <c r="AS139" s="535"/>
      <c r="AU139" s="339">
        <v>134</v>
      </c>
      <c r="AV139" s="68">
        <v>0</v>
      </c>
    </row>
    <row r="140" spans="2:48" s="68" customFormat="1" x14ac:dyDescent="0.2">
      <c r="B140" s="636"/>
      <c r="C140" s="636"/>
      <c r="D140" s="630"/>
      <c r="E140" s="534"/>
      <c r="F140" s="650"/>
      <c r="G140" s="630"/>
      <c r="H140" s="534"/>
      <c r="I140" s="534"/>
      <c r="J140" s="266" t="str">
        <f t="shared" ca="1" si="39"/>
        <v xml:space="preserve"> </v>
      </c>
      <c r="K140" s="534"/>
      <c r="L140" s="266" t="str">
        <f t="shared" ca="1" si="40"/>
        <v xml:space="preserve"> </v>
      </c>
      <c r="M140" s="631"/>
      <c r="N140" s="266" t="str">
        <f t="shared" ca="1" si="41"/>
        <v xml:space="preserve"> </v>
      </c>
      <c r="O140" s="64" t="str">
        <f t="shared" si="44"/>
        <v xml:space="preserve"> </v>
      </c>
      <c r="P140" s="65" t="str">
        <f t="shared" si="45"/>
        <v xml:space="preserve"> </v>
      </c>
      <c r="Q140" s="65"/>
      <c r="R140" s="65"/>
      <c r="S140" s="652"/>
      <c r="AS140" s="535"/>
      <c r="AU140" s="339">
        <v>135</v>
      </c>
      <c r="AV140" s="68">
        <v>0</v>
      </c>
    </row>
    <row r="141" spans="2:48" s="68" customFormat="1" x14ac:dyDescent="0.2">
      <c r="B141" s="636"/>
      <c r="C141" s="636"/>
      <c r="D141" s="630"/>
      <c r="E141" s="534"/>
      <c r="F141" s="650"/>
      <c r="G141" s="630"/>
      <c r="H141" s="534"/>
      <c r="I141" s="534"/>
      <c r="J141" s="266" t="str">
        <f t="shared" ca="1" si="39"/>
        <v xml:space="preserve"> </v>
      </c>
      <c r="K141" s="534"/>
      <c r="L141" s="266" t="str">
        <f t="shared" ca="1" si="40"/>
        <v xml:space="preserve"> </v>
      </c>
      <c r="M141" s="631"/>
      <c r="N141" s="266" t="str">
        <f t="shared" ca="1" si="41"/>
        <v xml:space="preserve"> </v>
      </c>
      <c r="O141" s="64" t="str">
        <f t="shared" si="44"/>
        <v xml:space="preserve"> </v>
      </c>
      <c r="P141" s="65" t="str">
        <f t="shared" si="45"/>
        <v xml:space="preserve"> </v>
      </c>
      <c r="Q141" s="65"/>
      <c r="R141" s="65"/>
      <c r="S141" s="652"/>
      <c r="AS141" s="535"/>
      <c r="AU141" s="339">
        <v>136</v>
      </c>
      <c r="AV141" s="68">
        <v>0</v>
      </c>
    </row>
    <row r="142" spans="2:48" s="68" customFormat="1" x14ac:dyDescent="0.2">
      <c r="B142" s="636"/>
      <c r="C142" s="636"/>
      <c r="D142" s="630"/>
      <c r="E142" s="534"/>
      <c r="F142" s="650"/>
      <c r="G142" s="630"/>
      <c r="H142" s="534"/>
      <c r="I142" s="534"/>
      <c r="J142" s="266" t="str">
        <f t="shared" ca="1" si="39"/>
        <v xml:space="preserve"> </v>
      </c>
      <c r="K142" s="534"/>
      <c r="L142" s="266" t="str">
        <f t="shared" ca="1" si="40"/>
        <v xml:space="preserve"> </v>
      </c>
      <c r="M142" s="631"/>
      <c r="N142" s="266" t="str">
        <f t="shared" ca="1" si="41"/>
        <v xml:space="preserve"> </v>
      </c>
      <c r="O142" s="64" t="str">
        <f t="shared" si="44"/>
        <v xml:space="preserve"> </v>
      </c>
      <c r="P142" s="65" t="str">
        <f t="shared" si="45"/>
        <v xml:space="preserve"> </v>
      </c>
      <c r="Q142" s="65"/>
      <c r="R142" s="65"/>
      <c r="S142" s="652"/>
      <c r="AS142" s="535"/>
      <c r="AU142" s="339">
        <v>137</v>
      </c>
      <c r="AV142" s="68">
        <v>0</v>
      </c>
    </row>
    <row r="143" spans="2:48" s="68" customFormat="1" x14ac:dyDescent="0.2">
      <c r="B143" s="636"/>
      <c r="C143" s="636"/>
      <c r="D143" s="630"/>
      <c r="E143" s="534"/>
      <c r="F143" s="650"/>
      <c r="G143" s="630"/>
      <c r="H143" s="534"/>
      <c r="I143" s="534"/>
      <c r="J143" s="266" t="str">
        <f t="shared" ref="J143:J159" ca="1" si="46">IF(D143&gt;"A",IF(I143&lt;&gt;"P",LOOKUP(I143,INDIRECT(LOOKUP(I$3,eventlookup)&amp;"SCALE"),INDIRECT(LOOKUP(I$3,eventlookup)&amp;$D143&amp;TEXT(LOOKUP($E143,agelookup),"##"))),"P")," ")</f>
        <v xml:space="preserve"> </v>
      </c>
      <c r="K143" s="534"/>
      <c r="L143" s="266" t="str">
        <f t="shared" ref="L143:L159" ca="1" si="47">IF(D143&gt;"A",IF(K143&lt;&gt;"P",LOOKUP(K143,INDIRECT(LOOKUP(K$3,eventlookup)&amp;"SCALE"),INDIRECT(LOOKUP(K$3,eventlookup)&amp;$D143&amp;TEXT(LOOKUP($E143,agelookup),"##"))),"P")," ")</f>
        <v xml:space="preserve"> </v>
      </c>
      <c r="M143" s="631"/>
      <c r="N143" s="266" t="str">
        <f t="shared" ref="N143:N159" ca="1" si="48">IF(D143&gt;"A",IF(M143&lt;&gt;"NOGO",IF(M143&lt;&gt;"GO",LOOKUP(IF(M143&gt;=1000,TIME(0,LEFT(M143,2),RIGHT(M143,2)+5),TIME(0,LEFT(M143,1), RIGHT(M143,2)+5)), INDIRECT(LOOKUP(M$3,eventlookup)&amp;"SCALE"),INDIRECT(LOOKUP(M$3,eventlookup)&amp;$D143&amp;TEXT(LOOKUP($E143,agelookup),"##"))),"GO"),"NOGO")," ")</f>
        <v xml:space="preserve"> </v>
      </c>
      <c r="O143" s="64" t="str">
        <f t="shared" ref="O143:O159" si="49">IF(D143&gt;"A",SUMIF(J143,"&lt;&gt;P",J143)+SUMIF(L143,"&lt;&gt;P",L143)+SUMIF(N143,"&gt;0")," ")</f>
        <v xml:space="preserve"> </v>
      </c>
      <c r="P143" s="65" t="str">
        <f t="shared" ref="P143:P159" si="50">IF(D143&gt;"A",IF(O143&gt;0,IF(J143&gt;=60,IF(L143&gt;=60,IF(AND(N143&lt;&gt;"NOGO",N143&gt;=60),"PASS","FAIL"),"FAIL"),"FAIL"),IF(AND(J143="P",L143="P",N143="GO"),"PASS","FAIL"))," ")</f>
        <v xml:space="preserve"> </v>
      </c>
      <c r="Q143" s="65"/>
      <c r="R143" s="65"/>
      <c r="S143" s="652"/>
      <c r="AS143" s="535"/>
      <c r="AU143" s="339">
        <v>138</v>
      </c>
      <c r="AV143" s="68">
        <v>0</v>
      </c>
    </row>
    <row r="144" spans="2:48" s="68" customFormat="1" x14ac:dyDescent="0.2">
      <c r="B144" s="636"/>
      <c r="C144" s="636"/>
      <c r="D144" s="630"/>
      <c r="E144" s="534"/>
      <c r="F144" s="650"/>
      <c r="G144" s="630"/>
      <c r="H144" s="534"/>
      <c r="I144" s="534"/>
      <c r="J144" s="266" t="str">
        <f t="shared" ca="1" si="46"/>
        <v xml:space="preserve"> </v>
      </c>
      <c r="K144" s="534"/>
      <c r="L144" s="266" t="str">
        <f t="shared" ca="1" si="47"/>
        <v xml:space="preserve"> </v>
      </c>
      <c r="M144" s="631"/>
      <c r="N144" s="266" t="str">
        <f t="shared" ca="1" si="48"/>
        <v xml:space="preserve"> </v>
      </c>
      <c r="O144" s="64" t="str">
        <f t="shared" si="49"/>
        <v xml:space="preserve"> </v>
      </c>
      <c r="P144" s="65" t="str">
        <f t="shared" si="50"/>
        <v xml:space="preserve"> </v>
      </c>
      <c r="Q144" s="65"/>
      <c r="R144" s="65"/>
      <c r="S144" s="652"/>
      <c r="AS144" s="535"/>
      <c r="AU144" s="339">
        <v>139</v>
      </c>
      <c r="AV144" s="68">
        <v>0</v>
      </c>
    </row>
    <row r="145" spans="2:48" s="68" customFormat="1" x14ac:dyDescent="0.2">
      <c r="B145" s="636"/>
      <c r="C145" s="636"/>
      <c r="D145" s="630"/>
      <c r="E145" s="534"/>
      <c r="F145" s="650"/>
      <c r="G145" s="630"/>
      <c r="H145" s="534"/>
      <c r="I145" s="534"/>
      <c r="J145" s="266" t="str">
        <f t="shared" ca="1" si="46"/>
        <v xml:space="preserve"> </v>
      </c>
      <c r="K145" s="534"/>
      <c r="L145" s="266" t="str">
        <f t="shared" ca="1" si="47"/>
        <v xml:space="preserve"> </v>
      </c>
      <c r="M145" s="631"/>
      <c r="N145" s="266" t="str">
        <f t="shared" ca="1" si="48"/>
        <v xml:space="preserve"> </v>
      </c>
      <c r="O145" s="64" t="str">
        <f t="shared" si="49"/>
        <v xml:space="preserve"> </v>
      </c>
      <c r="P145" s="65" t="str">
        <f t="shared" si="50"/>
        <v xml:space="preserve"> </v>
      </c>
      <c r="Q145" s="65"/>
      <c r="R145" s="65"/>
      <c r="S145" s="652"/>
      <c r="AS145" s="535"/>
      <c r="AU145" s="339">
        <v>140</v>
      </c>
      <c r="AV145" s="68">
        <v>0</v>
      </c>
    </row>
    <row r="146" spans="2:48" s="68" customFormat="1" x14ac:dyDescent="0.2">
      <c r="B146" s="636"/>
      <c r="C146" s="636"/>
      <c r="D146" s="630"/>
      <c r="E146" s="534"/>
      <c r="F146" s="650"/>
      <c r="G146" s="630"/>
      <c r="H146" s="534"/>
      <c r="I146" s="534"/>
      <c r="J146" s="266" t="str">
        <f t="shared" ca="1" si="46"/>
        <v xml:space="preserve"> </v>
      </c>
      <c r="K146" s="534"/>
      <c r="L146" s="266" t="str">
        <f t="shared" ca="1" si="47"/>
        <v xml:space="preserve"> </v>
      </c>
      <c r="M146" s="631"/>
      <c r="N146" s="266" t="str">
        <f t="shared" ca="1" si="48"/>
        <v xml:space="preserve"> </v>
      </c>
      <c r="O146" s="64" t="str">
        <f t="shared" si="49"/>
        <v xml:space="preserve"> </v>
      </c>
      <c r="P146" s="65" t="str">
        <f t="shared" si="50"/>
        <v xml:space="preserve"> </v>
      </c>
      <c r="Q146" s="65"/>
      <c r="R146" s="65"/>
      <c r="S146" s="652"/>
      <c r="AS146" s="535"/>
      <c r="AU146" s="339">
        <v>141</v>
      </c>
      <c r="AV146" s="68">
        <v>0</v>
      </c>
    </row>
    <row r="147" spans="2:48" s="68" customFormat="1" x14ac:dyDescent="0.2">
      <c r="B147" s="636"/>
      <c r="C147" s="636"/>
      <c r="D147" s="630"/>
      <c r="E147" s="534"/>
      <c r="F147" s="650"/>
      <c r="G147" s="630"/>
      <c r="H147" s="534"/>
      <c r="I147" s="534"/>
      <c r="J147" s="266" t="str">
        <f t="shared" ca="1" si="46"/>
        <v xml:space="preserve"> </v>
      </c>
      <c r="K147" s="534"/>
      <c r="L147" s="266" t="str">
        <f t="shared" ca="1" si="47"/>
        <v xml:space="preserve"> </v>
      </c>
      <c r="M147" s="631"/>
      <c r="N147" s="266" t="str">
        <f t="shared" ca="1" si="48"/>
        <v xml:space="preserve"> </v>
      </c>
      <c r="O147" s="64" t="str">
        <f t="shared" si="49"/>
        <v xml:space="preserve"> </v>
      </c>
      <c r="P147" s="65" t="str">
        <f t="shared" si="50"/>
        <v xml:space="preserve"> </v>
      </c>
      <c r="Q147" s="65"/>
      <c r="R147" s="65"/>
      <c r="S147" s="652"/>
      <c r="AS147" s="535"/>
      <c r="AU147" s="339">
        <v>142</v>
      </c>
      <c r="AV147" s="68">
        <v>0</v>
      </c>
    </row>
    <row r="148" spans="2:48" s="68" customFormat="1" x14ac:dyDescent="0.2">
      <c r="B148" s="636"/>
      <c r="C148" s="636"/>
      <c r="D148" s="630"/>
      <c r="E148" s="534"/>
      <c r="F148" s="650"/>
      <c r="G148" s="630"/>
      <c r="H148" s="534"/>
      <c r="I148" s="534"/>
      <c r="J148" s="266" t="str">
        <f t="shared" ca="1" si="46"/>
        <v xml:space="preserve"> </v>
      </c>
      <c r="K148" s="534"/>
      <c r="L148" s="266" t="str">
        <f t="shared" ca="1" si="47"/>
        <v xml:space="preserve"> </v>
      </c>
      <c r="M148" s="631"/>
      <c r="N148" s="266" t="str">
        <f t="shared" ca="1" si="48"/>
        <v xml:space="preserve"> </v>
      </c>
      <c r="O148" s="64" t="str">
        <f t="shared" si="49"/>
        <v xml:space="preserve"> </v>
      </c>
      <c r="P148" s="65" t="str">
        <f t="shared" si="50"/>
        <v xml:space="preserve"> </v>
      </c>
      <c r="Q148" s="65"/>
      <c r="R148" s="65"/>
      <c r="S148" s="652"/>
      <c r="AS148" s="535"/>
      <c r="AU148" s="339">
        <v>143</v>
      </c>
      <c r="AV148" s="68">
        <v>0</v>
      </c>
    </row>
    <row r="149" spans="2:48" s="68" customFormat="1" x14ac:dyDescent="0.2">
      <c r="B149" s="636"/>
      <c r="C149" s="636"/>
      <c r="D149" s="630"/>
      <c r="E149" s="534"/>
      <c r="F149" s="650"/>
      <c r="G149" s="630"/>
      <c r="H149" s="534"/>
      <c r="I149" s="534"/>
      <c r="J149" s="266" t="str">
        <f t="shared" ca="1" si="46"/>
        <v xml:space="preserve"> </v>
      </c>
      <c r="K149" s="534"/>
      <c r="L149" s="266" t="str">
        <f t="shared" ca="1" si="47"/>
        <v xml:space="preserve"> </v>
      </c>
      <c r="M149" s="631"/>
      <c r="N149" s="266" t="str">
        <f t="shared" ca="1" si="48"/>
        <v xml:space="preserve"> </v>
      </c>
      <c r="O149" s="64" t="str">
        <f t="shared" si="49"/>
        <v xml:space="preserve"> </v>
      </c>
      <c r="P149" s="65" t="str">
        <f t="shared" si="50"/>
        <v xml:space="preserve"> </v>
      </c>
      <c r="Q149" s="65"/>
      <c r="R149" s="65"/>
      <c r="S149" s="652"/>
      <c r="AS149" s="535"/>
      <c r="AU149" s="339">
        <v>144</v>
      </c>
      <c r="AV149" s="68">
        <v>0</v>
      </c>
    </row>
    <row r="150" spans="2:48" s="68" customFormat="1" x14ac:dyDescent="0.2">
      <c r="B150" s="636"/>
      <c r="C150" s="636"/>
      <c r="D150" s="630"/>
      <c r="E150" s="534"/>
      <c r="F150" s="650"/>
      <c r="G150" s="630"/>
      <c r="H150" s="534"/>
      <c r="I150" s="534"/>
      <c r="J150" s="266" t="str">
        <f t="shared" ca="1" si="46"/>
        <v xml:space="preserve"> </v>
      </c>
      <c r="K150" s="534"/>
      <c r="L150" s="266" t="str">
        <f t="shared" ca="1" si="47"/>
        <v xml:space="preserve"> </v>
      </c>
      <c r="M150" s="631"/>
      <c r="N150" s="266" t="str">
        <f t="shared" ca="1" si="48"/>
        <v xml:space="preserve"> </v>
      </c>
      <c r="O150" s="64" t="str">
        <f t="shared" si="49"/>
        <v xml:space="preserve"> </v>
      </c>
      <c r="P150" s="65" t="str">
        <f t="shared" si="50"/>
        <v xml:space="preserve"> </v>
      </c>
      <c r="Q150" s="65"/>
      <c r="R150" s="65"/>
      <c r="S150" s="652"/>
      <c r="AS150" s="535"/>
      <c r="AU150" s="339">
        <v>145</v>
      </c>
      <c r="AV150" s="68">
        <v>0</v>
      </c>
    </row>
    <row r="151" spans="2:48" s="68" customFormat="1" x14ac:dyDescent="0.2">
      <c r="B151" s="636"/>
      <c r="C151" s="636"/>
      <c r="D151" s="630"/>
      <c r="E151" s="534"/>
      <c r="F151" s="650"/>
      <c r="G151" s="630"/>
      <c r="H151" s="534"/>
      <c r="I151" s="534"/>
      <c r="J151" s="266" t="str">
        <f t="shared" ca="1" si="46"/>
        <v xml:space="preserve"> </v>
      </c>
      <c r="K151" s="534"/>
      <c r="L151" s="266" t="str">
        <f t="shared" ca="1" si="47"/>
        <v xml:space="preserve"> </v>
      </c>
      <c r="M151" s="631"/>
      <c r="N151" s="266" t="str">
        <f t="shared" ca="1" si="48"/>
        <v xml:space="preserve"> </v>
      </c>
      <c r="O151" s="64" t="str">
        <f t="shared" si="49"/>
        <v xml:space="preserve"> </v>
      </c>
      <c r="P151" s="65" t="str">
        <f t="shared" si="50"/>
        <v xml:space="preserve"> </v>
      </c>
      <c r="Q151" s="65"/>
      <c r="R151" s="65"/>
      <c r="S151" s="652"/>
      <c r="U151" s="68" t="e">
        <f>'Alt Test Info and Arrays'!Q1:Q2</f>
        <v>#VALUE!</v>
      </c>
      <c r="AS151" s="535"/>
      <c r="AU151" s="339">
        <v>146</v>
      </c>
      <c r="AV151" s="68">
        <v>0</v>
      </c>
    </row>
    <row r="152" spans="2:48" s="68" customFormat="1" x14ac:dyDescent="0.2">
      <c r="B152" s="636"/>
      <c r="C152" s="636"/>
      <c r="D152" s="630"/>
      <c r="E152" s="534"/>
      <c r="F152" s="650"/>
      <c r="G152" s="630"/>
      <c r="H152" s="534"/>
      <c r="I152" s="534"/>
      <c r="J152" s="266" t="str">
        <f t="shared" ca="1" si="46"/>
        <v xml:space="preserve"> </v>
      </c>
      <c r="K152" s="534"/>
      <c r="L152" s="266" t="str">
        <f t="shared" ca="1" si="47"/>
        <v xml:space="preserve"> </v>
      </c>
      <c r="M152" s="631"/>
      <c r="N152" s="266" t="str">
        <f t="shared" ca="1" si="48"/>
        <v xml:space="preserve"> </v>
      </c>
      <c r="O152" s="64" t="str">
        <f t="shared" si="49"/>
        <v xml:space="preserve"> </v>
      </c>
      <c r="P152" s="65" t="str">
        <f t="shared" si="50"/>
        <v xml:space="preserve"> </v>
      </c>
      <c r="Q152" s="65"/>
      <c r="R152" s="65"/>
      <c r="S152" s="652"/>
      <c r="AS152" s="535"/>
      <c r="AU152" s="339">
        <v>147</v>
      </c>
      <c r="AV152" s="68">
        <v>0</v>
      </c>
    </row>
    <row r="153" spans="2:48" s="68" customFormat="1" x14ac:dyDescent="0.2">
      <c r="B153" s="636"/>
      <c r="C153" s="636"/>
      <c r="D153" s="630"/>
      <c r="E153" s="534"/>
      <c r="F153" s="650"/>
      <c r="G153" s="630"/>
      <c r="H153" s="534"/>
      <c r="I153" s="534"/>
      <c r="J153" s="266" t="str">
        <f t="shared" ca="1" si="46"/>
        <v xml:space="preserve"> </v>
      </c>
      <c r="K153" s="534"/>
      <c r="L153" s="266" t="str">
        <f t="shared" ca="1" si="47"/>
        <v xml:space="preserve"> </v>
      </c>
      <c r="M153" s="631"/>
      <c r="N153" s="266" t="str">
        <f t="shared" ca="1" si="48"/>
        <v xml:space="preserve"> </v>
      </c>
      <c r="O153" s="64" t="str">
        <f t="shared" si="49"/>
        <v xml:space="preserve"> </v>
      </c>
      <c r="P153" s="65" t="str">
        <f t="shared" si="50"/>
        <v xml:space="preserve"> </v>
      </c>
      <c r="Q153" s="65"/>
      <c r="R153" s="65"/>
      <c r="S153" s="652"/>
      <c r="AS153" s="535"/>
      <c r="AU153" s="339">
        <v>148</v>
      </c>
      <c r="AV153" s="68">
        <v>0</v>
      </c>
    </row>
    <row r="154" spans="2:48" s="68" customFormat="1" x14ac:dyDescent="0.2">
      <c r="B154" s="636"/>
      <c r="C154" s="636"/>
      <c r="D154" s="630"/>
      <c r="E154" s="534"/>
      <c r="F154" s="650"/>
      <c r="G154" s="630"/>
      <c r="H154" s="630"/>
      <c r="I154" s="534"/>
      <c r="J154" s="266" t="str">
        <f t="shared" ca="1" si="46"/>
        <v xml:space="preserve"> </v>
      </c>
      <c r="K154" s="534"/>
      <c r="L154" s="266" t="str">
        <f t="shared" ca="1" si="47"/>
        <v xml:space="preserve"> </v>
      </c>
      <c r="M154" s="631"/>
      <c r="N154" s="266" t="str">
        <f t="shared" ca="1" si="48"/>
        <v xml:space="preserve"> </v>
      </c>
      <c r="O154" s="64" t="str">
        <f t="shared" si="49"/>
        <v xml:space="preserve"> </v>
      </c>
      <c r="P154" s="65" t="str">
        <f t="shared" si="50"/>
        <v xml:space="preserve"> </v>
      </c>
      <c r="Q154" s="65"/>
      <c r="R154" s="65"/>
      <c r="S154" s="652"/>
      <c r="AS154" s="535"/>
      <c r="AU154" s="339">
        <v>149</v>
      </c>
      <c r="AV154" s="68">
        <v>0</v>
      </c>
    </row>
    <row r="155" spans="2:48" s="68" customFormat="1" x14ac:dyDescent="0.2">
      <c r="B155" s="636"/>
      <c r="C155" s="636"/>
      <c r="D155" s="630"/>
      <c r="E155" s="534"/>
      <c r="F155" s="630"/>
      <c r="G155" s="630"/>
      <c r="H155" s="534"/>
      <c r="I155" s="534"/>
      <c r="J155" s="266" t="str">
        <f t="shared" ca="1" si="46"/>
        <v xml:space="preserve"> </v>
      </c>
      <c r="K155" s="534"/>
      <c r="L155" s="266" t="str">
        <f t="shared" ca="1" si="47"/>
        <v xml:space="preserve"> </v>
      </c>
      <c r="M155" s="631"/>
      <c r="N155" s="266" t="str">
        <f t="shared" ca="1" si="48"/>
        <v xml:space="preserve"> </v>
      </c>
      <c r="O155" s="64" t="str">
        <f t="shared" si="49"/>
        <v xml:space="preserve"> </v>
      </c>
      <c r="P155" s="65" t="str">
        <f t="shared" si="50"/>
        <v xml:space="preserve"> </v>
      </c>
      <c r="Q155" s="65"/>
      <c r="R155" s="65"/>
      <c r="S155" s="652"/>
      <c r="AS155" s="535"/>
      <c r="AU155" s="339">
        <v>150</v>
      </c>
      <c r="AV155" s="68">
        <v>0</v>
      </c>
    </row>
    <row r="156" spans="2:48" s="68" customFormat="1" x14ac:dyDescent="0.2">
      <c r="B156" s="636"/>
      <c r="C156" s="636"/>
      <c r="D156" s="630"/>
      <c r="E156" s="534"/>
      <c r="F156" s="630"/>
      <c r="G156" s="630"/>
      <c r="H156" s="534"/>
      <c r="I156" s="534"/>
      <c r="J156" s="266" t="str">
        <f t="shared" ca="1" si="46"/>
        <v xml:space="preserve"> </v>
      </c>
      <c r="K156" s="534"/>
      <c r="L156" s="266" t="str">
        <f t="shared" ca="1" si="47"/>
        <v xml:space="preserve"> </v>
      </c>
      <c r="M156" s="631"/>
      <c r="N156" s="266" t="str">
        <f t="shared" ca="1" si="48"/>
        <v xml:space="preserve"> </v>
      </c>
      <c r="O156" s="64" t="str">
        <f t="shared" si="49"/>
        <v xml:space="preserve"> </v>
      </c>
      <c r="P156" s="65" t="str">
        <f t="shared" si="50"/>
        <v xml:space="preserve"> </v>
      </c>
      <c r="Q156" s="65"/>
      <c r="R156" s="65"/>
      <c r="S156" s="652"/>
      <c r="AS156" s="535"/>
      <c r="AU156" s="339">
        <v>151</v>
      </c>
      <c r="AV156" s="68">
        <v>0</v>
      </c>
    </row>
    <row r="157" spans="2:48" s="68" customFormat="1" x14ac:dyDescent="0.2">
      <c r="B157" s="636"/>
      <c r="C157" s="636"/>
      <c r="D157" s="630"/>
      <c r="E157" s="534"/>
      <c r="F157" s="650"/>
      <c r="G157" s="630"/>
      <c r="H157" s="630"/>
      <c r="I157" s="630"/>
      <c r="J157" s="266" t="str">
        <f t="shared" ca="1" si="46"/>
        <v xml:space="preserve"> </v>
      </c>
      <c r="K157" s="534"/>
      <c r="L157" s="266" t="str">
        <f t="shared" ca="1" si="47"/>
        <v xml:space="preserve"> </v>
      </c>
      <c r="M157" s="631"/>
      <c r="N157" s="266" t="str">
        <f t="shared" ca="1" si="48"/>
        <v xml:space="preserve"> </v>
      </c>
      <c r="O157" s="64" t="str">
        <f t="shared" si="49"/>
        <v xml:space="preserve"> </v>
      </c>
      <c r="P157" s="65" t="str">
        <f t="shared" si="50"/>
        <v xml:space="preserve"> </v>
      </c>
      <c r="Q157" s="65"/>
      <c r="R157" s="65"/>
      <c r="S157" s="652"/>
      <c r="AS157" s="535"/>
      <c r="AU157" s="339">
        <v>152</v>
      </c>
      <c r="AV157" s="68">
        <v>0</v>
      </c>
    </row>
    <row r="158" spans="2:48" s="68" customFormat="1" x14ac:dyDescent="0.2">
      <c r="B158" s="636"/>
      <c r="C158" s="636"/>
      <c r="D158" s="630"/>
      <c r="E158" s="534"/>
      <c r="F158" s="650"/>
      <c r="G158" s="630"/>
      <c r="H158" s="630"/>
      <c r="I158" s="630"/>
      <c r="J158" s="266" t="str">
        <f t="shared" ca="1" si="46"/>
        <v xml:space="preserve"> </v>
      </c>
      <c r="K158" s="534"/>
      <c r="L158" s="266" t="str">
        <f t="shared" ca="1" si="47"/>
        <v xml:space="preserve"> </v>
      </c>
      <c r="M158" s="631"/>
      <c r="N158" s="266" t="str">
        <f t="shared" ca="1" si="48"/>
        <v xml:space="preserve"> </v>
      </c>
      <c r="O158" s="64" t="str">
        <f t="shared" si="49"/>
        <v xml:space="preserve"> </v>
      </c>
      <c r="P158" s="65" t="str">
        <f t="shared" si="50"/>
        <v xml:space="preserve"> </v>
      </c>
      <c r="Q158" s="65"/>
      <c r="R158" s="65"/>
      <c r="S158" s="652"/>
      <c r="AS158" s="535"/>
      <c r="AU158" s="339">
        <v>153</v>
      </c>
      <c r="AV158" s="68">
        <v>0</v>
      </c>
    </row>
    <row r="159" spans="2:48" s="68" customFormat="1" x14ac:dyDescent="0.2">
      <c r="B159" s="629"/>
      <c r="C159" s="629"/>
      <c r="D159" s="534"/>
      <c r="E159" s="534"/>
      <c r="F159" s="534"/>
      <c r="G159" s="534"/>
      <c r="H159" s="534"/>
      <c r="I159" s="534"/>
      <c r="J159" s="266" t="str">
        <f t="shared" ca="1" si="46"/>
        <v xml:space="preserve"> </v>
      </c>
      <c r="K159" s="534"/>
      <c r="L159" s="266" t="str">
        <f t="shared" ca="1" si="47"/>
        <v xml:space="preserve"> </v>
      </c>
      <c r="M159" s="631"/>
      <c r="N159" s="266" t="str">
        <f t="shared" ca="1" si="48"/>
        <v xml:space="preserve"> </v>
      </c>
      <c r="O159" s="64" t="str">
        <f t="shared" si="49"/>
        <v xml:space="preserve"> </v>
      </c>
      <c r="P159" s="65" t="str">
        <f t="shared" si="50"/>
        <v xml:space="preserve"> </v>
      </c>
      <c r="Q159" s="65"/>
      <c r="R159" s="65"/>
      <c r="S159" s="653"/>
      <c r="AS159" s="535"/>
      <c r="AU159" s="339">
        <v>154</v>
      </c>
      <c r="AV159" s="68">
        <v>0</v>
      </c>
    </row>
    <row r="160" spans="2:48" s="68" customFormat="1" x14ac:dyDescent="0.2">
      <c r="AS160" s="535"/>
      <c r="AU160" s="339">
        <v>155</v>
      </c>
      <c r="AV160" s="68">
        <v>0</v>
      </c>
    </row>
    <row r="161" spans="3:48" s="68" customFormat="1" x14ac:dyDescent="0.2">
      <c r="C161" s="654"/>
      <c r="D161" s="654"/>
      <c r="E161" s="535"/>
      <c r="F161" s="655"/>
      <c r="H161" s="654"/>
      <c r="K161" s="535">
        <v>100</v>
      </c>
      <c r="L161" s="535"/>
      <c r="M161" s="535">
        <v>100</v>
      </c>
      <c r="N161" s="535"/>
      <c r="O161" s="535"/>
      <c r="AS161" s="535"/>
      <c r="AU161" s="339">
        <v>156</v>
      </c>
      <c r="AV161" s="68">
        <v>0</v>
      </c>
    </row>
    <row r="162" spans="3:48" s="68" customFormat="1" x14ac:dyDescent="0.2">
      <c r="C162" s="654"/>
      <c r="D162" s="654"/>
      <c r="E162" s="535"/>
      <c r="F162" s="655"/>
      <c r="K162" s="535">
        <f>SUM(K161-1)</f>
        <v>99</v>
      </c>
      <c r="L162" s="535"/>
      <c r="M162" s="535">
        <f>SUM(M161-1)</f>
        <v>99</v>
      </c>
      <c r="N162" s="535"/>
      <c r="O162" s="535"/>
      <c r="AS162" s="535"/>
      <c r="AU162" s="339">
        <v>157</v>
      </c>
      <c r="AV162" s="68">
        <v>0</v>
      </c>
    </row>
    <row r="163" spans="3:48" s="68" customFormat="1" x14ac:dyDescent="0.2">
      <c r="C163" s="655"/>
      <c r="E163" s="535"/>
      <c r="F163" s="655"/>
      <c r="K163" s="535">
        <f t="shared" ref="K163:M226" si="51">SUM(K162-1)</f>
        <v>98</v>
      </c>
      <c r="L163" s="535"/>
      <c r="M163" s="535">
        <f t="shared" si="51"/>
        <v>98</v>
      </c>
      <c r="N163" s="535"/>
      <c r="O163" s="535"/>
      <c r="AS163" s="535"/>
      <c r="AU163" s="339">
        <v>158</v>
      </c>
      <c r="AV163" s="68">
        <v>0</v>
      </c>
    </row>
    <row r="164" spans="3:48" s="68" customFormat="1" x14ac:dyDescent="0.2">
      <c r="E164" s="535"/>
      <c r="F164" s="655"/>
      <c r="K164" s="535">
        <f t="shared" si="51"/>
        <v>97</v>
      </c>
      <c r="L164" s="535"/>
      <c r="M164" s="535">
        <f t="shared" si="51"/>
        <v>97</v>
      </c>
      <c r="N164" s="535"/>
      <c r="O164" s="535"/>
      <c r="AS164" s="535"/>
      <c r="AU164" s="339">
        <v>159</v>
      </c>
      <c r="AV164" s="68">
        <v>0</v>
      </c>
    </row>
    <row r="165" spans="3:48" s="68" customFormat="1" x14ac:dyDescent="0.2">
      <c r="E165" s="535"/>
      <c r="F165" s="655"/>
      <c r="K165" s="535">
        <f t="shared" si="51"/>
        <v>96</v>
      </c>
      <c r="L165" s="535"/>
      <c r="M165" s="535">
        <f t="shared" si="51"/>
        <v>96</v>
      </c>
      <c r="N165" s="535"/>
      <c r="O165" s="535"/>
      <c r="AS165" s="535"/>
      <c r="AU165" s="339">
        <v>160</v>
      </c>
      <c r="AV165" s="68">
        <v>0</v>
      </c>
    </row>
    <row r="166" spans="3:48" s="68" customFormat="1" x14ac:dyDescent="0.2">
      <c r="E166" s="535"/>
      <c r="F166" s="655"/>
      <c r="K166" s="535">
        <f t="shared" si="51"/>
        <v>95</v>
      </c>
      <c r="L166" s="535"/>
      <c r="M166" s="535">
        <f t="shared" si="51"/>
        <v>95</v>
      </c>
      <c r="N166" s="535"/>
      <c r="O166" s="535"/>
      <c r="AS166" s="535"/>
      <c r="AU166" s="339">
        <v>161</v>
      </c>
      <c r="AV166" s="68">
        <v>0</v>
      </c>
    </row>
    <row r="167" spans="3:48" s="68" customFormat="1" x14ac:dyDescent="0.2">
      <c r="E167" s="535"/>
      <c r="F167" s="655"/>
      <c r="K167" s="535">
        <f t="shared" si="51"/>
        <v>94</v>
      </c>
      <c r="L167" s="535"/>
      <c r="M167" s="535">
        <f t="shared" si="51"/>
        <v>94</v>
      </c>
      <c r="N167" s="535"/>
      <c r="O167" s="535"/>
      <c r="AS167" s="535"/>
      <c r="AU167" s="339">
        <v>162</v>
      </c>
      <c r="AV167" s="68">
        <v>0</v>
      </c>
    </row>
    <row r="168" spans="3:48" s="68" customFormat="1" x14ac:dyDescent="0.2">
      <c r="E168" s="535"/>
      <c r="F168" s="655"/>
      <c r="K168" s="535">
        <f t="shared" si="51"/>
        <v>93</v>
      </c>
      <c r="L168" s="535"/>
      <c r="M168" s="535">
        <f t="shared" si="51"/>
        <v>93</v>
      </c>
      <c r="N168" s="535"/>
      <c r="O168" s="535"/>
      <c r="AS168" s="535"/>
      <c r="AU168" s="339">
        <v>163</v>
      </c>
      <c r="AV168" s="68">
        <v>0</v>
      </c>
    </row>
    <row r="169" spans="3:48" s="68" customFormat="1" x14ac:dyDescent="0.2">
      <c r="E169" s="535"/>
      <c r="K169" s="535">
        <f t="shared" si="51"/>
        <v>92</v>
      </c>
      <c r="L169" s="535"/>
      <c r="M169" s="535">
        <f t="shared" si="51"/>
        <v>92</v>
      </c>
      <c r="N169" s="535"/>
      <c r="O169" s="535"/>
      <c r="AS169" s="535"/>
      <c r="AU169" s="339">
        <v>164</v>
      </c>
      <c r="AV169" s="68">
        <v>0</v>
      </c>
    </row>
    <row r="170" spans="3:48" s="68" customFormat="1" x14ac:dyDescent="0.2">
      <c r="E170" s="535"/>
      <c r="K170" s="535">
        <f t="shared" si="51"/>
        <v>91</v>
      </c>
      <c r="L170" s="535"/>
      <c r="M170" s="535">
        <f t="shared" si="51"/>
        <v>91</v>
      </c>
      <c r="N170" s="535"/>
      <c r="O170" s="535"/>
      <c r="AS170" s="535"/>
      <c r="AU170" s="339">
        <v>165</v>
      </c>
      <c r="AV170" s="68">
        <v>0</v>
      </c>
    </row>
    <row r="171" spans="3:48" s="68" customFormat="1" x14ac:dyDescent="0.2">
      <c r="E171" s="535"/>
      <c r="K171" s="535">
        <f t="shared" si="51"/>
        <v>90</v>
      </c>
      <c r="L171" s="535"/>
      <c r="M171" s="535">
        <f t="shared" si="51"/>
        <v>90</v>
      </c>
      <c r="N171" s="535"/>
      <c r="O171" s="535"/>
      <c r="AS171" s="535"/>
      <c r="AU171" s="339">
        <v>166</v>
      </c>
      <c r="AV171" s="68">
        <v>0</v>
      </c>
    </row>
    <row r="172" spans="3:48" s="68" customFormat="1" x14ac:dyDescent="0.2">
      <c r="E172" s="535"/>
      <c r="K172" s="535">
        <f t="shared" si="51"/>
        <v>89</v>
      </c>
      <c r="L172" s="535"/>
      <c r="M172" s="535">
        <f t="shared" si="51"/>
        <v>89</v>
      </c>
      <c r="N172" s="535"/>
      <c r="O172" s="535"/>
      <c r="AS172" s="535"/>
      <c r="AU172" s="339">
        <v>167</v>
      </c>
      <c r="AV172" s="68">
        <v>0</v>
      </c>
    </row>
    <row r="173" spans="3:48" s="68" customFormat="1" x14ac:dyDescent="0.2">
      <c r="E173" s="535"/>
      <c r="K173" s="535">
        <f t="shared" si="51"/>
        <v>88</v>
      </c>
      <c r="L173" s="535"/>
      <c r="M173" s="535">
        <f t="shared" si="51"/>
        <v>88</v>
      </c>
      <c r="N173" s="535"/>
      <c r="O173" s="535"/>
      <c r="AS173" s="535"/>
      <c r="AU173" s="339">
        <v>168</v>
      </c>
      <c r="AV173" s="68">
        <v>0</v>
      </c>
    </row>
    <row r="174" spans="3:48" s="68" customFormat="1" x14ac:dyDescent="0.2">
      <c r="E174" s="535"/>
      <c r="K174" s="535">
        <f t="shared" si="51"/>
        <v>87</v>
      </c>
      <c r="L174" s="535"/>
      <c r="M174" s="535">
        <f t="shared" si="51"/>
        <v>87</v>
      </c>
      <c r="N174" s="535"/>
      <c r="O174" s="535"/>
      <c r="AS174" s="535"/>
      <c r="AU174" s="339">
        <v>169</v>
      </c>
      <c r="AV174" s="68">
        <v>0</v>
      </c>
    </row>
    <row r="175" spans="3:48" s="68" customFormat="1" x14ac:dyDescent="0.2">
      <c r="E175" s="535"/>
      <c r="K175" s="535">
        <f t="shared" si="51"/>
        <v>86</v>
      </c>
      <c r="L175" s="535"/>
      <c r="M175" s="535">
        <f t="shared" si="51"/>
        <v>86</v>
      </c>
      <c r="N175" s="535"/>
      <c r="O175" s="535"/>
      <c r="AS175" s="535"/>
      <c r="AU175" s="339">
        <v>170</v>
      </c>
      <c r="AV175" s="68">
        <v>0</v>
      </c>
    </row>
    <row r="176" spans="3:48" s="68" customFormat="1" x14ac:dyDescent="0.2">
      <c r="E176" s="535"/>
      <c r="K176" s="535">
        <f t="shared" si="51"/>
        <v>85</v>
      </c>
      <c r="L176" s="535"/>
      <c r="M176" s="535">
        <f t="shared" si="51"/>
        <v>85</v>
      </c>
      <c r="N176" s="535"/>
      <c r="O176" s="535"/>
      <c r="AS176" s="535"/>
      <c r="AU176" s="339">
        <v>171</v>
      </c>
      <c r="AV176" s="68">
        <v>0</v>
      </c>
    </row>
    <row r="177" spans="5:48" s="68" customFormat="1" x14ac:dyDescent="0.2">
      <c r="E177" s="535"/>
      <c r="K177" s="535">
        <f t="shared" si="51"/>
        <v>84</v>
      </c>
      <c r="L177" s="535"/>
      <c r="M177" s="535">
        <f t="shared" si="51"/>
        <v>84</v>
      </c>
      <c r="N177" s="535"/>
      <c r="O177" s="535"/>
      <c r="AS177" s="535"/>
      <c r="AU177" s="339">
        <v>172</v>
      </c>
      <c r="AV177" s="68">
        <v>0</v>
      </c>
    </row>
    <row r="178" spans="5:48" s="68" customFormat="1" x14ac:dyDescent="0.2">
      <c r="E178" s="535"/>
      <c r="K178" s="535">
        <f t="shared" si="51"/>
        <v>83</v>
      </c>
      <c r="L178" s="535"/>
      <c r="M178" s="535">
        <f t="shared" si="51"/>
        <v>83</v>
      </c>
      <c r="N178" s="535"/>
      <c r="O178" s="535"/>
      <c r="AS178" s="535"/>
      <c r="AU178" s="339">
        <v>173</v>
      </c>
      <c r="AV178" s="68">
        <v>0</v>
      </c>
    </row>
    <row r="179" spans="5:48" s="68" customFormat="1" x14ac:dyDescent="0.2">
      <c r="E179" s="535"/>
      <c r="K179" s="535">
        <f t="shared" si="51"/>
        <v>82</v>
      </c>
      <c r="L179" s="535"/>
      <c r="M179" s="535">
        <f t="shared" si="51"/>
        <v>82</v>
      </c>
      <c r="N179" s="535"/>
      <c r="O179" s="535"/>
      <c r="AS179" s="535"/>
      <c r="AU179" s="339">
        <v>174</v>
      </c>
      <c r="AV179" s="68">
        <v>0</v>
      </c>
    </row>
    <row r="180" spans="5:48" s="68" customFormat="1" x14ac:dyDescent="0.2">
      <c r="E180" s="535"/>
      <c r="K180" s="535">
        <f t="shared" si="51"/>
        <v>81</v>
      </c>
      <c r="L180" s="535"/>
      <c r="M180" s="535">
        <f t="shared" si="51"/>
        <v>81</v>
      </c>
      <c r="N180" s="535"/>
      <c r="O180" s="535"/>
      <c r="AS180" s="535"/>
      <c r="AU180" s="339">
        <v>175</v>
      </c>
      <c r="AV180" s="68">
        <v>0</v>
      </c>
    </row>
    <row r="181" spans="5:48" s="68" customFormat="1" x14ac:dyDescent="0.2">
      <c r="E181" s="535"/>
      <c r="K181" s="535">
        <f t="shared" si="51"/>
        <v>80</v>
      </c>
      <c r="L181" s="535"/>
      <c r="M181" s="535">
        <f t="shared" si="51"/>
        <v>80</v>
      </c>
      <c r="N181" s="535"/>
      <c r="O181" s="535"/>
      <c r="AS181" s="535"/>
      <c r="AU181" s="339">
        <v>176</v>
      </c>
      <c r="AV181" s="68">
        <v>0</v>
      </c>
    </row>
    <row r="182" spans="5:48" s="68" customFormat="1" x14ac:dyDescent="0.2">
      <c r="E182" s="535"/>
      <c r="K182" s="535">
        <f t="shared" si="51"/>
        <v>79</v>
      </c>
      <c r="L182" s="535"/>
      <c r="M182" s="535">
        <f t="shared" si="51"/>
        <v>79</v>
      </c>
      <c r="N182" s="535"/>
      <c r="O182" s="535"/>
      <c r="AS182" s="535"/>
      <c r="AU182" s="339">
        <v>177</v>
      </c>
      <c r="AV182" s="68">
        <v>0</v>
      </c>
    </row>
    <row r="183" spans="5:48" s="68" customFormat="1" x14ac:dyDescent="0.2">
      <c r="E183" s="535"/>
      <c r="K183" s="535">
        <f t="shared" si="51"/>
        <v>78</v>
      </c>
      <c r="L183" s="535"/>
      <c r="M183" s="535">
        <f t="shared" si="51"/>
        <v>78</v>
      </c>
      <c r="N183" s="535"/>
      <c r="O183" s="535"/>
      <c r="AS183" s="535"/>
      <c r="AU183" s="339">
        <v>178</v>
      </c>
      <c r="AV183" s="68">
        <v>0</v>
      </c>
    </row>
    <row r="184" spans="5:48" s="68" customFormat="1" x14ac:dyDescent="0.2">
      <c r="E184" s="535"/>
      <c r="K184" s="535">
        <f t="shared" si="51"/>
        <v>77</v>
      </c>
      <c r="L184" s="535"/>
      <c r="M184" s="535">
        <f t="shared" si="51"/>
        <v>77</v>
      </c>
      <c r="N184" s="535"/>
      <c r="O184" s="535"/>
      <c r="AS184" s="535"/>
      <c r="AU184" s="339">
        <v>179</v>
      </c>
      <c r="AV184" s="68">
        <v>0</v>
      </c>
    </row>
    <row r="185" spans="5:48" s="68" customFormat="1" x14ac:dyDescent="0.2">
      <c r="E185" s="535"/>
      <c r="K185" s="535">
        <f t="shared" si="51"/>
        <v>76</v>
      </c>
      <c r="L185" s="535"/>
      <c r="M185" s="535">
        <f t="shared" si="51"/>
        <v>76</v>
      </c>
      <c r="N185" s="535"/>
      <c r="O185" s="535"/>
      <c r="AS185" s="535"/>
      <c r="AU185" s="339">
        <v>180</v>
      </c>
      <c r="AV185" s="68">
        <v>55</v>
      </c>
    </row>
    <row r="186" spans="5:48" s="68" customFormat="1" x14ac:dyDescent="0.2">
      <c r="E186" s="535"/>
      <c r="K186" s="535">
        <f t="shared" si="51"/>
        <v>75</v>
      </c>
      <c r="L186" s="535"/>
      <c r="M186" s="535">
        <f t="shared" si="51"/>
        <v>75</v>
      </c>
      <c r="N186" s="535"/>
      <c r="O186" s="535"/>
      <c r="AS186" s="535"/>
      <c r="AU186" s="339">
        <v>181</v>
      </c>
      <c r="AV186" s="68">
        <v>55</v>
      </c>
    </row>
    <row r="187" spans="5:48" s="68" customFormat="1" x14ac:dyDescent="0.2">
      <c r="E187" s="535"/>
      <c r="K187" s="535">
        <f t="shared" si="51"/>
        <v>74</v>
      </c>
      <c r="L187" s="535"/>
      <c r="M187" s="535">
        <f t="shared" si="51"/>
        <v>74</v>
      </c>
      <c r="N187" s="535"/>
      <c r="O187" s="535"/>
      <c r="AS187" s="535"/>
      <c r="AU187" s="339">
        <v>182</v>
      </c>
      <c r="AV187" s="68">
        <v>55</v>
      </c>
    </row>
    <row r="188" spans="5:48" s="68" customFormat="1" x14ac:dyDescent="0.2">
      <c r="E188" s="535"/>
      <c r="K188" s="535">
        <f t="shared" si="51"/>
        <v>73</v>
      </c>
      <c r="L188" s="535"/>
      <c r="M188" s="535">
        <f t="shared" si="51"/>
        <v>73</v>
      </c>
      <c r="N188" s="535"/>
      <c r="O188" s="535"/>
      <c r="AS188" s="535"/>
      <c r="AU188" s="339">
        <v>183</v>
      </c>
      <c r="AV188" s="68">
        <v>55</v>
      </c>
    </row>
    <row r="189" spans="5:48" s="68" customFormat="1" x14ac:dyDescent="0.2">
      <c r="E189" s="535"/>
      <c r="K189" s="535">
        <f t="shared" si="51"/>
        <v>72</v>
      </c>
      <c r="L189" s="535"/>
      <c r="M189" s="535">
        <f t="shared" si="51"/>
        <v>72</v>
      </c>
      <c r="N189" s="535"/>
      <c r="O189" s="535"/>
      <c r="AS189" s="535"/>
      <c r="AU189" s="339">
        <v>184</v>
      </c>
      <c r="AV189" s="68">
        <v>60</v>
      </c>
    </row>
    <row r="190" spans="5:48" s="68" customFormat="1" x14ac:dyDescent="0.2">
      <c r="E190" s="535"/>
      <c r="K190" s="535">
        <f t="shared" si="51"/>
        <v>71</v>
      </c>
      <c r="L190" s="535"/>
      <c r="M190" s="535">
        <f t="shared" si="51"/>
        <v>71</v>
      </c>
      <c r="N190" s="535"/>
      <c r="O190" s="535"/>
      <c r="AS190" s="535"/>
      <c r="AU190" s="339">
        <v>185</v>
      </c>
      <c r="AV190" s="68">
        <v>60</v>
      </c>
    </row>
    <row r="191" spans="5:48" s="68" customFormat="1" x14ac:dyDescent="0.2">
      <c r="E191" s="535"/>
      <c r="K191" s="535">
        <f t="shared" si="51"/>
        <v>70</v>
      </c>
      <c r="L191" s="535"/>
      <c r="M191" s="535">
        <f t="shared" si="51"/>
        <v>70</v>
      </c>
      <c r="N191" s="535"/>
      <c r="O191" s="535"/>
      <c r="AS191" s="535"/>
      <c r="AU191" s="339">
        <v>186</v>
      </c>
      <c r="AV191" s="68">
        <v>60</v>
      </c>
    </row>
    <row r="192" spans="5:48" s="68" customFormat="1" x14ac:dyDescent="0.2">
      <c r="E192" s="535"/>
      <c r="K192" s="535">
        <f t="shared" si="51"/>
        <v>69</v>
      </c>
      <c r="L192" s="535"/>
      <c r="M192" s="535">
        <f t="shared" si="51"/>
        <v>69</v>
      </c>
      <c r="N192" s="535"/>
      <c r="O192" s="535"/>
      <c r="AS192" s="535"/>
      <c r="AU192" s="339">
        <v>187</v>
      </c>
      <c r="AV192" s="68">
        <v>60</v>
      </c>
    </row>
    <row r="193" spans="5:48" s="68" customFormat="1" x14ac:dyDescent="0.2">
      <c r="E193" s="535"/>
      <c r="K193" s="535">
        <f t="shared" si="51"/>
        <v>68</v>
      </c>
      <c r="L193" s="535"/>
      <c r="M193" s="535">
        <f t="shared" si="51"/>
        <v>68</v>
      </c>
      <c r="N193" s="535"/>
      <c r="O193" s="535"/>
      <c r="AS193" s="535"/>
      <c r="AU193" s="339">
        <v>188</v>
      </c>
      <c r="AV193" s="68">
        <v>57</v>
      </c>
    </row>
    <row r="194" spans="5:48" s="68" customFormat="1" x14ac:dyDescent="0.2">
      <c r="E194" s="535"/>
      <c r="K194" s="535">
        <f t="shared" si="51"/>
        <v>67</v>
      </c>
      <c r="L194" s="535"/>
      <c r="M194" s="535">
        <f t="shared" si="51"/>
        <v>67</v>
      </c>
      <c r="N194" s="535"/>
      <c r="O194" s="535"/>
      <c r="AS194" s="535"/>
      <c r="AU194" s="339">
        <v>189</v>
      </c>
      <c r="AV194" s="68">
        <v>57</v>
      </c>
    </row>
    <row r="195" spans="5:48" s="68" customFormat="1" x14ac:dyDescent="0.2">
      <c r="E195" s="535"/>
      <c r="K195" s="535">
        <f t="shared" si="51"/>
        <v>66</v>
      </c>
      <c r="L195" s="535"/>
      <c r="M195" s="535">
        <f t="shared" si="51"/>
        <v>66</v>
      </c>
      <c r="N195" s="535"/>
      <c r="O195" s="535"/>
      <c r="AS195" s="535"/>
      <c r="AU195" s="339">
        <v>190</v>
      </c>
      <c r="AV195" s="68">
        <v>57</v>
      </c>
    </row>
    <row r="196" spans="5:48" s="68" customFormat="1" x14ac:dyDescent="0.2">
      <c r="E196" s="535"/>
      <c r="K196" s="535">
        <f t="shared" si="51"/>
        <v>65</v>
      </c>
      <c r="L196" s="535"/>
      <c r="M196" s="535">
        <f t="shared" si="51"/>
        <v>65</v>
      </c>
      <c r="N196" s="535"/>
      <c r="O196" s="535"/>
      <c r="AS196" s="535"/>
      <c r="AU196" s="339">
        <v>191</v>
      </c>
      <c r="AV196" s="68">
        <v>57</v>
      </c>
    </row>
    <row r="197" spans="5:48" s="68" customFormat="1" x14ac:dyDescent="0.2">
      <c r="E197" s="535"/>
      <c r="K197" s="535">
        <f t="shared" si="51"/>
        <v>64</v>
      </c>
      <c r="L197" s="535"/>
      <c r="M197" s="535">
        <f t="shared" si="51"/>
        <v>64</v>
      </c>
      <c r="N197" s="535"/>
      <c r="O197" s="535"/>
      <c r="AS197" s="535"/>
      <c r="AU197" s="339">
        <v>192</v>
      </c>
      <c r="AV197" s="68">
        <v>58</v>
      </c>
    </row>
    <row r="198" spans="5:48" s="68" customFormat="1" x14ac:dyDescent="0.2">
      <c r="E198" s="535"/>
      <c r="K198" s="535">
        <f t="shared" si="51"/>
        <v>63</v>
      </c>
      <c r="L198" s="535"/>
      <c r="M198" s="535">
        <f t="shared" si="51"/>
        <v>63</v>
      </c>
      <c r="N198" s="535"/>
      <c r="O198" s="535"/>
      <c r="AS198" s="535"/>
      <c r="AU198" s="339">
        <v>193</v>
      </c>
      <c r="AV198" s="68">
        <v>58</v>
      </c>
    </row>
    <row r="199" spans="5:48" s="68" customFormat="1" x14ac:dyDescent="0.2">
      <c r="E199" s="535"/>
      <c r="K199" s="535">
        <f t="shared" si="51"/>
        <v>62</v>
      </c>
      <c r="L199" s="535"/>
      <c r="M199" s="535">
        <f t="shared" si="51"/>
        <v>62</v>
      </c>
      <c r="N199" s="535"/>
      <c r="O199" s="535"/>
      <c r="AS199" s="535"/>
      <c r="AU199" s="339">
        <v>194</v>
      </c>
      <c r="AV199" s="68">
        <v>58</v>
      </c>
    </row>
    <row r="200" spans="5:48" s="68" customFormat="1" x14ac:dyDescent="0.2">
      <c r="E200" s="535"/>
      <c r="K200" s="535">
        <f t="shared" si="51"/>
        <v>61</v>
      </c>
      <c r="L200" s="535"/>
      <c r="M200" s="535">
        <f t="shared" si="51"/>
        <v>61</v>
      </c>
      <c r="N200" s="535"/>
      <c r="O200" s="535"/>
      <c r="AS200" s="535"/>
      <c r="AU200" s="339">
        <v>195</v>
      </c>
      <c r="AV200" s="68">
        <v>58</v>
      </c>
    </row>
    <row r="201" spans="5:48" s="68" customFormat="1" x14ac:dyDescent="0.2">
      <c r="E201" s="535"/>
      <c r="K201" s="535">
        <f t="shared" si="51"/>
        <v>60</v>
      </c>
      <c r="L201" s="535"/>
      <c r="M201" s="535">
        <f t="shared" si="51"/>
        <v>60</v>
      </c>
      <c r="N201" s="535"/>
      <c r="O201" s="535"/>
      <c r="AS201" s="535"/>
      <c r="AU201" s="339">
        <v>196</v>
      </c>
      <c r="AV201" s="68">
        <v>59</v>
      </c>
    </row>
    <row r="202" spans="5:48" s="68" customFormat="1" x14ac:dyDescent="0.2">
      <c r="E202" s="535"/>
      <c r="K202" s="535">
        <f t="shared" si="51"/>
        <v>59</v>
      </c>
      <c r="L202" s="535"/>
      <c r="M202" s="535">
        <f t="shared" si="51"/>
        <v>59</v>
      </c>
      <c r="N202" s="535"/>
      <c r="O202" s="535"/>
      <c r="AS202" s="535"/>
      <c r="AU202" s="339">
        <v>197</v>
      </c>
      <c r="AV202" s="68">
        <v>59</v>
      </c>
    </row>
    <row r="203" spans="5:48" s="68" customFormat="1" x14ac:dyDescent="0.2">
      <c r="E203" s="535"/>
      <c r="K203" s="535">
        <f t="shared" si="51"/>
        <v>58</v>
      </c>
      <c r="L203" s="535"/>
      <c r="M203" s="535">
        <f t="shared" si="51"/>
        <v>58</v>
      </c>
      <c r="N203" s="535"/>
      <c r="O203" s="535"/>
      <c r="AS203" s="535"/>
      <c r="AU203" s="339">
        <v>198</v>
      </c>
      <c r="AV203" s="68">
        <v>59</v>
      </c>
    </row>
    <row r="204" spans="5:48" s="68" customFormat="1" x14ac:dyDescent="0.2">
      <c r="E204" s="535"/>
      <c r="K204" s="535">
        <f t="shared" si="51"/>
        <v>57</v>
      </c>
      <c r="L204" s="535"/>
      <c r="M204" s="535">
        <f t="shared" si="51"/>
        <v>57</v>
      </c>
      <c r="N204" s="535"/>
      <c r="O204" s="535"/>
      <c r="AS204" s="535"/>
      <c r="AU204" s="339">
        <v>199</v>
      </c>
      <c r="AV204" s="68">
        <v>59</v>
      </c>
    </row>
    <row r="205" spans="5:48" s="68" customFormat="1" x14ac:dyDescent="0.2">
      <c r="E205" s="535"/>
      <c r="K205" s="535">
        <f t="shared" si="51"/>
        <v>56</v>
      </c>
      <c r="L205" s="535"/>
      <c r="M205" s="535">
        <f t="shared" si="51"/>
        <v>56</v>
      </c>
      <c r="N205" s="535"/>
      <c r="O205" s="535"/>
      <c r="AS205" s="535"/>
      <c r="AU205" s="339">
        <v>200</v>
      </c>
      <c r="AV205" s="68">
        <v>60</v>
      </c>
    </row>
    <row r="206" spans="5:48" s="68" customFormat="1" x14ac:dyDescent="0.2">
      <c r="E206" s="535"/>
      <c r="K206" s="535">
        <f t="shared" si="51"/>
        <v>55</v>
      </c>
      <c r="L206" s="535"/>
      <c r="M206" s="535">
        <f t="shared" si="51"/>
        <v>55</v>
      </c>
      <c r="N206" s="535"/>
      <c r="O206" s="535"/>
      <c r="AS206" s="535"/>
      <c r="AU206" s="339">
        <v>201</v>
      </c>
      <c r="AV206" s="68">
        <v>60</v>
      </c>
    </row>
    <row r="207" spans="5:48" s="68" customFormat="1" x14ac:dyDescent="0.2">
      <c r="E207" s="535"/>
      <c r="K207" s="535">
        <f t="shared" si="51"/>
        <v>54</v>
      </c>
      <c r="L207" s="535"/>
      <c r="M207" s="535">
        <f t="shared" si="51"/>
        <v>54</v>
      </c>
      <c r="N207" s="535"/>
      <c r="O207" s="535"/>
      <c r="AS207" s="535"/>
      <c r="AU207" s="339">
        <v>202</v>
      </c>
      <c r="AV207" s="68">
        <v>60</v>
      </c>
    </row>
    <row r="208" spans="5:48" s="68" customFormat="1" x14ac:dyDescent="0.2">
      <c r="E208" s="535"/>
      <c r="K208" s="535">
        <f t="shared" si="51"/>
        <v>53</v>
      </c>
      <c r="L208" s="535"/>
      <c r="M208" s="535">
        <f t="shared" si="51"/>
        <v>53</v>
      </c>
      <c r="N208" s="535"/>
      <c r="O208" s="535"/>
      <c r="AS208" s="535"/>
      <c r="AU208" s="339">
        <v>203</v>
      </c>
      <c r="AV208" s="68">
        <v>60</v>
      </c>
    </row>
    <row r="209" spans="5:48" s="68" customFormat="1" x14ac:dyDescent="0.2">
      <c r="E209" s="535"/>
      <c r="K209" s="535">
        <f t="shared" si="51"/>
        <v>52</v>
      </c>
      <c r="L209" s="535"/>
      <c r="M209" s="535">
        <f t="shared" si="51"/>
        <v>52</v>
      </c>
      <c r="N209" s="535"/>
      <c r="O209" s="535"/>
      <c r="AS209" s="535"/>
      <c r="AU209" s="339">
        <v>204</v>
      </c>
      <c r="AV209" s="68">
        <v>61</v>
      </c>
    </row>
    <row r="210" spans="5:48" s="68" customFormat="1" x14ac:dyDescent="0.2">
      <c r="E210" s="535"/>
      <c r="K210" s="535">
        <f t="shared" si="51"/>
        <v>51</v>
      </c>
      <c r="L210" s="535"/>
      <c r="M210" s="535">
        <f t="shared" si="51"/>
        <v>51</v>
      </c>
      <c r="N210" s="535"/>
      <c r="O210" s="535"/>
      <c r="AS210" s="535"/>
      <c r="AU210" s="339">
        <v>205</v>
      </c>
      <c r="AV210" s="68">
        <v>61</v>
      </c>
    </row>
    <row r="211" spans="5:48" s="68" customFormat="1" x14ac:dyDescent="0.2">
      <c r="E211" s="535"/>
      <c r="K211" s="535">
        <f t="shared" si="51"/>
        <v>50</v>
      </c>
      <c r="L211" s="535"/>
      <c r="M211" s="535">
        <f t="shared" si="51"/>
        <v>50</v>
      </c>
      <c r="N211" s="535"/>
      <c r="O211" s="535"/>
      <c r="AS211" s="535"/>
      <c r="AU211" s="339">
        <v>206</v>
      </c>
      <c r="AV211" s="68">
        <v>61</v>
      </c>
    </row>
    <row r="212" spans="5:48" s="68" customFormat="1" x14ac:dyDescent="0.2">
      <c r="E212" s="535"/>
      <c r="K212" s="535">
        <f t="shared" si="51"/>
        <v>49</v>
      </c>
      <c r="L212" s="535"/>
      <c r="M212" s="535">
        <f t="shared" si="51"/>
        <v>49</v>
      </c>
      <c r="N212" s="535"/>
      <c r="O212" s="535"/>
      <c r="AS212" s="535"/>
      <c r="AU212" s="339">
        <v>207</v>
      </c>
      <c r="AV212" s="68">
        <v>61</v>
      </c>
    </row>
    <row r="213" spans="5:48" s="68" customFormat="1" x14ac:dyDescent="0.2">
      <c r="E213" s="535"/>
      <c r="K213" s="535">
        <f t="shared" si="51"/>
        <v>48</v>
      </c>
      <c r="L213" s="535"/>
      <c r="M213" s="535">
        <f t="shared" si="51"/>
        <v>48</v>
      </c>
      <c r="N213" s="535"/>
      <c r="O213" s="535"/>
      <c r="AS213" s="535"/>
      <c r="AU213" s="339">
        <v>208</v>
      </c>
      <c r="AV213" s="68">
        <v>62</v>
      </c>
    </row>
    <row r="214" spans="5:48" s="68" customFormat="1" x14ac:dyDescent="0.2">
      <c r="K214" s="535">
        <f t="shared" si="51"/>
        <v>47</v>
      </c>
      <c r="M214" s="535">
        <f t="shared" si="51"/>
        <v>47</v>
      </c>
      <c r="O214" s="535"/>
      <c r="AS214" s="535"/>
      <c r="AU214" s="339">
        <v>209</v>
      </c>
      <c r="AV214" s="68">
        <v>62</v>
      </c>
    </row>
    <row r="215" spans="5:48" s="68" customFormat="1" x14ac:dyDescent="0.2">
      <c r="K215" s="535">
        <f t="shared" si="51"/>
        <v>46</v>
      </c>
      <c r="M215" s="535">
        <f t="shared" si="51"/>
        <v>46</v>
      </c>
      <c r="O215" s="535"/>
      <c r="AS215" s="535"/>
      <c r="AU215" s="339">
        <v>210</v>
      </c>
      <c r="AV215" s="68">
        <v>62</v>
      </c>
    </row>
    <row r="216" spans="5:48" s="68" customFormat="1" x14ac:dyDescent="0.2">
      <c r="K216" s="535">
        <f t="shared" si="51"/>
        <v>45</v>
      </c>
      <c r="M216" s="535">
        <f t="shared" si="51"/>
        <v>45</v>
      </c>
      <c r="O216" s="535"/>
      <c r="AS216" s="535"/>
      <c r="AU216" s="339">
        <v>211</v>
      </c>
      <c r="AV216" s="68">
        <v>62</v>
      </c>
    </row>
    <row r="217" spans="5:48" s="68" customFormat="1" x14ac:dyDescent="0.2">
      <c r="K217" s="535">
        <f t="shared" si="51"/>
        <v>44</v>
      </c>
      <c r="M217" s="535">
        <f t="shared" si="51"/>
        <v>44</v>
      </c>
      <c r="O217" s="535"/>
      <c r="AS217" s="535"/>
      <c r="AU217" s="339">
        <v>212</v>
      </c>
      <c r="AV217" s="68">
        <v>63</v>
      </c>
    </row>
    <row r="218" spans="5:48" s="68" customFormat="1" x14ac:dyDescent="0.2">
      <c r="K218" s="535">
        <f t="shared" si="51"/>
        <v>43</v>
      </c>
      <c r="M218" s="535">
        <f t="shared" si="51"/>
        <v>43</v>
      </c>
      <c r="O218" s="535"/>
      <c r="AS218" s="535"/>
      <c r="AU218" s="339">
        <v>213</v>
      </c>
      <c r="AV218" s="68">
        <v>63</v>
      </c>
    </row>
    <row r="219" spans="5:48" s="68" customFormat="1" x14ac:dyDescent="0.2">
      <c r="K219" s="535">
        <f t="shared" si="51"/>
        <v>42</v>
      </c>
      <c r="M219" s="535">
        <f t="shared" si="51"/>
        <v>42</v>
      </c>
      <c r="O219" s="535"/>
      <c r="AS219" s="535"/>
      <c r="AU219" s="339">
        <v>214</v>
      </c>
      <c r="AV219" s="68">
        <v>63</v>
      </c>
    </row>
    <row r="220" spans="5:48" s="68" customFormat="1" x14ac:dyDescent="0.2">
      <c r="K220" s="535">
        <f t="shared" si="51"/>
        <v>41</v>
      </c>
      <c r="M220" s="535">
        <f t="shared" si="51"/>
        <v>41</v>
      </c>
      <c r="O220" s="535"/>
      <c r="AS220" s="535"/>
      <c r="AU220" s="339">
        <v>215</v>
      </c>
      <c r="AV220" s="68">
        <v>63</v>
      </c>
    </row>
    <row r="221" spans="5:48" s="68" customFormat="1" x14ac:dyDescent="0.2">
      <c r="K221" s="535">
        <f t="shared" si="51"/>
        <v>40</v>
      </c>
      <c r="M221" s="535">
        <f t="shared" si="51"/>
        <v>40</v>
      </c>
      <c r="O221" s="535"/>
      <c r="AS221" s="535"/>
      <c r="AU221" s="339">
        <v>216</v>
      </c>
      <c r="AV221" s="68">
        <v>64</v>
      </c>
    </row>
    <row r="222" spans="5:48" s="68" customFormat="1" x14ac:dyDescent="0.2">
      <c r="K222" s="535">
        <f t="shared" si="51"/>
        <v>39</v>
      </c>
      <c r="M222" s="535">
        <f t="shared" si="51"/>
        <v>39</v>
      </c>
      <c r="O222" s="535"/>
      <c r="AS222" s="535"/>
      <c r="AU222" s="339">
        <v>217</v>
      </c>
      <c r="AV222" s="68">
        <v>64</v>
      </c>
    </row>
    <row r="223" spans="5:48" s="68" customFormat="1" x14ac:dyDescent="0.2">
      <c r="K223" s="535">
        <f t="shared" si="51"/>
        <v>38</v>
      </c>
      <c r="M223" s="535">
        <f t="shared" si="51"/>
        <v>38</v>
      </c>
      <c r="O223" s="535"/>
      <c r="AS223" s="535"/>
      <c r="AU223" s="339">
        <v>218</v>
      </c>
      <c r="AV223" s="68">
        <v>64</v>
      </c>
    </row>
    <row r="224" spans="5:48" s="68" customFormat="1" x14ac:dyDescent="0.2">
      <c r="K224" s="535">
        <f t="shared" si="51"/>
        <v>37</v>
      </c>
      <c r="M224" s="535">
        <f t="shared" si="51"/>
        <v>37</v>
      </c>
      <c r="O224" s="535"/>
      <c r="AS224" s="535"/>
      <c r="AU224" s="339">
        <v>219</v>
      </c>
      <c r="AV224" s="68">
        <v>64</v>
      </c>
    </row>
    <row r="225" spans="11:48" s="68" customFormat="1" x14ac:dyDescent="0.2">
      <c r="K225" s="535">
        <f t="shared" si="51"/>
        <v>36</v>
      </c>
      <c r="M225" s="535">
        <f t="shared" si="51"/>
        <v>36</v>
      </c>
      <c r="O225" s="535"/>
      <c r="AS225" s="535"/>
      <c r="AU225" s="339">
        <v>220</v>
      </c>
      <c r="AV225" s="68">
        <v>65</v>
      </c>
    </row>
    <row r="226" spans="11:48" s="68" customFormat="1" x14ac:dyDescent="0.2">
      <c r="K226" s="535">
        <f t="shared" si="51"/>
        <v>35</v>
      </c>
      <c r="M226" s="535">
        <f t="shared" si="51"/>
        <v>35</v>
      </c>
      <c r="O226" s="535"/>
      <c r="AS226" s="535"/>
      <c r="AU226" s="339">
        <v>221</v>
      </c>
      <c r="AV226" s="68">
        <v>65</v>
      </c>
    </row>
    <row r="227" spans="11:48" s="68" customFormat="1" x14ac:dyDescent="0.2">
      <c r="K227" s="535">
        <f t="shared" ref="K227:K261" si="52">SUM(K226-1)</f>
        <v>34</v>
      </c>
      <c r="M227" s="535">
        <f t="shared" ref="M227:M261" si="53">SUM(M226-1)</f>
        <v>34</v>
      </c>
      <c r="O227" s="535"/>
      <c r="AS227" s="535"/>
      <c r="AU227" s="339">
        <v>222</v>
      </c>
      <c r="AV227" s="68">
        <v>65</v>
      </c>
    </row>
    <row r="228" spans="11:48" s="68" customFormat="1" x14ac:dyDescent="0.2">
      <c r="K228" s="535">
        <f t="shared" si="52"/>
        <v>33</v>
      </c>
      <c r="M228" s="535">
        <f t="shared" si="53"/>
        <v>33</v>
      </c>
      <c r="O228" s="535"/>
      <c r="AS228" s="535"/>
      <c r="AU228" s="339">
        <v>223</v>
      </c>
      <c r="AV228" s="68">
        <v>65</v>
      </c>
    </row>
    <row r="229" spans="11:48" s="68" customFormat="1" x14ac:dyDescent="0.2">
      <c r="K229" s="535">
        <f t="shared" si="52"/>
        <v>32</v>
      </c>
      <c r="M229" s="535">
        <f t="shared" si="53"/>
        <v>32</v>
      </c>
      <c r="O229" s="535"/>
      <c r="AS229" s="535"/>
      <c r="AU229" s="339">
        <v>224</v>
      </c>
      <c r="AV229" s="68">
        <v>66</v>
      </c>
    </row>
    <row r="230" spans="11:48" s="68" customFormat="1" x14ac:dyDescent="0.2">
      <c r="K230" s="535">
        <f t="shared" si="52"/>
        <v>31</v>
      </c>
      <c r="M230" s="535">
        <f t="shared" si="53"/>
        <v>31</v>
      </c>
      <c r="O230" s="535"/>
      <c r="AS230" s="535"/>
      <c r="AU230" s="339">
        <v>225</v>
      </c>
      <c r="AV230" s="68">
        <v>66</v>
      </c>
    </row>
    <row r="231" spans="11:48" s="68" customFormat="1" x14ac:dyDescent="0.2">
      <c r="K231" s="535">
        <f t="shared" si="52"/>
        <v>30</v>
      </c>
      <c r="M231" s="535">
        <f t="shared" si="53"/>
        <v>30</v>
      </c>
      <c r="O231" s="535"/>
      <c r="AS231" s="535"/>
      <c r="AU231" s="339">
        <v>226</v>
      </c>
      <c r="AV231" s="68">
        <v>66</v>
      </c>
    </row>
    <row r="232" spans="11:48" s="68" customFormat="1" x14ac:dyDescent="0.2">
      <c r="K232" s="535">
        <f t="shared" si="52"/>
        <v>29</v>
      </c>
      <c r="M232" s="535">
        <f t="shared" si="53"/>
        <v>29</v>
      </c>
      <c r="O232" s="535"/>
      <c r="AS232" s="535"/>
      <c r="AU232" s="339">
        <v>227</v>
      </c>
      <c r="AV232" s="68">
        <v>66</v>
      </c>
    </row>
    <row r="233" spans="11:48" s="68" customFormat="1" x14ac:dyDescent="0.2">
      <c r="K233" s="535">
        <f t="shared" si="52"/>
        <v>28</v>
      </c>
      <c r="M233" s="535">
        <f t="shared" si="53"/>
        <v>28</v>
      </c>
      <c r="O233" s="535"/>
      <c r="AS233" s="535"/>
      <c r="AU233" s="339">
        <v>228</v>
      </c>
      <c r="AV233" s="68">
        <v>67</v>
      </c>
    </row>
    <row r="234" spans="11:48" s="68" customFormat="1" x14ac:dyDescent="0.2">
      <c r="K234" s="535">
        <f t="shared" si="52"/>
        <v>27</v>
      </c>
      <c r="M234" s="535">
        <f t="shared" si="53"/>
        <v>27</v>
      </c>
      <c r="O234" s="535"/>
      <c r="AS234" s="535"/>
      <c r="AU234" s="339">
        <v>229</v>
      </c>
      <c r="AV234" s="68">
        <v>67</v>
      </c>
    </row>
    <row r="235" spans="11:48" s="68" customFormat="1" x14ac:dyDescent="0.2">
      <c r="K235" s="535">
        <f t="shared" si="52"/>
        <v>26</v>
      </c>
      <c r="M235" s="535">
        <f t="shared" si="53"/>
        <v>26</v>
      </c>
      <c r="O235" s="535"/>
      <c r="AS235" s="535"/>
      <c r="AU235" s="339">
        <v>230</v>
      </c>
      <c r="AV235" s="68">
        <v>67</v>
      </c>
    </row>
    <row r="236" spans="11:48" s="68" customFormat="1" x14ac:dyDescent="0.2">
      <c r="K236" s="535">
        <f t="shared" si="52"/>
        <v>25</v>
      </c>
      <c r="M236" s="535">
        <f t="shared" si="53"/>
        <v>25</v>
      </c>
      <c r="O236" s="535"/>
      <c r="AS236" s="535"/>
      <c r="AU236" s="339">
        <v>231</v>
      </c>
      <c r="AV236" s="68">
        <v>67</v>
      </c>
    </row>
    <row r="237" spans="11:48" s="68" customFormat="1" x14ac:dyDescent="0.2">
      <c r="K237" s="535">
        <f t="shared" si="52"/>
        <v>24</v>
      </c>
      <c r="M237" s="535">
        <f t="shared" si="53"/>
        <v>24</v>
      </c>
      <c r="O237" s="535"/>
      <c r="AS237" s="535"/>
      <c r="AU237" s="339">
        <v>232</v>
      </c>
      <c r="AV237" s="68">
        <v>68</v>
      </c>
    </row>
    <row r="238" spans="11:48" s="68" customFormat="1" x14ac:dyDescent="0.2">
      <c r="K238" s="535">
        <f t="shared" si="52"/>
        <v>23</v>
      </c>
      <c r="M238" s="535">
        <f t="shared" si="53"/>
        <v>23</v>
      </c>
      <c r="O238" s="535"/>
      <c r="AS238" s="535"/>
      <c r="AU238" s="339">
        <v>233</v>
      </c>
      <c r="AV238" s="68">
        <v>68</v>
      </c>
    </row>
    <row r="239" spans="11:48" s="68" customFormat="1" x14ac:dyDescent="0.2">
      <c r="K239" s="535">
        <f t="shared" si="52"/>
        <v>22</v>
      </c>
      <c r="M239" s="535">
        <f t="shared" si="53"/>
        <v>22</v>
      </c>
      <c r="O239" s="535"/>
      <c r="AS239" s="535"/>
      <c r="AU239" s="339">
        <v>234</v>
      </c>
      <c r="AV239" s="68">
        <v>68</v>
      </c>
    </row>
    <row r="240" spans="11:48" s="68" customFormat="1" x14ac:dyDescent="0.2">
      <c r="K240" s="535">
        <f t="shared" si="52"/>
        <v>21</v>
      </c>
      <c r="M240" s="535">
        <f t="shared" si="53"/>
        <v>21</v>
      </c>
      <c r="O240" s="535"/>
      <c r="AS240" s="535"/>
      <c r="AU240" s="339">
        <v>235</v>
      </c>
      <c r="AV240" s="68">
        <v>68</v>
      </c>
    </row>
    <row r="241" spans="11:48" s="68" customFormat="1" x14ac:dyDescent="0.2">
      <c r="K241" s="535">
        <f t="shared" si="52"/>
        <v>20</v>
      </c>
      <c r="M241" s="535">
        <f t="shared" si="53"/>
        <v>20</v>
      </c>
      <c r="O241" s="535"/>
      <c r="AS241" s="535"/>
      <c r="AU241" s="339">
        <v>236</v>
      </c>
      <c r="AV241" s="68">
        <v>69</v>
      </c>
    </row>
    <row r="242" spans="11:48" s="68" customFormat="1" x14ac:dyDescent="0.2">
      <c r="K242" s="535">
        <f t="shared" si="52"/>
        <v>19</v>
      </c>
      <c r="M242" s="535">
        <f t="shared" si="53"/>
        <v>19</v>
      </c>
      <c r="O242" s="535"/>
      <c r="AS242" s="535"/>
      <c r="AU242" s="339">
        <v>237</v>
      </c>
      <c r="AV242" s="68">
        <v>69</v>
      </c>
    </row>
    <row r="243" spans="11:48" s="68" customFormat="1" x14ac:dyDescent="0.2">
      <c r="K243" s="535">
        <f t="shared" si="52"/>
        <v>18</v>
      </c>
      <c r="M243" s="535">
        <f t="shared" si="53"/>
        <v>18</v>
      </c>
      <c r="O243" s="535"/>
      <c r="AS243" s="535"/>
      <c r="AU243" s="339">
        <v>238</v>
      </c>
      <c r="AV243" s="68">
        <v>69</v>
      </c>
    </row>
    <row r="244" spans="11:48" s="68" customFormat="1" x14ac:dyDescent="0.2">
      <c r="K244" s="535">
        <f t="shared" si="52"/>
        <v>17</v>
      </c>
      <c r="M244" s="535">
        <f t="shared" si="53"/>
        <v>17</v>
      </c>
      <c r="O244" s="535"/>
      <c r="AS244" s="535"/>
      <c r="AU244" s="339">
        <v>239</v>
      </c>
      <c r="AV244" s="68">
        <v>69</v>
      </c>
    </row>
    <row r="245" spans="11:48" s="68" customFormat="1" x14ac:dyDescent="0.2">
      <c r="K245" s="535">
        <f t="shared" si="52"/>
        <v>16</v>
      </c>
      <c r="M245" s="535">
        <f t="shared" si="53"/>
        <v>16</v>
      </c>
      <c r="O245" s="535"/>
      <c r="AS245" s="535"/>
      <c r="AU245" s="339">
        <v>240</v>
      </c>
      <c r="AV245" s="68">
        <v>70</v>
      </c>
    </row>
    <row r="246" spans="11:48" s="68" customFormat="1" x14ac:dyDescent="0.2">
      <c r="K246" s="535">
        <f t="shared" si="52"/>
        <v>15</v>
      </c>
      <c r="M246" s="535">
        <f t="shared" si="53"/>
        <v>15</v>
      </c>
      <c r="O246" s="535"/>
      <c r="AS246" s="535"/>
      <c r="AU246" s="339">
        <v>241</v>
      </c>
      <c r="AV246" s="68">
        <v>70</v>
      </c>
    </row>
    <row r="247" spans="11:48" s="68" customFormat="1" x14ac:dyDescent="0.2">
      <c r="K247" s="535">
        <f t="shared" si="52"/>
        <v>14</v>
      </c>
      <c r="M247" s="535">
        <f t="shared" si="53"/>
        <v>14</v>
      </c>
      <c r="O247" s="535"/>
      <c r="AS247" s="535"/>
      <c r="AU247" s="339">
        <v>242</v>
      </c>
      <c r="AV247" s="68">
        <v>70</v>
      </c>
    </row>
    <row r="248" spans="11:48" s="68" customFormat="1" x14ac:dyDescent="0.2">
      <c r="K248" s="535">
        <f t="shared" si="52"/>
        <v>13</v>
      </c>
      <c r="M248" s="535">
        <f t="shared" si="53"/>
        <v>13</v>
      </c>
      <c r="O248" s="535"/>
      <c r="AS248" s="535"/>
      <c r="AU248" s="339">
        <v>243</v>
      </c>
      <c r="AV248" s="68">
        <v>71</v>
      </c>
    </row>
    <row r="249" spans="11:48" s="68" customFormat="1" x14ac:dyDescent="0.2">
      <c r="K249" s="535">
        <f t="shared" si="52"/>
        <v>12</v>
      </c>
      <c r="M249" s="535">
        <f t="shared" si="53"/>
        <v>12</v>
      </c>
      <c r="O249" s="535"/>
      <c r="AS249" s="535"/>
      <c r="AU249" s="339">
        <v>244</v>
      </c>
      <c r="AV249" s="68">
        <v>71</v>
      </c>
    </row>
    <row r="250" spans="11:48" s="68" customFormat="1" x14ac:dyDescent="0.2">
      <c r="K250" s="535">
        <f t="shared" si="52"/>
        <v>11</v>
      </c>
      <c r="M250" s="535">
        <f t="shared" si="53"/>
        <v>11</v>
      </c>
      <c r="O250" s="535"/>
      <c r="AS250" s="535"/>
      <c r="AU250" s="339">
        <v>245</v>
      </c>
      <c r="AV250" s="68">
        <v>71</v>
      </c>
    </row>
    <row r="251" spans="11:48" s="68" customFormat="1" x14ac:dyDescent="0.2">
      <c r="K251" s="535">
        <f t="shared" si="52"/>
        <v>10</v>
      </c>
      <c r="M251" s="535">
        <f t="shared" si="53"/>
        <v>10</v>
      </c>
      <c r="O251" s="535"/>
      <c r="AS251" s="535"/>
      <c r="AU251" s="339">
        <v>246</v>
      </c>
      <c r="AV251" s="68">
        <v>72</v>
      </c>
    </row>
    <row r="252" spans="11:48" s="68" customFormat="1" x14ac:dyDescent="0.2">
      <c r="K252" s="535">
        <f t="shared" si="52"/>
        <v>9</v>
      </c>
      <c r="M252" s="535">
        <f t="shared" si="53"/>
        <v>9</v>
      </c>
      <c r="O252" s="535"/>
      <c r="AS252" s="535"/>
      <c r="AU252" s="339">
        <v>247</v>
      </c>
      <c r="AV252" s="68">
        <v>72</v>
      </c>
    </row>
    <row r="253" spans="11:48" s="68" customFormat="1" x14ac:dyDescent="0.2">
      <c r="K253" s="535">
        <f t="shared" si="52"/>
        <v>8</v>
      </c>
      <c r="M253" s="535">
        <f t="shared" si="53"/>
        <v>8</v>
      </c>
      <c r="O253" s="535"/>
      <c r="AS253" s="535"/>
      <c r="AU253" s="339">
        <v>248</v>
      </c>
      <c r="AV253" s="68">
        <v>72</v>
      </c>
    </row>
    <row r="254" spans="11:48" s="68" customFormat="1" x14ac:dyDescent="0.2">
      <c r="K254" s="535">
        <f t="shared" si="52"/>
        <v>7</v>
      </c>
      <c r="M254" s="535">
        <f t="shared" si="53"/>
        <v>7</v>
      </c>
      <c r="O254" s="535"/>
      <c r="AS254" s="535"/>
      <c r="AU254" s="339">
        <v>249</v>
      </c>
      <c r="AV254" s="68">
        <v>73</v>
      </c>
    </row>
    <row r="255" spans="11:48" s="68" customFormat="1" x14ac:dyDescent="0.2">
      <c r="K255" s="535">
        <f t="shared" si="52"/>
        <v>6</v>
      </c>
      <c r="M255" s="535">
        <f t="shared" si="53"/>
        <v>6</v>
      </c>
      <c r="O255" s="535"/>
      <c r="AS255" s="535"/>
      <c r="AU255" s="339">
        <v>250</v>
      </c>
      <c r="AV255" s="68">
        <v>73</v>
      </c>
    </row>
    <row r="256" spans="11:48" s="68" customFormat="1" x14ac:dyDescent="0.2">
      <c r="K256" s="535">
        <f t="shared" si="52"/>
        <v>5</v>
      </c>
      <c r="M256" s="535">
        <f t="shared" si="53"/>
        <v>5</v>
      </c>
      <c r="O256" s="535"/>
      <c r="AS256" s="535"/>
      <c r="AU256" s="339">
        <v>251</v>
      </c>
      <c r="AV256" s="68">
        <v>73</v>
      </c>
    </row>
    <row r="257" spans="11:48" s="68" customFormat="1" x14ac:dyDescent="0.2">
      <c r="K257" s="535">
        <f t="shared" si="52"/>
        <v>4</v>
      </c>
      <c r="M257" s="535">
        <f t="shared" si="53"/>
        <v>4</v>
      </c>
      <c r="O257" s="535"/>
      <c r="AS257" s="535"/>
      <c r="AU257" s="339">
        <v>252</v>
      </c>
      <c r="AV257" s="68">
        <v>74</v>
      </c>
    </row>
    <row r="258" spans="11:48" s="68" customFormat="1" x14ac:dyDescent="0.2">
      <c r="K258" s="535">
        <f t="shared" si="52"/>
        <v>3</v>
      </c>
      <c r="M258" s="535">
        <f t="shared" si="53"/>
        <v>3</v>
      </c>
      <c r="O258" s="535"/>
      <c r="AS258" s="535"/>
      <c r="AU258" s="339">
        <v>253</v>
      </c>
      <c r="AV258" s="68">
        <v>74</v>
      </c>
    </row>
    <row r="259" spans="11:48" s="68" customFormat="1" x14ac:dyDescent="0.2">
      <c r="K259" s="535">
        <f t="shared" si="52"/>
        <v>2</v>
      </c>
      <c r="M259" s="535">
        <f t="shared" si="53"/>
        <v>2</v>
      </c>
      <c r="O259" s="535"/>
      <c r="AS259" s="535"/>
      <c r="AU259" s="339">
        <v>254</v>
      </c>
      <c r="AV259" s="68">
        <v>74</v>
      </c>
    </row>
    <row r="260" spans="11:48" s="68" customFormat="1" x14ac:dyDescent="0.2">
      <c r="K260" s="535">
        <f t="shared" si="52"/>
        <v>1</v>
      </c>
      <c r="M260" s="535">
        <f t="shared" si="53"/>
        <v>1</v>
      </c>
      <c r="O260" s="535"/>
      <c r="AS260" s="535"/>
      <c r="AU260" s="339">
        <v>255</v>
      </c>
      <c r="AV260" s="68">
        <v>75</v>
      </c>
    </row>
    <row r="261" spans="11:48" s="68" customFormat="1" x14ac:dyDescent="0.2">
      <c r="K261" s="535">
        <f t="shared" si="52"/>
        <v>0</v>
      </c>
      <c r="M261" s="535">
        <f t="shared" si="53"/>
        <v>0</v>
      </c>
      <c r="O261" s="535"/>
      <c r="AS261" s="535"/>
      <c r="AU261" s="339">
        <v>256</v>
      </c>
      <c r="AV261" s="68">
        <v>75</v>
      </c>
    </row>
    <row r="262" spans="11:48" s="68" customFormat="1" x14ac:dyDescent="0.2">
      <c r="K262" s="535"/>
      <c r="O262" s="535"/>
      <c r="AS262" s="535"/>
      <c r="AU262" s="339">
        <v>257</v>
      </c>
      <c r="AV262" s="68">
        <v>75</v>
      </c>
    </row>
    <row r="263" spans="11:48" s="68" customFormat="1" x14ac:dyDescent="0.2">
      <c r="K263" s="535"/>
      <c r="O263" s="535"/>
      <c r="AS263" s="535"/>
      <c r="AU263" s="339">
        <v>258</v>
      </c>
      <c r="AV263" s="68">
        <v>76</v>
      </c>
    </row>
    <row r="264" spans="11:48" s="68" customFormat="1" x14ac:dyDescent="0.2">
      <c r="K264" s="535"/>
      <c r="O264" s="535"/>
      <c r="AS264" s="535"/>
      <c r="AU264" s="339">
        <v>259</v>
      </c>
      <c r="AV264" s="68">
        <v>76</v>
      </c>
    </row>
    <row r="265" spans="11:48" s="68" customFormat="1" x14ac:dyDescent="0.2">
      <c r="K265" s="535"/>
      <c r="O265" s="535"/>
      <c r="AS265" s="535"/>
      <c r="AU265" s="339">
        <v>260</v>
      </c>
      <c r="AV265" s="68">
        <v>76</v>
      </c>
    </row>
    <row r="266" spans="11:48" s="68" customFormat="1" x14ac:dyDescent="0.2">
      <c r="K266" s="535"/>
      <c r="O266" s="535"/>
      <c r="AS266" s="535"/>
      <c r="AU266" s="339">
        <v>261</v>
      </c>
      <c r="AV266" s="68">
        <v>77</v>
      </c>
    </row>
    <row r="267" spans="11:48" s="68" customFormat="1" x14ac:dyDescent="0.2">
      <c r="K267" s="535"/>
      <c r="O267" s="535"/>
      <c r="AS267" s="535"/>
      <c r="AU267" s="339">
        <v>262</v>
      </c>
      <c r="AV267" s="68">
        <v>77</v>
      </c>
    </row>
    <row r="268" spans="11:48" s="68" customFormat="1" x14ac:dyDescent="0.2">
      <c r="K268" s="535"/>
      <c r="O268" s="535"/>
      <c r="AS268" s="535"/>
      <c r="AU268" s="339">
        <v>263</v>
      </c>
      <c r="AV268" s="68">
        <v>77</v>
      </c>
    </row>
    <row r="269" spans="11:48" s="68" customFormat="1" x14ac:dyDescent="0.2">
      <c r="K269" s="535"/>
      <c r="O269" s="535"/>
      <c r="AS269" s="535"/>
      <c r="AU269" s="339">
        <v>264</v>
      </c>
      <c r="AV269" s="68">
        <v>78</v>
      </c>
    </row>
    <row r="270" spans="11:48" s="68" customFormat="1" x14ac:dyDescent="0.2">
      <c r="K270" s="535"/>
      <c r="O270" s="535"/>
      <c r="AS270" s="535"/>
      <c r="AU270" s="339">
        <v>265</v>
      </c>
      <c r="AV270" s="68">
        <v>78</v>
      </c>
    </row>
    <row r="271" spans="11:48" s="68" customFormat="1" x14ac:dyDescent="0.2">
      <c r="K271" s="535"/>
      <c r="O271" s="535"/>
      <c r="AS271" s="535"/>
      <c r="AU271" s="339">
        <v>266</v>
      </c>
      <c r="AV271" s="68">
        <v>78</v>
      </c>
    </row>
    <row r="272" spans="11:48" s="68" customFormat="1" x14ac:dyDescent="0.2">
      <c r="K272" s="535"/>
      <c r="O272" s="535"/>
      <c r="AS272" s="535"/>
      <c r="AU272" s="339">
        <v>267</v>
      </c>
      <c r="AV272" s="68">
        <v>79</v>
      </c>
    </row>
    <row r="273" spans="11:48" s="68" customFormat="1" x14ac:dyDescent="0.2">
      <c r="K273" s="535"/>
      <c r="O273" s="535"/>
      <c r="AS273" s="535"/>
      <c r="AU273" s="339">
        <v>268</v>
      </c>
      <c r="AV273" s="68">
        <v>79</v>
      </c>
    </row>
    <row r="274" spans="11:48" s="68" customFormat="1" x14ac:dyDescent="0.2">
      <c r="K274" s="535"/>
      <c r="O274" s="535"/>
      <c r="AS274" s="535"/>
      <c r="AU274" s="339">
        <v>269</v>
      </c>
      <c r="AV274" s="68">
        <v>79</v>
      </c>
    </row>
    <row r="275" spans="11:48" s="68" customFormat="1" x14ac:dyDescent="0.2">
      <c r="K275" s="535"/>
      <c r="O275" s="535"/>
      <c r="AS275" s="535"/>
      <c r="AU275" s="339">
        <v>270</v>
      </c>
      <c r="AV275" s="68">
        <v>80</v>
      </c>
    </row>
    <row r="276" spans="11:48" s="68" customFormat="1" x14ac:dyDescent="0.2">
      <c r="K276" s="535"/>
      <c r="O276" s="535"/>
      <c r="AS276" s="535"/>
      <c r="AU276" s="339">
        <v>271</v>
      </c>
      <c r="AV276" s="68">
        <v>80</v>
      </c>
    </row>
    <row r="277" spans="11:48" s="68" customFormat="1" x14ac:dyDescent="0.2">
      <c r="K277" s="535"/>
      <c r="O277" s="535"/>
      <c r="AS277" s="535"/>
      <c r="AU277" s="339">
        <v>272</v>
      </c>
      <c r="AV277" s="68">
        <v>81</v>
      </c>
    </row>
    <row r="278" spans="11:48" s="68" customFormat="1" x14ac:dyDescent="0.2">
      <c r="K278" s="535"/>
      <c r="O278" s="535"/>
      <c r="AS278" s="535"/>
      <c r="AU278" s="339">
        <v>273</v>
      </c>
      <c r="AV278" s="68">
        <v>81</v>
      </c>
    </row>
    <row r="279" spans="11:48" s="68" customFormat="1" x14ac:dyDescent="0.2">
      <c r="K279" s="535"/>
      <c r="O279" s="535"/>
      <c r="AS279" s="535"/>
      <c r="AU279" s="339">
        <v>274</v>
      </c>
      <c r="AV279" s="68">
        <v>82</v>
      </c>
    </row>
    <row r="280" spans="11:48" s="68" customFormat="1" x14ac:dyDescent="0.2">
      <c r="K280" s="535"/>
      <c r="O280" s="535"/>
      <c r="AS280" s="535"/>
      <c r="AU280" s="339">
        <v>275</v>
      </c>
      <c r="AV280" s="68">
        <v>82</v>
      </c>
    </row>
    <row r="281" spans="11:48" s="68" customFormat="1" x14ac:dyDescent="0.2">
      <c r="K281" s="535"/>
      <c r="O281" s="535"/>
      <c r="AS281" s="535"/>
      <c r="AU281" s="339">
        <v>276</v>
      </c>
      <c r="AV281" s="68">
        <v>83</v>
      </c>
    </row>
    <row r="282" spans="11:48" s="68" customFormat="1" x14ac:dyDescent="0.2">
      <c r="K282" s="535"/>
      <c r="O282" s="535"/>
      <c r="AS282" s="535"/>
      <c r="AU282" s="339">
        <v>277</v>
      </c>
      <c r="AV282" s="68">
        <v>83</v>
      </c>
    </row>
    <row r="283" spans="11:48" s="68" customFormat="1" x14ac:dyDescent="0.2">
      <c r="K283" s="535"/>
      <c r="O283" s="535"/>
      <c r="AS283" s="535"/>
      <c r="AU283" s="339">
        <v>278</v>
      </c>
      <c r="AV283" s="68">
        <v>84</v>
      </c>
    </row>
    <row r="284" spans="11:48" s="68" customFormat="1" x14ac:dyDescent="0.2">
      <c r="K284" s="535"/>
      <c r="O284" s="535"/>
      <c r="AS284" s="535"/>
      <c r="AU284" s="339">
        <v>279</v>
      </c>
      <c r="AV284" s="68">
        <v>84</v>
      </c>
    </row>
    <row r="285" spans="11:48" s="68" customFormat="1" x14ac:dyDescent="0.2">
      <c r="K285" s="535"/>
      <c r="O285" s="535"/>
      <c r="AS285" s="535"/>
      <c r="AU285" s="339">
        <v>280</v>
      </c>
      <c r="AV285" s="68">
        <v>85</v>
      </c>
    </row>
    <row r="286" spans="11:48" s="68" customFormat="1" x14ac:dyDescent="0.2">
      <c r="K286" s="535"/>
      <c r="O286" s="535"/>
      <c r="AS286" s="535"/>
      <c r="AU286" s="339">
        <v>281</v>
      </c>
      <c r="AV286" s="68">
        <v>85</v>
      </c>
    </row>
    <row r="287" spans="11:48" s="68" customFormat="1" x14ac:dyDescent="0.2">
      <c r="K287" s="535"/>
      <c r="O287" s="535"/>
      <c r="AS287" s="535"/>
      <c r="AU287" s="339">
        <v>282</v>
      </c>
      <c r="AV287" s="68">
        <v>86</v>
      </c>
    </row>
    <row r="288" spans="11:48" s="68" customFormat="1" x14ac:dyDescent="0.2">
      <c r="K288" s="535"/>
      <c r="O288" s="535"/>
      <c r="AS288" s="535"/>
      <c r="AU288" s="339">
        <v>283</v>
      </c>
      <c r="AV288" s="68">
        <v>86</v>
      </c>
    </row>
    <row r="289" spans="11:48" s="68" customFormat="1" x14ac:dyDescent="0.2">
      <c r="K289" s="535"/>
      <c r="O289" s="535"/>
      <c r="AS289" s="535"/>
      <c r="AU289" s="339">
        <v>284</v>
      </c>
      <c r="AV289" s="68">
        <v>87</v>
      </c>
    </row>
    <row r="290" spans="11:48" s="68" customFormat="1" x14ac:dyDescent="0.2">
      <c r="K290" s="535"/>
      <c r="O290" s="535"/>
      <c r="AS290" s="535"/>
      <c r="AU290" s="339">
        <v>285</v>
      </c>
      <c r="AV290" s="68">
        <v>87</v>
      </c>
    </row>
    <row r="291" spans="11:48" s="68" customFormat="1" x14ac:dyDescent="0.2">
      <c r="K291" s="535"/>
      <c r="O291" s="535"/>
      <c r="AS291" s="535"/>
      <c r="AU291" s="339">
        <v>286</v>
      </c>
      <c r="AV291" s="68">
        <v>88</v>
      </c>
    </row>
    <row r="292" spans="11:48" s="68" customFormat="1" x14ac:dyDescent="0.2">
      <c r="K292" s="535"/>
      <c r="O292" s="535"/>
      <c r="AS292" s="535"/>
      <c r="AU292" s="339">
        <v>287</v>
      </c>
      <c r="AV292" s="68">
        <v>88</v>
      </c>
    </row>
    <row r="293" spans="11:48" s="68" customFormat="1" x14ac:dyDescent="0.2">
      <c r="K293" s="535"/>
      <c r="O293" s="535"/>
      <c r="AS293" s="535"/>
      <c r="AU293" s="339">
        <v>288</v>
      </c>
      <c r="AV293" s="68">
        <v>89</v>
      </c>
    </row>
    <row r="294" spans="11:48" s="68" customFormat="1" x14ac:dyDescent="0.2">
      <c r="K294" s="535"/>
      <c r="O294" s="535"/>
      <c r="AS294" s="535"/>
      <c r="AU294" s="339">
        <v>289</v>
      </c>
      <c r="AV294" s="68">
        <v>89</v>
      </c>
    </row>
    <row r="295" spans="11:48" s="68" customFormat="1" x14ac:dyDescent="0.2">
      <c r="K295" s="535"/>
      <c r="O295" s="535"/>
      <c r="AS295" s="535"/>
      <c r="AU295" s="339">
        <v>290</v>
      </c>
      <c r="AV295" s="68">
        <v>90</v>
      </c>
    </row>
    <row r="296" spans="11:48" s="68" customFormat="1" x14ac:dyDescent="0.2">
      <c r="K296" s="535"/>
      <c r="O296" s="535"/>
      <c r="AS296" s="535"/>
      <c r="AU296" s="339">
        <v>291</v>
      </c>
      <c r="AV296" s="68">
        <v>91</v>
      </c>
    </row>
    <row r="297" spans="11:48" s="68" customFormat="1" x14ac:dyDescent="0.2">
      <c r="K297" s="535"/>
      <c r="O297" s="535"/>
      <c r="AS297" s="535"/>
      <c r="AU297" s="339">
        <v>292</v>
      </c>
      <c r="AV297" s="68">
        <v>92</v>
      </c>
    </row>
    <row r="298" spans="11:48" s="68" customFormat="1" x14ac:dyDescent="0.2">
      <c r="K298" s="535"/>
      <c r="O298" s="535"/>
      <c r="AS298" s="535"/>
      <c r="AU298" s="339">
        <v>293</v>
      </c>
      <c r="AV298" s="68">
        <v>93</v>
      </c>
    </row>
    <row r="299" spans="11:48" s="68" customFormat="1" x14ac:dyDescent="0.2">
      <c r="K299" s="535"/>
      <c r="O299" s="535"/>
      <c r="AS299" s="535"/>
      <c r="AU299" s="339">
        <v>294</v>
      </c>
      <c r="AV299" s="68">
        <v>94</v>
      </c>
    </row>
    <row r="300" spans="11:48" s="68" customFormat="1" x14ac:dyDescent="0.2">
      <c r="K300" s="535"/>
      <c r="O300" s="535"/>
      <c r="AS300" s="535"/>
      <c r="AU300" s="339">
        <v>295</v>
      </c>
      <c r="AV300" s="68">
        <v>95</v>
      </c>
    </row>
    <row r="301" spans="11:48" s="68" customFormat="1" x14ac:dyDescent="0.2">
      <c r="K301" s="535"/>
      <c r="O301" s="535"/>
      <c r="AS301" s="535"/>
      <c r="AU301" s="339">
        <v>296</v>
      </c>
      <c r="AV301" s="68">
        <v>96</v>
      </c>
    </row>
    <row r="302" spans="11:48" s="68" customFormat="1" x14ac:dyDescent="0.2">
      <c r="K302" s="535"/>
      <c r="O302" s="535"/>
      <c r="AS302" s="535"/>
      <c r="AU302" s="339">
        <v>297</v>
      </c>
      <c r="AV302" s="68">
        <v>97</v>
      </c>
    </row>
    <row r="303" spans="11:48" s="68" customFormat="1" x14ac:dyDescent="0.2">
      <c r="K303" s="535"/>
      <c r="O303" s="535"/>
      <c r="AS303" s="535"/>
      <c r="AU303" s="339">
        <v>298</v>
      </c>
      <c r="AV303" s="68">
        <v>98</v>
      </c>
    </row>
    <row r="304" spans="11:48" s="68" customFormat="1" x14ac:dyDescent="0.2">
      <c r="K304" s="535"/>
      <c r="O304" s="535"/>
      <c r="AS304" s="535"/>
      <c r="AU304" s="339">
        <v>299</v>
      </c>
      <c r="AV304" s="68">
        <v>99</v>
      </c>
    </row>
    <row r="305" spans="11:48" s="68" customFormat="1" x14ac:dyDescent="0.2">
      <c r="K305" s="535"/>
      <c r="O305" s="535"/>
      <c r="AS305" s="535"/>
      <c r="AU305" s="339">
        <v>300</v>
      </c>
      <c r="AV305" s="68">
        <v>100</v>
      </c>
    </row>
    <row r="306" spans="11:48" s="68" customFormat="1" x14ac:dyDescent="0.2">
      <c r="K306" s="535"/>
      <c r="O306" s="535"/>
      <c r="AS306" s="535"/>
      <c r="AU306" s="339"/>
    </row>
    <row r="307" spans="11:48" s="68" customFormat="1" x14ac:dyDescent="0.2">
      <c r="K307" s="535"/>
      <c r="O307" s="535"/>
      <c r="AS307" s="535"/>
      <c r="AU307" s="339"/>
    </row>
    <row r="308" spans="11:48" s="68" customFormat="1" x14ac:dyDescent="0.2">
      <c r="K308" s="535"/>
      <c r="O308" s="535"/>
      <c r="AS308" s="535"/>
      <c r="AU308" s="339"/>
    </row>
    <row r="309" spans="11:48" s="68" customFormat="1" x14ac:dyDescent="0.2">
      <c r="K309" s="535"/>
      <c r="O309" s="535"/>
      <c r="AS309" s="535"/>
      <c r="AU309" s="339"/>
    </row>
    <row r="310" spans="11:48" s="68" customFormat="1" x14ac:dyDescent="0.2">
      <c r="K310" s="535"/>
      <c r="O310" s="535"/>
      <c r="AS310" s="535"/>
      <c r="AU310" s="339"/>
    </row>
    <row r="311" spans="11:48" s="68" customFormat="1" x14ac:dyDescent="0.2">
      <c r="K311" s="535"/>
      <c r="O311" s="535"/>
      <c r="AS311" s="535"/>
      <c r="AU311" s="339"/>
    </row>
    <row r="312" spans="11:48" s="68" customFormat="1" x14ac:dyDescent="0.2">
      <c r="K312" s="535"/>
      <c r="O312" s="535"/>
      <c r="AS312" s="535"/>
      <c r="AU312" s="339"/>
    </row>
    <row r="313" spans="11:48" s="68" customFormat="1" x14ac:dyDescent="0.2">
      <c r="K313" s="535"/>
      <c r="O313" s="535"/>
      <c r="AS313" s="535"/>
      <c r="AU313" s="339"/>
    </row>
    <row r="314" spans="11:48" s="68" customFormat="1" x14ac:dyDescent="0.2">
      <c r="K314" s="535"/>
      <c r="O314" s="535"/>
      <c r="AS314" s="535"/>
      <c r="AU314" s="339"/>
    </row>
    <row r="315" spans="11:48" s="68" customFormat="1" x14ac:dyDescent="0.2">
      <c r="K315" s="535"/>
      <c r="O315" s="535"/>
      <c r="AS315" s="535"/>
      <c r="AU315" s="339"/>
    </row>
    <row r="316" spans="11:48" s="68" customFormat="1" x14ac:dyDescent="0.2">
      <c r="K316" s="535"/>
      <c r="O316" s="535"/>
      <c r="AS316" s="535"/>
      <c r="AU316" s="339"/>
    </row>
    <row r="317" spans="11:48" s="68" customFormat="1" x14ac:dyDescent="0.2">
      <c r="K317" s="535"/>
      <c r="O317" s="535"/>
      <c r="AS317" s="535"/>
      <c r="AU317" s="339"/>
    </row>
    <row r="318" spans="11:48" s="68" customFormat="1" x14ac:dyDescent="0.2">
      <c r="K318" s="535"/>
      <c r="O318" s="535"/>
      <c r="AS318" s="535"/>
      <c r="AU318" s="339"/>
    </row>
    <row r="319" spans="11:48" s="68" customFormat="1" x14ac:dyDescent="0.2">
      <c r="K319" s="535"/>
      <c r="O319" s="535"/>
      <c r="AS319" s="535"/>
      <c r="AU319" s="339"/>
    </row>
    <row r="320" spans="11:48" s="68" customFormat="1" x14ac:dyDescent="0.2">
      <c r="K320" s="535"/>
      <c r="O320" s="535"/>
      <c r="AS320" s="535"/>
      <c r="AU320" s="339"/>
    </row>
    <row r="321" spans="11:47" s="68" customFormat="1" x14ac:dyDescent="0.2">
      <c r="K321" s="535"/>
      <c r="O321" s="535"/>
      <c r="AS321" s="535"/>
      <c r="AU321" s="339"/>
    </row>
    <row r="322" spans="11:47" s="68" customFormat="1" x14ac:dyDescent="0.2">
      <c r="K322" s="535"/>
      <c r="O322" s="535"/>
      <c r="AS322" s="535"/>
      <c r="AU322" s="339"/>
    </row>
    <row r="323" spans="11:47" s="68" customFormat="1" x14ac:dyDescent="0.2">
      <c r="K323" s="535"/>
      <c r="O323" s="535"/>
      <c r="AS323" s="535"/>
      <c r="AU323" s="339"/>
    </row>
    <row r="324" spans="11:47" s="68" customFormat="1" x14ac:dyDescent="0.2">
      <c r="K324" s="535"/>
      <c r="O324" s="535"/>
      <c r="AS324" s="535"/>
      <c r="AU324" s="339"/>
    </row>
    <row r="325" spans="11:47" s="68" customFormat="1" x14ac:dyDescent="0.2">
      <c r="K325" s="535"/>
      <c r="O325" s="535"/>
      <c r="AS325" s="535"/>
      <c r="AU325" s="339"/>
    </row>
    <row r="326" spans="11:47" s="68" customFormat="1" x14ac:dyDescent="0.2">
      <c r="K326" s="535"/>
      <c r="O326" s="535"/>
      <c r="AS326" s="535"/>
      <c r="AU326" s="339"/>
    </row>
    <row r="327" spans="11:47" s="68" customFormat="1" x14ac:dyDescent="0.2">
      <c r="K327" s="535"/>
      <c r="O327" s="535"/>
      <c r="AS327" s="535"/>
      <c r="AU327" s="339"/>
    </row>
    <row r="328" spans="11:47" s="68" customFormat="1" x14ac:dyDescent="0.2">
      <c r="K328" s="535"/>
      <c r="O328" s="535"/>
      <c r="AS328" s="535"/>
      <c r="AU328" s="339"/>
    </row>
    <row r="329" spans="11:47" s="68" customFormat="1" x14ac:dyDescent="0.2">
      <c r="K329" s="535"/>
      <c r="O329" s="535"/>
      <c r="AS329" s="535"/>
      <c r="AU329" s="339"/>
    </row>
    <row r="330" spans="11:47" s="68" customFormat="1" x14ac:dyDescent="0.2">
      <c r="K330" s="535"/>
      <c r="O330" s="535"/>
      <c r="AS330" s="535"/>
      <c r="AU330" s="339"/>
    </row>
    <row r="331" spans="11:47" s="68" customFormat="1" x14ac:dyDescent="0.2">
      <c r="K331" s="535"/>
      <c r="O331" s="535"/>
      <c r="AS331" s="535"/>
      <c r="AU331" s="339"/>
    </row>
    <row r="332" spans="11:47" s="68" customFormat="1" x14ac:dyDescent="0.2">
      <c r="K332" s="535"/>
      <c r="O332" s="535"/>
      <c r="AS332" s="535"/>
      <c r="AU332" s="339"/>
    </row>
    <row r="333" spans="11:47" s="68" customFormat="1" x14ac:dyDescent="0.2">
      <c r="K333" s="535"/>
      <c r="O333" s="535"/>
      <c r="AS333" s="535"/>
      <c r="AU333" s="339"/>
    </row>
    <row r="334" spans="11:47" s="68" customFormat="1" x14ac:dyDescent="0.2">
      <c r="K334" s="535"/>
      <c r="O334" s="535"/>
      <c r="AS334" s="535"/>
      <c r="AU334" s="339"/>
    </row>
    <row r="335" spans="11:47" s="68" customFormat="1" x14ac:dyDescent="0.2">
      <c r="K335" s="535"/>
      <c r="O335" s="535"/>
      <c r="AS335" s="535"/>
      <c r="AU335" s="339"/>
    </row>
    <row r="336" spans="11:47" s="68" customFormat="1" x14ac:dyDescent="0.2">
      <c r="K336" s="535"/>
      <c r="O336" s="535"/>
      <c r="AS336" s="535"/>
      <c r="AU336" s="339"/>
    </row>
    <row r="337" spans="11:47" s="68" customFormat="1" x14ac:dyDescent="0.2">
      <c r="K337" s="535"/>
      <c r="O337" s="535"/>
      <c r="AS337" s="535"/>
      <c r="AU337" s="339"/>
    </row>
    <row r="338" spans="11:47" s="68" customFormat="1" x14ac:dyDescent="0.2">
      <c r="K338" s="535"/>
      <c r="O338" s="535"/>
      <c r="AS338" s="535"/>
      <c r="AU338" s="339"/>
    </row>
    <row r="339" spans="11:47" s="68" customFormat="1" x14ac:dyDescent="0.2">
      <c r="K339" s="535"/>
      <c r="O339" s="535"/>
      <c r="AS339" s="535"/>
      <c r="AU339" s="339"/>
    </row>
    <row r="340" spans="11:47" s="68" customFormat="1" x14ac:dyDescent="0.2">
      <c r="K340" s="535"/>
      <c r="O340" s="535"/>
      <c r="AS340" s="535"/>
      <c r="AU340" s="339"/>
    </row>
    <row r="341" spans="11:47" s="68" customFormat="1" x14ac:dyDescent="0.2">
      <c r="K341" s="535"/>
      <c r="O341" s="535"/>
      <c r="AS341" s="535"/>
      <c r="AU341" s="339"/>
    </row>
    <row r="342" spans="11:47" s="68" customFormat="1" x14ac:dyDescent="0.2">
      <c r="K342" s="535"/>
      <c r="O342" s="535"/>
      <c r="AS342" s="535"/>
      <c r="AU342" s="339"/>
    </row>
    <row r="343" spans="11:47" s="68" customFormat="1" x14ac:dyDescent="0.2">
      <c r="K343" s="535"/>
      <c r="O343" s="535"/>
      <c r="AS343" s="535"/>
      <c r="AU343" s="339"/>
    </row>
    <row r="344" spans="11:47" s="68" customFormat="1" x14ac:dyDescent="0.2">
      <c r="K344" s="535"/>
      <c r="O344" s="535"/>
      <c r="AS344" s="535"/>
      <c r="AU344" s="339"/>
    </row>
    <row r="345" spans="11:47" s="68" customFormat="1" x14ac:dyDescent="0.2">
      <c r="K345" s="535"/>
      <c r="O345" s="535"/>
      <c r="AS345" s="535"/>
      <c r="AU345" s="339"/>
    </row>
    <row r="346" spans="11:47" s="68" customFormat="1" x14ac:dyDescent="0.2">
      <c r="K346" s="535"/>
      <c r="O346" s="535"/>
      <c r="AS346" s="535"/>
      <c r="AU346" s="339"/>
    </row>
    <row r="347" spans="11:47" s="68" customFormat="1" x14ac:dyDescent="0.2">
      <c r="K347" s="535"/>
      <c r="O347" s="535"/>
      <c r="AS347" s="535"/>
      <c r="AU347" s="339"/>
    </row>
    <row r="348" spans="11:47" s="68" customFormat="1" x14ac:dyDescent="0.2">
      <c r="K348" s="535"/>
      <c r="O348" s="535"/>
      <c r="AS348" s="535"/>
      <c r="AU348" s="339"/>
    </row>
    <row r="349" spans="11:47" s="68" customFormat="1" x14ac:dyDescent="0.2">
      <c r="K349" s="535"/>
      <c r="O349" s="535"/>
      <c r="AS349" s="535"/>
      <c r="AU349" s="339"/>
    </row>
    <row r="350" spans="11:47" s="68" customFormat="1" x14ac:dyDescent="0.2">
      <c r="K350" s="535"/>
      <c r="O350" s="535"/>
      <c r="AS350" s="535"/>
      <c r="AU350" s="339"/>
    </row>
    <row r="351" spans="11:47" s="68" customFormat="1" x14ac:dyDescent="0.2">
      <c r="K351" s="535"/>
      <c r="O351" s="535"/>
      <c r="AS351" s="535"/>
      <c r="AU351" s="339"/>
    </row>
    <row r="352" spans="11:47" s="68" customFormat="1" x14ac:dyDescent="0.2">
      <c r="K352" s="535"/>
      <c r="O352" s="535"/>
      <c r="AS352" s="535"/>
      <c r="AU352" s="339"/>
    </row>
    <row r="353" spans="11:47" s="68" customFormat="1" x14ac:dyDescent="0.2">
      <c r="K353" s="535"/>
      <c r="O353" s="535"/>
      <c r="AS353" s="535"/>
      <c r="AU353" s="339"/>
    </row>
    <row r="354" spans="11:47" s="68" customFormat="1" x14ac:dyDescent="0.2">
      <c r="K354" s="535"/>
      <c r="O354" s="535"/>
      <c r="AS354" s="535"/>
      <c r="AU354" s="339"/>
    </row>
    <row r="355" spans="11:47" s="68" customFormat="1" x14ac:dyDescent="0.2">
      <c r="K355" s="535"/>
      <c r="O355" s="535"/>
      <c r="AS355" s="535"/>
      <c r="AU355" s="339"/>
    </row>
    <row r="356" spans="11:47" s="68" customFormat="1" x14ac:dyDescent="0.2">
      <c r="K356" s="535"/>
      <c r="O356" s="535"/>
      <c r="AS356" s="535"/>
      <c r="AU356" s="339"/>
    </row>
    <row r="357" spans="11:47" s="68" customFormat="1" x14ac:dyDescent="0.2">
      <c r="K357" s="535"/>
      <c r="O357" s="535"/>
      <c r="AS357" s="535"/>
      <c r="AU357" s="339"/>
    </row>
    <row r="358" spans="11:47" s="68" customFormat="1" x14ac:dyDescent="0.2">
      <c r="K358" s="535"/>
      <c r="O358" s="535"/>
      <c r="AS358" s="535"/>
      <c r="AU358" s="339"/>
    </row>
    <row r="359" spans="11:47" s="68" customFormat="1" x14ac:dyDescent="0.2">
      <c r="K359" s="535"/>
      <c r="O359" s="535"/>
      <c r="AS359" s="535"/>
      <c r="AU359" s="339"/>
    </row>
    <row r="360" spans="11:47" s="68" customFormat="1" x14ac:dyDescent="0.2">
      <c r="K360" s="535"/>
      <c r="O360" s="535"/>
      <c r="AS360" s="535"/>
      <c r="AU360" s="339"/>
    </row>
    <row r="361" spans="11:47" s="68" customFormat="1" x14ac:dyDescent="0.2">
      <c r="K361" s="535"/>
      <c r="O361" s="535"/>
      <c r="AS361" s="535"/>
      <c r="AU361" s="339"/>
    </row>
    <row r="362" spans="11:47" s="68" customFormat="1" x14ac:dyDescent="0.2">
      <c r="K362" s="535"/>
      <c r="O362" s="535"/>
      <c r="AS362" s="535"/>
      <c r="AU362" s="339"/>
    </row>
    <row r="363" spans="11:47" s="68" customFormat="1" x14ac:dyDescent="0.2">
      <c r="K363" s="535"/>
      <c r="O363" s="535"/>
      <c r="AS363" s="535"/>
      <c r="AU363" s="339"/>
    </row>
    <row r="364" spans="11:47" s="68" customFormat="1" x14ac:dyDescent="0.2">
      <c r="K364" s="535"/>
      <c r="O364" s="535"/>
      <c r="AS364" s="535"/>
      <c r="AU364" s="339"/>
    </row>
    <row r="365" spans="11:47" s="68" customFormat="1" x14ac:dyDescent="0.2">
      <c r="K365" s="535"/>
      <c r="O365" s="535"/>
      <c r="AS365" s="535"/>
      <c r="AU365" s="339"/>
    </row>
    <row r="366" spans="11:47" s="68" customFormat="1" x14ac:dyDescent="0.2">
      <c r="K366" s="535"/>
      <c r="O366" s="535"/>
      <c r="AS366" s="535"/>
      <c r="AU366" s="339"/>
    </row>
    <row r="367" spans="11:47" s="68" customFormat="1" x14ac:dyDescent="0.2">
      <c r="K367" s="535"/>
      <c r="O367" s="535"/>
      <c r="AS367" s="535"/>
      <c r="AU367" s="339"/>
    </row>
    <row r="368" spans="11:47" s="68" customFormat="1" x14ac:dyDescent="0.2">
      <c r="K368" s="535"/>
      <c r="O368" s="535"/>
      <c r="AS368" s="535"/>
      <c r="AU368" s="339"/>
    </row>
    <row r="369" spans="11:47" s="68" customFormat="1" x14ac:dyDescent="0.2">
      <c r="K369" s="535"/>
      <c r="O369" s="535"/>
      <c r="AS369" s="535"/>
      <c r="AU369" s="339"/>
    </row>
    <row r="370" spans="11:47" s="68" customFormat="1" x14ac:dyDescent="0.2">
      <c r="K370" s="535"/>
      <c r="O370" s="535"/>
      <c r="AS370" s="535"/>
      <c r="AU370" s="339"/>
    </row>
    <row r="371" spans="11:47" s="68" customFormat="1" x14ac:dyDescent="0.2">
      <c r="K371" s="535"/>
      <c r="O371" s="535"/>
      <c r="AS371" s="535"/>
      <c r="AU371" s="339"/>
    </row>
    <row r="372" spans="11:47" s="68" customFormat="1" x14ac:dyDescent="0.2">
      <c r="K372" s="535"/>
      <c r="O372" s="535"/>
      <c r="AS372" s="535"/>
      <c r="AU372" s="339"/>
    </row>
    <row r="373" spans="11:47" s="68" customFormat="1" x14ac:dyDescent="0.2">
      <c r="K373" s="535"/>
      <c r="O373" s="535"/>
      <c r="AS373" s="535"/>
      <c r="AU373" s="339"/>
    </row>
    <row r="374" spans="11:47" s="68" customFormat="1" x14ac:dyDescent="0.2">
      <c r="O374" s="535"/>
      <c r="AS374" s="535"/>
      <c r="AU374" s="339"/>
    </row>
    <row r="375" spans="11:47" s="68" customFormat="1" x14ac:dyDescent="0.2">
      <c r="O375" s="535"/>
      <c r="AS375" s="535"/>
      <c r="AU375" s="339"/>
    </row>
    <row r="376" spans="11:47" s="68" customFormat="1" x14ac:dyDescent="0.2">
      <c r="O376" s="535"/>
      <c r="AS376" s="535"/>
      <c r="AU376" s="339"/>
    </row>
    <row r="377" spans="11:47" s="68" customFormat="1" x14ac:dyDescent="0.2">
      <c r="O377" s="535"/>
      <c r="AS377" s="535"/>
      <c r="AU377" s="339"/>
    </row>
    <row r="378" spans="11:47" s="68" customFormat="1" x14ac:dyDescent="0.2">
      <c r="O378" s="535"/>
      <c r="AS378" s="535"/>
      <c r="AU378" s="339"/>
    </row>
    <row r="379" spans="11:47" s="68" customFormat="1" x14ac:dyDescent="0.2">
      <c r="O379" s="535"/>
      <c r="AS379" s="535"/>
      <c r="AU379" s="339"/>
    </row>
    <row r="380" spans="11:47" s="68" customFormat="1" x14ac:dyDescent="0.2">
      <c r="O380" s="535"/>
      <c r="AS380" s="535"/>
      <c r="AU380" s="339"/>
    </row>
    <row r="381" spans="11:47" s="68" customFormat="1" x14ac:dyDescent="0.2">
      <c r="O381" s="535"/>
      <c r="AS381" s="535"/>
      <c r="AU381" s="339"/>
    </row>
    <row r="382" spans="11:47" s="68" customFormat="1" x14ac:dyDescent="0.2">
      <c r="O382" s="535"/>
      <c r="AS382" s="535"/>
      <c r="AU382" s="339"/>
    </row>
    <row r="383" spans="11:47" s="68" customFormat="1" x14ac:dyDescent="0.2">
      <c r="O383" s="535"/>
      <c r="AS383" s="535"/>
      <c r="AU383" s="339"/>
    </row>
    <row r="384" spans="11:47" s="68" customFormat="1" x14ac:dyDescent="0.2">
      <c r="O384" s="535"/>
      <c r="AS384" s="535"/>
      <c r="AU384" s="339"/>
    </row>
    <row r="385" spans="15:47" s="68" customFormat="1" x14ac:dyDescent="0.2">
      <c r="O385" s="535"/>
      <c r="AS385" s="535"/>
      <c r="AU385" s="339"/>
    </row>
    <row r="386" spans="15:47" s="68" customFormat="1" x14ac:dyDescent="0.2">
      <c r="O386" s="535"/>
      <c r="AS386" s="535"/>
      <c r="AU386" s="339"/>
    </row>
    <row r="387" spans="15:47" s="68" customFormat="1" x14ac:dyDescent="0.2">
      <c r="O387" s="535"/>
      <c r="AS387" s="535"/>
      <c r="AU387" s="339"/>
    </row>
    <row r="388" spans="15:47" s="68" customFormat="1" x14ac:dyDescent="0.2">
      <c r="O388" s="535"/>
      <c r="AS388" s="535"/>
      <c r="AU388" s="339"/>
    </row>
    <row r="389" spans="15:47" s="68" customFormat="1" x14ac:dyDescent="0.2">
      <c r="O389" s="535"/>
      <c r="AS389" s="535"/>
      <c r="AU389" s="339"/>
    </row>
    <row r="390" spans="15:47" s="68" customFormat="1" x14ac:dyDescent="0.2">
      <c r="O390" s="535"/>
      <c r="AS390" s="535"/>
      <c r="AU390" s="339"/>
    </row>
    <row r="391" spans="15:47" s="68" customFormat="1" x14ac:dyDescent="0.2">
      <c r="O391" s="535"/>
      <c r="AS391" s="535"/>
      <c r="AU391" s="339"/>
    </row>
    <row r="392" spans="15:47" s="68" customFormat="1" x14ac:dyDescent="0.2">
      <c r="O392" s="535"/>
      <c r="AS392" s="535"/>
      <c r="AU392" s="339"/>
    </row>
    <row r="393" spans="15:47" s="68" customFormat="1" x14ac:dyDescent="0.2">
      <c r="O393" s="535"/>
      <c r="AS393" s="535"/>
      <c r="AU393" s="339"/>
    </row>
    <row r="394" spans="15:47" s="68" customFormat="1" x14ac:dyDescent="0.2">
      <c r="O394" s="535"/>
      <c r="AS394" s="535"/>
      <c r="AU394" s="339"/>
    </row>
    <row r="395" spans="15:47" s="68" customFormat="1" x14ac:dyDescent="0.2">
      <c r="O395" s="535"/>
      <c r="AS395" s="535"/>
      <c r="AU395" s="339"/>
    </row>
    <row r="396" spans="15:47" s="68" customFormat="1" x14ac:dyDescent="0.2">
      <c r="O396" s="535"/>
      <c r="AS396" s="535"/>
      <c r="AU396" s="339"/>
    </row>
    <row r="397" spans="15:47" s="68" customFormat="1" x14ac:dyDescent="0.2">
      <c r="O397" s="535"/>
      <c r="AS397" s="535"/>
      <c r="AU397" s="339"/>
    </row>
    <row r="398" spans="15:47" s="68" customFormat="1" x14ac:dyDescent="0.2">
      <c r="O398" s="535"/>
      <c r="AS398" s="535"/>
      <c r="AU398" s="339"/>
    </row>
    <row r="399" spans="15:47" s="68" customFormat="1" x14ac:dyDescent="0.2">
      <c r="O399" s="535"/>
      <c r="AS399" s="535"/>
      <c r="AU399" s="339"/>
    </row>
    <row r="400" spans="15:47" s="68" customFormat="1" x14ac:dyDescent="0.2">
      <c r="O400" s="535"/>
      <c r="AS400" s="535"/>
      <c r="AU400" s="339"/>
    </row>
    <row r="401" spans="15:47" s="68" customFormat="1" x14ac:dyDescent="0.2">
      <c r="O401" s="535"/>
      <c r="AS401" s="535"/>
      <c r="AU401" s="339"/>
    </row>
    <row r="402" spans="15:47" s="68" customFormat="1" x14ac:dyDescent="0.2">
      <c r="O402" s="535"/>
      <c r="AS402" s="535"/>
      <c r="AU402" s="339"/>
    </row>
    <row r="403" spans="15:47" s="68" customFormat="1" x14ac:dyDescent="0.2">
      <c r="O403" s="535"/>
      <c r="AS403" s="535"/>
      <c r="AU403" s="339"/>
    </row>
    <row r="404" spans="15:47" s="68" customFormat="1" x14ac:dyDescent="0.2">
      <c r="O404" s="535"/>
      <c r="AS404" s="535"/>
      <c r="AU404" s="339"/>
    </row>
    <row r="405" spans="15:47" s="68" customFormat="1" x14ac:dyDescent="0.2">
      <c r="O405" s="535"/>
      <c r="AS405" s="535"/>
      <c r="AU405" s="339"/>
    </row>
    <row r="406" spans="15:47" s="68" customFormat="1" x14ac:dyDescent="0.2">
      <c r="O406" s="535"/>
      <c r="AS406" s="535"/>
      <c r="AU406" s="339"/>
    </row>
    <row r="407" spans="15:47" s="68" customFormat="1" x14ac:dyDescent="0.2">
      <c r="O407" s="535"/>
      <c r="AS407" s="535"/>
      <c r="AU407" s="339"/>
    </row>
    <row r="408" spans="15:47" s="68" customFormat="1" x14ac:dyDescent="0.2">
      <c r="O408" s="535"/>
      <c r="AS408" s="535"/>
      <c r="AU408" s="339"/>
    </row>
    <row r="409" spans="15:47" s="68" customFormat="1" x14ac:dyDescent="0.2">
      <c r="O409" s="535"/>
      <c r="AS409" s="535"/>
      <c r="AU409" s="339"/>
    </row>
    <row r="410" spans="15:47" s="68" customFormat="1" x14ac:dyDescent="0.2">
      <c r="O410" s="535"/>
      <c r="AS410" s="535"/>
      <c r="AU410" s="339"/>
    </row>
    <row r="411" spans="15:47" s="68" customFormat="1" x14ac:dyDescent="0.2">
      <c r="O411" s="535"/>
      <c r="AS411" s="535"/>
      <c r="AU411" s="339"/>
    </row>
    <row r="412" spans="15:47" s="68" customFormat="1" x14ac:dyDescent="0.2">
      <c r="O412" s="535"/>
      <c r="AS412" s="535"/>
      <c r="AU412" s="339"/>
    </row>
    <row r="413" spans="15:47" s="68" customFormat="1" x14ac:dyDescent="0.2">
      <c r="O413" s="535"/>
      <c r="AS413" s="535"/>
      <c r="AU413" s="339"/>
    </row>
    <row r="414" spans="15:47" s="68" customFormat="1" x14ac:dyDescent="0.2">
      <c r="O414" s="535"/>
      <c r="AS414" s="535"/>
      <c r="AU414" s="339"/>
    </row>
    <row r="415" spans="15:47" s="68" customFormat="1" x14ac:dyDescent="0.2">
      <c r="O415" s="535"/>
      <c r="AS415" s="535"/>
      <c r="AU415" s="339"/>
    </row>
    <row r="416" spans="15:47" s="68" customFormat="1" x14ac:dyDescent="0.2">
      <c r="O416" s="535"/>
      <c r="AS416" s="535"/>
      <c r="AU416" s="339"/>
    </row>
    <row r="417" spans="15:47" s="68" customFormat="1" x14ac:dyDescent="0.2">
      <c r="O417" s="535"/>
      <c r="AS417" s="535"/>
      <c r="AU417" s="339"/>
    </row>
    <row r="418" spans="15:47" s="68" customFormat="1" x14ac:dyDescent="0.2">
      <c r="O418" s="535"/>
      <c r="AS418" s="535"/>
      <c r="AU418" s="339"/>
    </row>
    <row r="419" spans="15:47" s="68" customFormat="1" x14ac:dyDescent="0.2">
      <c r="O419" s="535"/>
      <c r="AS419" s="535"/>
      <c r="AU419" s="339"/>
    </row>
    <row r="420" spans="15:47" s="68" customFormat="1" x14ac:dyDescent="0.2">
      <c r="O420" s="535"/>
      <c r="AS420" s="535"/>
      <c r="AU420" s="339"/>
    </row>
    <row r="421" spans="15:47" s="68" customFormat="1" x14ac:dyDescent="0.2">
      <c r="O421" s="535"/>
      <c r="AS421" s="535"/>
      <c r="AU421" s="339"/>
    </row>
    <row r="422" spans="15:47" s="68" customFormat="1" x14ac:dyDescent="0.2">
      <c r="O422" s="535"/>
      <c r="AS422" s="535"/>
      <c r="AU422" s="339"/>
    </row>
    <row r="423" spans="15:47" s="68" customFormat="1" x14ac:dyDescent="0.2">
      <c r="O423" s="535"/>
      <c r="AS423" s="535"/>
      <c r="AU423" s="339"/>
    </row>
    <row r="424" spans="15:47" s="68" customFormat="1" x14ac:dyDescent="0.2">
      <c r="O424" s="535"/>
      <c r="AS424" s="535"/>
      <c r="AU424" s="339"/>
    </row>
    <row r="425" spans="15:47" s="68" customFormat="1" x14ac:dyDescent="0.2">
      <c r="O425" s="535"/>
      <c r="AS425" s="535"/>
      <c r="AU425" s="339"/>
    </row>
    <row r="426" spans="15:47" s="68" customFormat="1" x14ac:dyDescent="0.2">
      <c r="O426" s="535"/>
      <c r="AS426" s="535"/>
      <c r="AU426" s="339"/>
    </row>
    <row r="427" spans="15:47" s="68" customFormat="1" x14ac:dyDescent="0.2">
      <c r="O427" s="535"/>
      <c r="AS427" s="535"/>
      <c r="AU427" s="339"/>
    </row>
    <row r="428" spans="15:47" s="68" customFormat="1" x14ac:dyDescent="0.2">
      <c r="O428" s="535"/>
      <c r="AS428" s="535"/>
      <c r="AU428" s="339"/>
    </row>
    <row r="429" spans="15:47" s="68" customFormat="1" x14ac:dyDescent="0.2">
      <c r="O429" s="535"/>
      <c r="AS429" s="535"/>
      <c r="AU429" s="339"/>
    </row>
    <row r="430" spans="15:47" s="68" customFormat="1" x14ac:dyDescent="0.2">
      <c r="O430" s="535"/>
      <c r="AS430" s="535"/>
      <c r="AU430" s="339"/>
    </row>
    <row r="431" spans="15:47" s="68" customFormat="1" x14ac:dyDescent="0.2">
      <c r="O431" s="535"/>
      <c r="AS431" s="535"/>
      <c r="AU431" s="339"/>
    </row>
    <row r="432" spans="15:47" s="68" customFormat="1" x14ac:dyDescent="0.2">
      <c r="O432" s="535"/>
      <c r="AS432" s="535"/>
      <c r="AU432" s="339"/>
    </row>
    <row r="433" spans="15:47" s="68" customFormat="1" x14ac:dyDescent="0.2">
      <c r="O433" s="535"/>
      <c r="AS433" s="535"/>
      <c r="AU433" s="339"/>
    </row>
    <row r="434" spans="15:47" s="68" customFormat="1" x14ac:dyDescent="0.2">
      <c r="O434" s="535"/>
      <c r="AS434" s="535"/>
      <c r="AU434" s="339"/>
    </row>
    <row r="435" spans="15:47" s="68" customFormat="1" x14ac:dyDescent="0.2">
      <c r="O435" s="535"/>
      <c r="AS435" s="535"/>
    </row>
    <row r="436" spans="15:47" s="68" customFormat="1" x14ac:dyDescent="0.2">
      <c r="O436" s="535"/>
      <c r="AS436" s="535"/>
    </row>
    <row r="437" spans="15:47" s="68" customFormat="1" x14ac:dyDescent="0.2">
      <c r="O437" s="535"/>
      <c r="AS437" s="535"/>
    </row>
    <row r="438" spans="15:47" s="68" customFormat="1" x14ac:dyDescent="0.2">
      <c r="O438" s="535"/>
      <c r="AS438" s="535"/>
    </row>
    <row r="439" spans="15:47" s="68" customFormat="1" x14ac:dyDescent="0.2">
      <c r="O439" s="535"/>
      <c r="AS439" s="535"/>
    </row>
    <row r="440" spans="15:47" s="68" customFormat="1" x14ac:dyDescent="0.2">
      <c r="O440" s="535"/>
      <c r="AS440" s="535"/>
    </row>
    <row r="441" spans="15:47" s="68" customFormat="1" x14ac:dyDescent="0.2">
      <c r="O441" s="535"/>
      <c r="AS441" s="535"/>
    </row>
    <row r="442" spans="15:47" s="68" customFormat="1" x14ac:dyDescent="0.2">
      <c r="O442" s="535"/>
      <c r="AS442" s="535"/>
    </row>
    <row r="443" spans="15:47" s="68" customFormat="1" x14ac:dyDescent="0.2">
      <c r="O443" s="535"/>
      <c r="AS443" s="535"/>
    </row>
    <row r="444" spans="15:47" s="68" customFormat="1" x14ac:dyDescent="0.2">
      <c r="O444" s="535"/>
      <c r="AS444" s="535"/>
    </row>
    <row r="445" spans="15:47" s="68" customFormat="1" x14ac:dyDescent="0.2">
      <c r="O445" s="535"/>
      <c r="AS445" s="535"/>
    </row>
    <row r="446" spans="15:47" s="68" customFormat="1" x14ac:dyDescent="0.2">
      <c r="O446" s="535"/>
      <c r="AS446" s="535"/>
    </row>
    <row r="447" spans="15:47" s="68" customFormat="1" x14ac:dyDescent="0.2">
      <c r="O447" s="535"/>
      <c r="AS447" s="535"/>
    </row>
    <row r="448" spans="15:47" s="68" customFormat="1" x14ac:dyDescent="0.2">
      <c r="O448" s="535"/>
      <c r="AS448" s="535"/>
    </row>
    <row r="449" spans="15:45" s="68" customFormat="1" x14ac:dyDescent="0.2">
      <c r="O449" s="535"/>
      <c r="AS449" s="535"/>
    </row>
    <row r="450" spans="15:45" s="68" customFormat="1" x14ac:dyDescent="0.2">
      <c r="O450" s="535"/>
      <c r="AS450" s="535"/>
    </row>
    <row r="451" spans="15:45" s="68" customFormat="1" x14ac:dyDescent="0.2">
      <c r="O451" s="535"/>
      <c r="AS451" s="535"/>
    </row>
    <row r="452" spans="15:45" s="68" customFormat="1" x14ac:dyDescent="0.2">
      <c r="O452" s="535"/>
      <c r="AS452" s="535"/>
    </row>
    <row r="453" spans="15:45" s="68" customFormat="1" x14ac:dyDescent="0.2">
      <c r="O453" s="535"/>
      <c r="AS453" s="535"/>
    </row>
    <row r="454" spans="15:45" s="68" customFormat="1" x14ac:dyDescent="0.2">
      <c r="O454" s="535"/>
      <c r="AS454" s="535"/>
    </row>
    <row r="455" spans="15:45" s="68" customFormat="1" x14ac:dyDescent="0.2">
      <c r="O455" s="535"/>
      <c r="AS455" s="535"/>
    </row>
    <row r="456" spans="15:45" s="68" customFormat="1" x14ac:dyDescent="0.2">
      <c r="O456" s="535"/>
      <c r="AS456" s="535"/>
    </row>
    <row r="457" spans="15:45" s="68" customFormat="1" x14ac:dyDescent="0.2">
      <c r="O457" s="535"/>
      <c r="AS457" s="535"/>
    </row>
    <row r="458" spans="15:45" s="68" customFormat="1" x14ac:dyDescent="0.2">
      <c r="O458" s="535"/>
      <c r="AS458" s="535"/>
    </row>
    <row r="459" spans="15:45" s="68" customFormat="1" x14ac:dyDescent="0.2">
      <c r="O459" s="535"/>
      <c r="AS459" s="535"/>
    </row>
    <row r="460" spans="15:45" s="68" customFormat="1" x14ac:dyDescent="0.2">
      <c r="O460" s="535"/>
      <c r="AS460" s="535"/>
    </row>
    <row r="461" spans="15:45" s="68" customFormat="1" x14ac:dyDescent="0.2">
      <c r="O461" s="535"/>
      <c r="AS461" s="535"/>
    </row>
    <row r="462" spans="15:45" s="68" customFormat="1" x14ac:dyDescent="0.2">
      <c r="O462" s="535"/>
      <c r="AS462" s="535"/>
    </row>
    <row r="463" spans="15:45" s="68" customFormat="1" x14ac:dyDescent="0.2">
      <c r="O463" s="535"/>
      <c r="AS463" s="535"/>
    </row>
    <row r="464" spans="15:45" s="68" customFormat="1" x14ac:dyDescent="0.2">
      <c r="O464" s="535"/>
      <c r="AS464" s="535"/>
    </row>
    <row r="465" spans="15:45" s="68" customFormat="1" x14ac:dyDescent="0.2">
      <c r="O465" s="535"/>
      <c r="AS465" s="535"/>
    </row>
    <row r="466" spans="15:45" s="68" customFormat="1" x14ac:dyDescent="0.2">
      <c r="O466" s="535"/>
      <c r="AS466" s="535"/>
    </row>
    <row r="467" spans="15:45" s="68" customFormat="1" x14ac:dyDescent="0.2">
      <c r="O467" s="535"/>
      <c r="AS467" s="535"/>
    </row>
    <row r="468" spans="15:45" s="68" customFormat="1" x14ac:dyDescent="0.2">
      <c r="O468" s="535"/>
      <c r="AS468" s="535"/>
    </row>
    <row r="469" spans="15:45" s="68" customFormat="1" x14ac:dyDescent="0.2">
      <c r="O469" s="535"/>
      <c r="AS469" s="535"/>
    </row>
    <row r="470" spans="15:45" s="68" customFormat="1" x14ac:dyDescent="0.2">
      <c r="O470" s="535"/>
      <c r="AS470" s="535"/>
    </row>
    <row r="471" spans="15:45" s="68" customFormat="1" x14ac:dyDescent="0.2">
      <c r="O471" s="535"/>
      <c r="AS471" s="535"/>
    </row>
    <row r="472" spans="15:45" s="68" customFormat="1" x14ac:dyDescent="0.2">
      <c r="O472" s="535"/>
      <c r="AS472" s="535"/>
    </row>
    <row r="473" spans="15:45" s="68" customFormat="1" x14ac:dyDescent="0.2">
      <c r="O473" s="535"/>
      <c r="AS473" s="535"/>
    </row>
    <row r="474" spans="15:45" s="68" customFormat="1" x14ac:dyDescent="0.2">
      <c r="O474" s="535"/>
      <c r="AS474" s="535"/>
    </row>
    <row r="475" spans="15:45" s="68" customFormat="1" x14ac:dyDescent="0.2">
      <c r="O475" s="535"/>
      <c r="AS475" s="535"/>
    </row>
    <row r="476" spans="15:45" s="68" customFormat="1" x14ac:dyDescent="0.2">
      <c r="O476" s="535"/>
      <c r="AS476" s="535"/>
    </row>
    <row r="477" spans="15:45" s="68" customFormat="1" x14ac:dyDescent="0.2">
      <c r="O477" s="535"/>
      <c r="AS477" s="535"/>
    </row>
    <row r="478" spans="15:45" s="68" customFormat="1" x14ac:dyDescent="0.2">
      <c r="O478" s="535"/>
      <c r="AS478" s="535"/>
    </row>
    <row r="479" spans="15:45" s="68" customFormat="1" x14ac:dyDescent="0.2">
      <c r="O479" s="535"/>
      <c r="AS479" s="535"/>
    </row>
    <row r="480" spans="15:45" s="68" customFormat="1" x14ac:dyDescent="0.2">
      <c r="O480" s="535"/>
      <c r="AS480" s="535"/>
    </row>
    <row r="481" spans="15:45" s="68" customFormat="1" x14ac:dyDescent="0.2">
      <c r="O481" s="535"/>
      <c r="AS481" s="535"/>
    </row>
    <row r="482" spans="15:45" s="68" customFormat="1" x14ac:dyDescent="0.2">
      <c r="O482" s="535"/>
      <c r="AS482" s="535"/>
    </row>
    <row r="483" spans="15:45" s="68" customFormat="1" x14ac:dyDescent="0.2">
      <c r="O483" s="535"/>
      <c r="AS483" s="535"/>
    </row>
    <row r="484" spans="15:45" s="68" customFormat="1" x14ac:dyDescent="0.2">
      <c r="O484" s="535"/>
      <c r="AS484" s="535"/>
    </row>
    <row r="485" spans="15:45" s="68" customFormat="1" x14ac:dyDescent="0.2">
      <c r="O485" s="535"/>
      <c r="AS485" s="535"/>
    </row>
    <row r="486" spans="15:45" s="68" customFormat="1" x14ac:dyDescent="0.2">
      <c r="O486" s="535"/>
      <c r="AS486" s="535"/>
    </row>
    <row r="487" spans="15:45" s="68" customFormat="1" x14ac:dyDescent="0.2">
      <c r="O487" s="535"/>
      <c r="AS487" s="535"/>
    </row>
    <row r="488" spans="15:45" s="68" customFormat="1" x14ac:dyDescent="0.2">
      <c r="O488" s="535"/>
      <c r="AS488" s="535"/>
    </row>
    <row r="489" spans="15:45" s="68" customFormat="1" x14ac:dyDescent="0.2">
      <c r="O489" s="535"/>
      <c r="AS489" s="535"/>
    </row>
    <row r="490" spans="15:45" s="68" customFormat="1" x14ac:dyDescent="0.2">
      <c r="O490" s="535"/>
      <c r="AS490" s="535"/>
    </row>
    <row r="491" spans="15:45" s="68" customFormat="1" x14ac:dyDescent="0.2">
      <c r="O491" s="535"/>
      <c r="AS491" s="535"/>
    </row>
    <row r="492" spans="15:45" s="68" customFormat="1" x14ac:dyDescent="0.2">
      <c r="O492" s="535"/>
      <c r="AS492" s="535"/>
    </row>
    <row r="493" spans="15:45" s="68" customFormat="1" x14ac:dyDescent="0.2">
      <c r="O493" s="535"/>
      <c r="AS493" s="535"/>
    </row>
    <row r="494" spans="15:45" s="68" customFormat="1" x14ac:dyDescent="0.2">
      <c r="O494" s="535"/>
      <c r="AS494" s="535"/>
    </row>
    <row r="495" spans="15:45" s="68" customFormat="1" x14ac:dyDescent="0.2">
      <c r="O495" s="535"/>
      <c r="AS495" s="535"/>
    </row>
    <row r="496" spans="15:45" s="68" customFormat="1" x14ac:dyDescent="0.2">
      <c r="O496" s="535"/>
      <c r="AS496" s="535"/>
    </row>
    <row r="497" spans="15:45" s="68" customFormat="1" x14ac:dyDescent="0.2">
      <c r="O497" s="535"/>
      <c r="AS497" s="535"/>
    </row>
    <row r="498" spans="15:45" s="68" customFormat="1" x14ac:dyDescent="0.2">
      <c r="O498" s="535"/>
      <c r="AS498" s="535"/>
    </row>
    <row r="499" spans="15:45" s="68" customFormat="1" x14ac:dyDescent="0.2">
      <c r="O499" s="535"/>
      <c r="AS499" s="535"/>
    </row>
    <row r="500" spans="15:45" s="68" customFormat="1" x14ac:dyDescent="0.2">
      <c r="O500" s="535"/>
      <c r="AS500" s="535"/>
    </row>
    <row r="501" spans="15:45" s="68" customFormat="1" x14ac:dyDescent="0.2">
      <c r="O501" s="535"/>
      <c r="AS501" s="535"/>
    </row>
    <row r="502" spans="15:45" s="68" customFormat="1" x14ac:dyDescent="0.2">
      <c r="O502" s="535"/>
      <c r="AS502" s="535"/>
    </row>
    <row r="503" spans="15:45" s="68" customFormat="1" x14ac:dyDescent="0.2">
      <c r="O503" s="535"/>
      <c r="AS503" s="535"/>
    </row>
    <row r="504" spans="15:45" s="68" customFormat="1" x14ac:dyDescent="0.2">
      <c r="O504" s="535"/>
      <c r="AS504" s="535"/>
    </row>
    <row r="505" spans="15:45" s="68" customFormat="1" x14ac:dyDescent="0.2">
      <c r="O505" s="535"/>
      <c r="AS505" s="535"/>
    </row>
    <row r="506" spans="15:45" s="68" customFormat="1" x14ac:dyDescent="0.2">
      <c r="O506" s="535"/>
      <c r="AS506" s="535"/>
    </row>
    <row r="507" spans="15:45" s="68" customFormat="1" x14ac:dyDescent="0.2">
      <c r="O507" s="535"/>
      <c r="AS507" s="535"/>
    </row>
    <row r="508" spans="15:45" s="68" customFormat="1" x14ac:dyDescent="0.2">
      <c r="O508" s="535"/>
      <c r="AS508" s="535"/>
    </row>
    <row r="509" spans="15:45" s="68" customFormat="1" x14ac:dyDescent="0.2">
      <c r="O509" s="535"/>
      <c r="AS509" s="535"/>
    </row>
    <row r="510" spans="15:45" s="68" customFormat="1" x14ac:dyDescent="0.2">
      <c r="O510" s="535"/>
      <c r="AS510" s="535"/>
    </row>
    <row r="511" spans="15:45" s="68" customFormat="1" x14ac:dyDescent="0.2">
      <c r="O511" s="535"/>
      <c r="AS511" s="535"/>
    </row>
    <row r="512" spans="15:45" s="68" customFormat="1" x14ac:dyDescent="0.2">
      <c r="O512" s="535"/>
      <c r="AS512" s="535"/>
    </row>
    <row r="513" spans="15:45" s="68" customFormat="1" x14ac:dyDescent="0.2">
      <c r="O513" s="535"/>
      <c r="AS513" s="535"/>
    </row>
    <row r="514" spans="15:45" s="68" customFormat="1" x14ac:dyDescent="0.2">
      <c r="O514" s="535"/>
      <c r="AS514" s="535"/>
    </row>
    <row r="515" spans="15:45" s="68" customFormat="1" x14ac:dyDescent="0.2">
      <c r="O515" s="535"/>
      <c r="AS515" s="535"/>
    </row>
    <row r="516" spans="15:45" s="68" customFormat="1" x14ac:dyDescent="0.2">
      <c r="O516" s="535"/>
      <c r="AS516" s="535"/>
    </row>
    <row r="517" spans="15:45" s="68" customFormat="1" x14ac:dyDescent="0.2">
      <c r="O517" s="535"/>
      <c r="AS517" s="535"/>
    </row>
    <row r="518" spans="15:45" s="68" customFormat="1" x14ac:dyDescent="0.2">
      <c r="O518" s="535"/>
      <c r="AS518" s="535"/>
    </row>
    <row r="519" spans="15:45" s="68" customFormat="1" x14ac:dyDescent="0.2">
      <c r="O519" s="535"/>
      <c r="AS519" s="535"/>
    </row>
    <row r="520" spans="15:45" s="68" customFormat="1" x14ac:dyDescent="0.2">
      <c r="O520" s="535"/>
      <c r="AS520" s="535"/>
    </row>
    <row r="521" spans="15:45" s="68" customFormat="1" x14ac:dyDescent="0.2">
      <c r="O521" s="535"/>
      <c r="AS521" s="535"/>
    </row>
    <row r="522" spans="15:45" s="68" customFormat="1" x14ac:dyDescent="0.2">
      <c r="O522" s="535"/>
      <c r="AS522" s="535"/>
    </row>
    <row r="523" spans="15:45" s="68" customFormat="1" x14ac:dyDescent="0.2">
      <c r="O523" s="535"/>
      <c r="AS523" s="535"/>
    </row>
    <row r="524" spans="15:45" s="68" customFormat="1" x14ac:dyDescent="0.2">
      <c r="O524" s="535"/>
      <c r="AS524" s="535"/>
    </row>
    <row r="525" spans="15:45" s="68" customFormat="1" x14ac:dyDescent="0.2">
      <c r="O525" s="535"/>
      <c r="AS525" s="535"/>
    </row>
    <row r="526" spans="15:45" s="68" customFormat="1" x14ac:dyDescent="0.2">
      <c r="O526" s="535"/>
      <c r="AS526" s="535"/>
    </row>
    <row r="527" spans="15:45" s="68" customFormat="1" x14ac:dyDescent="0.2">
      <c r="O527" s="535"/>
      <c r="AS527" s="535"/>
    </row>
    <row r="528" spans="15:45" s="68" customFormat="1" x14ac:dyDescent="0.2">
      <c r="O528" s="535"/>
      <c r="AS528" s="535"/>
    </row>
    <row r="529" spans="15:45" s="68" customFormat="1" x14ac:dyDescent="0.2">
      <c r="O529" s="535"/>
      <c r="AS529" s="535"/>
    </row>
    <row r="530" spans="15:45" s="68" customFormat="1" x14ac:dyDescent="0.2">
      <c r="O530" s="535"/>
      <c r="AS530" s="535"/>
    </row>
    <row r="531" spans="15:45" s="68" customFormat="1" x14ac:dyDescent="0.2">
      <c r="O531" s="535"/>
      <c r="AS531" s="535"/>
    </row>
    <row r="532" spans="15:45" s="68" customFormat="1" x14ac:dyDescent="0.2">
      <c r="O532" s="535"/>
      <c r="AS532" s="535"/>
    </row>
    <row r="533" spans="15:45" s="68" customFormat="1" x14ac:dyDescent="0.2">
      <c r="O533" s="535"/>
      <c r="AS533" s="535"/>
    </row>
    <row r="534" spans="15:45" s="68" customFormat="1" x14ac:dyDescent="0.2">
      <c r="O534" s="535"/>
      <c r="AS534" s="535"/>
    </row>
    <row r="535" spans="15:45" s="68" customFormat="1" x14ac:dyDescent="0.2">
      <c r="O535" s="535"/>
      <c r="AS535" s="535"/>
    </row>
    <row r="536" spans="15:45" s="68" customFormat="1" x14ac:dyDescent="0.2">
      <c r="O536" s="535"/>
      <c r="AS536" s="535"/>
    </row>
    <row r="537" spans="15:45" s="68" customFormat="1" x14ac:dyDescent="0.2">
      <c r="O537" s="535"/>
      <c r="AS537" s="535"/>
    </row>
    <row r="538" spans="15:45" s="68" customFormat="1" x14ac:dyDescent="0.2">
      <c r="O538" s="535"/>
      <c r="AS538" s="535"/>
    </row>
    <row r="539" spans="15:45" s="68" customFormat="1" x14ac:dyDescent="0.2">
      <c r="O539" s="535"/>
      <c r="AS539" s="535"/>
    </row>
    <row r="540" spans="15:45" s="68" customFormat="1" x14ac:dyDescent="0.2">
      <c r="O540" s="535"/>
      <c r="AS540" s="535"/>
    </row>
    <row r="541" spans="15:45" s="68" customFormat="1" x14ac:dyDescent="0.2">
      <c r="O541" s="535"/>
      <c r="AS541" s="535"/>
    </row>
    <row r="542" spans="15:45" s="68" customFormat="1" x14ac:dyDescent="0.2">
      <c r="O542" s="535"/>
      <c r="AS542" s="535"/>
    </row>
    <row r="543" spans="15:45" s="68" customFormat="1" x14ac:dyDescent="0.2">
      <c r="O543" s="535"/>
      <c r="AS543" s="535"/>
    </row>
    <row r="544" spans="15:45" s="68" customFormat="1" x14ac:dyDescent="0.2">
      <c r="O544" s="535"/>
      <c r="AS544" s="535"/>
    </row>
    <row r="545" spans="15:45" s="68" customFormat="1" x14ac:dyDescent="0.2">
      <c r="O545" s="535"/>
      <c r="AS545" s="535"/>
    </row>
    <row r="546" spans="15:45" s="68" customFormat="1" x14ac:dyDescent="0.2">
      <c r="O546" s="535"/>
      <c r="AS546" s="535"/>
    </row>
    <row r="547" spans="15:45" s="68" customFormat="1" x14ac:dyDescent="0.2">
      <c r="O547" s="535"/>
      <c r="AS547" s="535"/>
    </row>
    <row r="548" spans="15:45" s="68" customFormat="1" x14ac:dyDescent="0.2">
      <c r="O548" s="535"/>
      <c r="AS548" s="535"/>
    </row>
    <row r="549" spans="15:45" s="68" customFormat="1" x14ac:dyDescent="0.2">
      <c r="O549" s="535"/>
      <c r="AS549" s="535"/>
    </row>
    <row r="550" spans="15:45" s="68" customFormat="1" x14ac:dyDescent="0.2">
      <c r="O550" s="535"/>
      <c r="AS550" s="535"/>
    </row>
    <row r="551" spans="15:45" s="68" customFormat="1" x14ac:dyDescent="0.2">
      <c r="O551" s="535"/>
      <c r="AS551" s="535"/>
    </row>
    <row r="552" spans="15:45" s="68" customFormat="1" x14ac:dyDescent="0.2">
      <c r="O552" s="535"/>
      <c r="AS552" s="535"/>
    </row>
    <row r="553" spans="15:45" s="68" customFormat="1" x14ac:dyDescent="0.2">
      <c r="O553" s="535"/>
      <c r="AS553" s="535"/>
    </row>
    <row r="554" spans="15:45" s="68" customFormat="1" x14ac:dyDescent="0.2">
      <c r="O554" s="535"/>
      <c r="AS554" s="535"/>
    </row>
    <row r="555" spans="15:45" s="68" customFormat="1" x14ac:dyDescent="0.2">
      <c r="O555" s="535"/>
      <c r="AS555" s="535"/>
    </row>
    <row r="556" spans="15:45" s="68" customFormat="1" x14ac:dyDescent="0.2">
      <c r="O556" s="535"/>
      <c r="AS556" s="535"/>
    </row>
    <row r="557" spans="15:45" s="68" customFormat="1" x14ac:dyDescent="0.2">
      <c r="O557" s="535"/>
      <c r="AS557" s="535"/>
    </row>
    <row r="558" spans="15:45" s="68" customFormat="1" x14ac:dyDescent="0.2">
      <c r="O558" s="535"/>
      <c r="AS558" s="535"/>
    </row>
    <row r="559" spans="15:45" s="68" customFormat="1" x14ac:dyDescent="0.2">
      <c r="O559" s="535"/>
      <c r="AS559" s="535"/>
    </row>
    <row r="560" spans="15:45" s="68" customFormat="1" x14ac:dyDescent="0.2">
      <c r="O560" s="535"/>
      <c r="AS560" s="535"/>
    </row>
    <row r="561" spans="15:45" s="68" customFormat="1" x14ac:dyDescent="0.2">
      <c r="O561" s="535"/>
      <c r="AS561" s="535"/>
    </row>
    <row r="562" spans="15:45" s="68" customFormat="1" x14ac:dyDescent="0.2">
      <c r="O562" s="535"/>
      <c r="AS562" s="535"/>
    </row>
    <row r="563" spans="15:45" s="68" customFormat="1" x14ac:dyDescent="0.2">
      <c r="O563" s="535"/>
      <c r="AS563" s="535"/>
    </row>
    <row r="564" spans="15:45" s="68" customFormat="1" x14ac:dyDescent="0.2">
      <c r="O564" s="535"/>
      <c r="AS564" s="535"/>
    </row>
    <row r="565" spans="15:45" s="68" customFormat="1" x14ac:dyDescent="0.2">
      <c r="O565" s="535"/>
      <c r="AS565" s="535"/>
    </row>
    <row r="566" spans="15:45" s="68" customFormat="1" x14ac:dyDescent="0.2">
      <c r="O566" s="535"/>
      <c r="AS566" s="535"/>
    </row>
    <row r="567" spans="15:45" s="68" customFormat="1" x14ac:dyDescent="0.2">
      <c r="O567" s="535"/>
      <c r="AS567" s="535"/>
    </row>
    <row r="568" spans="15:45" s="68" customFormat="1" x14ac:dyDescent="0.2">
      <c r="O568" s="535"/>
      <c r="AS568" s="535"/>
    </row>
    <row r="569" spans="15:45" s="68" customFormat="1" x14ac:dyDescent="0.2">
      <c r="O569" s="535"/>
      <c r="AS569" s="535"/>
    </row>
    <row r="570" spans="15:45" s="68" customFormat="1" x14ac:dyDescent="0.2">
      <c r="O570" s="535"/>
      <c r="AS570" s="535"/>
    </row>
    <row r="571" spans="15:45" s="68" customFormat="1" x14ac:dyDescent="0.2">
      <c r="O571" s="535"/>
      <c r="AS571" s="535"/>
    </row>
    <row r="572" spans="15:45" s="68" customFormat="1" x14ac:dyDescent="0.2">
      <c r="O572" s="535"/>
      <c r="AS572" s="535"/>
    </row>
    <row r="573" spans="15:45" s="68" customFormat="1" x14ac:dyDescent="0.2">
      <c r="O573" s="535"/>
      <c r="AS573" s="535"/>
    </row>
    <row r="574" spans="15:45" s="68" customFormat="1" x14ac:dyDescent="0.2">
      <c r="O574" s="535"/>
      <c r="AS574" s="535"/>
    </row>
    <row r="575" spans="15:45" s="68" customFormat="1" x14ac:dyDescent="0.2">
      <c r="O575" s="535"/>
      <c r="AS575" s="535"/>
    </row>
    <row r="576" spans="15:45" s="68" customFormat="1" x14ac:dyDescent="0.2">
      <c r="O576" s="535"/>
      <c r="AS576" s="535"/>
    </row>
    <row r="577" spans="15:45" s="68" customFormat="1" x14ac:dyDescent="0.2">
      <c r="O577" s="535"/>
      <c r="AS577" s="535"/>
    </row>
    <row r="578" spans="15:45" s="68" customFormat="1" x14ac:dyDescent="0.2">
      <c r="O578" s="535"/>
      <c r="AS578" s="535"/>
    </row>
    <row r="579" spans="15:45" s="68" customFormat="1" x14ac:dyDescent="0.2">
      <c r="O579" s="535"/>
      <c r="AS579" s="535"/>
    </row>
    <row r="580" spans="15:45" s="68" customFormat="1" x14ac:dyDescent="0.2">
      <c r="O580" s="535"/>
      <c r="AS580" s="535"/>
    </row>
    <row r="581" spans="15:45" s="68" customFormat="1" x14ac:dyDescent="0.2">
      <c r="O581" s="535"/>
      <c r="AS581" s="535"/>
    </row>
    <row r="582" spans="15:45" s="68" customFormat="1" x14ac:dyDescent="0.2">
      <c r="O582" s="535"/>
      <c r="AS582" s="535"/>
    </row>
    <row r="583" spans="15:45" s="68" customFormat="1" x14ac:dyDescent="0.2">
      <c r="O583" s="535"/>
      <c r="AS583" s="535"/>
    </row>
    <row r="584" spans="15:45" s="68" customFormat="1" x14ac:dyDescent="0.2">
      <c r="O584" s="535"/>
      <c r="AS584" s="535"/>
    </row>
    <row r="585" spans="15:45" s="68" customFormat="1" x14ac:dyDescent="0.2">
      <c r="O585" s="535"/>
      <c r="AS585" s="535"/>
    </row>
    <row r="586" spans="15:45" s="68" customFormat="1" x14ac:dyDescent="0.2">
      <c r="O586" s="535"/>
      <c r="AS586" s="535"/>
    </row>
    <row r="587" spans="15:45" s="68" customFormat="1" x14ac:dyDescent="0.2">
      <c r="O587" s="535"/>
      <c r="AS587" s="535"/>
    </row>
    <row r="588" spans="15:45" s="68" customFormat="1" x14ac:dyDescent="0.2">
      <c r="O588" s="535"/>
      <c r="AS588" s="535"/>
    </row>
    <row r="589" spans="15:45" s="68" customFormat="1" x14ac:dyDescent="0.2">
      <c r="O589" s="535"/>
      <c r="AS589" s="535"/>
    </row>
    <row r="590" spans="15:45" s="68" customFormat="1" x14ac:dyDescent="0.2">
      <c r="O590" s="535"/>
      <c r="AS590" s="535"/>
    </row>
    <row r="591" spans="15:45" s="68" customFormat="1" x14ac:dyDescent="0.2">
      <c r="O591" s="535"/>
      <c r="AS591" s="535"/>
    </row>
    <row r="592" spans="15:45" s="68" customFormat="1" x14ac:dyDescent="0.2">
      <c r="O592" s="535"/>
      <c r="AS592" s="535"/>
    </row>
    <row r="593" spans="15:45" s="68" customFormat="1" x14ac:dyDescent="0.2">
      <c r="O593" s="535"/>
      <c r="AS593" s="535"/>
    </row>
    <row r="594" spans="15:45" s="68" customFormat="1" x14ac:dyDescent="0.2">
      <c r="O594" s="535"/>
      <c r="AS594" s="535"/>
    </row>
    <row r="595" spans="15:45" s="68" customFormat="1" x14ac:dyDescent="0.2">
      <c r="O595" s="535"/>
      <c r="AS595" s="535"/>
    </row>
    <row r="596" spans="15:45" s="68" customFormat="1" x14ac:dyDescent="0.2">
      <c r="O596" s="535"/>
      <c r="AS596" s="535"/>
    </row>
    <row r="597" spans="15:45" s="68" customFormat="1" x14ac:dyDescent="0.2">
      <c r="O597" s="535"/>
      <c r="AS597" s="535"/>
    </row>
    <row r="598" spans="15:45" s="68" customFormat="1" x14ac:dyDescent="0.2">
      <c r="O598" s="535"/>
      <c r="AS598" s="535"/>
    </row>
    <row r="599" spans="15:45" s="68" customFormat="1" x14ac:dyDescent="0.2">
      <c r="O599" s="535"/>
      <c r="AS599" s="535"/>
    </row>
    <row r="600" spans="15:45" s="68" customFormat="1" x14ac:dyDescent="0.2">
      <c r="O600" s="535"/>
      <c r="AS600" s="535"/>
    </row>
    <row r="601" spans="15:45" s="68" customFormat="1" x14ac:dyDescent="0.2">
      <c r="O601" s="535"/>
      <c r="AS601" s="535"/>
    </row>
    <row r="602" spans="15:45" s="68" customFormat="1" x14ac:dyDescent="0.2">
      <c r="O602" s="535"/>
      <c r="AS602" s="535"/>
    </row>
    <row r="603" spans="15:45" s="68" customFormat="1" x14ac:dyDescent="0.2">
      <c r="O603" s="535"/>
      <c r="AS603" s="535"/>
    </row>
    <row r="604" spans="15:45" s="68" customFormat="1" x14ac:dyDescent="0.2">
      <c r="O604" s="535"/>
      <c r="AS604" s="535"/>
    </row>
    <row r="605" spans="15:45" s="68" customFormat="1" x14ac:dyDescent="0.2">
      <c r="O605" s="535"/>
      <c r="AS605" s="535"/>
    </row>
    <row r="606" spans="15:45" s="68" customFormat="1" x14ac:dyDescent="0.2">
      <c r="O606" s="535"/>
      <c r="AS606" s="535"/>
    </row>
    <row r="607" spans="15:45" s="68" customFormat="1" x14ac:dyDescent="0.2">
      <c r="O607" s="535"/>
      <c r="AS607" s="535"/>
    </row>
    <row r="608" spans="15:45" s="68" customFormat="1" x14ac:dyDescent="0.2">
      <c r="O608" s="535"/>
      <c r="AS608" s="535"/>
    </row>
    <row r="609" spans="15:45" s="68" customFormat="1" x14ac:dyDescent="0.2">
      <c r="O609" s="535"/>
      <c r="AS609" s="535"/>
    </row>
    <row r="610" spans="15:45" s="68" customFormat="1" x14ac:dyDescent="0.2">
      <c r="O610" s="535"/>
      <c r="AS610" s="535"/>
    </row>
    <row r="611" spans="15:45" s="68" customFormat="1" x14ac:dyDescent="0.2">
      <c r="O611" s="535"/>
      <c r="AS611" s="535"/>
    </row>
    <row r="612" spans="15:45" s="68" customFormat="1" x14ac:dyDescent="0.2">
      <c r="O612" s="535"/>
      <c r="AS612" s="535"/>
    </row>
    <row r="613" spans="15:45" s="68" customFormat="1" x14ac:dyDescent="0.2">
      <c r="O613" s="535"/>
      <c r="AS613" s="535"/>
    </row>
    <row r="614" spans="15:45" s="68" customFormat="1" x14ac:dyDescent="0.2">
      <c r="O614" s="535"/>
      <c r="AS614" s="535"/>
    </row>
    <row r="615" spans="15:45" s="68" customFormat="1" x14ac:dyDescent="0.2">
      <c r="O615" s="535"/>
      <c r="AS615" s="535"/>
    </row>
    <row r="616" spans="15:45" s="68" customFormat="1" x14ac:dyDescent="0.2">
      <c r="O616" s="535"/>
      <c r="AS616" s="535"/>
    </row>
    <row r="617" spans="15:45" s="68" customFormat="1" x14ac:dyDescent="0.2">
      <c r="O617" s="535"/>
      <c r="AS617" s="535"/>
    </row>
    <row r="618" spans="15:45" s="68" customFormat="1" x14ac:dyDescent="0.2">
      <c r="O618" s="535"/>
      <c r="AS618" s="535"/>
    </row>
    <row r="619" spans="15:45" s="68" customFormat="1" x14ac:dyDescent="0.2">
      <c r="O619" s="535"/>
      <c r="AS619" s="535"/>
    </row>
    <row r="620" spans="15:45" s="68" customFormat="1" x14ac:dyDescent="0.2">
      <c r="O620" s="535"/>
      <c r="AS620" s="535"/>
    </row>
    <row r="621" spans="15:45" s="68" customFormat="1" x14ac:dyDescent="0.2">
      <c r="O621" s="535"/>
      <c r="AS621" s="535"/>
    </row>
    <row r="622" spans="15:45" s="68" customFormat="1" x14ac:dyDescent="0.2">
      <c r="O622" s="535"/>
      <c r="AS622" s="535"/>
    </row>
    <row r="623" spans="15:45" s="68" customFormat="1" x14ac:dyDescent="0.2">
      <c r="O623" s="535"/>
      <c r="AS623" s="535"/>
    </row>
    <row r="624" spans="15:45" s="68" customFormat="1" x14ac:dyDescent="0.2">
      <c r="O624" s="535"/>
      <c r="AS624" s="535"/>
    </row>
    <row r="625" spans="15:45" s="68" customFormat="1" x14ac:dyDescent="0.2">
      <c r="O625" s="535"/>
      <c r="AS625" s="535"/>
    </row>
    <row r="626" spans="15:45" s="68" customFormat="1" x14ac:dyDescent="0.2">
      <c r="O626" s="535"/>
      <c r="AS626" s="535"/>
    </row>
    <row r="627" spans="15:45" s="68" customFormat="1" x14ac:dyDescent="0.2">
      <c r="O627" s="535"/>
      <c r="AS627" s="535"/>
    </row>
    <row r="628" spans="15:45" s="68" customFormat="1" x14ac:dyDescent="0.2">
      <c r="O628" s="535"/>
      <c r="AS628" s="535"/>
    </row>
    <row r="629" spans="15:45" s="68" customFormat="1" x14ac:dyDescent="0.2">
      <c r="O629" s="535"/>
      <c r="AS629" s="535"/>
    </row>
    <row r="630" spans="15:45" s="68" customFormat="1" x14ac:dyDescent="0.2">
      <c r="O630" s="535"/>
      <c r="AS630" s="535"/>
    </row>
    <row r="631" spans="15:45" s="68" customFormat="1" x14ac:dyDescent="0.2">
      <c r="O631" s="535"/>
      <c r="AS631" s="535"/>
    </row>
    <row r="632" spans="15:45" s="68" customFormat="1" x14ac:dyDescent="0.2">
      <c r="O632" s="535"/>
      <c r="AS632" s="535"/>
    </row>
    <row r="633" spans="15:45" s="68" customFormat="1" x14ac:dyDescent="0.2">
      <c r="O633" s="535"/>
      <c r="AS633" s="535"/>
    </row>
    <row r="634" spans="15:45" s="68" customFormat="1" x14ac:dyDescent="0.2">
      <c r="O634" s="535"/>
      <c r="AS634" s="535"/>
    </row>
    <row r="635" spans="15:45" s="68" customFormat="1" x14ac:dyDescent="0.2">
      <c r="O635" s="535"/>
      <c r="AS635" s="535"/>
    </row>
    <row r="636" spans="15:45" s="68" customFormat="1" x14ac:dyDescent="0.2">
      <c r="O636" s="535"/>
      <c r="AS636" s="535"/>
    </row>
    <row r="637" spans="15:45" s="68" customFormat="1" x14ac:dyDescent="0.2">
      <c r="O637" s="535"/>
      <c r="AS637" s="535"/>
    </row>
    <row r="638" spans="15:45" s="68" customFormat="1" x14ac:dyDescent="0.2">
      <c r="O638" s="535"/>
      <c r="AS638" s="535"/>
    </row>
    <row r="639" spans="15:45" s="68" customFormat="1" x14ac:dyDescent="0.2">
      <c r="O639" s="535"/>
      <c r="AS639" s="535"/>
    </row>
    <row r="640" spans="15:45" s="68" customFormat="1" x14ac:dyDescent="0.2">
      <c r="O640" s="535"/>
      <c r="AS640" s="535"/>
    </row>
    <row r="641" spans="15:45" s="68" customFormat="1" x14ac:dyDescent="0.2">
      <c r="O641" s="535"/>
      <c r="AS641" s="535"/>
    </row>
    <row r="642" spans="15:45" s="68" customFormat="1" x14ac:dyDescent="0.2">
      <c r="O642" s="535"/>
      <c r="AS642" s="535"/>
    </row>
    <row r="643" spans="15:45" s="68" customFormat="1" x14ac:dyDescent="0.2">
      <c r="O643" s="535"/>
      <c r="AS643" s="535"/>
    </row>
    <row r="644" spans="15:45" s="68" customFormat="1" x14ac:dyDescent="0.2">
      <c r="O644" s="535"/>
      <c r="AS644" s="535"/>
    </row>
    <row r="645" spans="15:45" s="68" customFormat="1" x14ac:dyDescent="0.2">
      <c r="O645" s="535"/>
      <c r="AS645" s="535"/>
    </row>
    <row r="646" spans="15:45" s="68" customFormat="1" x14ac:dyDescent="0.2">
      <c r="O646" s="535"/>
      <c r="AS646" s="535"/>
    </row>
    <row r="647" spans="15:45" s="68" customFormat="1" x14ac:dyDescent="0.2">
      <c r="O647" s="535"/>
      <c r="AS647" s="535"/>
    </row>
    <row r="648" spans="15:45" s="68" customFormat="1" x14ac:dyDescent="0.2">
      <c r="O648" s="535"/>
      <c r="AS648" s="535"/>
    </row>
    <row r="649" spans="15:45" s="68" customFormat="1" x14ac:dyDescent="0.2">
      <c r="O649" s="535"/>
      <c r="AS649" s="535"/>
    </row>
    <row r="650" spans="15:45" s="68" customFormat="1" x14ac:dyDescent="0.2">
      <c r="O650" s="535"/>
      <c r="AS650" s="535"/>
    </row>
    <row r="651" spans="15:45" s="68" customFormat="1" x14ac:dyDescent="0.2">
      <c r="O651" s="535"/>
      <c r="AS651" s="535"/>
    </row>
    <row r="652" spans="15:45" s="68" customFormat="1" x14ac:dyDescent="0.2">
      <c r="O652" s="535"/>
      <c r="AS652" s="535"/>
    </row>
    <row r="653" spans="15:45" s="68" customFormat="1" x14ac:dyDescent="0.2">
      <c r="O653" s="535"/>
      <c r="AS653" s="535"/>
    </row>
    <row r="654" spans="15:45" s="68" customFormat="1" x14ac:dyDescent="0.2">
      <c r="O654" s="535"/>
      <c r="AS654" s="535"/>
    </row>
    <row r="655" spans="15:45" s="68" customFormat="1" x14ac:dyDescent="0.2">
      <c r="O655" s="535"/>
      <c r="AS655" s="535"/>
    </row>
    <row r="656" spans="15:45" s="68" customFormat="1" x14ac:dyDescent="0.2">
      <c r="O656" s="535"/>
      <c r="AS656" s="535"/>
    </row>
    <row r="657" spans="15:45" s="68" customFormat="1" x14ac:dyDescent="0.2">
      <c r="O657" s="535"/>
      <c r="AS657" s="535"/>
    </row>
    <row r="658" spans="15:45" s="68" customFormat="1" x14ac:dyDescent="0.2">
      <c r="O658" s="535"/>
      <c r="AS658" s="535"/>
    </row>
    <row r="659" spans="15:45" s="68" customFormat="1" x14ac:dyDescent="0.2">
      <c r="O659" s="535"/>
      <c r="AS659" s="535"/>
    </row>
    <row r="660" spans="15:45" s="68" customFormat="1" x14ac:dyDescent="0.2">
      <c r="O660" s="535"/>
      <c r="AS660" s="535"/>
    </row>
    <row r="661" spans="15:45" s="68" customFormat="1" x14ac:dyDescent="0.2">
      <c r="O661" s="535"/>
      <c r="AS661" s="535"/>
    </row>
    <row r="662" spans="15:45" s="68" customFormat="1" x14ac:dyDescent="0.2">
      <c r="O662" s="535"/>
      <c r="AS662" s="535"/>
    </row>
    <row r="663" spans="15:45" s="68" customFormat="1" x14ac:dyDescent="0.2">
      <c r="O663" s="535"/>
      <c r="AS663" s="535"/>
    </row>
    <row r="664" spans="15:45" s="68" customFormat="1" x14ac:dyDescent="0.2">
      <c r="O664" s="535"/>
      <c r="AS664" s="535"/>
    </row>
    <row r="665" spans="15:45" s="68" customFormat="1" x14ac:dyDescent="0.2">
      <c r="O665" s="535"/>
      <c r="AS665" s="535"/>
    </row>
    <row r="666" spans="15:45" s="68" customFormat="1" x14ac:dyDescent="0.2">
      <c r="O666" s="535"/>
      <c r="AS666" s="535"/>
    </row>
    <row r="667" spans="15:45" s="68" customFormat="1" x14ac:dyDescent="0.2">
      <c r="O667" s="535"/>
      <c r="AS667" s="535"/>
    </row>
    <row r="668" spans="15:45" s="68" customFormat="1" x14ac:dyDescent="0.2">
      <c r="O668" s="535"/>
      <c r="AS668" s="535"/>
    </row>
    <row r="669" spans="15:45" s="68" customFormat="1" x14ac:dyDescent="0.2">
      <c r="O669" s="535"/>
      <c r="AS669" s="535"/>
    </row>
    <row r="670" spans="15:45" s="68" customFormat="1" x14ac:dyDescent="0.2">
      <c r="O670" s="535"/>
      <c r="AS670" s="535"/>
    </row>
    <row r="671" spans="15:45" s="68" customFormat="1" x14ac:dyDescent="0.2">
      <c r="O671" s="535"/>
      <c r="AS671" s="535"/>
    </row>
    <row r="672" spans="15:45" s="68" customFormat="1" x14ac:dyDescent="0.2">
      <c r="O672" s="535"/>
      <c r="AS672" s="535"/>
    </row>
    <row r="673" spans="15:45" s="68" customFormat="1" x14ac:dyDescent="0.2">
      <c r="O673" s="535"/>
      <c r="AS673" s="535"/>
    </row>
    <row r="674" spans="15:45" s="68" customFormat="1" x14ac:dyDescent="0.2">
      <c r="O674" s="535"/>
      <c r="AS674" s="535"/>
    </row>
    <row r="675" spans="15:45" s="68" customFormat="1" x14ac:dyDescent="0.2">
      <c r="O675" s="535"/>
      <c r="AS675" s="535"/>
    </row>
    <row r="676" spans="15:45" s="68" customFormat="1" x14ac:dyDescent="0.2">
      <c r="O676" s="535"/>
      <c r="AS676" s="535"/>
    </row>
    <row r="677" spans="15:45" s="68" customFormat="1" x14ac:dyDescent="0.2">
      <c r="O677" s="535"/>
      <c r="AS677" s="535"/>
    </row>
    <row r="678" spans="15:45" s="68" customFormat="1" x14ac:dyDescent="0.2">
      <c r="O678" s="535"/>
      <c r="AS678" s="535"/>
    </row>
    <row r="679" spans="15:45" s="68" customFormat="1" x14ac:dyDescent="0.2">
      <c r="O679" s="535"/>
      <c r="AS679" s="535"/>
    </row>
    <row r="680" spans="15:45" s="68" customFormat="1" x14ac:dyDescent="0.2">
      <c r="O680" s="535"/>
      <c r="AS680" s="535"/>
    </row>
    <row r="681" spans="15:45" s="68" customFormat="1" x14ac:dyDescent="0.2">
      <c r="O681" s="535"/>
      <c r="AS681" s="535"/>
    </row>
    <row r="682" spans="15:45" s="68" customFormat="1" x14ac:dyDescent="0.2">
      <c r="O682" s="535"/>
      <c r="AS682" s="535"/>
    </row>
    <row r="683" spans="15:45" s="68" customFormat="1" x14ac:dyDescent="0.2">
      <c r="O683" s="535"/>
      <c r="AS683" s="535"/>
    </row>
    <row r="684" spans="15:45" s="68" customFormat="1" x14ac:dyDescent="0.2">
      <c r="O684" s="535"/>
      <c r="AS684" s="535"/>
    </row>
    <row r="685" spans="15:45" s="68" customFormat="1" x14ac:dyDescent="0.2">
      <c r="O685" s="535"/>
      <c r="AS685" s="535"/>
    </row>
    <row r="686" spans="15:45" s="68" customFormat="1" x14ac:dyDescent="0.2">
      <c r="O686" s="535"/>
      <c r="AS686" s="535"/>
    </row>
    <row r="687" spans="15:45" s="68" customFormat="1" x14ac:dyDescent="0.2">
      <c r="O687" s="535"/>
      <c r="AS687" s="535"/>
    </row>
    <row r="688" spans="15:45" s="68" customFormat="1" x14ac:dyDescent="0.2">
      <c r="O688" s="535"/>
      <c r="AS688" s="535"/>
    </row>
    <row r="689" spans="15:45" s="68" customFormat="1" x14ac:dyDescent="0.2">
      <c r="O689" s="535"/>
      <c r="AS689" s="535"/>
    </row>
    <row r="690" spans="15:45" s="68" customFormat="1" x14ac:dyDescent="0.2">
      <c r="O690" s="535"/>
      <c r="AS690" s="535"/>
    </row>
    <row r="691" spans="15:45" s="68" customFormat="1" x14ac:dyDescent="0.2">
      <c r="O691" s="535"/>
      <c r="AS691" s="535"/>
    </row>
    <row r="692" spans="15:45" s="68" customFormat="1" x14ac:dyDescent="0.2">
      <c r="O692" s="535"/>
      <c r="AS692" s="535"/>
    </row>
    <row r="693" spans="15:45" s="68" customFormat="1" x14ac:dyDescent="0.2">
      <c r="O693" s="535"/>
      <c r="AS693" s="535"/>
    </row>
    <row r="694" spans="15:45" s="68" customFormat="1" x14ac:dyDescent="0.2">
      <c r="O694" s="535"/>
      <c r="AS694" s="535"/>
    </row>
    <row r="695" spans="15:45" s="68" customFormat="1" x14ac:dyDescent="0.2">
      <c r="O695" s="535"/>
      <c r="AS695" s="535"/>
    </row>
    <row r="696" spans="15:45" s="68" customFormat="1" x14ac:dyDescent="0.2">
      <c r="O696" s="535"/>
      <c r="AS696" s="535"/>
    </row>
    <row r="697" spans="15:45" s="68" customFormat="1" x14ac:dyDescent="0.2">
      <c r="O697" s="535"/>
      <c r="AS697" s="535"/>
    </row>
    <row r="698" spans="15:45" s="68" customFormat="1" x14ac:dyDescent="0.2">
      <c r="O698" s="535"/>
      <c r="AS698" s="535"/>
    </row>
    <row r="699" spans="15:45" s="68" customFormat="1" x14ac:dyDescent="0.2">
      <c r="O699" s="535"/>
      <c r="AS699" s="535"/>
    </row>
    <row r="700" spans="15:45" s="68" customFormat="1" x14ac:dyDescent="0.2">
      <c r="O700" s="535"/>
      <c r="AS700" s="535"/>
    </row>
    <row r="701" spans="15:45" s="68" customFormat="1" x14ac:dyDescent="0.2">
      <c r="O701" s="535"/>
      <c r="AS701" s="535"/>
    </row>
    <row r="702" spans="15:45" s="68" customFormat="1" x14ac:dyDescent="0.2">
      <c r="O702" s="535"/>
      <c r="AS702" s="535"/>
    </row>
    <row r="703" spans="15:45" s="68" customFormat="1" x14ac:dyDescent="0.2">
      <c r="O703" s="535"/>
      <c r="AS703" s="535"/>
    </row>
    <row r="704" spans="15:45" s="68" customFormat="1" x14ac:dyDescent="0.2">
      <c r="O704" s="535"/>
      <c r="AS704" s="535"/>
    </row>
    <row r="705" spans="15:45" s="68" customFormat="1" x14ac:dyDescent="0.2">
      <c r="O705" s="535"/>
      <c r="AS705" s="535"/>
    </row>
    <row r="706" spans="15:45" s="68" customFormat="1" x14ac:dyDescent="0.2">
      <c r="O706" s="535"/>
      <c r="AS706" s="535"/>
    </row>
    <row r="707" spans="15:45" s="68" customFormat="1" x14ac:dyDescent="0.2">
      <c r="O707" s="535"/>
      <c r="AS707" s="535"/>
    </row>
    <row r="708" spans="15:45" s="68" customFormat="1" x14ac:dyDescent="0.2">
      <c r="O708" s="535"/>
      <c r="AS708" s="535"/>
    </row>
    <row r="709" spans="15:45" s="68" customFormat="1" x14ac:dyDescent="0.2">
      <c r="O709" s="535"/>
      <c r="AS709" s="535"/>
    </row>
    <row r="710" spans="15:45" s="68" customFormat="1" x14ac:dyDescent="0.2">
      <c r="O710" s="535"/>
      <c r="AS710" s="535"/>
    </row>
    <row r="711" spans="15:45" s="68" customFormat="1" x14ac:dyDescent="0.2">
      <c r="O711" s="535"/>
      <c r="AS711" s="535"/>
    </row>
    <row r="712" spans="15:45" s="68" customFormat="1" x14ac:dyDescent="0.2">
      <c r="O712" s="535"/>
      <c r="AS712" s="535"/>
    </row>
    <row r="713" spans="15:45" s="68" customFormat="1" x14ac:dyDescent="0.2">
      <c r="O713" s="535"/>
      <c r="AS713" s="535"/>
    </row>
    <row r="714" spans="15:45" s="68" customFormat="1" x14ac:dyDescent="0.2">
      <c r="O714" s="535"/>
      <c r="AS714" s="535"/>
    </row>
    <row r="715" spans="15:45" s="68" customFormat="1" x14ac:dyDescent="0.2">
      <c r="O715" s="535"/>
      <c r="AS715" s="535"/>
    </row>
    <row r="716" spans="15:45" s="68" customFormat="1" x14ac:dyDescent="0.2">
      <c r="O716" s="535"/>
      <c r="AS716" s="535"/>
    </row>
    <row r="717" spans="15:45" s="68" customFormat="1" x14ac:dyDescent="0.2">
      <c r="O717" s="535"/>
      <c r="AS717" s="535"/>
    </row>
    <row r="718" spans="15:45" s="68" customFormat="1" x14ac:dyDescent="0.2">
      <c r="O718" s="535"/>
      <c r="AS718" s="535"/>
    </row>
    <row r="719" spans="15:45" s="68" customFormat="1" x14ac:dyDescent="0.2">
      <c r="O719" s="535"/>
      <c r="AS719" s="535"/>
    </row>
    <row r="720" spans="15:45" s="68" customFormat="1" x14ac:dyDescent="0.2">
      <c r="O720" s="535"/>
      <c r="AS720" s="535"/>
    </row>
    <row r="721" spans="15:45" s="68" customFormat="1" x14ac:dyDescent="0.2">
      <c r="O721" s="535"/>
      <c r="AS721" s="535"/>
    </row>
    <row r="722" spans="15:45" s="68" customFormat="1" x14ac:dyDescent="0.2">
      <c r="O722" s="535"/>
      <c r="AS722" s="535"/>
    </row>
    <row r="723" spans="15:45" s="68" customFormat="1" x14ac:dyDescent="0.2">
      <c r="O723" s="535"/>
      <c r="AS723" s="535"/>
    </row>
    <row r="724" spans="15:45" s="68" customFormat="1" x14ac:dyDescent="0.2">
      <c r="O724" s="535"/>
      <c r="AS724" s="535"/>
    </row>
    <row r="725" spans="15:45" s="68" customFormat="1" x14ac:dyDescent="0.2">
      <c r="O725" s="535"/>
      <c r="AS725" s="535"/>
    </row>
    <row r="726" spans="15:45" s="68" customFormat="1" x14ac:dyDescent="0.2">
      <c r="O726" s="535"/>
      <c r="AS726" s="535"/>
    </row>
    <row r="727" spans="15:45" s="68" customFormat="1" x14ac:dyDescent="0.2">
      <c r="O727" s="535"/>
      <c r="AS727" s="535"/>
    </row>
    <row r="728" spans="15:45" s="68" customFormat="1" x14ac:dyDescent="0.2">
      <c r="O728" s="535"/>
      <c r="AS728" s="535"/>
    </row>
    <row r="729" spans="15:45" s="68" customFormat="1" x14ac:dyDescent="0.2">
      <c r="O729" s="535"/>
      <c r="AS729" s="535"/>
    </row>
    <row r="730" spans="15:45" s="68" customFormat="1" x14ac:dyDescent="0.2">
      <c r="O730" s="535"/>
      <c r="AS730" s="535"/>
    </row>
    <row r="731" spans="15:45" s="68" customFormat="1" x14ac:dyDescent="0.2">
      <c r="O731" s="535"/>
      <c r="AS731" s="535"/>
    </row>
    <row r="732" spans="15:45" s="68" customFormat="1" x14ac:dyDescent="0.2">
      <c r="O732" s="535"/>
      <c r="AS732" s="535"/>
    </row>
    <row r="733" spans="15:45" s="68" customFormat="1" x14ac:dyDescent="0.2">
      <c r="O733" s="535"/>
      <c r="AS733" s="535"/>
    </row>
    <row r="734" spans="15:45" s="68" customFormat="1" x14ac:dyDescent="0.2">
      <c r="O734" s="535"/>
      <c r="AS734" s="535"/>
    </row>
    <row r="735" spans="15:45" s="68" customFormat="1" x14ac:dyDescent="0.2">
      <c r="O735" s="535"/>
      <c r="AS735" s="535"/>
    </row>
    <row r="736" spans="15:45" s="68" customFormat="1" x14ac:dyDescent="0.2">
      <c r="O736" s="535"/>
      <c r="AS736" s="535"/>
    </row>
    <row r="737" spans="15:45" s="68" customFormat="1" x14ac:dyDescent="0.2">
      <c r="O737" s="535"/>
      <c r="AS737" s="535"/>
    </row>
    <row r="738" spans="15:45" s="68" customFormat="1" x14ac:dyDescent="0.2">
      <c r="O738" s="535"/>
      <c r="AS738" s="535"/>
    </row>
    <row r="739" spans="15:45" s="68" customFormat="1" x14ac:dyDescent="0.2">
      <c r="O739" s="535"/>
      <c r="AS739" s="535"/>
    </row>
    <row r="740" spans="15:45" s="68" customFormat="1" x14ac:dyDescent="0.2">
      <c r="O740" s="535"/>
      <c r="AS740" s="535"/>
    </row>
    <row r="741" spans="15:45" s="68" customFormat="1" x14ac:dyDescent="0.2">
      <c r="O741" s="535"/>
      <c r="AS741" s="535"/>
    </row>
    <row r="742" spans="15:45" s="68" customFormat="1" x14ac:dyDescent="0.2">
      <c r="O742" s="535"/>
      <c r="AS742" s="535"/>
    </row>
    <row r="743" spans="15:45" s="68" customFormat="1" x14ac:dyDescent="0.2">
      <c r="O743" s="535"/>
      <c r="AS743" s="535"/>
    </row>
    <row r="744" spans="15:45" s="68" customFormat="1" x14ac:dyDescent="0.2">
      <c r="O744" s="535"/>
      <c r="AS744" s="535"/>
    </row>
    <row r="745" spans="15:45" s="68" customFormat="1" x14ac:dyDescent="0.2">
      <c r="O745" s="535"/>
      <c r="AS745" s="535"/>
    </row>
    <row r="746" spans="15:45" s="68" customFormat="1" x14ac:dyDescent="0.2">
      <c r="O746" s="535"/>
      <c r="AS746" s="535"/>
    </row>
    <row r="747" spans="15:45" s="68" customFormat="1" x14ac:dyDescent="0.2">
      <c r="O747" s="535"/>
      <c r="AS747" s="535"/>
    </row>
    <row r="748" spans="15:45" s="68" customFormat="1" x14ac:dyDescent="0.2">
      <c r="O748" s="535"/>
      <c r="AS748" s="535"/>
    </row>
    <row r="749" spans="15:45" s="68" customFormat="1" x14ac:dyDescent="0.2">
      <c r="O749" s="535"/>
      <c r="AS749" s="535"/>
    </row>
    <row r="750" spans="15:45" s="68" customFormat="1" x14ac:dyDescent="0.2">
      <c r="O750" s="535"/>
      <c r="AS750" s="535"/>
    </row>
    <row r="751" spans="15:45" s="68" customFormat="1" x14ac:dyDescent="0.2">
      <c r="O751" s="535"/>
      <c r="AS751" s="535"/>
    </row>
    <row r="752" spans="15:45" s="68" customFormat="1" x14ac:dyDescent="0.2">
      <c r="O752" s="535"/>
      <c r="AS752" s="535"/>
    </row>
    <row r="753" spans="15:45" s="68" customFormat="1" x14ac:dyDescent="0.2">
      <c r="O753" s="535"/>
      <c r="AS753" s="535"/>
    </row>
    <row r="754" spans="15:45" s="68" customFormat="1" x14ac:dyDescent="0.2">
      <c r="O754" s="535"/>
      <c r="AS754" s="535"/>
    </row>
    <row r="755" spans="15:45" s="68" customFormat="1" x14ac:dyDescent="0.2">
      <c r="O755" s="535"/>
      <c r="AS755" s="535"/>
    </row>
    <row r="756" spans="15:45" s="68" customFormat="1" x14ac:dyDescent="0.2">
      <c r="O756" s="535"/>
      <c r="AS756" s="535"/>
    </row>
    <row r="757" spans="15:45" s="68" customFormat="1" x14ac:dyDescent="0.2">
      <c r="O757" s="535"/>
      <c r="AS757" s="535"/>
    </row>
    <row r="758" spans="15:45" s="68" customFormat="1" x14ac:dyDescent="0.2">
      <c r="O758" s="535"/>
      <c r="AS758" s="535"/>
    </row>
    <row r="759" spans="15:45" s="68" customFormat="1" x14ac:dyDescent="0.2">
      <c r="O759" s="535"/>
      <c r="AS759" s="535"/>
    </row>
    <row r="760" spans="15:45" s="68" customFormat="1" x14ac:dyDescent="0.2">
      <c r="O760" s="535"/>
      <c r="AS760" s="535"/>
    </row>
    <row r="761" spans="15:45" s="68" customFormat="1" x14ac:dyDescent="0.2">
      <c r="O761" s="535"/>
      <c r="AS761" s="535"/>
    </row>
    <row r="762" spans="15:45" s="68" customFormat="1" x14ac:dyDescent="0.2">
      <c r="O762" s="535"/>
      <c r="AS762" s="535"/>
    </row>
    <row r="763" spans="15:45" s="68" customFormat="1" x14ac:dyDescent="0.2">
      <c r="O763" s="535"/>
      <c r="AS763" s="535"/>
    </row>
    <row r="764" spans="15:45" s="68" customFormat="1" x14ac:dyDescent="0.2">
      <c r="O764" s="535"/>
      <c r="AS764" s="535"/>
    </row>
    <row r="765" spans="15:45" s="68" customFormat="1" x14ac:dyDescent="0.2">
      <c r="O765" s="535"/>
      <c r="AS765" s="535"/>
    </row>
    <row r="766" spans="15:45" s="68" customFormat="1" x14ac:dyDescent="0.2">
      <c r="O766" s="535"/>
      <c r="AS766" s="535"/>
    </row>
    <row r="767" spans="15:45" s="68" customFormat="1" x14ac:dyDescent="0.2">
      <c r="O767" s="535"/>
      <c r="AS767" s="535"/>
    </row>
    <row r="768" spans="15:45" s="68" customFormat="1" x14ac:dyDescent="0.2">
      <c r="O768" s="535"/>
      <c r="AS768" s="535"/>
    </row>
    <row r="769" spans="15:45" s="68" customFormat="1" x14ac:dyDescent="0.2">
      <c r="O769" s="535"/>
      <c r="AS769" s="535"/>
    </row>
    <row r="770" spans="15:45" s="68" customFormat="1" x14ac:dyDescent="0.2">
      <c r="O770" s="535"/>
      <c r="AS770" s="535"/>
    </row>
    <row r="771" spans="15:45" s="68" customFormat="1" x14ac:dyDescent="0.2">
      <c r="O771" s="535"/>
      <c r="AS771" s="535"/>
    </row>
    <row r="772" spans="15:45" s="68" customFormat="1" x14ac:dyDescent="0.2">
      <c r="O772" s="535"/>
      <c r="AS772" s="535"/>
    </row>
    <row r="773" spans="15:45" s="68" customFormat="1" x14ac:dyDescent="0.2">
      <c r="O773" s="535"/>
      <c r="AS773" s="535"/>
    </row>
    <row r="774" spans="15:45" s="68" customFormat="1" x14ac:dyDescent="0.2">
      <c r="O774" s="535"/>
      <c r="AS774" s="535"/>
    </row>
    <row r="775" spans="15:45" s="68" customFormat="1" x14ac:dyDescent="0.2">
      <c r="O775" s="535"/>
      <c r="AS775" s="535"/>
    </row>
    <row r="776" spans="15:45" s="68" customFormat="1" x14ac:dyDescent="0.2">
      <c r="O776" s="535"/>
      <c r="AS776" s="535"/>
    </row>
    <row r="777" spans="15:45" s="68" customFormat="1" x14ac:dyDescent="0.2">
      <c r="O777" s="535"/>
      <c r="AS777" s="535"/>
    </row>
    <row r="778" spans="15:45" s="68" customFormat="1" x14ac:dyDescent="0.2">
      <c r="O778" s="535"/>
      <c r="AS778" s="535"/>
    </row>
    <row r="779" spans="15:45" s="68" customFormat="1" x14ac:dyDescent="0.2">
      <c r="O779" s="535"/>
      <c r="AS779" s="535"/>
    </row>
    <row r="780" spans="15:45" s="68" customFormat="1" x14ac:dyDescent="0.2">
      <c r="O780" s="535"/>
      <c r="AS780" s="535"/>
    </row>
    <row r="781" spans="15:45" s="68" customFormat="1" x14ac:dyDescent="0.2">
      <c r="O781" s="535"/>
      <c r="AS781" s="535"/>
    </row>
    <row r="782" spans="15:45" s="68" customFormat="1" x14ac:dyDescent="0.2">
      <c r="O782" s="535"/>
      <c r="AS782" s="535"/>
    </row>
    <row r="783" spans="15:45" s="68" customFormat="1" x14ac:dyDescent="0.2">
      <c r="O783" s="535"/>
      <c r="AS783" s="535"/>
    </row>
    <row r="784" spans="15:45" s="68" customFormat="1" x14ac:dyDescent="0.2">
      <c r="O784" s="535"/>
      <c r="AS784" s="535"/>
    </row>
    <row r="785" spans="15:45" s="68" customFormat="1" x14ac:dyDescent="0.2">
      <c r="O785" s="535"/>
      <c r="AS785" s="535"/>
    </row>
    <row r="786" spans="15:45" s="68" customFormat="1" x14ac:dyDescent="0.2">
      <c r="O786" s="535"/>
      <c r="AS786" s="535"/>
    </row>
    <row r="787" spans="15:45" s="68" customFormat="1" x14ac:dyDescent="0.2">
      <c r="O787" s="535"/>
      <c r="AS787" s="535"/>
    </row>
    <row r="788" spans="15:45" s="68" customFormat="1" x14ac:dyDescent="0.2">
      <c r="O788" s="535"/>
      <c r="AS788" s="535"/>
    </row>
    <row r="789" spans="15:45" s="68" customFormat="1" x14ac:dyDescent="0.2">
      <c r="O789" s="535"/>
      <c r="AS789" s="535"/>
    </row>
    <row r="790" spans="15:45" s="68" customFormat="1" x14ac:dyDescent="0.2">
      <c r="O790" s="535"/>
      <c r="AS790" s="535"/>
    </row>
    <row r="791" spans="15:45" s="68" customFormat="1" x14ac:dyDescent="0.2">
      <c r="O791" s="535"/>
      <c r="AS791" s="535"/>
    </row>
    <row r="792" spans="15:45" s="68" customFormat="1" x14ac:dyDescent="0.2">
      <c r="O792" s="535"/>
      <c r="AS792" s="535"/>
    </row>
    <row r="793" spans="15:45" s="68" customFormat="1" x14ac:dyDescent="0.2">
      <c r="O793" s="535"/>
      <c r="AS793" s="535"/>
    </row>
    <row r="794" spans="15:45" s="68" customFormat="1" x14ac:dyDescent="0.2">
      <c r="O794" s="535"/>
      <c r="AS794" s="535"/>
    </row>
    <row r="795" spans="15:45" s="68" customFormat="1" x14ac:dyDescent="0.2">
      <c r="O795" s="535"/>
      <c r="AS795" s="535"/>
    </row>
    <row r="796" spans="15:45" s="68" customFormat="1" x14ac:dyDescent="0.2">
      <c r="O796" s="535"/>
      <c r="AS796" s="535"/>
    </row>
    <row r="797" spans="15:45" s="68" customFormat="1" x14ac:dyDescent="0.2">
      <c r="O797" s="535"/>
      <c r="AS797" s="535"/>
    </row>
    <row r="798" spans="15:45" s="68" customFormat="1" x14ac:dyDescent="0.2">
      <c r="O798" s="535"/>
      <c r="AS798" s="535"/>
    </row>
    <row r="799" spans="15:45" s="68" customFormat="1" x14ac:dyDescent="0.2">
      <c r="O799" s="535"/>
      <c r="AS799" s="535"/>
    </row>
    <row r="800" spans="15:45" s="68" customFormat="1" x14ac:dyDescent="0.2">
      <c r="O800" s="535"/>
      <c r="AS800" s="535"/>
    </row>
    <row r="801" spans="15:45" s="68" customFormat="1" x14ac:dyDescent="0.2">
      <c r="O801" s="535"/>
      <c r="AS801" s="535"/>
    </row>
    <row r="802" spans="15:45" s="68" customFormat="1" x14ac:dyDescent="0.2">
      <c r="O802" s="535"/>
      <c r="AS802" s="535"/>
    </row>
    <row r="803" spans="15:45" s="68" customFormat="1" x14ac:dyDescent="0.2">
      <c r="O803" s="535"/>
      <c r="AS803" s="535"/>
    </row>
    <row r="804" spans="15:45" s="68" customFormat="1" x14ac:dyDescent="0.2">
      <c r="O804" s="535"/>
      <c r="AS804" s="535"/>
    </row>
    <row r="805" spans="15:45" s="68" customFormat="1" x14ac:dyDescent="0.2">
      <c r="O805" s="535"/>
      <c r="AS805" s="535"/>
    </row>
    <row r="806" spans="15:45" s="68" customFormat="1" x14ac:dyDescent="0.2">
      <c r="O806" s="535"/>
      <c r="AS806" s="535"/>
    </row>
    <row r="807" spans="15:45" s="68" customFormat="1" x14ac:dyDescent="0.2">
      <c r="O807" s="535"/>
      <c r="AS807" s="535"/>
    </row>
    <row r="808" spans="15:45" s="68" customFormat="1" x14ac:dyDescent="0.2">
      <c r="O808" s="535"/>
      <c r="AS808" s="535"/>
    </row>
    <row r="809" spans="15:45" s="68" customFormat="1" x14ac:dyDescent="0.2">
      <c r="O809" s="535"/>
      <c r="AS809" s="535"/>
    </row>
    <row r="810" spans="15:45" s="68" customFormat="1" x14ac:dyDescent="0.2">
      <c r="O810" s="535"/>
      <c r="AS810" s="535"/>
    </row>
    <row r="811" spans="15:45" s="68" customFormat="1" x14ac:dyDescent="0.2">
      <c r="O811" s="535"/>
      <c r="AS811" s="535"/>
    </row>
    <row r="812" spans="15:45" s="68" customFormat="1" x14ac:dyDescent="0.2">
      <c r="O812" s="535"/>
      <c r="AS812" s="535"/>
    </row>
    <row r="813" spans="15:45" s="68" customFormat="1" x14ac:dyDescent="0.2">
      <c r="O813" s="535"/>
      <c r="AS813" s="535"/>
    </row>
    <row r="814" spans="15:45" s="68" customFormat="1" x14ac:dyDescent="0.2">
      <c r="O814" s="535"/>
      <c r="AS814" s="535"/>
    </row>
    <row r="815" spans="15:45" s="68" customFormat="1" x14ac:dyDescent="0.2">
      <c r="O815" s="535"/>
      <c r="AS815" s="535"/>
    </row>
    <row r="816" spans="15:45" s="68" customFormat="1" x14ac:dyDescent="0.2">
      <c r="O816" s="535"/>
      <c r="AS816" s="535"/>
    </row>
    <row r="817" spans="15:45" s="68" customFormat="1" x14ac:dyDescent="0.2">
      <c r="O817" s="535"/>
      <c r="AS817" s="535"/>
    </row>
    <row r="818" spans="15:45" s="68" customFormat="1" x14ac:dyDescent="0.2">
      <c r="O818" s="535"/>
      <c r="AS818" s="535"/>
    </row>
    <row r="819" spans="15:45" s="68" customFormat="1" x14ac:dyDescent="0.2">
      <c r="O819" s="535"/>
      <c r="AS819" s="535"/>
    </row>
    <row r="820" spans="15:45" s="68" customFormat="1" x14ac:dyDescent="0.2">
      <c r="O820" s="535"/>
      <c r="AS820" s="535"/>
    </row>
    <row r="821" spans="15:45" s="68" customFormat="1" x14ac:dyDescent="0.2">
      <c r="O821" s="535"/>
      <c r="AS821" s="535"/>
    </row>
    <row r="822" spans="15:45" s="68" customFormat="1" x14ac:dyDescent="0.2">
      <c r="O822" s="535"/>
      <c r="AS822" s="535"/>
    </row>
    <row r="823" spans="15:45" s="68" customFormat="1" x14ac:dyDescent="0.2">
      <c r="O823" s="535"/>
      <c r="AS823" s="535"/>
    </row>
    <row r="824" spans="15:45" s="68" customFormat="1" x14ac:dyDescent="0.2">
      <c r="O824" s="535"/>
      <c r="AS824" s="535"/>
    </row>
    <row r="825" spans="15:45" s="68" customFormat="1" x14ac:dyDescent="0.2">
      <c r="O825" s="535"/>
      <c r="AS825" s="535"/>
    </row>
    <row r="826" spans="15:45" s="68" customFormat="1" x14ac:dyDescent="0.2">
      <c r="O826" s="535"/>
      <c r="AS826" s="535"/>
    </row>
    <row r="827" spans="15:45" s="68" customFormat="1" x14ac:dyDescent="0.2">
      <c r="O827" s="535"/>
      <c r="AS827" s="535"/>
    </row>
    <row r="828" spans="15:45" s="68" customFormat="1" x14ac:dyDescent="0.2">
      <c r="O828" s="535"/>
      <c r="AS828" s="535"/>
    </row>
    <row r="829" spans="15:45" s="68" customFormat="1" x14ac:dyDescent="0.2">
      <c r="O829" s="535"/>
      <c r="AS829" s="535"/>
    </row>
    <row r="830" spans="15:45" s="68" customFormat="1" x14ac:dyDescent="0.2">
      <c r="O830" s="535"/>
      <c r="AS830" s="535"/>
    </row>
    <row r="831" spans="15:45" s="68" customFormat="1" x14ac:dyDescent="0.2">
      <c r="O831" s="535"/>
      <c r="AS831" s="535"/>
    </row>
    <row r="832" spans="15:45" s="68" customFormat="1" x14ac:dyDescent="0.2">
      <c r="O832" s="535"/>
      <c r="AS832" s="535"/>
    </row>
    <row r="833" spans="15:45" s="68" customFormat="1" x14ac:dyDescent="0.2">
      <c r="O833" s="535"/>
      <c r="AS833" s="535"/>
    </row>
    <row r="834" spans="15:45" s="68" customFormat="1" x14ac:dyDescent="0.2">
      <c r="O834" s="535"/>
      <c r="AS834" s="535"/>
    </row>
    <row r="835" spans="15:45" s="68" customFormat="1" x14ac:dyDescent="0.2">
      <c r="O835" s="535"/>
      <c r="AS835" s="535"/>
    </row>
    <row r="836" spans="15:45" s="68" customFormat="1" x14ac:dyDescent="0.2">
      <c r="O836" s="535"/>
      <c r="AS836" s="535"/>
    </row>
    <row r="837" spans="15:45" s="68" customFormat="1" x14ac:dyDescent="0.2">
      <c r="O837" s="535"/>
      <c r="AS837" s="535"/>
    </row>
    <row r="838" spans="15:45" s="68" customFormat="1" x14ac:dyDescent="0.2">
      <c r="O838" s="535"/>
      <c r="AS838" s="535"/>
    </row>
    <row r="839" spans="15:45" s="68" customFormat="1" x14ac:dyDescent="0.2">
      <c r="O839" s="535"/>
      <c r="AS839" s="535"/>
    </row>
    <row r="840" spans="15:45" s="68" customFormat="1" x14ac:dyDescent="0.2">
      <c r="O840" s="535"/>
      <c r="AS840" s="535"/>
    </row>
    <row r="841" spans="15:45" s="68" customFormat="1" x14ac:dyDescent="0.2">
      <c r="O841" s="535"/>
      <c r="AS841" s="535"/>
    </row>
    <row r="842" spans="15:45" s="68" customFormat="1" x14ac:dyDescent="0.2">
      <c r="O842" s="535"/>
      <c r="AS842" s="535"/>
    </row>
    <row r="843" spans="15:45" s="68" customFormat="1" x14ac:dyDescent="0.2">
      <c r="O843" s="535"/>
      <c r="AS843" s="535"/>
    </row>
    <row r="844" spans="15:45" s="68" customFormat="1" x14ac:dyDescent="0.2">
      <c r="O844" s="535"/>
      <c r="AS844" s="535"/>
    </row>
    <row r="845" spans="15:45" s="68" customFormat="1" x14ac:dyDescent="0.2">
      <c r="O845" s="535"/>
      <c r="AS845" s="535"/>
    </row>
    <row r="846" spans="15:45" s="68" customFormat="1" x14ac:dyDescent="0.2">
      <c r="O846" s="535"/>
      <c r="AS846" s="535"/>
    </row>
    <row r="847" spans="15:45" s="68" customFormat="1" x14ac:dyDescent="0.2">
      <c r="O847" s="535"/>
      <c r="AS847" s="535"/>
    </row>
    <row r="848" spans="15:45" s="68" customFormat="1" x14ac:dyDescent="0.2">
      <c r="O848" s="535"/>
      <c r="AS848" s="535"/>
    </row>
    <row r="849" spans="15:45" s="68" customFormat="1" x14ac:dyDescent="0.2">
      <c r="O849" s="535"/>
      <c r="AS849" s="535"/>
    </row>
    <row r="850" spans="15:45" s="68" customFormat="1" x14ac:dyDescent="0.2">
      <c r="O850" s="535"/>
      <c r="AS850" s="535"/>
    </row>
    <row r="851" spans="15:45" s="68" customFormat="1" x14ac:dyDescent="0.2">
      <c r="O851" s="535"/>
      <c r="AS851" s="535"/>
    </row>
    <row r="852" spans="15:45" s="68" customFormat="1" x14ac:dyDescent="0.2">
      <c r="O852" s="535"/>
      <c r="AS852" s="535"/>
    </row>
    <row r="853" spans="15:45" s="68" customFormat="1" x14ac:dyDescent="0.2">
      <c r="O853" s="535"/>
      <c r="AS853" s="535"/>
    </row>
    <row r="854" spans="15:45" s="68" customFormat="1" x14ac:dyDescent="0.2">
      <c r="O854" s="535"/>
      <c r="AS854" s="535"/>
    </row>
    <row r="855" spans="15:45" s="68" customFormat="1" x14ac:dyDescent="0.2">
      <c r="O855" s="535"/>
      <c r="AS855" s="535"/>
    </row>
    <row r="856" spans="15:45" s="68" customFormat="1" x14ac:dyDescent="0.2">
      <c r="O856" s="535"/>
      <c r="AS856" s="535"/>
    </row>
    <row r="857" spans="15:45" s="68" customFormat="1" x14ac:dyDescent="0.2">
      <c r="O857" s="535"/>
      <c r="AS857" s="535"/>
    </row>
    <row r="858" spans="15:45" s="68" customFormat="1" x14ac:dyDescent="0.2">
      <c r="O858" s="535"/>
      <c r="AS858" s="535"/>
    </row>
    <row r="859" spans="15:45" s="68" customFormat="1" x14ac:dyDescent="0.2">
      <c r="O859" s="535"/>
      <c r="AS859" s="535"/>
    </row>
    <row r="860" spans="15:45" s="68" customFormat="1" x14ac:dyDescent="0.2">
      <c r="O860" s="535"/>
      <c r="AS860" s="535"/>
    </row>
    <row r="861" spans="15:45" s="68" customFormat="1" x14ac:dyDescent="0.2">
      <c r="O861" s="535"/>
      <c r="AS861" s="535"/>
    </row>
    <row r="862" spans="15:45" s="68" customFormat="1" x14ac:dyDescent="0.2">
      <c r="O862" s="535"/>
      <c r="AS862" s="535"/>
    </row>
    <row r="863" spans="15:45" s="68" customFormat="1" x14ac:dyDescent="0.2">
      <c r="O863" s="535"/>
      <c r="AS863" s="535"/>
    </row>
    <row r="864" spans="15:45" s="68" customFormat="1" x14ac:dyDescent="0.2">
      <c r="O864" s="535"/>
      <c r="AS864" s="535"/>
    </row>
    <row r="865" spans="15:45" s="68" customFormat="1" x14ac:dyDescent="0.2">
      <c r="O865" s="535"/>
      <c r="AS865" s="535"/>
    </row>
    <row r="866" spans="15:45" s="68" customFormat="1" x14ac:dyDescent="0.2">
      <c r="O866" s="535"/>
      <c r="AS866" s="535"/>
    </row>
    <row r="867" spans="15:45" s="68" customFormat="1" x14ac:dyDescent="0.2">
      <c r="O867" s="535"/>
      <c r="AS867" s="535"/>
    </row>
    <row r="868" spans="15:45" s="68" customFormat="1" x14ac:dyDescent="0.2">
      <c r="O868" s="535"/>
      <c r="AS868" s="535"/>
    </row>
    <row r="869" spans="15:45" s="68" customFormat="1" x14ac:dyDescent="0.2">
      <c r="O869" s="535"/>
      <c r="AS869" s="535"/>
    </row>
    <row r="870" spans="15:45" s="68" customFormat="1" x14ac:dyDescent="0.2">
      <c r="O870" s="535"/>
      <c r="AS870" s="535"/>
    </row>
    <row r="871" spans="15:45" s="68" customFormat="1" x14ac:dyDescent="0.2">
      <c r="O871" s="535"/>
      <c r="AS871" s="535"/>
    </row>
    <row r="872" spans="15:45" s="68" customFormat="1" x14ac:dyDescent="0.2">
      <c r="O872" s="535"/>
      <c r="AS872" s="535"/>
    </row>
    <row r="873" spans="15:45" s="68" customFormat="1" x14ac:dyDescent="0.2">
      <c r="O873" s="535"/>
      <c r="AS873" s="535"/>
    </row>
    <row r="874" spans="15:45" s="68" customFormat="1" x14ac:dyDescent="0.2">
      <c r="O874" s="535"/>
      <c r="AS874" s="535"/>
    </row>
    <row r="875" spans="15:45" s="68" customFormat="1" x14ac:dyDescent="0.2">
      <c r="O875" s="535"/>
      <c r="AS875" s="535"/>
    </row>
    <row r="876" spans="15:45" s="68" customFormat="1" x14ac:dyDescent="0.2">
      <c r="O876" s="535"/>
      <c r="AS876" s="535"/>
    </row>
    <row r="877" spans="15:45" s="68" customFormat="1" x14ac:dyDescent="0.2">
      <c r="O877" s="535"/>
      <c r="AS877" s="535"/>
    </row>
    <row r="878" spans="15:45" s="68" customFormat="1" x14ac:dyDescent="0.2">
      <c r="O878" s="535"/>
      <c r="AS878" s="535"/>
    </row>
    <row r="879" spans="15:45" s="68" customFormat="1" x14ac:dyDescent="0.2">
      <c r="O879" s="535"/>
      <c r="AS879" s="535"/>
    </row>
    <row r="880" spans="15:45" s="68" customFormat="1" x14ac:dyDescent="0.2">
      <c r="O880" s="535"/>
      <c r="AS880" s="535"/>
    </row>
    <row r="881" spans="15:45" s="68" customFormat="1" x14ac:dyDescent="0.2">
      <c r="O881" s="535"/>
      <c r="AS881" s="535"/>
    </row>
    <row r="882" spans="15:45" s="68" customFormat="1" x14ac:dyDescent="0.2">
      <c r="O882" s="535"/>
      <c r="AS882" s="535"/>
    </row>
    <row r="883" spans="15:45" s="68" customFormat="1" x14ac:dyDescent="0.2">
      <c r="O883" s="535"/>
      <c r="AS883" s="535"/>
    </row>
    <row r="884" spans="15:45" s="68" customFormat="1" x14ac:dyDescent="0.2">
      <c r="O884" s="535"/>
      <c r="AS884" s="535"/>
    </row>
    <row r="885" spans="15:45" s="68" customFormat="1" x14ac:dyDescent="0.2">
      <c r="O885" s="535"/>
      <c r="AS885" s="535"/>
    </row>
    <row r="886" spans="15:45" s="68" customFormat="1" x14ac:dyDescent="0.2">
      <c r="O886" s="535"/>
      <c r="AS886" s="535"/>
    </row>
    <row r="887" spans="15:45" s="68" customFormat="1" x14ac:dyDescent="0.2">
      <c r="O887" s="535"/>
      <c r="AS887" s="535"/>
    </row>
    <row r="888" spans="15:45" s="68" customFormat="1" x14ac:dyDescent="0.2">
      <c r="O888" s="535"/>
      <c r="AS888" s="535"/>
    </row>
    <row r="889" spans="15:45" s="68" customFormat="1" x14ac:dyDescent="0.2">
      <c r="O889" s="535"/>
      <c r="AS889" s="535"/>
    </row>
    <row r="890" spans="15:45" s="68" customFormat="1" x14ac:dyDescent="0.2">
      <c r="O890" s="535"/>
      <c r="AS890" s="535"/>
    </row>
    <row r="891" spans="15:45" s="68" customFormat="1" x14ac:dyDescent="0.2">
      <c r="O891" s="535"/>
      <c r="AS891" s="535"/>
    </row>
    <row r="892" spans="15:45" s="68" customFormat="1" x14ac:dyDescent="0.2">
      <c r="O892" s="535"/>
      <c r="AS892" s="535"/>
    </row>
    <row r="893" spans="15:45" s="68" customFormat="1" x14ac:dyDescent="0.2">
      <c r="O893" s="535"/>
      <c r="AS893" s="535"/>
    </row>
    <row r="894" spans="15:45" s="68" customFormat="1" x14ac:dyDescent="0.2">
      <c r="O894" s="535"/>
      <c r="AS894" s="535"/>
    </row>
    <row r="895" spans="15:45" s="68" customFormat="1" x14ac:dyDescent="0.2">
      <c r="O895" s="535"/>
      <c r="AS895" s="535"/>
    </row>
    <row r="896" spans="15:45" s="68" customFormat="1" x14ac:dyDescent="0.2">
      <c r="O896" s="535"/>
      <c r="AS896" s="535"/>
    </row>
    <row r="897" spans="15:45" s="68" customFormat="1" x14ac:dyDescent="0.2">
      <c r="O897" s="535"/>
      <c r="AS897" s="535"/>
    </row>
    <row r="898" spans="15:45" s="68" customFormat="1" x14ac:dyDescent="0.2">
      <c r="O898" s="535"/>
      <c r="AS898" s="535"/>
    </row>
    <row r="899" spans="15:45" s="68" customFormat="1" x14ac:dyDescent="0.2">
      <c r="O899" s="535"/>
      <c r="AS899" s="535"/>
    </row>
    <row r="900" spans="15:45" s="68" customFormat="1" x14ac:dyDescent="0.2">
      <c r="O900" s="535"/>
      <c r="AS900" s="535"/>
    </row>
    <row r="901" spans="15:45" s="68" customFormat="1" x14ac:dyDescent="0.2">
      <c r="O901" s="535"/>
      <c r="AS901" s="535"/>
    </row>
    <row r="902" spans="15:45" s="68" customFormat="1" x14ac:dyDescent="0.2">
      <c r="O902" s="535"/>
      <c r="AS902" s="535"/>
    </row>
    <row r="903" spans="15:45" s="68" customFormat="1" x14ac:dyDescent="0.2">
      <c r="O903" s="535"/>
      <c r="AS903" s="535"/>
    </row>
    <row r="904" spans="15:45" s="68" customFormat="1" x14ac:dyDescent="0.2">
      <c r="O904" s="535"/>
      <c r="AS904" s="535"/>
    </row>
    <row r="905" spans="15:45" s="68" customFormat="1" x14ac:dyDescent="0.2">
      <c r="O905" s="535"/>
      <c r="AS905" s="535"/>
    </row>
    <row r="906" spans="15:45" s="68" customFormat="1" x14ac:dyDescent="0.2">
      <c r="O906" s="535"/>
      <c r="AS906" s="535"/>
    </row>
    <row r="907" spans="15:45" s="68" customFormat="1" x14ac:dyDescent="0.2">
      <c r="O907" s="535"/>
      <c r="AS907" s="535"/>
    </row>
    <row r="908" spans="15:45" s="68" customFormat="1" x14ac:dyDescent="0.2">
      <c r="O908" s="535"/>
      <c r="AS908" s="535"/>
    </row>
    <row r="909" spans="15:45" s="68" customFormat="1" x14ac:dyDescent="0.2">
      <c r="O909" s="535"/>
      <c r="AS909" s="535"/>
    </row>
    <row r="910" spans="15:45" s="68" customFormat="1" x14ac:dyDescent="0.2">
      <c r="O910" s="535"/>
      <c r="AS910" s="535"/>
    </row>
    <row r="911" spans="15:45" s="68" customFormat="1" x14ac:dyDescent="0.2">
      <c r="O911" s="535"/>
      <c r="AS911" s="535"/>
    </row>
    <row r="912" spans="15:45" s="68" customFormat="1" x14ac:dyDescent="0.2">
      <c r="O912" s="535"/>
      <c r="AS912" s="535"/>
    </row>
    <row r="913" spans="15:45" s="68" customFormat="1" x14ac:dyDescent="0.2">
      <c r="O913" s="535"/>
      <c r="AS913" s="535"/>
    </row>
    <row r="914" spans="15:45" s="68" customFormat="1" x14ac:dyDescent="0.2">
      <c r="O914" s="535"/>
      <c r="AS914" s="535"/>
    </row>
    <row r="915" spans="15:45" s="68" customFormat="1" x14ac:dyDescent="0.2">
      <c r="O915" s="535"/>
      <c r="AS915" s="535"/>
    </row>
    <row r="916" spans="15:45" s="68" customFormat="1" x14ac:dyDescent="0.2">
      <c r="O916" s="535"/>
      <c r="AS916" s="535"/>
    </row>
    <row r="917" spans="15:45" s="68" customFormat="1" x14ac:dyDescent="0.2">
      <c r="O917" s="535"/>
      <c r="AS917" s="535"/>
    </row>
    <row r="918" spans="15:45" s="68" customFormat="1" x14ac:dyDescent="0.2">
      <c r="O918" s="535"/>
      <c r="AS918" s="535"/>
    </row>
    <row r="919" spans="15:45" s="68" customFormat="1" x14ac:dyDescent="0.2">
      <c r="O919" s="535"/>
      <c r="AS919" s="535"/>
    </row>
    <row r="920" spans="15:45" s="68" customFormat="1" x14ac:dyDescent="0.2">
      <c r="O920" s="535"/>
      <c r="AS920" s="535"/>
    </row>
    <row r="921" spans="15:45" s="68" customFormat="1" x14ac:dyDescent="0.2">
      <c r="O921" s="535"/>
      <c r="AS921" s="535"/>
    </row>
    <row r="922" spans="15:45" s="68" customFormat="1" x14ac:dyDescent="0.2">
      <c r="O922" s="535"/>
      <c r="AS922" s="535"/>
    </row>
    <row r="923" spans="15:45" s="68" customFormat="1" x14ac:dyDescent="0.2">
      <c r="O923" s="535"/>
      <c r="AS923" s="535"/>
    </row>
    <row r="924" spans="15:45" s="68" customFormat="1" x14ac:dyDescent="0.2">
      <c r="O924" s="535"/>
      <c r="AS924" s="535"/>
    </row>
    <row r="925" spans="15:45" s="68" customFormat="1" x14ac:dyDescent="0.2">
      <c r="O925" s="535"/>
      <c r="AS925" s="535"/>
    </row>
    <row r="926" spans="15:45" s="68" customFormat="1" x14ac:dyDescent="0.2">
      <c r="O926" s="535"/>
      <c r="AS926" s="535"/>
    </row>
    <row r="927" spans="15:45" s="68" customFormat="1" x14ac:dyDescent="0.2">
      <c r="O927" s="535"/>
      <c r="AS927" s="535"/>
    </row>
    <row r="928" spans="15:45" s="68" customFormat="1" x14ac:dyDescent="0.2">
      <c r="O928" s="535"/>
      <c r="AS928" s="535"/>
    </row>
    <row r="929" spans="15:45" s="68" customFormat="1" x14ac:dyDescent="0.2">
      <c r="O929" s="535"/>
      <c r="AS929" s="535"/>
    </row>
    <row r="930" spans="15:45" s="68" customFormat="1" x14ac:dyDescent="0.2">
      <c r="O930" s="535"/>
      <c r="AS930" s="535"/>
    </row>
    <row r="931" spans="15:45" s="68" customFormat="1" x14ac:dyDescent="0.2">
      <c r="O931" s="535"/>
      <c r="AS931" s="535"/>
    </row>
    <row r="932" spans="15:45" s="68" customFormat="1" x14ac:dyDescent="0.2">
      <c r="O932" s="535"/>
      <c r="AS932" s="535"/>
    </row>
    <row r="933" spans="15:45" s="68" customFormat="1" x14ac:dyDescent="0.2">
      <c r="O933" s="535"/>
      <c r="AS933" s="535"/>
    </row>
    <row r="934" spans="15:45" s="68" customFormat="1" x14ac:dyDescent="0.2">
      <c r="O934" s="535"/>
      <c r="AS934" s="535"/>
    </row>
    <row r="935" spans="15:45" s="68" customFormat="1" x14ac:dyDescent="0.2">
      <c r="O935" s="535"/>
      <c r="AS935" s="535"/>
    </row>
    <row r="936" spans="15:45" s="68" customFormat="1" x14ac:dyDescent="0.2">
      <c r="O936" s="535"/>
      <c r="AS936" s="535"/>
    </row>
    <row r="937" spans="15:45" s="68" customFormat="1" x14ac:dyDescent="0.2">
      <c r="O937" s="535"/>
      <c r="AS937" s="535"/>
    </row>
    <row r="938" spans="15:45" s="68" customFormat="1" x14ac:dyDescent="0.2">
      <c r="O938" s="535"/>
      <c r="AS938" s="535"/>
    </row>
    <row r="939" spans="15:45" s="68" customFormat="1" x14ac:dyDescent="0.2">
      <c r="O939" s="535"/>
      <c r="AS939" s="535"/>
    </row>
    <row r="940" spans="15:45" s="68" customFormat="1" x14ac:dyDescent="0.2">
      <c r="O940" s="535"/>
      <c r="AS940" s="535"/>
    </row>
    <row r="941" spans="15:45" s="68" customFormat="1" x14ac:dyDescent="0.2">
      <c r="O941" s="535"/>
      <c r="AS941" s="535"/>
    </row>
    <row r="942" spans="15:45" s="68" customFormat="1" x14ac:dyDescent="0.2">
      <c r="O942" s="535"/>
      <c r="AS942" s="535"/>
    </row>
    <row r="943" spans="15:45" s="68" customFormat="1" x14ac:dyDescent="0.2">
      <c r="O943" s="535"/>
      <c r="AS943" s="535"/>
    </row>
    <row r="944" spans="15:45" s="68" customFormat="1" x14ac:dyDescent="0.2">
      <c r="O944" s="535"/>
      <c r="AS944" s="535"/>
    </row>
    <row r="945" spans="15:45" s="68" customFormat="1" x14ac:dyDescent="0.2">
      <c r="O945" s="535"/>
      <c r="AS945" s="535"/>
    </row>
    <row r="946" spans="15:45" s="68" customFormat="1" x14ac:dyDescent="0.2">
      <c r="O946" s="535"/>
      <c r="AS946" s="535"/>
    </row>
    <row r="947" spans="15:45" s="68" customFormat="1" x14ac:dyDescent="0.2">
      <c r="O947" s="535"/>
      <c r="AS947" s="535"/>
    </row>
    <row r="948" spans="15:45" s="68" customFormat="1" x14ac:dyDescent="0.2">
      <c r="O948" s="535"/>
      <c r="AS948" s="535"/>
    </row>
    <row r="949" spans="15:45" s="68" customFormat="1" x14ac:dyDescent="0.2">
      <c r="O949" s="535"/>
      <c r="AS949" s="535"/>
    </row>
    <row r="950" spans="15:45" s="68" customFormat="1" x14ac:dyDescent="0.2">
      <c r="O950" s="535"/>
      <c r="AS950" s="535"/>
    </row>
    <row r="951" spans="15:45" s="68" customFormat="1" x14ac:dyDescent="0.2">
      <c r="O951" s="535"/>
      <c r="AS951" s="535"/>
    </row>
    <row r="952" spans="15:45" s="68" customFormat="1" x14ac:dyDescent="0.2">
      <c r="O952" s="535"/>
      <c r="AS952" s="535"/>
    </row>
    <row r="953" spans="15:45" s="68" customFormat="1" x14ac:dyDescent="0.2">
      <c r="O953" s="535"/>
      <c r="AS953" s="535"/>
    </row>
    <row r="954" spans="15:45" s="68" customFormat="1" x14ac:dyDescent="0.2">
      <c r="O954" s="535"/>
      <c r="AS954" s="535"/>
    </row>
    <row r="955" spans="15:45" s="68" customFormat="1" x14ac:dyDescent="0.2">
      <c r="O955" s="535"/>
      <c r="AS955" s="535"/>
    </row>
    <row r="956" spans="15:45" s="68" customFormat="1" x14ac:dyDescent="0.2">
      <c r="O956" s="535"/>
      <c r="AS956" s="535"/>
    </row>
    <row r="957" spans="15:45" s="68" customFormat="1" x14ac:dyDescent="0.2">
      <c r="O957" s="535"/>
      <c r="AS957" s="535"/>
    </row>
    <row r="958" spans="15:45" s="68" customFormat="1" x14ac:dyDescent="0.2">
      <c r="O958" s="535"/>
      <c r="AS958" s="535"/>
    </row>
    <row r="959" spans="15:45" s="68" customFormat="1" x14ac:dyDescent="0.2">
      <c r="O959" s="535"/>
      <c r="AS959" s="535"/>
    </row>
    <row r="960" spans="15:45" s="68" customFormat="1" x14ac:dyDescent="0.2">
      <c r="O960" s="535"/>
      <c r="AS960" s="535"/>
    </row>
    <row r="961" spans="15:45" s="68" customFormat="1" x14ac:dyDescent="0.2">
      <c r="O961" s="535"/>
      <c r="AS961" s="535"/>
    </row>
    <row r="962" spans="15:45" s="68" customFormat="1" x14ac:dyDescent="0.2">
      <c r="O962" s="535"/>
      <c r="AS962" s="535"/>
    </row>
    <row r="963" spans="15:45" s="68" customFormat="1" x14ac:dyDescent="0.2">
      <c r="O963" s="535"/>
      <c r="AS963" s="535"/>
    </row>
    <row r="964" spans="15:45" s="68" customFormat="1" x14ac:dyDescent="0.2">
      <c r="O964" s="535"/>
      <c r="AS964" s="535"/>
    </row>
    <row r="965" spans="15:45" s="68" customFormat="1" x14ac:dyDescent="0.2">
      <c r="O965" s="535"/>
      <c r="AS965" s="535"/>
    </row>
    <row r="966" spans="15:45" s="68" customFormat="1" x14ac:dyDescent="0.2">
      <c r="O966" s="535"/>
      <c r="AS966" s="535"/>
    </row>
    <row r="967" spans="15:45" s="68" customFormat="1" x14ac:dyDescent="0.2">
      <c r="O967" s="535"/>
      <c r="AS967" s="535"/>
    </row>
    <row r="968" spans="15:45" s="68" customFormat="1" x14ac:dyDescent="0.2">
      <c r="O968" s="535"/>
      <c r="AS968" s="535"/>
    </row>
    <row r="969" spans="15:45" s="68" customFormat="1" x14ac:dyDescent="0.2">
      <c r="O969" s="535"/>
      <c r="AS969" s="535"/>
    </row>
    <row r="970" spans="15:45" s="68" customFormat="1" x14ac:dyDescent="0.2">
      <c r="O970" s="535"/>
      <c r="AS970" s="535"/>
    </row>
    <row r="971" spans="15:45" s="68" customFormat="1" x14ac:dyDescent="0.2">
      <c r="O971" s="535"/>
      <c r="AS971" s="535"/>
    </row>
    <row r="972" spans="15:45" s="68" customFormat="1" x14ac:dyDescent="0.2">
      <c r="O972" s="535"/>
      <c r="AS972" s="535"/>
    </row>
    <row r="973" spans="15:45" s="68" customFormat="1" x14ac:dyDescent="0.2">
      <c r="O973" s="535"/>
      <c r="AS973" s="535"/>
    </row>
    <row r="974" spans="15:45" s="68" customFormat="1" x14ac:dyDescent="0.2">
      <c r="O974" s="535"/>
      <c r="AS974" s="535"/>
    </row>
    <row r="975" spans="15:45" s="68" customFormat="1" x14ac:dyDescent="0.2">
      <c r="O975" s="535"/>
      <c r="AS975" s="535"/>
    </row>
    <row r="976" spans="15:45" s="68" customFormat="1" x14ac:dyDescent="0.2">
      <c r="O976" s="535"/>
      <c r="AS976" s="535"/>
    </row>
    <row r="977" spans="15:45" s="68" customFormat="1" x14ac:dyDescent="0.2">
      <c r="O977" s="535"/>
      <c r="AS977" s="535"/>
    </row>
    <row r="978" spans="15:45" s="68" customFormat="1" x14ac:dyDescent="0.2">
      <c r="O978" s="535"/>
      <c r="AS978" s="535"/>
    </row>
    <row r="979" spans="15:45" s="68" customFormat="1" x14ac:dyDescent="0.2">
      <c r="O979" s="535"/>
      <c r="AS979" s="535"/>
    </row>
    <row r="980" spans="15:45" s="68" customFormat="1" x14ac:dyDescent="0.2">
      <c r="O980" s="535"/>
      <c r="AS980" s="535"/>
    </row>
    <row r="981" spans="15:45" s="68" customFormat="1" x14ac:dyDescent="0.2">
      <c r="O981" s="535"/>
      <c r="AS981" s="535"/>
    </row>
    <row r="982" spans="15:45" s="68" customFormat="1" x14ac:dyDescent="0.2">
      <c r="O982" s="535"/>
      <c r="AS982" s="535"/>
    </row>
    <row r="983" spans="15:45" s="68" customFormat="1" x14ac:dyDescent="0.2">
      <c r="O983" s="535"/>
      <c r="AS983" s="535"/>
    </row>
    <row r="984" spans="15:45" s="68" customFormat="1" x14ac:dyDescent="0.2">
      <c r="O984" s="535"/>
      <c r="AS984" s="535"/>
    </row>
    <row r="985" spans="15:45" s="68" customFormat="1" x14ac:dyDescent="0.2">
      <c r="O985" s="535"/>
      <c r="AS985" s="535"/>
    </row>
    <row r="986" spans="15:45" s="68" customFormat="1" x14ac:dyDescent="0.2">
      <c r="O986" s="535"/>
      <c r="AS986" s="535"/>
    </row>
    <row r="987" spans="15:45" s="68" customFormat="1" x14ac:dyDescent="0.2">
      <c r="O987" s="535"/>
      <c r="AS987" s="535"/>
    </row>
    <row r="988" spans="15:45" s="68" customFormat="1" x14ac:dyDescent="0.2">
      <c r="O988" s="535"/>
      <c r="AS988" s="535"/>
    </row>
    <row r="989" spans="15:45" s="68" customFormat="1" x14ac:dyDescent="0.2">
      <c r="O989" s="535"/>
      <c r="AS989" s="535"/>
    </row>
    <row r="990" spans="15:45" s="68" customFormat="1" x14ac:dyDescent="0.2">
      <c r="O990" s="535"/>
      <c r="AS990" s="535"/>
    </row>
    <row r="991" spans="15:45" s="68" customFormat="1" x14ac:dyDescent="0.2">
      <c r="O991" s="535"/>
      <c r="AS991" s="535"/>
    </row>
    <row r="992" spans="15:45" s="68" customFormat="1" x14ac:dyDescent="0.2">
      <c r="O992" s="535"/>
      <c r="AS992" s="535"/>
    </row>
    <row r="993" spans="15:45" s="68" customFormat="1" x14ac:dyDescent="0.2">
      <c r="O993" s="535"/>
      <c r="AS993" s="535"/>
    </row>
    <row r="994" spans="15:45" s="68" customFormat="1" x14ac:dyDescent="0.2">
      <c r="O994" s="535"/>
      <c r="AS994" s="535"/>
    </row>
    <row r="995" spans="15:45" s="68" customFormat="1" x14ac:dyDescent="0.2">
      <c r="O995" s="535"/>
      <c r="AS995" s="535"/>
    </row>
    <row r="996" spans="15:45" s="68" customFormat="1" x14ac:dyDescent="0.2">
      <c r="O996" s="535"/>
      <c r="AS996" s="535"/>
    </row>
    <row r="997" spans="15:45" s="68" customFormat="1" x14ac:dyDescent="0.2">
      <c r="O997" s="535"/>
      <c r="AS997" s="535"/>
    </row>
    <row r="998" spans="15:45" s="68" customFormat="1" x14ac:dyDescent="0.2">
      <c r="O998" s="535"/>
      <c r="AS998" s="535"/>
    </row>
    <row r="999" spans="15:45" s="68" customFormat="1" x14ac:dyDescent="0.2">
      <c r="O999" s="535"/>
      <c r="AS999" s="535"/>
    </row>
    <row r="1000" spans="15:45" s="68" customFormat="1" x14ac:dyDescent="0.2">
      <c r="O1000" s="535"/>
      <c r="AS1000" s="535"/>
    </row>
    <row r="1001" spans="15:45" s="68" customFormat="1" x14ac:dyDescent="0.2">
      <c r="O1001" s="535"/>
      <c r="AS1001" s="535"/>
    </row>
    <row r="1002" spans="15:45" s="68" customFormat="1" x14ac:dyDescent="0.2">
      <c r="O1002" s="535"/>
      <c r="AS1002" s="535"/>
    </row>
    <row r="1003" spans="15:45" s="68" customFormat="1" x14ac:dyDescent="0.2">
      <c r="O1003" s="535"/>
      <c r="AS1003" s="535"/>
    </row>
    <row r="1004" spans="15:45" s="68" customFormat="1" x14ac:dyDescent="0.2">
      <c r="O1004" s="535"/>
      <c r="AS1004" s="535"/>
    </row>
    <row r="1005" spans="15:45" s="68" customFormat="1" x14ac:dyDescent="0.2">
      <c r="O1005" s="535"/>
      <c r="AS1005" s="535"/>
    </row>
    <row r="1006" spans="15:45" s="68" customFormat="1" x14ac:dyDescent="0.2">
      <c r="O1006" s="535"/>
      <c r="AS1006" s="535"/>
    </row>
    <row r="1007" spans="15:45" s="68" customFormat="1" x14ac:dyDescent="0.2">
      <c r="O1007" s="535"/>
      <c r="AS1007" s="535"/>
    </row>
    <row r="1008" spans="15:45" s="68" customFormat="1" x14ac:dyDescent="0.2">
      <c r="O1008" s="535"/>
      <c r="AS1008" s="535"/>
    </row>
    <row r="1009" spans="15:45" s="68" customFormat="1" x14ac:dyDescent="0.2">
      <c r="O1009" s="535"/>
      <c r="AS1009" s="535"/>
    </row>
    <row r="1010" spans="15:45" s="68" customFormat="1" x14ac:dyDescent="0.2">
      <c r="O1010" s="535"/>
      <c r="AS1010" s="535"/>
    </row>
    <row r="1011" spans="15:45" s="68" customFormat="1" x14ac:dyDescent="0.2">
      <c r="O1011" s="535"/>
      <c r="AS1011" s="535"/>
    </row>
    <row r="1012" spans="15:45" s="68" customFormat="1" x14ac:dyDescent="0.2">
      <c r="O1012" s="535"/>
      <c r="AS1012" s="535"/>
    </row>
    <row r="1013" spans="15:45" s="68" customFormat="1" x14ac:dyDescent="0.2">
      <c r="O1013" s="535"/>
      <c r="AS1013" s="535"/>
    </row>
    <row r="1014" spans="15:45" s="68" customFormat="1" x14ac:dyDescent="0.2">
      <c r="O1014" s="535"/>
      <c r="AS1014" s="535"/>
    </row>
    <row r="1015" spans="15:45" s="68" customFormat="1" x14ac:dyDescent="0.2">
      <c r="O1015" s="535"/>
      <c r="AS1015" s="535"/>
    </row>
    <row r="1016" spans="15:45" s="68" customFormat="1" x14ac:dyDescent="0.2">
      <c r="O1016" s="535"/>
      <c r="AS1016" s="535"/>
    </row>
    <row r="1017" spans="15:45" s="68" customFormat="1" x14ac:dyDescent="0.2">
      <c r="O1017" s="535"/>
      <c r="AS1017" s="535"/>
    </row>
    <row r="1018" spans="15:45" s="68" customFormat="1" x14ac:dyDescent="0.2">
      <c r="O1018" s="535"/>
      <c r="AS1018" s="535"/>
    </row>
    <row r="1019" spans="15:45" s="68" customFormat="1" x14ac:dyDescent="0.2">
      <c r="O1019" s="535"/>
      <c r="AS1019" s="535"/>
    </row>
    <row r="1020" spans="15:45" s="68" customFormat="1" x14ac:dyDescent="0.2">
      <c r="O1020" s="535"/>
      <c r="AS1020" s="535"/>
    </row>
    <row r="1021" spans="15:45" s="68" customFormat="1" x14ac:dyDescent="0.2">
      <c r="O1021" s="535"/>
      <c r="AS1021" s="535"/>
    </row>
    <row r="1022" spans="15:45" s="68" customFormat="1" x14ac:dyDescent="0.2">
      <c r="O1022" s="535"/>
      <c r="AS1022" s="535"/>
    </row>
    <row r="1023" spans="15:45" s="68" customFormat="1" x14ac:dyDescent="0.2">
      <c r="O1023" s="535"/>
      <c r="AS1023" s="535"/>
    </row>
    <row r="1024" spans="15:45" s="68" customFormat="1" x14ac:dyDescent="0.2">
      <c r="O1024" s="535"/>
      <c r="AS1024" s="535"/>
    </row>
    <row r="1025" spans="15:45" s="68" customFormat="1" x14ac:dyDescent="0.2">
      <c r="O1025" s="535"/>
      <c r="AS1025" s="535"/>
    </row>
    <row r="1026" spans="15:45" s="68" customFormat="1" x14ac:dyDescent="0.2">
      <c r="O1026" s="535"/>
      <c r="AS1026" s="535"/>
    </row>
    <row r="1027" spans="15:45" s="68" customFormat="1" x14ac:dyDescent="0.2">
      <c r="O1027" s="535"/>
      <c r="AS1027" s="535"/>
    </row>
    <row r="1028" spans="15:45" s="68" customFormat="1" x14ac:dyDescent="0.2">
      <c r="O1028" s="535"/>
      <c r="AS1028" s="535"/>
    </row>
    <row r="1029" spans="15:45" s="68" customFormat="1" x14ac:dyDescent="0.2">
      <c r="O1029" s="535"/>
      <c r="AS1029" s="535"/>
    </row>
    <row r="1030" spans="15:45" s="68" customFormat="1" x14ac:dyDescent="0.2">
      <c r="O1030" s="535"/>
      <c r="AS1030" s="535"/>
    </row>
    <row r="1031" spans="15:45" s="68" customFormat="1" x14ac:dyDescent="0.2">
      <c r="O1031" s="535"/>
      <c r="AS1031" s="535"/>
    </row>
    <row r="1032" spans="15:45" s="68" customFormat="1" x14ac:dyDescent="0.2">
      <c r="O1032" s="535"/>
      <c r="AS1032" s="535"/>
    </row>
    <row r="1033" spans="15:45" s="68" customFormat="1" x14ac:dyDescent="0.2">
      <c r="O1033" s="535"/>
      <c r="AS1033" s="535"/>
    </row>
    <row r="1034" spans="15:45" s="68" customFormat="1" x14ac:dyDescent="0.2">
      <c r="O1034" s="535"/>
      <c r="AS1034" s="535"/>
    </row>
    <row r="1035" spans="15:45" s="68" customFormat="1" x14ac:dyDescent="0.2">
      <c r="O1035" s="535"/>
      <c r="AS1035" s="535"/>
    </row>
    <row r="1036" spans="15:45" s="68" customFormat="1" x14ac:dyDescent="0.2">
      <c r="O1036" s="535"/>
      <c r="AS1036" s="535"/>
    </row>
    <row r="1037" spans="15:45" s="68" customFormat="1" x14ac:dyDescent="0.2">
      <c r="O1037" s="535"/>
      <c r="AS1037" s="535"/>
    </row>
    <row r="1038" spans="15:45" s="68" customFormat="1" x14ac:dyDescent="0.2">
      <c r="O1038" s="535"/>
      <c r="AS1038" s="535"/>
    </row>
    <row r="1039" spans="15:45" s="68" customFormat="1" x14ac:dyDescent="0.2">
      <c r="O1039" s="535"/>
      <c r="AS1039" s="535"/>
    </row>
    <row r="1040" spans="15:45" s="68" customFormat="1" x14ac:dyDescent="0.2">
      <c r="O1040" s="535"/>
      <c r="AS1040" s="535"/>
    </row>
    <row r="1041" spans="15:45" s="68" customFormat="1" x14ac:dyDescent="0.2">
      <c r="O1041" s="535"/>
      <c r="AS1041" s="535"/>
    </row>
    <row r="1042" spans="15:45" s="68" customFormat="1" x14ac:dyDescent="0.2">
      <c r="O1042" s="535"/>
      <c r="AS1042" s="535"/>
    </row>
    <row r="1043" spans="15:45" s="68" customFormat="1" x14ac:dyDescent="0.2">
      <c r="O1043" s="535"/>
      <c r="AS1043" s="535"/>
    </row>
    <row r="1044" spans="15:45" s="68" customFormat="1" x14ac:dyDescent="0.2">
      <c r="O1044" s="535"/>
      <c r="AS1044" s="535"/>
    </row>
    <row r="1045" spans="15:45" s="68" customFormat="1" x14ac:dyDescent="0.2">
      <c r="O1045" s="535"/>
      <c r="AS1045" s="535"/>
    </row>
    <row r="1046" spans="15:45" s="68" customFormat="1" x14ac:dyDescent="0.2">
      <c r="O1046" s="535"/>
      <c r="AS1046" s="535"/>
    </row>
    <row r="1047" spans="15:45" s="68" customFormat="1" x14ac:dyDescent="0.2">
      <c r="O1047" s="535"/>
      <c r="AS1047" s="535"/>
    </row>
    <row r="1048" spans="15:45" s="68" customFormat="1" x14ac:dyDescent="0.2">
      <c r="O1048" s="535"/>
      <c r="AS1048" s="535"/>
    </row>
    <row r="1049" spans="15:45" s="68" customFormat="1" x14ac:dyDescent="0.2">
      <c r="O1049" s="535"/>
      <c r="AS1049" s="535"/>
    </row>
    <row r="1050" spans="15:45" s="68" customFormat="1" x14ac:dyDescent="0.2">
      <c r="O1050" s="535"/>
      <c r="AS1050" s="535"/>
    </row>
    <row r="1051" spans="15:45" s="68" customFormat="1" x14ac:dyDescent="0.2">
      <c r="O1051" s="535"/>
      <c r="AS1051" s="535"/>
    </row>
    <row r="1052" spans="15:45" s="68" customFormat="1" x14ac:dyDescent="0.2">
      <c r="O1052" s="535"/>
      <c r="AS1052" s="535"/>
    </row>
    <row r="1053" spans="15:45" s="68" customFormat="1" x14ac:dyDescent="0.2">
      <c r="O1053" s="535"/>
      <c r="AS1053" s="535"/>
    </row>
    <row r="1054" spans="15:45" s="68" customFormat="1" x14ac:dyDescent="0.2">
      <c r="O1054" s="535"/>
      <c r="AS1054" s="535"/>
    </row>
    <row r="1055" spans="15:45" s="68" customFormat="1" x14ac:dyDescent="0.2">
      <c r="O1055" s="535"/>
      <c r="AS1055" s="535"/>
    </row>
    <row r="1056" spans="15:45" s="68" customFormat="1" x14ac:dyDescent="0.2">
      <c r="O1056" s="535"/>
      <c r="AS1056" s="535"/>
    </row>
    <row r="1057" spans="15:45" s="68" customFormat="1" x14ac:dyDescent="0.2">
      <c r="O1057" s="535"/>
      <c r="AS1057" s="535"/>
    </row>
    <row r="1058" spans="15:45" s="68" customFormat="1" x14ac:dyDescent="0.2">
      <c r="O1058" s="535"/>
      <c r="AS1058" s="535"/>
    </row>
    <row r="1059" spans="15:45" s="68" customFormat="1" x14ac:dyDescent="0.2">
      <c r="O1059" s="535"/>
      <c r="AS1059" s="535"/>
    </row>
    <row r="1060" spans="15:45" s="68" customFormat="1" x14ac:dyDescent="0.2">
      <c r="O1060" s="535"/>
      <c r="AS1060" s="535"/>
    </row>
    <row r="1061" spans="15:45" s="68" customFormat="1" x14ac:dyDescent="0.2">
      <c r="O1061" s="535"/>
      <c r="AS1061" s="535"/>
    </row>
    <row r="1062" spans="15:45" s="68" customFormat="1" x14ac:dyDescent="0.2">
      <c r="O1062" s="535"/>
      <c r="AS1062" s="535"/>
    </row>
    <row r="1063" spans="15:45" s="68" customFormat="1" x14ac:dyDescent="0.2">
      <c r="O1063" s="535"/>
      <c r="AS1063" s="535"/>
    </row>
    <row r="1064" spans="15:45" s="68" customFormat="1" x14ac:dyDescent="0.2">
      <c r="O1064" s="535"/>
      <c r="AS1064" s="535"/>
    </row>
    <row r="1065" spans="15:45" s="68" customFormat="1" x14ac:dyDescent="0.2">
      <c r="O1065" s="535"/>
      <c r="AS1065" s="535"/>
    </row>
    <row r="1066" spans="15:45" s="68" customFormat="1" x14ac:dyDescent="0.2">
      <c r="O1066" s="535"/>
      <c r="AS1066" s="535"/>
    </row>
    <row r="1067" spans="15:45" s="68" customFormat="1" x14ac:dyDescent="0.2">
      <c r="O1067" s="535"/>
      <c r="AS1067" s="535"/>
    </row>
    <row r="1068" spans="15:45" s="68" customFormat="1" x14ac:dyDescent="0.2">
      <c r="O1068" s="535"/>
      <c r="AS1068" s="535"/>
    </row>
    <row r="1069" spans="15:45" s="68" customFormat="1" x14ac:dyDescent="0.2">
      <c r="O1069" s="535"/>
      <c r="AS1069" s="535"/>
    </row>
    <row r="1070" spans="15:45" s="68" customFormat="1" x14ac:dyDescent="0.2">
      <c r="O1070" s="535"/>
      <c r="AS1070" s="535"/>
    </row>
    <row r="1071" spans="15:45" s="68" customFormat="1" x14ac:dyDescent="0.2">
      <c r="O1071" s="535"/>
      <c r="AS1071" s="535"/>
    </row>
    <row r="1072" spans="15:45" s="68" customFormat="1" x14ac:dyDescent="0.2">
      <c r="O1072" s="535"/>
      <c r="AS1072" s="535"/>
    </row>
    <row r="1073" spans="15:45" s="68" customFormat="1" x14ac:dyDescent="0.2">
      <c r="O1073" s="535"/>
      <c r="AS1073" s="535"/>
    </row>
    <row r="1074" spans="15:45" s="68" customFormat="1" x14ac:dyDescent="0.2">
      <c r="O1074" s="535"/>
      <c r="AS1074" s="535"/>
    </row>
    <row r="1075" spans="15:45" s="68" customFormat="1" x14ac:dyDescent="0.2">
      <c r="O1075" s="535"/>
      <c r="AS1075" s="535"/>
    </row>
    <row r="1076" spans="15:45" s="68" customFormat="1" x14ac:dyDescent="0.2">
      <c r="O1076" s="535"/>
      <c r="AS1076" s="535"/>
    </row>
    <row r="1077" spans="15:45" s="68" customFormat="1" x14ac:dyDescent="0.2">
      <c r="O1077" s="535"/>
      <c r="AS1077" s="535"/>
    </row>
    <row r="1078" spans="15:45" s="68" customFormat="1" x14ac:dyDescent="0.2">
      <c r="O1078" s="535"/>
      <c r="AS1078" s="535"/>
    </row>
    <row r="1079" spans="15:45" s="68" customFormat="1" x14ac:dyDescent="0.2">
      <c r="O1079" s="535"/>
      <c r="AS1079" s="535"/>
    </row>
    <row r="1080" spans="15:45" s="68" customFormat="1" x14ac:dyDescent="0.2">
      <c r="O1080" s="535"/>
      <c r="AS1080" s="535"/>
    </row>
    <row r="1081" spans="15:45" s="68" customFormat="1" x14ac:dyDescent="0.2">
      <c r="O1081" s="535"/>
      <c r="AS1081" s="535"/>
    </row>
    <row r="1082" spans="15:45" s="68" customFormat="1" x14ac:dyDescent="0.2">
      <c r="O1082" s="535"/>
      <c r="AS1082" s="535"/>
    </row>
    <row r="1083" spans="15:45" s="68" customFormat="1" x14ac:dyDescent="0.2">
      <c r="O1083" s="535"/>
      <c r="AS1083" s="535"/>
    </row>
    <row r="1084" spans="15:45" s="68" customFormat="1" x14ac:dyDescent="0.2">
      <c r="O1084" s="535"/>
      <c r="AS1084" s="535"/>
    </row>
    <row r="1085" spans="15:45" s="68" customFormat="1" x14ac:dyDescent="0.2">
      <c r="O1085" s="535"/>
      <c r="AS1085" s="535"/>
    </row>
    <row r="1086" spans="15:45" s="68" customFormat="1" x14ac:dyDescent="0.2">
      <c r="O1086" s="535"/>
      <c r="AS1086" s="535"/>
    </row>
    <row r="1087" spans="15:45" s="68" customFormat="1" x14ac:dyDescent="0.2">
      <c r="O1087" s="535"/>
      <c r="AS1087" s="535"/>
    </row>
    <row r="1088" spans="15:45" s="68" customFormat="1" x14ac:dyDescent="0.2">
      <c r="O1088" s="535"/>
      <c r="AS1088" s="535"/>
    </row>
    <row r="1089" spans="15:45" s="68" customFormat="1" x14ac:dyDescent="0.2">
      <c r="O1089" s="535"/>
      <c r="AS1089" s="535"/>
    </row>
    <row r="1090" spans="15:45" s="68" customFormat="1" x14ac:dyDescent="0.2">
      <c r="O1090" s="535"/>
      <c r="AS1090" s="535"/>
    </row>
    <row r="1091" spans="15:45" s="68" customFormat="1" x14ac:dyDescent="0.2">
      <c r="O1091" s="535"/>
      <c r="AS1091" s="535"/>
    </row>
    <row r="1092" spans="15:45" s="68" customFormat="1" x14ac:dyDescent="0.2">
      <c r="O1092" s="535"/>
      <c r="AS1092" s="535"/>
    </row>
    <row r="1093" spans="15:45" s="68" customFormat="1" x14ac:dyDescent="0.2">
      <c r="O1093" s="535"/>
      <c r="AS1093" s="535"/>
    </row>
    <row r="1094" spans="15:45" s="68" customFormat="1" x14ac:dyDescent="0.2">
      <c r="O1094" s="535"/>
      <c r="AS1094" s="535"/>
    </row>
    <row r="1095" spans="15:45" s="68" customFormat="1" x14ac:dyDescent="0.2">
      <c r="O1095" s="535"/>
      <c r="AS1095" s="535"/>
    </row>
    <row r="1096" spans="15:45" s="68" customFormat="1" x14ac:dyDescent="0.2">
      <c r="O1096" s="535"/>
      <c r="AS1096" s="535"/>
    </row>
    <row r="1097" spans="15:45" s="68" customFormat="1" x14ac:dyDescent="0.2">
      <c r="O1097" s="535"/>
      <c r="AS1097" s="535"/>
    </row>
    <row r="1098" spans="15:45" s="68" customFormat="1" x14ac:dyDescent="0.2">
      <c r="O1098" s="535"/>
      <c r="AS1098" s="535"/>
    </row>
    <row r="1099" spans="15:45" s="68" customFormat="1" x14ac:dyDescent="0.2">
      <c r="O1099" s="535"/>
      <c r="AS1099" s="535"/>
    </row>
    <row r="1100" spans="15:45" s="68" customFormat="1" x14ac:dyDescent="0.2">
      <c r="O1100" s="535"/>
      <c r="AS1100" s="535"/>
    </row>
    <row r="1101" spans="15:45" s="68" customFormat="1" x14ac:dyDescent="0.2">
      <c r="O1101" s="535"/>
      <c r="AS1101" s="535"/>
    </row>
    <row r="1102" spans="15:45" s="68" customFormat="1" x14ac:dyDescent="0.2">
      <c r="O1102" s="535"/>
      <c r="AS1102" s="535"/>
    </row>
    <row r="1103" spans="15:45" s="68" customFormat="1" x14ac:dyDescent="0.2">
      <c r="O1103" s="535"/>
      <c r="AS1103" s="535"/>
    </row>
    <row r="1104" spans="15:45" s="68" customFormat="1" x14ac:dyDescent="0.2">
      <c r="O1104" s="535"/>
      <c r="AS1104" s="535"/>
    </row>
    <row r="1105" spans="15:45" s="68" customFormat="1" x14ac:dyDescent="0.2">
      <c r="O1105" s="535"/>
      <c r="AS1105" s="535"/>
    </row>
    <row r="1106" spans="15:45" s="68" customFormat="1" x14ac:dyDescent="0.2">
      <c r="O1106" s="535"/>
      <c r="AS1106" s="535"/>
    </row>
    <row r="1107" spans="15:45" s="68" customFormat="1" x14ac:dyDescent="0.2">
      <c r="O1107" s="535"/>
      <c r="AS1107" s="535"/>
    </row>
    <row r="1108" spans="15:45" s="68" customFormat="1" x14ac:dyDescent="0.2">
      <c r="O1108" s="535"/>
      <c r="AS1108" s="535"/>
    </row>
    <row r="1109" spans="15:45" s="68" customFormat="1" x14ac:dyDescent="0.2">
      <c r="O1109" s="535"/>
      <c r="AS1109" s="535"/>
    </row>
    <row r="1110" spans="15:45" s="68" customFormat="1" x14ac:dyDescent="0.2">
      <c r="O1110" s="535"/>
      <c r="AS1110" s="535"/>
    </row>
    <row r="1111" spans="15:45" s="68" customFormat="1" x14ac:dyDescent="0.2">
      <c r="O1111" s="535"/>
      <c r="AS1111" s="535"/>
    </row>
    <row r="1112" spans="15:45" s="68" customFormat="1" x14ac:dyDescent="0.2">
      <c r="O1112" s="535"/>
      <c r="AS1112" s="535"/>
    </row>
    <row r="1113" spans="15:45" s="68" customFormat="1" x14ac:dyDescent="0.2">
      <c r="O1113" s="535"/>
      <c r="AS1113" s="535"/>
    </row>
    <row r="1114" spans="15:45" s="68" customFormat="1" x14ac:dyDescent="0.2">
      <c r="O1114" s="535"/>
      <c r="AS1114" s="535"/>
    </row>
    <row r="1115" spans="15:45" s="68" customFormat="1" x14ac:dyDescent="0.2">
      <c r="O1115" s="535"/>
      <c r="AS1115" s="535"/>
    </row>
    <row r="1116" spans="15:45" s="68" customFormat="1" x14ac:dyDescent="0.2">
      <c r="O1116" s="535"/>
      <c r="AS1116" s="535"/>
    </row>
    <row r="1117" spans="15:45" s="68" customFormat="1" x14ac:dyDescent="0.2">
      <c r="O1117" s="535"/>
      <c r="AS1117" s="535"/>
    </row>
    <row r="1118" spans="15:45" s="68" customFormat="1" x14ac:dyDescent="0.2">
      <c r="O1118" s="535"/>
      <c r="AS1118" s="535"/>
    </row>
    <row r="1119" spans="15:45" s="68" customFormat="1" x14ac:dyDescent="0.2">
      <c r="O1119" s="535"/>
      <c r="AS1119" s="535"/>
    </row>
    <row r="1120" spans="15:45" s="68" customFormat="1" x14ac:dyDescent="0.2">
      <c r="O1120" s="535"/>
      <c r="AS1120" s="535"/>
    </row>
    <row r="1121" spans="15:45" s="68" customFormat="1" x14ac:dyDescent="0.2">
      <c r="O1121" s="535"/>
      <c r="AS1121" s="535"/>
    </row>
    <row r="1122" spans="15:45" s="68" customFormat="1" x14ac:dyDescent="0.2">
      <c r="O1122" s="535"/>
      <c r="AS1122" s="535"/>
    </row>
    <row r="1123" spans="15:45" s="68" customFormat="1" x14ac:dyDescent="0.2">
      <c r="O1123" s="535"/>
      <c r="AS1123" s="535"/>
    </row>
    <row r="1124" spans="15:45" s="68" customFormat="1" x14ac:dyDescent="0.2">
      <c r="O1124" s="535"/>
      <c r="AS1124" s="535"/>
    </row>
    <row r="1125" spans="15:45" s="68" customFormat="1" x14ac:dyDescent="0.2">
      <c r="O1125" s="535"/>
      <c r="AS1125" s="535"/>
    </row>
    <row r="1126" spans="15:45" s="68" customFormat="1" x14ac:dyDescent="0.2">
      <c r="O1126" s="535"/>
      <c r="AS1126" s="535"/>
    </row>
    <row r="1127" spans="15:45" s="68" customFormat="1" x14ac:dyDescent="0.2">
      <c r="O1127" s="535"/>
      <c r="AS1127" s="535"/>
    </row>
    <row r="1128" spans="15:45" s="68" customFormat="1" x14ac:dyDescent="0.2">
      <c r="O1128" s="535"/>
      <c r="AS1128" s="535"/>
    </row>
    <row r="1129" spans="15:45" s="68" customFormat="1" x14ac:dyDescent="0.2">
      <c r="O1129" s="535"/>
      <c r="AS1129" s="535"/>
    </row>
    <row r="1130" spans="15:45" s="68" customFormat="1" x14ac:dyDescent="0.2">
      <c r="O1130" s="535"/>
      <c r="AS1130" s="535"/>
    </row>
    <row r="1131" spans="15:45" s="68" customFormat="1" x14ac:dyDescent="0.2">
      <c r="O1131" s="535"/>
      <c r="AS1131" s="535"/>
    </row>
    <row r="1132" spans="15:45" s="68" customFormat="1" x14ac:dyDescent="0.2">
      <c r="O1132" s="535"/>
      <c r="AS1132" s="535"/>
    </row>
    <row r="1133" spans="15:45" s="68" customFormat="1" x14ac:dyDescent="0.2">
      <c r="O1133" s="535"/>
      <c r="AS1133" s="535"/>
    </row>
    <row r="1134" spans="15:45" s="68" customFormat="1" x14ac:dyDescent="0.2">
      <c r="O1134" s="535"/>
      <c r="AS1134" s="535"/>
    </row>
    <row r="1135" spans="15:45" s="68" customFormat="1" x14ac:dyDescent="0.2">
      <c r="O1135" s="535"/>
      <c r="AS1135" s="535"/>
    </row>
    <row r="1136" spans="15:45" s="68" customFormat="1" x14ac:dyDescent="0.2">
      <c r="O1136" s="535"/>
      <c r="AS1136" s="535"/>
    </row>
    <row r="1137" spans="15:45" s="68" customFormat="1" x14ac:dyDescent="0.2">
      <c r="O1137" s="535"/>
      <c r="AS1137" s="535"/>
    </row>
    <row r="1138" spans="15:45" s="68" customFormat="1" x14ac:dyDescent="0.2">
      <c r="O1138" s="535"/>
      <c r="AS1138" s="535"/>
    </row>
    <row r="1139" spans="15:45" s="68" customFormat="1" x14ac:dyDescent="0.2">
      <c r="O1139" s="535"/>
      <c r="AS1139" s="535"/>
    </row>
    <row r="1140" spans="15:45" s="68" customFormat="1" x14ac:dyDescent="0.2">
      <c r="O1140" s="535"/>
      <c r="AS1140" s="535"/>
    </row>
    <row r="1141" spans="15:45" s="68" customFormat="1" x14ac:dyDescent="0.2">
      <c r="O1141" s="535"/>
      <c r="AS1141" s="535"/>
    </row>
    <row r="1142" spans="15:45" s="68" customFormat="1" x14ac:dyDescent="0.2">
      <c r="O1142" s="535"/>
      <c r="AS1142" s="535"/>
    </row>
    <row r="1143" spans="15:45" s="68" customFormat="1" x14ac:dyDescent="0.2">
      <c r="O1143" s="535"/>
      <c r="AS1143" s="535"/>
    </row>
    <row r="1144" spans="15:45" s="68" customFormat="1" x14ac:dyDescent="0.2">
      <c r="O1144" s="535"/>
      <c r="AS1144" s="535"/>
    </row>
    <row r="1145" spans="15:45" s="68" customFormat="1" x14ac:dyDescent="0.2">
      <c r="O1145" s="535"/>
      <c r="AS1145" s="535"/>
    </row>
    <row r="1146" spans="15:45" s="68" customFormat="1" x14ac:dyDescent="0.2">
      <c r="O1146" s="535"/>
      <c r="AS1146" s="535"/>
    </row>
    <row r="1147" spans="15:45" s="68" customFormat="1" x14ac:dyDescent="0.2">
      <c r="O1147" s="535"/>
      <c r="AS1147" s="535"/>
    </row>
    <row r="1148" spans="15:45" s="68" customFormat="1" x14ac:dyDescent="0.2">
      <c r="O1148" s="535"/>
      <c r="AS1148" s="535"/>
    </row>
    <row r="1149" spans="15:45" s="68" customFormat="1" x14ac:dyDescent="0.2">
      <c r="O1149" s="535"/>
      <c r="AS1149" s="535"/>
    </row>
    <row r="1150" spans="15:45" s="68" customFormat="1" x14ac:dyDescent="0.2">
      <c r="O1150" s="535"/>
      <c r="AS1150" s="535"/>
    </row>
    <row r="1151" spans="15:45" s="68" customFormat="1" x14ac:dyDescent="0.2">
      <c r="O1151" s="535"/>
      <c r="AS1151" s="535"/>
    </row>
    <row r="1152" spans="15:45" s="68" customFormat="1" x14ac:dyDescent="0.2">
      <c r="O1152" s="535"/>
      <c r="AS1152" s="535"/>
    </row>
    <row r="1153" spans="15:45" s="68" customFormat="1" x14ac:dyDescent="0.2">
      <c r="O1153" s="535"/>
      <c r="AS1153" s="535"/>
    </row>
    <row r="1154" spans="15:45" s="68" customFormat="1" x14ac:dyDescent="0.2">
      <c r="O1154" s="535"/>
      <c r="AS1154" s="535"/>
    </row>
    <row r="1155" spans="15:45" s="68" customFormat="1" x14ac:dyDescent="0.2">
      <c r="O1155" s="535"/>
      <c r="AS1155" s="535"/>
    </row>
    <row r="1156" spans="15:45" s="68" customFormat="1" x14ac:dyDescent="0.2">
      <c r="O1156" s="535"/>
      <c r="AS1156" s="535"/>
    </row>
    <row r="1157" spans="15:45" s="68" customFormat="1" x14ac:dyDescent="0.2">
      <c r="O1157" s="535"/>
      <c r="AS1157" s="535"/>
    </row>
    <row r="1158" spans="15:45" s="68" customFormat="1" x14ac:dyDescent="0.2">
      <c r="O1158" s="535"/>
      <c r="AS1158" s="535"/>
    </row>
    <row r="1159" spans="15:45" s="68" customFormat="1" x14ac:dyDescent="0.2">
      <c r="O1159" s="535"/>
      <c r="AS1159" s="535"/>
    </row>
    <row r="1160" spans="15:45" s="68" customFormat="1" x14ac:dyDescent="0.2">
      <c r="O1160" s="535"/>
      <c r="AS1160" s="535"/>
    </row>
    <row r="1161" spans="15:45" s="68" customFormat="1" x14ac:dyDescent="0.2">
      <c r="O1161" s="535"/>
      <c r="AS1161" s="535"/>
    </row>
    <row r="1162" spans="15:45" s="68" customFormat="1" x14ac:dyDescent="0.2">
      <c r="O1162" s="535"/>
      <c r="AS1162" s="535"/>
    </row>
    <row r="1163" spans="15:45" s="68" customFormat="1" x14ac:dyDescent="0.2">
      <c r="O1163" s="535"/>
      <c r="AS1163" s="535"/>
    </row>
    <row r="1164" spans="15:45" s="68" customFormat="1" x14ac:dyDescent="0.2">
      <c r="O1164" s="535"/>
      <c r="AS1164" s="535"/>
    </row>
    <row r="1165" spans="15:45" s="68" customFormat="1" x14ac:dyDescent="0.2">
      <c r="O1165" s="535"/>
      <c r="AS1165" s="535"/>
    </row>
    <row r="1166" spans="15:45" s="68" customFormat="1" x14ac:dyDescent="0.2">
      <c r="O1166" s="535"/>
      <c r="AS1166" s="535"/>
    </row>
    <row r="1167" spans="15:45" s="68" customFormat="1" x14ac:dyDescent="0.2">
      <c r="O1167" s="535"/>
      <c r="AS1167" s="535"/>
    </row>
    <row r="1168" spans="15:45" s="68" customFormat="1" x14ac:dyDescent="0.2">
      <c r="O1168" s="535"/>
      <c r="AS1168" s="535"/>
    </row>
    <row r="1169" spans="15:45" s="68" customFormat="1" x14ac:dyDescent="0.2">
      <c r="O1169" s="535"/>
      <c r="AS1169" s="535"/>
    </row>
    <row r="1170" spans="15:45" s="68" customFormat="1" x14ac:dyDescent="0.2">
      <c r="O1170" s="535"/>
      <c r="AS1170" s="535"/>
    </row>
    <row r="1171" spans="15:45" s="68" customFormat="1" x14ac:dyDescent="0.2">
      <c r="O1171" s="535"/>
      <c r="AS1171" s="535"/>
    </row>
    <row r="1172" spans="15:45" s="68" customFormat="1" x14ac:dyDescent="0.2">
      <c r="O1172" s="535"/>
      <c r="AS1172" s="535"/>
    </row>
    <row r="1173" spans="15:45" s="68" customFormat="1" x14ac:dyDescent="0.2">
      <c r="O1173" s="535"/>
      <c r="AS1173" s="535"/>
    </row>
    <row r="1174" spans="15:45" s="68" customFormat="1" x14ac:dyDescent="0.2">
      <c r="O1174" s="535"/>
      <c r="AS1174" s="535"/>
    </row>
    <row r="1175" spans="15:45" s="68" customFormat="1" x14ac:dyDescent="0.2">
      <c r="O1175" s="535"/>
      <c r="AS1175" s="535"/>
    </row>
    <row r="1176" spans="15:45" s="68" customFormat="1" x14ac:dyDescent="0.2">
      <c r="O1176" s="535"/>
      <c r="AS1176" s="535"/>
    </row>
    <row r="1177" spans="15:45" s="68" customFormat="1" x14ac:dyDescent="0.2">
      <c r="O1177" s="535"/>
      <c r="AS1177" s="535"/>
    </row>
    <row r="1178" spans="15:45" s="68" customFormat="1" x14ac:dyDescent="0.2">
      <c r="O1178" s="535"/>
      <c r="AS1178" s="535"/>
    </row>
    <row r="1179" spans="15:45" s="68" customFormat="1" x14ac:dyDescent="0.2">
      <c r="O1179" s="535"/>
      <c r="AS1179" s="535"/>
    </row>
    <row r="1180" spans="15:45" s="68" customFormat="1" x14ac:dyDescent="0.2">
      <c r="O1180" s="535"/>
      <c r="AS1180" s="535"/>
    </row>
    <row r="1181" spans="15:45" s="68" customFormat="1" x14ac:dyDescent="0.2">
      <c r="O1181" s="535"/>
      <c r="AS1181" s="535"/>
    </row>
    <row r="1182" spans="15:45" s="68" customFormat="1" x14ac:dyDescent="0.2">
      <c r="O1182" s="535"/>
      <c r="AS1182" s="535"/>
    </row>
    <row r="1183" spans="15:45" s="68" customFormat="1" x14ac:dyDescent="0.2">
      <c r="O1183" s="535"/>
      <c r="AS1183" s="535"/>
    </row>
    <row r="1184" spans="15:45" s="68" customFormat="1" x14ac:dyDescent="0.2">
      <c r="O1184" s="535"/>
      <c r="AS1184" s="535"/>
    </row>
    <row r="1185" spans="15:45" s="68" customFormat="1" x14ac:dyDescent="0.2">
      <c r="O1185" s="535"/>
      <c r="AS1185" s="535"/>
    </row>
    <row r="1186" spans="15:45" s="68" customFormat="1" x14ac:dyDescent="0.2">
      <c r="O1186" s="535"/>
      <c r="AS1186" s="535"/>
    </row>
    <row r="1187" spans="15:45" s="68" customFormat="1" x14ac:dyDescent="0.2">
      <c r="O1187" s="535"/>
      <c r="AS1187" s="535"/>
    </row>
    <row r="1188" spans="15:45" s="68" customFormat="1" x14ac:dyDescent="0.2">
      <c r="O1188" s="535"/>
      <c r="AS1188" s="535"/>
    </row>
    <row r="1189" spans="15:45" s="68" customFormat="1" x14ac:dyDescent="0.2">
      <c r="O1189" s="535"/>
      <c r="AS1189" s="535"/>
    </row>
    <row r="1190" spans="15:45" s="68" customFormat="1" x14ac:dyDescent="0.2">
      <c r="O1190" s="535"/>
      <c r="AS1190" s="535"/>
    </row>
    <row r="1191" spans="15:45" s="68" customFormat="1" x14ac:dyDescent="0.2">
      <c r="O1191" s="535"/>
      <c r="AS1191" s="535"/>
    </row>
    <row r="1192" spans="15:45" s="68" customFormat="1" x14ac:dyDescent="0.2">
      <c r="O1192" s="535"/>
      <c r="AS1192" s="535"/>
    </row>
    <row r="1193" spans="15:45" s="68" customFormat="1" x14ac:dyDescent="0.2">
      <c r="O1193" s="535"/>
      <c r="AS1193" s="535"/>
    </row>
    <row r="1194" spans="15:45" s="68" customFormat="1" x14ac:dyDescent="0.2">
      <c r="O1194" s="535"/>
      <c r="AS1194" s="535"/>
    </row>
    <row r="1195" spans="15:45" s="68" customFormat="1" x14ac:dyDescent="0.2">
      <c r="O1195" s="535"/>
      <c r="AS1195" s="535"/>
    </row>
    <row r="1196" spans="15:45" s="68" customFormat="1" x14ac:dyDescent="0.2">
      <c r="O1196" s="535"/>
      <c r="AS1196" s="535"/>
    </row>
    <row r="1197" spans="15:45" s="68" customFormat="1" x14ac:dyDescent="0.2">
      <c r="O1197" s="535"/>
      <c r="AS1197" s="535"/>
    </row>
    <row r="1198" spans="15:45" s="68" customFormat="1" x14ac:dyDescent="0.2">
      <c r="O1198" s="535"/>
      <c r="AS1198" s="535"/>
    </row>
    <row r="1199" spans="15:45" s="68" customFormat="1" x14ac:dyDescent="0.2">
      <c r="O1199" s="535"/>
      <c r="AS1199" s="535"/>
    </row>
    <row r="1200" spans="15:45" s="68" customFormat="1" x14ac:dyDescent="0.2">
      <c r="O1200" s="535"/>
      <c r="AS1200" s="535"/>
    </row>
    <row r="1201" spans="15:45" s="68" customFormat="1" x14ac:dyDescent="0.2">
      <c r="O1201" s="535"/>
      <c r="AS1201" s="535"/>
    </row>
    <row r="1202" spans="15:45" s="68" customFormat="1" x14ac:dyDescent="0.2">
      <c r="O1202" s="535"/>
      <c r="AS1202" s="535"/>
    </row>
    <row r="1203" spans="15:45" s="68" customFormat="1" x14ac:dyDescent="0.2">
      <c r="O1203" s="535"/>
      <c r="AS1203" s="535"/>
    </row>
    <row r="1204" spans="15:45" s="68" customFormat="1" x14ac:dyDescent="0.2">
      <c r="O1204" s="535"/>
      <c r="AS1204" s="535"/>
    </row>
    <row r="1205" spans="15:45" s="68" customFormat="1" x14ac:dyDescent="0.2">
      <c r="O1205" s="535"/>
      <c r="AS1205" s="535"/>
    </row>
    <row r="1206" spans="15:45" s="68" customFormat="1" x14ac:dyDescent="0.2">
      <c r="O1206" s="535"/>
      <c r="AS1206" s="535"/>
    </row>
    <row r="1207" spans="15:45" s="68" customFormat="1" x14ac:dyDescent="0.2">
      <c r="O1207" s="535"/>
      <c r="AS1207" s="535"/>
    </row>
    <row r="1208" spans="15:45" s="68" customFormat="1" x14ac:dyDescent="0.2">
      <c r="O1208" s="535"/>
      <c r="AS1208" s="535"/>
    </row>
    <row r="1209" spans="15:45" s="68" customFormat="1" x14ac:dyDescent="0.2">
      <c r="O1209" s="535"/>
      <c r="AS1209" s="535"/>
    </row>
    <row r="1210" spans="15:45" s="68" customFormat="1" x14ac:dyDescent="0.2">
      <c r="O1210" s="535"/>
      <c r="AS1210" s="535"/>
    </row>
    <row r="1211" spans="15:45" s="68" customFormat="1" x14ac:dyDescent="0.2">
      <c r="O1211" s="535"/>
      <c r="AS1211" s="535"/>
    </row>
    <row r="1212" spans="15:45" s="68" customFormat="1" x14ac:dyDescent="0.2">
      <c r="O1212" s="535"/>
      <c r="AS1212" s="535"/>
    </row>
    <row r="1213" spans="15:45" s="68" customFormat="1" x14ac:dyDescent="0.2">
      <c r="O1213" s="535"/>
      <c r="AS1213" s="535"/>
    </row>
    <row r="1214" spans="15:45" s="68" customFormat="1" x14ac:dyDescent="0.2">
      <c r="O1214" s="535"/>
      <c r="AS1214" s="535"/>
    </row>
    <row r="1215" spans="15:45" s="68" customFormat="1" x14ac:dyDescent="0.2">
      <c r="O1215" s="535"/>
      <c r="AS1215" s="535"/>
    </row>
    <row r="1216" spans="15:45" s="68" customFormat="1" x14ac:dyDescent="0.2">
      <c r="O1216" s="535"/>
      <c r="AS1216" s="535"/>
    </row>
    <row r="1217" spans="15:45" s="68" customFormat="1" x14ac:dyDescent="0.2">
      <c r="O1217" s="535"/>
      <c r="AS1217" s="535"/>
    </row>
    <row r="1218" spans="15:45" s="68" customFormat="1" x14ac:dyDescent="0.2">
      <c r="O1218" s="535"/>
      <c r="AS1218" s="535"/>
    </row>
    <row r="1219" spans="15:45" s="68" customFormat="1" x14ac:dyDescent="0.2">
      <c r="O1219" s="535"/>
      <c r="AS1219" s="535"/>
    </row>
    <row r="1220" spans="15:45" s="68" customFormat="1" x14ac:dyDescent="0.2">
      <c r="O1220" s="535"/>
      <c r="AS1220" s="535"/>
    </row>
    <row r="1221" spans="15:45" s="68" customFormat="1" x14ac:dyDescent="0.2">
      <c r="O1221" s="535"/>
      <c r="AS1221" s="535"/>
    </row>
    <row r="1222" spans="15:45" s="68" customFormat="1" x14ac:dyDescent="0.2">
      <c r="O1222" s="535"/>
      <c r="AS1222" s="535"/>
    </row>
    <row r="1223" spans="15:45" s="68" customFormat="1" x14ac:dyDescent="0.2">
      <c r="O1223" s="535"/>
      <c r="AS1223" s="535"/>
    </row>
    <row r="1224" spans="15:45" s="68" customFormat="1" x14ac:dyDescent="0.2">
      <c r="O1224" s="535"/>
      <c r="AS1224" s="535"/>
    </row>
    <row r="1225" spans="15:45" s="68" customFormat="1" x14ac:dyDescent="0.2">
      <c r="O1225" s="535"/>
      <c r="AS1225" s="535"/>
    </row>
    <row r="1226" spans="15:45" s="68" customFormat="1" x14ac:dyDescent="0.2">
      <c r="O1226" s="535"/>
      <c r="AS1226" s="535"/>
    </row>
    <row r="1227" spans="15:45" s="68" customFormat="1" x14ac:dyDescent="0.2">
      <c r="O1227" s="535"/>
      <c r="AS1227" s="535"/>
    </row>
    <row r="1228" spans="15:45" s="68" customFormat="1" x14ac:dyDescent="0.2">
      <c r="O1228" s="535"/>
      <c r="AS1228" s="535"/>
    </row>
    <row r="1229" spans="15:45" s="68" customFormat="1" x14ac:dyDescent="0.2">
      <c r="O1229" s="535"/>
      <c r="AS1229" s="535"/>
    </row>
    <row r="1230" spans="15:45" s="68" customFormat="1" x14ac:dyDescent="0.2">
      <c r="O1230" s="535"/>
      <c r="AS1230" s="535"/>
    </row>
    <row r="1231" spans="15:45" s="68" customFormat="1" x14ac:dyDescent="0.2">
      <c r="O1231" s="535"/>
      <c r="AS1231" s="535"/>
    </row>
    <row r="1232" spans="15:45" s="68" customFormat="1" x14ac:dyDescent="0.2">
      <c r="O1232" s="535"/>
      <c r="AS1232" s="535"/>
    </row>
    <row r="1233" spans="15:45" s="68" customFormat="1" x14ac:dyDescent="0.2">
      <c r="O1233" s="535"/>
      <c r="AS1233" s="535"/>
    </row>
    <row r="1234" spans="15:45" s="68" customFormat="1" x14ac:dyDescent="0.2">
      <c r="O1234" s="535"/>
      <c r="AS1234" s="535"/>
    </row>
    <row r="1235" spans="15:45" s="68" customFormat="1" x14ac:dyDescent="0.2">
      <c r="O1235" s="535"/>
      <c r="AS1235" s="535"/>
    </row>
    <row r="1236" spans="15:45" s="68" customFormat="1" x14ac:dyDescent="0.2">
      <c r="O1236" s="535"/>
      <c r="AS1236" s="535"/>
    </row>
    <row r="1237" spans="15:45" s="68" customFormat="1" x14ac:dyDescent="0.2">
      <c r="O1237" s="535"/>
      <c r="AS1237" s="535"/>
    </row>
    <row r="1238" spans="15:45" s="68" customFormat="1" x14ac:dyDescent="0.2">
      <c r="O1238" s="535"/>
      <c r="AS1238" s="535"/>
    </row>
    <row r="1239" spans="15:45" s="68" customFormat="1" x14ac:dyDescent="0.2">
      <c r="O1239" s="535"/>
      <c r="AS1239" s="535"/>
    </row>
    <row r="1240" spans="15:45" s="68" customFormat="1" x14ac:dyDescent="0.2">
      <c r="O1240" s="535"/>
      <c r="AS1240" s="535"/>
    </row>
    <row r="1241" spans="15:45" s="68" customFormat="1" x14ac:dyDescent="0.2">
      <c r="O1241" s="535"/>
      <c r="AS1241" s="535"/>
    </row>
    <row r="1242" spans="15:45" s="68" customFormat="1" x14ac:dyDescent="0.2">
      <c r="O1242" s="535"/>
      <c r="AS1242" s="535"/>
    </row>
    <row r="1243" spans="15:45" s="68" customFormat="1" x14ac:dyDescent="0.2">
      <c r="O1243" s="535"/>
      <c r="AS1243" s="535"/>
    </row>
    <row r="1244" spans="15:45" s="68" customFormat="1" x14ac:dyDescent="0.2">
      <c r="O1244" s="535"/>
      <c r="AS1244" s="535"/>
    </row>
    <row r="1245" spans="15:45" s="68" customFormat="1" x14ac:dyDescent="0.2">
      <c r="O1245" s="535"/>
      <c r="AS1245" s="535"/>
    </row>
    <row r="1246" spans="15:45" s="68" customFormat="1" x14ac:dyDescent="0.2">
      <c r="O1246" s="535"/>
      <c r="AS1246" s="535"/>
    </row>
    <row r="1247" spans="15:45" s="68" customFormat="1" x14ac:dyDescent="0.2">
      <c r="O1247" s="535"/>
      <c r="AS1247" s="535"/>
    </row>
    <row r="1248" spans="15:45" s="68" customFormat="1" x14ac:dyDescent="0.2">
      <c r="O1248" s="535"/>
      <c r="AS1248" s="535"/>
    </row>
    <row r="1249" spans="15:45" s="68" customFormat="1" x14ac:dyDescent="0.2">
      <c r="O1249" s="535"/>
      <c r="AS1249" s="535"/>
    </row>
    <row r="1250" spans="15:45" s="68" customFormat="1" x14ac:dyDescent="0.2">
      <c r="O1250" s="535"/>
      <c r="AS1250" s="535"/>
    </row>
    <row r="1251" spans="15:45" s="68" customFormat="1" x14ac:dyDescent="0.2">
      <c r="O1251" s="535"/>
      <c r="AS1251" s="535"/>
    </row>
    <row r="1252" spans="15:45" s="68" customFormat="1" x14ac:dyDescent="0.2">
      <c r="O1252" s="535"/>
      <c r="AS1252" s="535"/>
    </row>
    <row r="1253" spans="15:45" s="68" customFormat="1" x14ac:dyDescent="0.2">
      <c r="O1253" s="535"/>
      <c r="AS1253" s="535"/>
    </row>
    <row r="1254" spans="15:45" s="68" customFormat="1" x14ac:dyDescent="0.2">
      <c r="O1254" s="535"/>
      <c r="AS1254" s="535"/>
    </row>
    <row r="1255" spans="15:45" s="68" customFormat="1" x14ac:dyDescent="0.2">
      <c r="O1255" s="535"/>
      <c r="AS1255" s="535"/>
    </row>
    <row r="1256" spans="15:45" s="68" customFormat="1" x14ac:dyDescent="0.2">
      <c r="O1256" s="535"/>
      <c r="AS1256" s="535"/>
    </row>
    <row r="1257" spans="15:45" s="68" customFormat="1" x14ac:dyDescent="0.2">
      <c r="O1257" s="535"/>
      <c r="AS1257" s="535"/>
    </row>
    <row r="1258" spans="15:45" s="68" customFormat="1" x14ac:dyDescent="0.2">
      <c r="O1258" s="535"/>
      <c r="AS1258" s="535"/>
    </row>
    <row r="1259" spans="15:45" s="68" customFormat="1" x14ac:dyDescent="0.2">
      <c r="O1259" s="535"/>
      <c r="AS1259" s="535"/>
    </row>
    <row r="1260" spans="15:45" s="68" customFormat="1" x14ac:dyDescent="0.2">
      <c r="O1260" s="535"/>
      <c r="AS1260" s="535"/>
    </row>
    <row r="1261" spans="15:45" s="68" customFormat="1" x14ac:dyDescent="0.2">
      <c r="O1261" s="535"/>
      <c r="AS1261" s="535"/>
    </row>
    <row r="1262" spans="15:45" s="68" customFormat="1" x14ac:dyDescent="0.2">
      <c r="O1262" s="535"/>
      <c r="AS1262" s="535"/>
    </row>
    <row r="1263" spans="15:45" s="68" customFormat="1" x14ac:dyDescent="0.2">
      <c r="O1263" s="535"/>
      <c r="AS1263" s="535"/>
    </row>
    <row r="1264" spans="15:45" s="68" customFormat="1" x14ac:dyDescent="0.2">
      <c r="O1264" s="535"/>
      <c r="AS1264" s="535"/>
    </row>
    <row r="1265" spans="15:45" s="68" customFormat="1" x14ac:dyDescent="0.2">
      <c r="O1265" s="535"/>
      <c r="AS1265" s="535"/>
    </row>
    <row r="1266" spans="15:45" s="68" customFormat="1" x14ac:dyDescent="0.2">
      <c r="O1266" s="535"/>
      <c r="AS1266" s="535"/>
    </row>
    <row r="1267" spans="15:45" s="68" customFormat="1" x14ac:dyDescent="0.2">
      <c r="O1267" s="535"/>
      <c r="AS1267" s="535"/>
    </row>
    <row r="1268" spans="15:45" s="68" customFormat="1" x14ac:dyDescent="0.2">
      <c r="O1268" s="535"/>
      <c r="AS1268" s="535"/>
    </row>
    <row r="1269" spans="15:45" s="68" customFormat="1" x14ac:dyDescent="0.2">
      <c r="O1269" s="535"/>
      <c r="AS1269" s="535"/>
    </row>
    <row r="1270" spans="15:45" s="68" customFormat="1" x14ac:dyDescent="0.2">
      <c r="O1270" s="535"/>
      <c r="AS1270" s="535"/>
    </row>
    <row r="1271" spans="15:45" s="68" customFormat="1" x14ac:dyDescent="0.2">
      <c r="O1271" s="535"/>
      <c r="AS1271" s="535"/>
    </row>
    <row r="1272" spans="15:45" s="68" customFormat="1" x14ac:dyDescent="0.2">
      <c r="O1272" s="535"/>
      <c r="AS1272" s="535"/>
    </row>
    <row r="1273" spans="15:45" s="68" customFormat="1" x14ac:dyDescent="0.2">
      <c r="O1273" s="535"/>
      <c r="AS1273" s="535"/>
    </row>
    <row r="1274" spans="15:45" s="68" customFormat="1" x14ac:dyDescent="0.2">
      <c r="O1274" s="535"/>
      <c r="AS1274" s="535"/>
    </row>
    <row r="1275" spans="15:45" s="68" customFormat="1" x14ac:dyDescent="0.2">
      <c r="O1275" s="535"/>
      <c r="AS1275" s="535"/>
    </row>
    <row r="1276" spans="15:45" s="68" customFormat="1" x14ac:dyDescent="0.2">
      <c r="O1276" s="535"/>
      <c r="AS1276" s="535"/>
    </row>
    <row r="1277" spans="15:45" s="68" customFormat="1" x14ac:dyDescent="0.2">
      <c r="O1277" s="535"/>
      <c r="AS1277" s="535"/>
    </row>
    <row r="1278" spans="15:45" s="68" customFormat="1" x14ac:dyDescent="0.2">
      <c r="O1278" s="535"/>
      <c r="AS1278" s="535"/>
    </row>
    <row r="1279" spans="15:45" s="68" customFormat="1" x14ac:dyDescent="0.2">
      <c r="O1279" s="535"/>
      <c r="AS1279" s="535"/>
    </row>
    <row r="1280" spans="15:45" s="68" customFormat="1" x14ac:dyDescent="0.2">
      <c r="O1280" s="535"/>
      <c r="AS1280" s="535"/>
    </row>
    <row r="1281" spans="15:45" s="68" customFormat="1" x14ac:dyDescent="0.2">
      <c r="O1281" s="535"/>
      <c r="AS1281" s="535"/>
    </row>
    <row r="1282" spans="15:45" s="68" customFormat="1" x14ac:dyDescent="0.2">
      <c r="O1282" s="535"/>
      <c r="AS1282" s="535"/>
    </row>
    <row r="1283" spans="15:45" s="68" customFormat="1" x14ac:dyDescent="0.2">
      <c r="O1283" s="535"/>
      <c r="AS1283" s="535"/>
    </row>
    <row r="1284" spans="15:45" s="68" customFormat="1" x14ac:dyDescent="0.2">
      <c r="O1284" s="535"/>
      <c r="AS1284" s="535"/>
    </row>
    <row r="1285" spans="15:45" s="68" customFormat="1" x14ac:dyDescent="0.2">
      <c r="O1285" s="535"/>
      <c r="AS1285" s="535"/>
    </row>
    <row r="1286" spans="15:45" s="68" customFormat="1" x14ac:dyDescent="0.2">
      <c r="O1286" s="535"/>
      <c r="AS1286" s="535"/>
    </row>
    <row r="1287" spans="15:45" s="68" customFormat="1" x14ac:dyDescent="0.2">
      <c r="O1287" s="535"/>
      <c r="AS1287" s="535"/>
    </row>
    <row r="1288" spans="15:45" s="68" customFormat="1" x14ac:dyDescent="0.2">
      <c r="O1288" s="535"/>
      <c r="AS1288" s="535"/>
    </row>
    <row r="1289" spans="15:45" s="68" customFormat="1" x14ac:dyDescent="0.2">
      <c r="O1289" s="535"/>
      <c r="AS1289" s="535"/>
    </row>
    <row r="1290" spans="15:45" s="68" customFormat="1" x14ac:dyDescent="0.2">
      <c r="O1290" s="535"/>
      <c r="AS1290" s="535"/>
    </row>
    <row r="1291" spans="15:45" s="68" customFormat="1" x14ac:dyDescent="0.2">
      <c r="O1291" s="535"/>
      <c r="AS1291" s="535"/>
    </row>
    <row r="1292" spans="15:45" s="68" customFormat="1" x14ac:dyDescent="0.2">
      <c r="O1292" s="535"/>
      <c r="AS1292" s="535"/>
    </row>
    <row r="1293" spans="15:45" s="68" customFormat="1" x14ac:dyDescent="0.2">
      <c r="O1293" s="535"/>
      <c r="AS1293" s="535"/>
    </row>
    <row r="1294" spans="15:45" s="68" customFormat="1" x14ac:dyDescent="0.2">
      <c r="O1294" s="535"/>
      <c r="AS1294" s="535"/>
    </row>
    <row r="1295" spans="15:45" s="68" customFormat="1" x14ac:dyDescent="0.2">
      <c r="O1295" s="535"/>
      <c r="AS1295" s="535"/>
    </row>
    <row r="1296" spans="15:45" s="68" customFormat="1" x14ac:dyDescent="0.2">
      <c r="O1296" s="535"/>
      <c r="AS1296" s="535"/>
    </row>
    <row r="1297" spans="15:45" s="68" customFormat="1" x14ac:dyDescent="0.2">
      <c r="O1297" s="535"/>
      <c r="AS1297" s="535"/>
    </row>
    <row r="1298" spans="15:45" s="68" customFormat="1" x14ac:dyDescent="0.2">
      <c r="O1298" s="535"/>
      <c r="AS1298" s="535"/>
    </row>
    <row r="1299" spans="15:45" s="68" customFormat="1" x14ac:dyDescent="0.2">
      <c r="O1299" s="535"/>
      <c r="AS1299" s="535"/>
    </row>
    <row r="1300" spans="15:45" s="68" customFormat="1" x14ac:dyDescent="0.2">
      <c r="O1300" s="535"/>
      <c r="AS1300" s="535"/>
    </row>
    <row r="1301" spans="15:45" s="68" customFormat="1" x14ac:dyDescent="0.2">
      <c r="O1301" s="535"/>
      <c r="AS1301" s="535"/>
    </row>
    <row r="1302" spans="15:45" s="68" customFormat="1" x14ac:dyDescent="0.2">
      <c r="O1302" s="535"/>
      <c r="AS1302" s="535"/>
    </row>
    <row r="1303" spans="15:45" s="68" customFormat="1" x14ac:dyDescent="0.2">
      <c r="O1303" s="535"/>
      <c r="AS1303" s="535"/>
    </row>
    <row r="1304" spans="15:45" s="68" customFormat="1" x14ac:dyDescent="0.2">
      <c r="O1304" s="535"/>
      <c r="AS1304" s="535"/>
    </row>
    <row r="1305" spans="15:45" s="68" customFormat="1" x14ac:dyDescent="0.2">
      <c r="O1305" s="535"/>
      <c r="AS1305" s="535"/>
    </row>
    <row r="1306" spans="15:45" s="68" customFormat="1" x14ac:dyDescent="0.2">
      <c r="O1306" s="535"/>
      <c r="AS1306" s="535"/>
    </row>
    <row r="1307" spans="15:45" s="68" customFormat="1" x14ac:dyDescent="0.2">
      <c r="O1307" s="535"/>
      <c r="AS1307" s="535"/>
    </row>
    <row r="1308" spans="15:45" s="68" customFormat="1" x14ac:dyDescent="0.2">
      <c r="O1308" s="535"/>
      <c r="AS1308" s="535"/>
    </row>
    <row r="1309" spans="15:45" s="68" customFormat="1" x14ac:dyDescent="0.2">
      <c r="O1309" s="535"/>
      <c r="AS1309" s="535"/>
    </row>
    <row r="1310" spans="15:45" s="68" customFormat="1" x14ac:dyDescent="0.2">
      <c r="O1310" s="535"/>
      <c r="AS1310" s="535"/>
    </row>
    <row r="1311" spans="15:45" s="68" customFormat="1" x14ac:dyDescent="0.2">
      <c r="O1311" s="535"/>
      <c r="AS1311" s="535"/>
    </row>
    <row r="1312" spans="15:45" s="68" customFormat="1" x14ac:dyDescent="0.2">
      <c r="O1312" s="535"/>
      <c r="AS1312" s="535"/>
    </row>
    <row r="1313" spans="15:45" s="68" customFormat="1" x14ac:dyDescent="0.2">
      <c r="O1313" s="535"/>
      <c r="AS1313" s="535"/>
    </row>
    <row r="1314" spans="15:45" s="68" customFormat="1" x14ac:dyDescent="0.2">
      <c r="O1314" s="535"/>
      <c r="AS1314" s="535"/>
    </row>
    <row r="1315" spans="15:45" s="68" customFormat="1" x14ac:dyDescent="0.2">
      <c r="O1315" s="535"/>
      <c r="AS1315" s="535"/>
    </row>
    <row r="1316" spans="15:45" s="68" customFormat="1" x14ac:dyDescent="0.2">
      <c r="O1316" s="535"/>
      <c r="AS1316" s="535"/>
    </row>
    <row r="1317" spans="15:45" s="68" customFormat="1" x14ac:dyDescent="0.2">
      <c r="O1317" s="535"/>
      <c r="AS1317" s="535"/>
    </row>
    <row r="1318" spans="15:45" s="68" customFormat="1" x14ac:dyDescent="0.2">
      <c r="O1318" s="535"/>
      <c r="AS1318" s="535"/>
    </row>
    <row r="1319" spans="15:45" s="68" customFormat="1" x14ac:dyDescent="0.2">
      <c r="O1319" s="535"/>
      <c r="AS1319" s="535"/>
    </row>
    <row r="1320" spans="15:45" s="68" customFormat="1" x14ac:dyDescent="0.2">
      <c r="O1320" s="535"/>
      <c r="AS1320" s="535"/>
    </row>
    <row r="1321" spans="15:45" s="68" customFormat="1" x14ac:dyDescent="0.2">
      <c r="O1321" s="535"/>
      <c r="AS1321" s="535"/>
    </row>
    <row r="1322" spans="15:45" s="68" customFormat="1" x14ac:dyDescent="0.2">
      <c r="O1322" s="535"/>
      <c r="AS1322" s="535"/>
    </row>
    <row r="1323" spans="15:45" s="68" customFormat="1" x14ac:dyDescent="0.2">
      <c r="O1323" s="535"/>
      <c r="AS1323" s="535"/>
    </row>
    <row r="1324" spans="15:45" s="68" customFormat="1" x14ac:dyDescent="0.2">
      <c r="O1324" s="535"/>
      <c r="AS1324" s="535"/>
    </row>
    <row r="1325" spans="15:45" s="68" customFormat="1" x14ac:dyDescent="0.2">
      <c r="O1325" s="535"/>
      <c r="AS1325" s="535"/>
    </row>
    <row r="1326" spans="15:45" s="68" customFormat="1" x14ac:dyDescent="0.2">
      <c r="O1326" s="535"/>
      <c r="AS1326" s="535"/>
    </row>
    <row r="1327" spans="15:45" s="68" customFormat="1" x14ac:dyDescent="0.2">
      <c r="O1327" s="535"/>
      <c r="AS1327" s="535"/>
    </row>
    <row r="1328" spans="15:45" s="68" customFormat="1" x14ac:dyDescent="0.2">
      <c r="O1328" s="535"/>
      <c r="AS1328" s="535"/>
    </row>
    <row r="1329" spans="15:45" s="68" customFormat="1" x14ac:dyDescent="0.2">
      <c r="O1329" s="535"/>
      <c r="AS1329" s="535"/>
    </row>
    <row r="1330" spans="15:45" s="68" customFormat="1" x14ac:dyDescent="0.2">
      <c r="O1330" s="535"/>
      <c r="AS1330" s="535"/>
    </row>
    <row r="1331" spans="15:45" s="68" customFormat="1" x14ac:dyDescent="0.2">
      <c r="O1331" s="535"/>
      <c r="AS1331" s="535"/>
    </row>
    <row r="1332" spans="15:45" s="68" customFormat="1" x14ac:dyDescent="0.2">
      <c r="O1332" s="535"/>
      <c r="AS1332" s="535"/>
    </row>
    <row r="1333" spans="15:45" s="68" customFormat="1" x14ac:dyDescent="0.2">
      <c r="O1333" s="535"/>
      <c r="AS1333" s="535"/>
    </row>
    <row r="1334" spans="15:45" s="68" customFormat="1" x14ac:dyDescent="0.2">
      <c r="O1334" s="535"/>
      <c r="AS1334" s="535"/>
    </row>
    <row r="1335" spans="15:45" s="68" customFormat="1" x14ac:dyDescent="0.2">
      <c r="O1335" s="535"/>
      <c r="AS1335" s="535"/>
    </row>
    <row r="1336" spans="15:45" s="68" customFormat="1" x14ac:dyDescent="0.2">
      <c r="O1336" s="535"/>
      <c r="AS1336" s="535"/>
    </row>
    <row r="1337" spans="15:45" s="68" customFormat="1" x14ac:dyDescent="0.2">
      <c r="O1337" s="535"/>
      <c r="AS1337" s="535"/>
    </row>
    <row r="1338" spans="15:45" s="68" customFormat="1" x14ac:dyDescent="0.2">
      <c r="O1338" s="535"/>
      <c r="AS1338" s="535"/>
    </row>
    <row r="1339" spans="15:45" s="68" customFormat="1" x14ac:dyDescent="0.2">
      <c r="O1339" s="535"/>
      <c r="AS1339" s="535"/>
    </row>
    <row r="1340" spans="15:45" s="68" customFormat="1" x14ac:dyDescent="0.2">
      <c r="O1340" s="535"/>
      <c r="AS1340" s="535"/>
    </row>
    <row r="1341" spans="15:45" s="68" customFormat="1" x14ac:dyDescent="0.2">
      <c r="O1341" s="535"/>
      <c r="AS1341" s="535"/>
    </row>
    <row r="1342" spans="15:45" s="68" customFormat="1" x14ac:dyDescent="0.2">
      <c r="O1342" s="535"/>
      <c r="AS1342" s="535"/>
    </row>
    <row r="1343" spans="15:45" s="68" customFormat="1" x14ac:dyDescent="0.2">
      <c r="O1343" s="535"/>
      <c r="AS1343" s="535"/>
    </row>
    <row r="1344" spans="15:45" s="68" customFormat="1" x14ac:dyDescent="0.2">
      <c r="O1344" s="535"/>
      <c r="AS1344" s="535"/>
    </row>
    <row r="1345" spans="15:45" s="68" customFormat="1" x14ac:dyDescent="0.2">
      <c r="O1345" s="535"/>
      <c r="AS1345" s="535"/>
    </row>
    <row r="1346" spans="15:45" s="68" customFormat="1" x14ac:dyDescent="0.2">
      <c r="O1346" s="535"/>
      <c r="AS1346" s="535"/>
    </row>
    <row r="1347" spans="15:45" s="68" customFormat="1" x14ac:dyDescent="0.2">
      <c r="O1347" s="535"/>
      <c r="AS1347" s="535"/>
    </row>
    <row r="1348" spans="15:45" s="68" customFormat="1" x14ac:dyDescent="0.2">
      <c r="O1348" s="535"/>
      <c r="AS1348" s="535"/>
    </row>
    <row r="1349" spans="15:45" s="68" customFormat="1" x14ac:dyDescent="0.2">
      <c r="O1349" s="535"/>
      <c r="AS1349" s="535"/>
    </row>
    <row r="1350" spans="15:45" s="68" customFormat="1" x14ac:dyDescent="0.2">
      <c r="O1350" s="535"/>
      <c r="AS1350" s="535"/>
    </row>
    <row r="1351" spans="15:45" s="68" customFormat="1" x14ac:dyDescent="0.2">
      <c r="O1351" s="535"/>
      <c r="AS1351" s="535"/>
    </row>
    <row r="1352" spans="15:45" s="68" customFormat="1" x14ac:dyDescent="0.2">
      <c r="O1352" s="535"/>
      <c r="AS1352" s="535"/>
    </row>
    <row r="1353" spans="15:45" s="68" customFormat="1" x14ac:dyDescent="0.2">
      <c r="O1353" s="535"/>
      <c r="AS1353" s="535"/>
    </row>
    <row r="1354" spans="15:45" s="68" customFormat="1" x14ac:dyDescent="0.2">
      <c r="O1354" s="535"/>
      <c r="AS1354" s="535"/>
    </row>
    <row r="1355" spans="15:45" s="68" customFormat="1" x14ac:dyDescent="0.2">
      <c r="O1355" s="535"/>
      <c r="AS1355" s="535"/>
    </row>
    <row r="1356" spans="15:45" s="68" customFormat="1" x14ac:dyDescent="0.2">
      <c r="O1356" s="535"/>
      <c r="AS1356" s="535"/>
    </row>
    <row r="1357" spans="15:45" s="68" customFormat="1" x14ac:dyDescent="0.2">
      <c r="O1357" s="535"/>
      <c r="AS1357" s="535"/>
    </row>
    <row r="1358" spans="15:45" s="68" customFormat="1" x14ac:dyDescent="0.2">
      <c r="O1358" s="535"/>
      <c r="AS1358" s="535"/>
    </row>
    <row r="1359" spans="15:45" s="68" customFormat="1" x14ac:dyDescent="0.2">
      <c r="O1359" s="535"/>
      <c r="AS1359" s="535"/>
    </row>
    <row r="1360" spans="15:45" s="68" customFormat="1" x14ac:dyDescent="0.2">
      <c r="O1360" s="535"/>
      <c r="AS1360" s="535"/>
    </row>
    <row r="1361" spans="15:45" s="68" customFormat="1" x14ac:dyDescent="0.2">
      <c r="O1361" s="535"/>
      <c r="AS1361" s="535"/>
    </row>
    <row r="1362" spans="15:45" s="68" customFormat="1" x14ac:dyDescent="0.2">
      <c r="O1362" s="535"/>
      <c r="AS1362" s="535"/>
    </row>
    <row r="1363" spans="15:45" s="68" customFormat="1" x14ac:dyDescent="0.2">
      <c r="O1363" s="535"/>
      <c r="AS1363" s="535"/>
    </row>
    <row r="1364" spans="15:45" s="68" customFormat="1" x14ac:dyDescent="0.2">
      <c r="O1364" s="535"/>
      <c r="AS1364" s="535"/>
    </row>
    <row r="1365" spans="15:45" s="68" customFormat="1" x14ac:dyDescent="0.2">
      <c r="O1365" s="535"/>
      <c r="AS1365" s="535"/>
    </row>
    <row r="1366" spans="15:45" s="68" customFormat="1" x14ac:dyDescent="0.2">
      <c r="O1366" s="535"/>
      <c r="AS1366" s="535"/>
    </row>
    <row r="1367" spans="15:45" s="68" customFormat="1" x14ac:dyDescent="0.2">
      <c r="O1367" s="535"/>
      <c r="AS1367" s="535"/>
    </row>
    <row r="1368" spans="15:45" s="68" customFormat="1" x14ac:dyDescent="0.2">
      <c r="O1368" s="535"/>
      <c r="AS1368" s="535"/>
    </row>
    <row r="1369" spans="15:45" s="68" customFormat="1" x14ac:dyDescent="0.2">
      <c r="O1369" s="535"/>
      <c r="AS1369" s="535"/>
    </row>
    <row r="1370" spans="15:45" s="68" customFormat="1" x14ac:dyDescent="0.2">
      <c r="O1370" s="535"/>
      <c r="AS1370" s="535"/>
    </row>
    <row r="1371" spans="15:45" s="68" customFormat="1" x14ac:dyDescent="0.2">
      <c r="O1371" s="535"/>
      <c r="AS1371" s="535"/>
    </row>
    <row r="1372" spans="15:45" s="68" customFormat="1" x14ac:dyDescent="0.2">
      <c r="O1372" s="535"/>
      <c r="AS1372" s="535"/>
    </row>
    <row r="1373" spans="15:45" s="68" customFormat="1" x14ac:dyDescent="0.2">
      <c r="O1373" s="535"/>
      <c r="AS1373" s="535"/>
    </row>
    <row r="1374" spans="15:45" s="68" customFormat="1" x14ac:dyDescent="0.2">
      <c r="O1374" s="535"/>
      <c r="AS1374" s="535"/>
    </row>
    <row r="1375" spans="15:45" s="68" customFormat="1" x14ac:dyDescent="0.2">
      <c r="O1375" s="535"/>
      <c r="AS1375" s="535"/>
    </row>
    <row r="1376" spans="15:45" s="68" customFormat="1" x14ac:dyDescent="0.2">
      <c r="O1376" s="535"/>
      <c r="AS1376" s="535"/>
    </row>
    <row r="1377" spans="15:45" s="68" customFormat="1" x14ac:dyDescent="0.2">
      <c r="O1377" s="535"/>
      <c r="AS1377" s="535"/>
    </row>
    <row r="1378" spans="15:45" s="68" customFormat="1" x14ac:dyDescent="0.2">
      <c r="O1378" s="535"/>
      <c r="AS1378" s="535"/>
    </row>
    <row r="1379" spans="15:45" s="68" customFormat="1" x14ac:dyDescent="0.2">
      <c r="O1379" s="535"/>
      <c r="AS1379" s="535"/>
    </row>
    <row r="1380" spans="15:45" s="68" customFormat="1" x14ac:dyDescent="0.2">
      <c r="O1380" s="535"/>
      <c r="AS1380" s="535"/>
    </row>
    <row r="1381" spans="15:45" s="68" customFormat="1" x14ac:dyDescent="0.2">
      <c r="O1381" s="535"/>
      <c r="AS1381" s="535"/>
    </row>
    <row r="1382" spans="15:45" s="68" customFormat="1" x14ac:dyDescent="0.2">
      <c r="O1382" s="535"/>
      <c r="AS1382" s="535"/>
    </row>
    <row r="1383" spans="15:45" s="68" customFormat="1" x14ac:dyDescent="0.2">
      <c r="O1383" s="535"/>
      <c r="AS1383" s="535"/>
    </row>
    <row r="1384" spans="15:45" s="68" customFormat="1" x14ac:dyDescent="0.2">
      <c r="O1384" s="535"/>
      <c r="AS1384" s="535"/>
    </row>
    <row r="1385" spans="15:45" s="68" customFormat="1" x14ac:dyDescent="0.2">
      <c r="O1385" s="535"/>
      <c r="AS1385" s="535"/>
    </row>
    <row r="1386" spans="15:45" s="68" customFormat="1" x14ac:dyDescent="0.2">
      <c r="O1386" s="535"/>
      <c r="AS1386" s="535"/>
    </row>
    <row r="1387" spans="15:45" s="68" customFormat="1" x14ac:dyDescent="0.2">
      <c r="O1387" s="535"/>
      <c r="AS1387" s="535"/>
    </row>
    <row r="1388" spans="15:45" s="68" customFormat="1" x14ac:dyDescent="0.2">
      <c r="O1388" s="535"/>
      <c r="AS1388" s="535"/>
    </row>
    <row r="1389" spans="15:45" s="68" customFormat="1" x14ac:dyDescent="0.2">
      <c r="O1389" s="535"/>
      <c r="AS1389" s="535"/>
    </row>
    <row r="1390" spans="15:45" s="68" customFormat="1" x14ac:dyDescent="0.2">
      <c r="O1390" s="535"/>
      <c r="AS1390" s="535"/>
    </row>
    <row r="1391" spans="15:45" s="68" customFormat="1" x14ac:dyDescent="0.2">
      <c r="O1391" s="535"/>
      <c r="AS1391" s="535"/>
    </row>
    <row r="1392" spans="15:45" s="68" customFormat="1" x14ac:dyDescent="0.2">
      <c r="O1392" s="535"/>
      <c r="AS1392" s="535"/>
    </row>
    <row r="1393" spans="15:45" s="68" customFormat="1" x14ac:dyDescent="0.2">
      <c r="O1393" s="535"/>
      <c r="AS1393" s="535"/>
    </row>
    <row r="1394" spans="15:45" s="68" customFormat="1" x14ac:dyDescent="0.2">
      <c r="O1394" s="535"/>
      <c r="AS1394" s="535"/>
    </row>
    <row r="1395" spans="15:45" s="68" customFormat="1" x14ac:dyDescent="0.2">
      <c r="O1395" s="535"/>
      <c r="AS1395" s="535"/>
    </row>
    <row r="1396" spans="15:45" s="68" customFormat="1" x14ac:dyDescent="0.2">
      <c r="O1396" s="535"/>
      <c r="AS1396" s="535"/>
    </row>
    <row r="1397" spans="15:45" s="68" customFormat="1" x14ac:dyDescent="0.2">
      <c r="O1397" s="535"/>
      <c r="AS1397" s="535"/>
    </row>
    <row r="1398" spans="15:45" s="68" customFormat="1" x14ac:dyDescent="0.2">
      <c r="O1398" s="535"/>
      <c r="AS1398" s="535"/>
    </row>
    <row r="1399" spans="15:45" s="68" customFormat="1" x14ac:dyDescent="0.2">
      <c r="O1399" s="535"/>
      <c r="AS1399" s="535"/>
    </row>
    <row r="1400" spans="15:45" s="68" customFormat="1" x14ac:dyDescent="0.2">
      <c r="O1400" s="535"/>
      <c r="AS1400" s="535"/>
    </row>
    <row r="1401" spans="15:45" s="68" customFormat="1" x14ac:dyDescent="0.2">
      <c r="O1401" s="535"/>
      <c r="AS1401" s="535"/>
    </row>
    <row r="1402" spans="15:45" s="68" customFormat="1" x14ac:dyDescent="0.2">
      <c r="O1402" s="535"/>
      <c r="AS1402" s="535"/>
    </row>
    <row r="1403" spans="15:45" s="68" customFormat="1" x14ac:dyDescent="0.2">
      <c r="O1403" s="535"/>
      <c r="AS1403" s="535"/>
    </row>
    <row r="1404" spans="15:45" s="68" customFormat="1" x14ac:dyDescent="0.2">
      <c r="O1404" s="535"/>
      <c r="AS1404" s="535"/>
    </row>
    <row r="1405" spans="15:45" s="68" customFormat="1" x14ac:dyDescent="0.2">
      <c r="O1405" s="535"/>
      <c r="AS1405" s="535"/>
    </row>
    <row r="1406" spans="15:45" s="68" customFormat="1" x14ac:dyDescent="0.2">
      <c r="O1406" s="535"/>
      <c r="AS1406" s="535"/>
    </row>
    <row r="1407" spans="15:45" s="68" customFormat="1" x14ac:dyDescent="0.2">
      <c r="O1407" s="535"/>
      <c r="AS1407" s="535"/>
    </row>
    <row r="1408" spans="15:45" s="68" customFormat="1" x14ac:dyDescent="0.2">
      <c r="O1408" s="535"/>
      <c r="AS1408" s="535"/>
    </row>
    <row r="1409" spans="15:45" s="68" customFormat="1" x14ac:dyDescent="0.2">
      <c r="O1409" s="535"/>
      <c r="AS1409" s="535"/>
    </row>
    <row r="1410" spans="15:45" s="68" customFormat="1" x14ac:dyDescent="0.2">
      <c r="O1410" s="535"/>
      <c r="AS1410" s="535"/>
    </row>
    <row r="1411" spans="15:45" s="68" customFormat="1" x14ac:dyDescent="0.2">
      <c r="O1411" s="535"/>
      <c r="AS1411" s="535"/>
    </row>
    <row r="1412" spans="15:45" s="68" customFormat="1" x14ac:dyDescent="0.2">
      <c r="O1412" s="535"/>
      <c r="AS1412" s="535"/>
    </row>
    <row r="1413" spans="15:45" s="68" customFormat="1" x14ac:dyDescent="0.2">
      <c r="O1413" s="535"/>
      <c r="AS1413" s="535"/>
    </row>
    <row r="1414" spans="15:45" s="68" customFormat="1" x14ac:dyDescent="0.2">
      <c r="O1414" s="535"/>
      <c r="AS1414" s="535"/>
    </row>
    <row r="1415" spans="15:45" s="68" customFormat="1" x14ac:dyDescent="0.2">
      <c r="O1415" s="535"/>
      <c r="AS1415" s="535"/>
    </row>
    <row r="1416" spans="15:45" s="68" customFormat="1" x14ac:dyDescent="0.2">
      <c r="O1416" s="535"/>
      <c r="AS1416" s="535"/>
    </row>
    <row r="1417" spans="15:45" s="68" customFormat="1" x14ac:dyDescent="0.2">
      <c r="O1417" s="535"/>
      <c r="AS1417" s="535"/>
    </row>
    <row r="1418" spans="15:45" s="68" customFormat="1" x14ac:dyDescent="0.2">
      <c r="O1418" s="535"/>
      <c r="AS1418" s="535"/>
    </row>
    <row r="1419" spans="15:45" s="68" customFormat="1" x14ac:dyDescent="0.2">
      <c r="O1419" s="535"/>
      <c r="AS1419" s="535"/>
    </row>
    <row r="1420" spans="15:45" s="68" customFormat="1" x14ac:dyDescent="0.2">
      <c r="O1420" s="535"/>
      <c r="AS1420" s="535"/>
    </row>
    <row r="1421" spans="15:45" s="68" customFormat="1" x14ac:dyDescent="0.2">
      <c r="O1421" s="535"/>
      <c r="AS1421" s="535"/>
    </row>
    <row r="1422" spans="15:45" s="68" customFormat="1" x14ac:dyDescent="0.2">
      <c r="O1422" s="535"/>
      <c r="AS1422" s="535"/>
    </row>
    <row r="1423" spans="15:45" s="68" customFormat="1" x14ac:dyDescent="0.2">
      <c r="O1423" s="535"/>
      <c r="AS1423" s="535"/>
    </row>
    <row r="1424" spans="15:45" s="68" customFormat="1" x14ac:dyDescent="0.2">
      <c r="O1424" s="535"/>
      <c r="AS1424" s="535"/>
    </row>
    <row r="1425" spans="15:45" s="68" customFormat="1" x14ac:dyDescent="0.2">
      <c r="O1425" s="535"/>
      <c r="AS1425" s="535"/>
    </row>
    <row r="1426" spans="15:45" s="68" customFormat="1" x14ac:dyDescent="0.2">
      <c r="O1426" s="535"/>
      <c r="AS1426" s="535"/>
    </row>
    <row r="1427" spans="15:45" s="68" customFormat="1" x14ac:dyDescent="0.2">
      <c r="O1427" s="535"/>
      <c r="AS1427" s="535"/>
    </row>
    <row r="1428" spans="15:45" s="68" customFormat="1" x14ac:dyDescent="0.2">
      <c r="O1428" s="535"/>
      <c r="AS1428" s="535"/>
    </row>
    <row r="1429" spans="15:45" s="68" customFormat="1" x14ac:dyDescent="0.2">
      <c r="O1429" s="535"/>
      <c r="AS1429" s="535"/>
    </row>
    <row r="1430" spans="15:45" s="68" customFormat="1" x14ac:dyDescent="0.2">
      <c r="O1430" s="535"/>
      <c r="AS1430" s="535"/>
    </row>
    <row r="1431" spans="15:45" s="68" customFormat="1" x14ac:dyDescent="0.2">
      <c r="O1431" s="535"/>
      <c r="AS1431" s="535"/>
    </row>
    <row r="1432" spans="15:45" s="68" customFormat="1" x14ac:dyDescent="0.2">
      <c r="O1432" s="535"/>
      <c r="AS1432" s="535"/>
    </row>
    <row r="1433" spans="15:45" s="68" customFormat="1" x14ac:dyDescent="0.2">
      <c r="O1433" s="535"/>
      <c r="AS1433" s="535"/>
    </row>
    <row r="1434" spans="15:45" s="68" customFormat="1" x14ac:dyDescent="0.2">
      <c r="O1434" s="535"/>
      <c r="AS1434" s="535"/>
    </row>
    <row r="1435" spans="15:45" s="68" customFormat="1" x14ac:dyDescent="0.2">
      <c r="O1435" s="535"/>
      <c r="AS1435" s="535"/>
    </row>
    <row r="1436" spans="15:45" s="68" customFormat="1" x14ac:dyDescent="0.2">
      <c r="O1436" s="535"/>
      <c r="AS1436" s="535"/>
    </row>
    <row r="1437" spans="15:45" s="68" customFormat="1" x14ac:dyDescent="0.2">
      <c r="O1437" s="535"/>
      <c r="AS1437" s="535"/>
    </row>
    <row r="1438" spans="15:45" s="68" customFormat="1" x14ac:dyDescent="0.2">
      <c r="O1438" s="535"/>
      <c r="AS1438" s="535"/>
    </row>
    <row r="1439" spans="15:45" s="68" customFormat="1" x14ac:dyDescent="0.2">
      <c r="O1439" s="535"/>
      <c r="AS1439" s="535"/>
    </row>
    <row r="1440" spans="15:45" s="68" customFormat="1" x14ac:dyDescent="0.2">
      <c r="O1440" s="535"/>
      <c r="AS1440" s="535"/>
    </row>
    <row r="1441" spans="15:45" s="68" customFormat="1" x14ac:dyDescent="0.2">
      <c r="O1441" s="535"/>
      <c r="AS1441" s="535"/>
    </row>
    <row r="1442" spans="15:45" s="68" customFormat="1" x14ac:dyDescent="0.2">
      <c r="O1442" s="535"/>
      <c r="AS1442" s="535"/>
    </row>
    <row r="1443" spans="15:45" s="68" customFormat="1" x14ac:dyDescent="0.2">
      <c r="O1443" s="535"/>
      <c r="AS1443" s="535"/>
    </row>
    <row r="1444" spans="15:45" s="68" customFormat="1" x14ac:dyDescent="0.2">
      <c r="O1444" s="535"/>
      <c r="AS1444" s="535"/>
    </row>
    <row r="1445" spans="15:45" s="68" customFormat="1" x14ac:dyDescent="0.2">
      <c r="O1445" s="535"/>
      <c r="AS1445" s="535"/>
    </row>
    <row r="1446" spans="15:45" s="68" customFormat="1" x14ac:dyDescent="0.2">
      <c r="O1446" s="535"/>
      <c r="AS1446" s="535"/>
    </row>
    <row r="1447" spans="15:45" s="68" customFormat="1" x14ac:dyDescent="0.2">
      <c r="O1447" s="535"/>
      <c r="AS1447" s="535"/>
    </row>
    <row r="1448" spans="15:45" s="68" customFormat="1" x14ac:dyDescent="0.2">
      <c r="O1448" s="535"/>
      <c r="AS1448" s="535"/>
    </row>
    <row r="1449" spans="15:45" s="68" customFormat="1" x14ac:dyDescent="0.2">
      <c r="O1449" s="535"/>
      <c r="AS1449" s="535"/>
    </row>
    <row r="1450" spans="15:45" s="68" customFormat="1" x14ac:dyDescent="0.2">
      <c r="O1450" s="535"/>
      <c r="AS1450" s="535"/>
    </row>
    <row r="1451" spans="15:45" s="68" customFormat="1" x14ac:dyDescent="0.2">
      <c r="O1451" s="535"/>
      <c r="AS1451" s="535"/>
    </row>
    <row r="1452" spans="15:45" s="68" customFormat="1" x14ac:dyDescent="0.2">
      <c r="O1452" s="535"/>
      <c r="AS1452" s="535"/>
    </row>
    <row r="1453" spans="15:45" s="68" customFormat="1" x14ac:dyDescent="0.2">
      <c r="O1453" s="535"/>
      <c r="AS1453" s="535"/>
    </row>
    <row r="1454" spans="15:45" s="68" customFormat="1" x14ac:dyDescent="0.2">
      <c r="O1454" s="535"/>
      <c r="AS1454" s="535"/>
    </row>
    <row r="1455" spans="15:45" s="68" customFormat="1" x14ac:dyDescent="0.2">
      <c r="O1455" s="535"/>
      <c r="AS1455" s="535"/>
    </row>
    <row r="1456" spans="15:45" s="68" customFormat="1" x14ac:dyDescent="0.2">
      <c r="O1456" s="535"/>
      <c r="AS1456" s="535"/>
    </row>
    <row r="1457" spans="15:45" s="68" customFormat="1" x14ac:dyDescent="0.2">
      <c r="O1457" s="535"/>
      <c r="AS1457" s="535"/>
    </row>
    <row r="1458" spans="15:45" s="68" customFormat="1" x14ac:dyDescent="0.2">
      <c r="O1458" s="535"/>
      <c r="AS1458" s="535"/>
    </row>
    <row r="1459" spans="15:45" s="68" customFormat="1" x14ac:dyDescent="0.2">
      <c r="O1459" s="535"/>
      <c r="AS1459" s="535"/>
    </row>
    <row r="1460" spans="15:45" s="68" customFormat="1" x14ac:dyDescent="0.2">
      <c r="O1460" s="535"/>
      <c r="AS1460" s="535"/>
    </row>
    <row r="1461" spans="15:45" s="68" customFormat="1" x14ac:dyDescent="0.2">
      <c r="O1461" s="535"/>
      <c r="AS1461" s="535"/>
    </row>
    <row r="1462" spans="15:45" s="68" customFormat="1" x14ac:dyDescent="0.2">
      <c r="O1462" s="535"/>
      <c r="AS1462" s="535"/>
    </row>
    <row r="1463" spans="15:45" s="68" customFormat="1" x14ac:dyDescent="0.2">
      <c r="O1463" s="535"/>
      <c r="AS1463" s="535"/>
    </row>
    <row r="1464" spans="15:45" s="68" customFormat="1" x14ac:dyDescent="0.2">
      <c r="O1464" s="535"/>
      <c r="AS1464" s="535"/>
    </row>
    <row r="1465" spans="15:45" s="68" customFormat="1" x14ac:dyDescent="0.2">
      <c r="O1465" s="535"/>
      <c r="AS1465" s="535"/>
    </row>
    <row r="1466" spans="15:45" s="68" customFormat="1" x14ac:dyDescent="0.2">
      <c r="O1466" s="535"/>
      <c r="AS1466" s="535"/>
    </row>
    <row r="1467" spans="15:45" s="68" customFormat="1" x14ac:dyDescent="0.2">
      <c r="O1467" s="535"/>
      <c r="AS1467" s="535"/>
    </row>
    <row r="1468" spans="15:45" s="68" customFormat="1" x14ac:dyDescent="0.2">
      <c r="O1468" s="535"/>
      <c r="AS1468" s="535"/>
    </row>
    <row r="1469" spans="15:45" s="68" customFormat="1" x14ac:dyDescent="0.2">
      <c r="O1469" s="535"/>
      <c r="AS1469" s="535"/>
    </row>
    <row r="1470" spans="15:45" s="68" customFormat="1" x14ac:dyDescent="0.2">
      <c r="O1470" s="535"/>
      <c r="AS1470" s="535"/>
    </row>
    <row r="1471" spans="15:45" s="68" customFormat="1" x14ac:dyDescent="0.2">
      <c r="O1471" s="535"/>
      <c r="AS1471" s="535"/>
    </row>
    <row r="1472" spans="15:45" s="68" customFormat="1" x14ac:dyDescent="0.2">
      <c r="O1472" s="535"/>
      <c r="AS1472" s="535"/>
    </row>
    <row r="1473" spans="15:45" s="68" customFormat="1" x14ac:dyDescent="0.2">
      <c r="O1473" s="535"/>
      <c r="AS1473" s="535"/>
    </row>
    <row r="1474" spans="15:45" s="68" customFormat="1" x14ac:dyDescent="0.2">
      <c r="O1474" s="535"/>
      <c r="AS1474" s="535"/>
    </row>
    <row r="1475" spans="15:45" s="68" customFormat="1" x14ac:dyDescent="0.2">
      <c r="O1475" s="535"/>
      <c r="AS1475" s="535"/>
    </row>
    <row r="1476" spans="15:45" s="68" customFormat="1" x14ac:dyDescent="0.2">
      <c r="O1476" s="535"/>
      <c r="AS1476" s="535"/>
    </row>
    <row r="1477" spans="15:45" s="68" customFormat="1" x14ac:dyDescent="0.2">
      <c r="O1477" s="535"/>
      <c r="AS1477" s="535"/>
    </row>
    <row r="1478" spans="15:45" s="68" customFormat="1" x14ac:dyDescent="0.2">
      <c r="O1478" s="535"/>
      <c r="AS1478" s="535"/>
    </row>
    <row r="1479" spans="15:45" s="68" customFormat="1" x14ac:dyDescent="0.2">
      <c r="O1479" s="535"/>
      <c r="AS1479" s="535"/>
    </row>
    <row r="1480" spans="15:45" s="68" customFormat="1" x14ac:dyDescent="0.2">
      <c r="O1480" s="535"/>
      <c r="AS1480" s="535"/>
    </row>
    <row r="1481" spans="15:45" s="68" customFormat="1" x14ac:dyDescent="0.2">
      <c r="O1481" s="535"/>
      <c r="AS1481" s="535"/>
    </row>
    <row r="1482" spans="15:45" s="68" customFormat="1" x14ac:dyDescent="0.2">
      <c r="O1482" s="535"/>
      <c r="AS1482" s="535"/>
    </row>
    <row r="1483" spans="15:45" s="68" customFormat="1" x14ac:dyDescent="0.2">
      <c r="O1483" s="535"/>
      <c r="AS1483" s="535"/>
    </row>
    <row r="1484" spans="15:45" s="68" customFormat="1" x14ac:dyDescent="0.2">
      <c r="O1484" s="535"/>
      <c r="AS1484" s="535"/>
    </row>
    <row r="1485" spans="15:45" s="68" customFormat="1" x14ac:dyDescent="0.2">
      <c r="O1485" s="535"/>
      <c r="AS1485" s="535"/>
    </row>
    <row r="1486" spans="15:45" s="68" customFormat="1" x14ac:dyDescent="0.2">
      <c r="O1486" s="535"/>
      <c r="AS1486" s="535"/>
    </row>
    <row r="1487" spans="15:45" s="68" customFormat="1" x14ac:dyDescent="0.2">
      <c r="O1487" s="535"/>
      <c r="AS1487" s="535"/>
    </row>
    <row r="1488" spans="15:45" s="68" customFormat="1" x14ac:dyDescent="0.2">
      <c r="O1488" s="535"/>
      <c r="AS1488" s="535"/>
    </row>
    <row r="1489" spans="15:45" s="68" customFormat="1" x14ac:dyDescent="0.2">
      <c r="O1489" s="535"/>
      <c r="AS1489" s="535"/>
    </row>
    <row r="1490" spans="15:45" s="68" customFormat="1" x14ac:dyDescent="0.2">
      <c r="O1490" s="535"/>
      <c r="AS1490" s="535"/>
    </row>
    <row r="1491" spans="15:45" s="68" customFormat="1" x14ac:dyDescent="0.2">
      <c r="O1491" s="535"/>
      <c r="AS1491" s="535"/>
    </row>
    <row r="1492" spans="15:45" s="68" customFormat="1" x14ac:dyDescent="0.2">
      <c r="O1492" s="535"/>
      <c r="AS1492" s="535"/>
    </row>
    <row r="1493" spans="15:45" s="68" customFormat="1" x14ac:dyDescent="0.2">
      <c r="O1493" s="535"/>
      <c r="AS1493" s="535"/>
    </row>
    <row r="1494" spans="15:45" s="68" customFormat="1" x14ac:dyDescent="0.2">
      <c r="O1494" s="535"/>
      <c r="AS1494" s="535"/>
    </row>
    <row r="1495" spans="15:45" s="68" customFormat="1" x14ac:dyDescent="0.2">
      <c r="O1495" s="535"/>
      <c r="AS1495" s="535"/>
    </row>
    <row r="1496" spans="15:45" s="68" customFormat="1" x14ac:dyDescent="0.2">
      <c r="O1496" s="535"/>
      <c r="AS1496" s="535"/>
    </row>
    <row r="1497" spans="15:45" s="68" customFormat="1" x14ac:dyDescent="0.2">
      <c r="O1497" s="535"/>
      <c r="AS1497" s="535"/>
    </row>
    <row r="1498" spans="15:45" s="68" customFormat="1" x14ac:dyDescent="0.2">
      <c r="O1498" s="535"/>
      <c r="AS1498" s="535"/>
    </row>
    <row r="1499" spans="15:45" s="68" customFormat="1" x14ac:dyDescent="0.2">
      <c r="O1499" s="535"/>
      <c r="AS1499" s="535"/>
    </row>
    <row r="1500" spans="15:45" s="68" customFormat="1" x14ac:dyDescent="0.2">
      <c r="O1500" s="535"/>
      <c r="AS1500" s="535"/>
    </row>
    <row r="1501" spans="15:45" s="68" customFormat="1" x14ac:dyDescent="0.2">
      <c r="O1501" s="535"/>
      <c r="AS1501" s="535"/>
    </row>
    <row r="1502" spans="15:45" s="68" customFormat="1" x14ac:dyDescent="0.2">
      <c r="O1502" s="535"/>
      <c r="AS1502" s="535"/>
    </row>
    <row r="1503" spans="15:45" s="68" customFormat="1" x14ac:dyDescent="0.2">
      <c r="O1503" s="535"/>
      <c r="AS1503" s="535"/>
    </row>
    <row r="1504" spans="15:45" s="68" customFormat="1" x14ac:dyDescent="0.2">
      <c r="O1504" s="535"/>
      <c r="AS1504" s="535"/>
    </row>
    <row r="1505" spans="15:45" s="68" customFormat="1" x14ac:dyDescent="0.2">
      <c r="O1505" s="535"/>
      <c r="AS1505" s="535"/>
    </row>
    <row r="1506" spans="15:45" s="68" customFormat="1" x14ac:dyDescent="0.2">
      <c r="O1506" s="535"/>
      <c r="AS1506" s="535"/>
    </row>
    <row r="1507" spans="15:45" s="68" customFormat="1" x14ac:dyDescent="0.2">
      <c r="O1507" s="535"/>
      <c r="AS1507" s="535"/>
    </row>
    <row r="1508" spans="15:45" s="68" customFormat="1" x14ac:dyDescent="0.2">
      <c r="O1508" s="535"/>
      <c r="AS1508" s="535"/>
    </row>
    <row r="1509" spans="15:45" s="68" customFormat="1" x14ac:dyDescent="0.2">
      <c r="O1509" s="535"/>
      <c r="AS1509" s="535"/>
    </row>
    <row r="1510" spans="15:45" s="68" customFormat="1" x14ac:dyDescent="0.2">
      <c r="O1510" s="535"/>
      <c r="AS1510" s="535"/>
    </row>
    <row r="1511" spans="15:45" s="68" customFormat="1" x14ac:dyDescent="0.2">
      <c r="O1511" s="535"/>
      <c r="AS1511" s="535"/>
    </row>
    <row r="1512" spans="15:45" s="68" customFormat="1" x14ac:dyDescent="0.2">
      <c r="O1512" s="535"/>
      <c r="AS1512" s="535"/>
    </row>
    <row r="1513" spans="15:45" s="68" customFormat="1" x14ac:dyDescent="0.2">
      <c r="O1513" s="535"/>
      <c r="AS1513" s="535"/>
    </row>
    <row r="1514" spans="15:45" s="68" customFormat="1" x14ac:dyDescent="0.2">
      <c r="O1514" s="535"/>
      <c r="AS1514" s="535"/>
    </row>
    <row r="1515" spans="15:45" s="68" customFormat="1" x14ac:dyDescent="0.2">
      <c r="O1515" s="535"/>
      <c r="AS1515" s="535"/>
    </row>
    <row r="1516" spans="15:45" s="68" customFormat="1" x14ac:dyDescent="0.2">
      <c r="O1516" s="535"/>
      <c r="AS1516" s="535"/>
    </row>
    <row r="1517" spans="15:45" s="68" customFormat="1" x14ac:dyDescent="0.2">
      <c r="O1517" s="535"/>
      <c r="AS1517" s="535"/>
    </row>
    <row r="1518" spans="15:45" s="68" customFormat="1" x14ac:dyDescent="0.2">
      <c r="O1518" s="535"/>
      <c r="AS1518" s="535"/>
    </row>
    <row r="1519" spans="15:45" s="68" customFormat="1" x14ac:dyDescent="0.2">
      <c r="O1519" s="535"/>
      <c r="AS1519" s="535"/>
    </row>
    <row r="1520" spans="15:45" s="68" customFormat="1" x14ac:dyDescent="0.2">
      <c r="O1520" s="535"/>
      <c r="AS1520" s="535"/>
    </row>
    <row r="1521" spans="15:45" s="68" customFormat="1" x14ac:dyDescent="0.2">
      <c r="O1521" s="535"/>
      <c r="AS1521" s="535"/>
    </row>
    <row r="1522" spans="15:45" s="68" customFormat="1" x14ac:dyDescent="0.2">
      <c r="O1522" s="535"/>
      <c r="AS1522" s="535"/>
    </row>
    <row r="1523" spans="15:45" s="68" customFormat="1" x14ac:dyDescent="0.2">
      <c r="O1523" s="535"/>
      <c r="AS1523" s="535"/>
    </row>
    <row r="1524" spans="15:45" s="68" customFormat="1" x14ac:dyDescent="0.2">
      <c r="O1524" s="535"/>
      <c r="AS1524" s="535"/>
    </row>
    <row r="1525" spans="15:45" s="68" customFormat="1" x14ac:dyDescent="0.2">
      <c r="O1525" s="535"/>
      <c r="AS1525" s="535"/>
    </row>
    <row r="1526" spans="15:45" s="68" customFormat="1" x14ac:dyDescent="0.2">
      <c r="O1526" s="535"/>
      <c r="AS1526" s="535"/>
    </row>
    <row r="1527" spans="15:45" s="68" customFormat="1" x14ac:dyDescent="0.2">
      <c r="O1527" s="535"/>
      <c r="AS1527" s="535"/>
    </row>
    <row r="1528" spans="15:45" s="68" customFormat="1" x14ac:dyDescent="0.2">
      <c r="O1528" s="535"/>
      <c r="AS1528" s="535"/>
    </row>
    <row r="1529" spans="15:45" s="68" customFormat="1" x14ac:dyDescent="0.2">
      <c r="O1529" s="535"/>
      <c r="AS1529" s="535"/>
    </row>
    <row r="1530" spans="15:45" s="68" customFormat="1" x14ac:dyDescent="0.2">
      <c r="O1530" s="535"/>
      <c r="AS1530" s="535"/>
    </row>
    <row r="1531" spans="15:45" s="68" customFormat="1" x14ac:dyDescent="0.2">
      <c r="O1531" s="535"/>
      <c r="AS1531" s="535"/>
    </row>
    <row r="1532" spans="15:45" s="68" customFormat="1" x14ac:dyDescent="0.2">
      <c r="O1532" s="535"/>
      <c r="AS1532" s="535"/>
    </row>
    <row r="1533" spans="15:45" s="68" customFormat="1" x14ac:dyDescent="0.2">
      <c r="O1533" s="535"/>
      <c r="AS1533" s="535"/>
    </row>
    <row r="1534" spans="15:45" s="68" customFormat="1" x14ac:dyDescent="0.2">
      <c r="O1534" s="535"/>
      <c r="AS1534" s="535"/>
    </row>
    <row r="1535" spans="15:45" s="68" customFormat="1" x14ac:dyDescent="0.2">
      <c r="O1535" s="535"/>
      <c r="AS1535" s="535"/>
    </row>
    <row r="1536" spans="15:45" s="68" customFormat="1" x14ac:dyDescent="0.2">
      <c r="O1536" s="535"/>
      <c r="AS1536" s="535"/>
    </row>
    <row r="1537" spans="15:45" s="68" customFormat="1" x14ac:dyDescent="0.2">
      <c r="O1537" s="535"/>
      <c r="AS1537" s="535"/>
    </row>
    <row r="1538" spans="15:45" s="68" customFormat="1" x14ac:dyDescent="0.2">
      <c r="O1538" s="535"/>
      <c r="AS1538" s="535"/>
    </row>
    <row r="1539" spans="15:45" s="68" customFormat="1" x14ac:dyDescent="0.2">
      <c r="O1539" s="535"/>
      <c r="AS1539" s="535"/>
    </row>
    <row r="1540" spans="15:45" s="68" customFormat="1" x14ac:dyDescent="0.2">
      <c r="O1540" s="535"/>
      <c r="AS1540" s="535"/>
    </row>
    <row r="1541" spans="15:45" s="68" customFormat="1" x14ac:dyDescent="0.2">
      <c r="O1541" s="535"/>
      <c r="AS1541" s="535"/>
    </row>
    <row r="1542" spans="15:45" s="68" customFormat="1" x14ac:dyDescent="0.2">
      <c r="O1542" s="535"/>
      <c r="AS1542" s="535"/>
    </row>
    <row r="1543" spans="15:45" s="68" customFormat="1" x14ac:dyDescent="0.2">
      <c r="O1543" s="535"/>
      <c r="AS1543" s="535"/>
    </row>
    <row r="1544" spans="15:45" s="68" customFormat="1" x14ac:dyDescent="0.2">
      <c r="O1544" s="535"/>
      <c r="AS1544" s="535"/>
    </row>
    <row r="1545" spans="15:45" s="68" customFormat="1" x14ac:dyDescent="0.2">
      <c r="O1545" s="535"/>
      <c r="AS1545" s="535"/>
    </row>
    <row r="1546" spans="15:45" s="68" customFormat="1" x14ac:dyDescent="0.2">
      <c r="O1546" s="535"/>
      <c r="AS1546" s="535"/>
    </row>
    <row r="1547" spans="15:45" s="68" customFormat="1" x14ac:dyDescent="0.2">
      <c r="O1547" s="535"/>
      <c r="AS1547" s="535"/>
    </row>
    <row r="1548" spans="15:45" s="68" customFormat="1" x14ac:dyDescent="0.2">
      <c r="O1548" s="535"/>
      <c r="AS1548" s="535"/>
    </row>
    <row r="1549" spans="15:45" s="68" customFormat="1" x14ac:dyDescent="0.2">
      <c r="O1549" s="535"/>
      <c r="AS1549" s="535"/>
    </row>
    <row r="1550" spans="15:45" s="68" customFormat="1" x14ac:dyDescent="0.2">
      <c r="O1550" s="535"/>
      <c r="AS1550" s="535"/>
    </row>
    <row r="1551" spans="15:45" s="68" customFormat="1" x14ac:dyDescent="0.2">
      <c r="O1551" s="535"/>
      <c r="AS1551" s="535"/>
    </row>
    <row r="1552" spans="15:45" s="68" customFormat="1" x14ac:dyDescent="0.2">
      <c r="O1552" s="535"/>
      <c r="AS1552" s="535"/>
    </row>
    <row r="1553" spans="15:45" s="68" customFormat="1" x14ac:dyDescent="0.2">
      <c r="O1553" s="535"/>
      <c r="AS1553" s="535"/>
    </row>
    <row r="1554" spans="15:45" s="68" customFormat="1" x14ac:dyDescent="0.2">
      <c r="O1554" s="535"/>
      <c r="AS1554" s="535"/>
    </row>
    <row r="1555" spans="15:45" s="68" customFormat="1" x14ac:dyDescent="0.2">
      <c r="O1555" s="535"/>
      <c r="AS1555" s="535"/>
    </row>
    <row r="1556" spans="15:45" s="68" customFormat="1" x14ac:dyDescent="0.2">
      <c r="O1556" s="535"/>
      <c r="AS1556" s="535"/>
    </row>
    <row r="1557" spans="15:45" s="68" customFormat="1" x14ac:dyDescent="0.2">
      <c r="O1557" s="535"/>
      <c r="AS1557" s="535"/>
    </row>
    <row r="1558" spans="15:45" s="68" customFormat="1" x14ac:dyDescent="0.2">
      <c r="O1558" s="535"/>
      <c r="AS1558" s="535"/>
    </row>
    <row r="1559" spans="15:45" s="68" customFormat="1" x14ac:dyDescent="0.2">
      <c r="O1559" s="535"/>
      <c r="AS1559" s="535"/>
    </row>
    <row r="1560" spans="15:45" s="68" customFormat="1" x14ac:dyDescent="0.2">
      <c r="O1560" s="535"/>
      <c r="AS1560" s="535"/>
    </row>
    <row r="1561" spans="15:45" s="68" customFormat="1" x14ac:dyDescent="0.2">
      <c r="O1561" s="535"/>
      <c r="AS1561" s="535"/>
    </row>
    <row r="1562" spans="15:45" s="68" customFormat="1" x14ac:dyDescent="0.2">
      <c r="O1562" s="535"/>
      <c r="AS1562" s="535"/>
    </row>
    <row r="1563" spans="15:45" s="68" customFormat="1" x14ac:dyDescent="0.2">
      <c r="O1563" s="535"/>
      <c r="AS1563" s="535"/>
    </row>
    <row r="1564" spans="15:45" s="68" customFormat="1" x14ac:dyDescent="0.2">
      <c r="O1564" s="535"/>
      <c r="AS1564" s="535"/>
    </row>
    <row r="1565" spans="15:45" s="68" customFormat="1" x14ac:dyDescent="0.2">
      <c r="O1565" s="535"/>
      <c r="AS1565" s="535"/>
    </row>
    <row r="1566" spans="15:45" s="68" customFormat="1" x14ac:dyDescent="0.2">
      <c r="O1566" s="535"/>
      <c r="AS1566" s="535"/>
    </row>
    <row r="1567" spans="15:45" s="68" customFormat="1" x14ac:dyDescent="0.2">
      <c r="O1567" s="535"/>
      <c r="AS1567" s="535"/>
    </row>
    <row r="1568" spans="15:45" s="68" customFormat="1" x14ac:dyDescent="0.2">
      <c r="O1568" s="535"/>
      <c r="AS1568" s="535"/>
    </row>
    <row r="1569" spans="15:45" s="68" customFormat="1" x14ac:dyDescent="0.2">
      <c r="O1569" s="535"/>
      <c r="AS1569" s="535"/>
    </row>
    <row r="1570" spans="15:45" s="68" customFormat="1" x14ac:dyDescent="0.2">
      <c r="O1570" s="535"/>
      <c r="AS1570" s="535"/>
    </row>
    <row r="1571" spans="15:45" s="68" customFormat="1" x14ac:dyDescent="0.2">
      <c r="O1571" s="535"/>
      <c r="AS1571" s="535"/>
    </row>
    <row r="1572" spans="15:45" s="68" customFormat="1" x14ac:dyDescent="0.2">
      <c r="O1572" s="535"/>
      <c r="AS1572" s="535"/>
    </row>
    <row r="1573" spans="15:45" s="68" customFormat="1" x14ac:dyDescent="0.2">
      <c r="O1573" s="535"/>
      <c r="AS1573" s="535"/>
    </row>
    <row r="1574" spans="15:45" s="68" customFormat="1" x14ac:dyDescent="0.2">
      <c r="O1574" s="535"/>
      <c r="AS1574" s="535"/>
    </row>
    <row r="1575" spans="15:45" s="68" customFormat="1" x14ac:dyDescent="0.2">
      <c r="O1575" s="535"/>
      <c r="AS1575" s="535"/>
    </row>
    <row r="1576" spans="15:45" s="68" customFormat="1" x14ac:dyDescent="0.2">
      <c r="O1576" s="535"/>
      <c r="AS1576" s="535"/>
    </row>
    <row r="1577" spans="15:45" s="68" customFormat="1" x14ac:dyDescent="0.2">
      <c r="O1577" s="535"/>
      <c r="AS1577" s="535"/>
    </row>
    <row r="1578" spans="15:45" s="68" customFormat="1" x14ac:dyDescent="0.2">
      <c r="O1578" s="535"/>
      <c r="AS1578" s="535"/>
    </row>
    <row r="1579" spans="15:45" s="68" customFormat="1" x14ac:dyDescent="0.2">
      <c r="O1579" s="535"/>
      <c r="AS1579" s="535"/>
    </row>
    <row r="1580" spans="15:45" s="68" customFormat="1" x14ac:dyDescent="0.2">
      <c r="O1580" s="535"/>
      <c r="AS1580" s="535"/>
    </row>
    <row r="1581" spans="15:45" s="68" customFormat="1" x14ac:dyDescent="0.2">
      <c r="O1581" s="535"/>
      <c r="AS1581" s="535"/>
    </row>
    <row r="1582" spans="15:45" s="68" customFormat="1" x14ac:dyDescent="0.2">
      <c r="O1582" s="535"/>
      <c r="AS1582" s="535"/>
    </row>
    <row r="1583" spans="15:45" s="68" customFormat="1" x14ac:dyDescent="0.2">
      <c r="O1583" s="535"/>
      <c r="AS1583" s="535"/>
    </row>
    <row r="1584" spans="15:45" s="68" customFormat="1" x14ac:dyDescent="0.2">
      <c r="O1584" s="535"/>
      <c r="AS1584" s="535"/>
    </row>
    <row r="1585" spans="15:45" s="68" customFormat="1" x14ac:dyDescent="0.2">
      <c r="O1585" s="535"/>
      <c r="AS1585" s="535"/>
    </row>
    <row r="1586" spans="15:45" s="68" customFormat="1" x14ac:dyDescent="0.2">
      <c r="O1586" s="535"/>
      <c r="AS1586" s="535"/>
    </row>
    <row r="1587" spans="15:45" s="68" customFormat="1" x14ac:dyDescent="0.2">
      <c r="O1587" s="535"/>
      <c r="AS1587" s="535"/>
    </row>
    <row r="1588" spans="15:45" s="68" customFormat="1" x14ac:dyDescent="0.2">
      <c r="O1588" s="535"/>
      <c r="AS1588" s="535"/>
    </row>
    <row r="1589" spans="15:45" s="68" customFormat="1" x14ac:dyDescent="0.2">
      <c r="O1589" s="535"/>
      <c r="AS1589" s="535"/>
    </row>
    <row r="1590" spans="15:45" s="68" customFormat="1" x14ac:dyDescent="0.2">
      <c r="O1590" s="535"/>
      <c r="AS1590" s="535"/>
    </row>
    <row r="1591" spans="15:45" s="68" customFormat="1" x14ac:dyDescent="0.2">
      <c r="O1591" s="535"/>
      <c r="AS1591" s="535"/>
    </row>
    <row r="1592" spans="15:45" s="68" customFormat="1" x14ac:dyDescent="0.2">
      <c r="O1592" s="535"/>
      <c r="AS1592" s="535"/>
    </row>
    <row r="1593" spans="15:45" s="68" customFormat="1" x14ac:dyDescent="0.2">
      <c r="O1593" s="535"/>
      <c r="AS1593" s="535"/>
    </row>
    <row r="1594" spans="15:45" s="68" customFormat="1" x14ac:dyDescent="0.2">
      <c r="O1594" s="535"/>
      <c r="AS1594" s="535"/>
    </row>
    <row r="1595" spans="15:45" s="68" customFormat="1" x14ac:dyDescent="0.2">
      <c r="O1595" s="535"/>
      <c r="AS1595" s="535"/>
    </row>
    <row r="1596" spans="15:45" s="68" customFormat="1" x14ac:dyDescent="0.2">
      <c r="O1596" s="535"/>
      <c r="AS1596" s="535"/>
    </row>
    <row r="1597" spans="15:45" s="68" customFormat="1" x14ac:dyDescent="0.2">
      <c r="O1597" s="535"/>
      <c r="AS1597" s="535"/>
    </row>
    <row r="1598" spans="15:45" s="68" customFormat="1" x14ac:dyDescent="0.2">
      <c r="O1598" s="535"/>
      <c r="AS1598" s="535"/>
    </row>
    <row r="1599" spans="15:45" s="68" customFormat="1" x14ac:dyDescent="0.2">
      <c r="O1599" s="535"/>
      <c r="AS1599" s="535"/>
    </row>
    <row r="1600" spans="15:45" s="68" customFormat="1" x14ac:dyDescent="0.2">
      <c r="O1600" s="535"/>
      <c r="AS1600" s="535"/>
    </row>
    <row r="1601" spans="15:45" s="68" customFormat="1" x14ac:dyDescent="0.2">
      <c r="O1601" s="535"/>
      <c r="AS1601" s="535"/>
    </row>
    <row r="1602" spans="15:45" s="68" customFormat="1" x14ac:dyDescent="0.2">
      <c r="O1602" s="535"/>
      <c r="AS1602" s="535"/>
    </row>
    <row r="1603" spans="15:45" s="68" customFormat="1" x14ac:dyDescent="0.2">
      <c r="O1603" s="535"/>
      <c r="AS1603" s="535"/>
    </row>
    <row r="1604" spans="15:45" s="68" customFormat="1" x14ac:dyDescent="0.2">
      <c r="O1604" s="535"/>
      <c r="AS1604" s="535"/>
    </row>
    <row r="1605" spans="15:45" s="68" customFormat="1" x14ac:dyDescent="0.2">
      <c r="O1605" s="535"/>
      <c r="AS1605" s="535"/>
    </row>
    <row r="1606" spans="15:45" s="68" customFormat="1" x14ac:dyDescent="0.2">
      <c r="O1606" s="535"/>
      <c r="AS1606" s="535"/>
    </row>
    <row r="1607" spans="15:45" s="68" customFormat="1" x14ac:dyDescent="0.2">
      <c r="O1607" s="535"/>
      <c r="AS1607" s="535"/>
    </row>
    <row r="1608" spans="15:45" s="68" customFormat="1" x14ac:dyDescent="0.2">
      <c r="O1608" s="535"/>
      <c r="AS1608" s="535"/>
    </row>
    <row r="1609" spans="15:45" s="68" customFormat="1" x14ac:dyDescent="0.2">
      <c r="O1609" s="535"/>
      <c r="AS1609" s="535"/>
    </row>
    <row r="1610" spans="15:45" s="68" customFormat="1" x14ac:dyDescent="0.2">
      <c r="O1610" s="535"/>
      <c r="AS1610" s="535"/>
    </row>
    <row r="1611" spans="15:45" s="68" customFormat="1" x14ac:dyDescent="0.2">
      <c r="O1611" s="535"/>
      <c r="AS1611" s="535"/>
    </row>
    <row r="1612" spans="15:45" s="68" customFormat="1" x14ac:dyDescent="0.2">
      <c r="O1612" s="535"/>
      <c r="AS1612" s="535"/>
    </row>
    <row r="1613" spans="15:45" s="68" customFormat="1" x14ac:dyDescent="0.2">
      <c r="O1613" s="535"/>
      <c r="AS1613" s="535"/>
    </row>
    <row r="1614" spans="15:45" s="68" customFormat="1" x14ac:dyDescent="0.2">
      <c r="O1614" s="535"/>
      <c r="AS1614" s="535"/>
    </row>
    <row r="1615" spans="15:45" s="68" customFormat="1" x14ac:dyDescent="0.2">
      <c r="O1615" s="535"/>
      <c r="AS1615" s="535"/>
    </row>
    <row r="1616" spans="15:45" s="68" customFormat="1" x14ac:dyDescent="0.2">
      <c r="O1616" s="535"/>
      <c r="AS1616" s="535"/>
    </row>
    <row r="1617" spans="15:45" s="68" customFormat="1" x14ac:dyDescent="0.2">
      <c r="O1617" s="535"/>
      <c r="AS1617" s="535"/>
    </row>
    <row r="1618" spans="15:45" s="68" customFormat="1" x14ac:dyDescent="0.2">
      <c r="O1618" s="535"/>
      <c r="AS1618" s="535"/>
    </row>
    <row r="1619" spans="15:45" s="68" customFormat="1" x14ac:dyDescent="0.2">
      <c r="O1619" s="535"/>
      <c r="AS1619" s="535"/>
    </row>
    <row r="1620" spans="15:45" s="68" customFormat="1" x14ac:dyDescent="0.2">
      <c r="O1620" s="535"/>
      <c r="AS1620" s="535"/>
    </row>
    <row r="1621" spans="15:45" s="68" customFormat="1" x14ac:dyDescent="0.2">
      <c r="O1621" s="535"/>
      <c r="AS1621" s="535"/>
    </row>
    <row r="1622" spans="15:45" s="68" customFormat="1" x14ac:dyDescent="0.2">
      <c r="O1622" s="535"/>
      <c r="AS1622" s="535"/>
    </row>
    <row r="1623" spans="15:45" s="68" customFormat="1" x14ac:dyDescent="0.2">
      <c r="O1623" s="535"/>
      <c r="AS1623" s="535"/>
    </row>
    <row r="1624" spans="15:45" s="68" customFormat="1" x14ac:dyDescent="0.2">
      <c r="O1624" s="535"/>
      <c r="AS1624" s="535"/>
    </row>
    <row r="1625" spans="15:45" s="68" customFormat="1" x14ac:dyDescent="0.2">
      <c r="O1625" s="535"/>
      <c r="AS1625" s="535"/>
    </row>
    <row r="1626" spans="15:45" s="68" customFormat="1" x14ac:dyDescent="0.2">
      <c r="O1626" s="535"/>
      <c r="AS1626" s="535"/>
    </row>
    <row r="1627" spans="15:45" s="68" customFormat="1" x14ac:dyDescent="0.2">
      <c r="O1627" s="535"/>
      <c r="AS1627" s="535"/>
    </row>
    <row r="1628" spans="15:45" s="68" customFormat="1" x14ac:dyDescent="0.2">
      <c r="O1628" s="535"/>
      <c r="AS1628" s="535"/>
    </row>
    <row r="1629" spans="15:45" s="68" customFormat="1" x14ac:dyDescent="0.2">
      <c r="O1629" s="535"/>
      <c r="AS1629" s="535"/>
    </row>
    <row r="1630" spans="15:45" s="68" customFormat="1" x14ac:dyDescent="0.2">
      <c r="O1630" s="535"/>
      <c r="AS1630" s="535"/>
    </row>
    <row r="1631" spans="15:45" s="68" customFormat="1" x14ac:dyDescent="0.2">
      <c r="O1631" s="535"/>
      <c r="AS1631" s="535"/>
    </row>
    <row r="1632" spans="15:45" s="68" customFormat="1" x14ac:dyDescent="0.2">
      <c r="O1632" s="535"/>
      <c r="AS1632" s="535"/>
    </row>
    <row r="1633" spans="15:45" s="68" customFormat="1" x14ac:dyDescent="0.2">
      <c r="O1633" s="535"/>
      <c r="AS1633" s="535"/>
    </row>
    <row r="1634" spans="15:45" s="68" customFormat="1" x14ac:dyDescent="0.2">
      <c r="O1634" s="535"/>
      <c r="AS1634" s="535"/>
    </row>
    <row r="1635" spans="15:45" s="68" customFormat="1" x14ac:dyDescent="0.2">
      <c r="O1635" s="535"/>
      <c r="AS1635" s="535"/>
    </row>
    <row r="1636" spans="15:45" s="68" customFormat="1" x14ac:dyDescent="0.2">
      <c r="O1636" s="535"/>
      <c r="AS1636" s="535"/>
    </row>
    <row r="1637" spans="15:45" s="68" customFormat="1" x14ac:dyDescent="0.2">
      <c r="O1637" s="535"/>
      <c r="AS1637" s="535"/>
    </row>
    <row r="1638" spans="15:45" s="68" customFormat="1" x14ac:dyDescent="0.2">
      <c r="O1638" s="535"/>
      <c r="AS1638" s="535"/>
    </row>
    <row r="1639" spans="15:45" s="68" customFormat="1" x14ac:dyDescent="0.2">
      <c r="O1639" s="535"/>
      <c r="AS1639" s="535"/>
    </row>
    <row r="1640" spans="15:45" s="68" customFormat="1" x14ac:dyDescent="0.2">
      <c r="O1640" s="535"/>
      <c r="AS1640" s="535"/>
    </row>
    <row r="1641" spans="15:45" s="68" customFormat="1" x14ac:dyDescent="0.2">
      <c r="O1641" s="535"/>
      <c r="AS1641" s="535"/>
    </row>
    <row r="1642" spans="15:45" s="68" customFormat="1" x14ac:dyDescent="0.2">
      <c r="O1642" s="535"/>
      <c r="AS1642" s="535"/>
    </row>
    <row r="1643" spans="15:45" s="68" customFormat="1" x14ac:dyDescent="0.2">
      <c r="O1643" s="535"/>
      <c r="AS1643" s="535"/>
    </row>
    <row r="1644" spans="15:45" s="68" customFormat="1" x14ac:dyDescent="0.2">
      <c r="O1644" s="535"/>
      <c r="AS1644" s="535"/>
    </row>
    <row r="1645" spans="15:45" s="68" customFormat="1" x14ac:dyDescent="0.2">
      <c r="O1645" s="535"/>
      <c r="AS1645" s="535"/>
    </row>
    <row r="1646" spans="15:45" s="68" customFormat="1" x14ac:dyDescent="0.2">
      <c r="O1646" s="535"/>
      <c r="AS1646" s="535"/>
    </row>
    <row r="1647" spans="15:45" s="68" customFormat="1" x14ac:dyDescent="0.2">
      <c r="O1647" s="535"/>
      <c r="AS1647" s="535"/>
    </row>
    <row r="1648" spans="15:45" s="68" customFormat="1" x14ac:dyDescent="0.2">
      <c r="O1648" s="535"/>
      <c r="AS1648" s="535"/>
    </row>
    <row r="1649" spans="15:45" s="68" customFormat="1" x14ac:dyDescent="0.2">
      <c r="O1649" s="535"/>
      <c r="AS1649" s="535"/>
    </row>
    <row r="1650" spans="15:45" s="68" customFormat="1" x14ac:dyDescent="0.2">
      <c r="O1650" s="535"/>
      <c r="AS1650" s="535"/>
    </row>
    <row r="1651" spans="15:45" s="68" customFormat="1" x14ac:dyDescent="0.2">
      <c r="O1651" s="535"/>
      <c r="AS1651" s="535"/>
    </row>
    <row r="1652" spans="15:45" s="68" customFormat="1" x14ac:dyDescent="0.2">
      <c r="O1652" s="535"/>
      <c r="AS1652" s="535"/>
    </row>
    <row r="1653" spans="15:45" s="68" customFormat="1" x14ac:dyDescent="0.2">
      <c r="O1653" s="535"/>
      <c r="AS1653" s="535"/>
    </row>
    <row r="1654" spans="15:45" s="68" customFormat="1" x14ac:dyDescent="0.2">
      <c r="O1654" s="535"/>
      <c r="AS1654" s="535"/>
    </row>
    <row r="1655" spans="15:45" s="68" customFormat="1" x14ac:dyDescent="0.2">
      <c r="O1655" s="535"/>
      <c r="AS1655" s="535"/>
    </row>
    <row r="1656" spans="15:45" s="68" customFormat="1" x14ac:dyDescent="0.2">
      <c r="O1656" s="535"/>
      <c r="AS1656" s="535"/>
    </row>
    <row r="1657" spans="15:45" s="68" customFormat="1" x14ac:dyDescent="0.2">
      <c r="O1657" s="535"/>
      <c r="AS1657" s="535"/>
    </row>
    <row r="1658" spans="15:45" s="68" customFormat="1" x14ac:dyDescent="0.2">
      <c r="O1658" s="535"/>
      <c r="AS1658" s="535"/>
    </row>
    <row r="1659" spans="15:45" s="68" customFormat="1" x14ac:dyDescent="0.2">
      <c r="O1659" s="535"/>
      <c r="AS1659" s="535"/>
    </row>
    <row r="1660" spans="15:45" s="68" customFormat="1" x14ac:dyDescent="0.2">
      <c r="O1660" s="535"/>
      <c r="AS1660" s="535"/>
    </row>
    <row r="1661" spans="15:45" s="68" customFormat="1" x14ac:dyDescent="0.2">
      <c r="O1661" s="535"/>
      <c r="AS1661" s="535"/>
    </row>
    <row r="1662" spans="15:45" s="68" customFormat="1" x14ac:dyDescent="0.2">
      <c r="O1662" s="535"/>
      <c r="AS1662" s="535"/>
    </row>
    <row r="1663" spans="15:45" s="68" customFormat="1" x14ac:dyDescent="0.2">
      <c r="O1663" s="535"/>
      <c r="AS1663" s="535"/>
    </row>
    <row r="1664" spans="15:45" s="68" customFormat="1" x14ac:dyDescent="0.2">
      <c r="O1664" s="535"/>
      <c r="AS1664" s="535"/>
    </row>
    <row r="1665" spans="15:45" s="68" customFormat="1" x14ac:dyDescent="0.2">
      <c r="O1665" s="535"/>
      <c r="AS1665" s="535"/>
    </row>
    <row r="1666" spans="15:45" x14ac:dyDescent="0.2">
      <c r="O1666" s="536"/>
    </row>
    <row r="1667" spans="15:45" x14ac:dyDescent="0.2">
      <c r="O1667" s="536"/>
    </row>
    <row r="1668" spans="15:45" x14ac:dyDescent="0.2">
      <c r="O1668" s="536"/>
    </row>
    <row r="1669" spans="15:45" x14ac:dyDescent="0.2">
      <c r="O1669" s="536"/>
    </row>
    <row r="1670" spans="15:45" x14ac:dyDescent="0.2">
      <c r="O1670" s="536"/>
    </row>
    <row r="1671" spans="15:45" x14ac:dyDescent="0.2">
      <c r="O1671" s="536"/>
    </row>
    <row r="1672" spans="15:45" x14ac:dyDescent="0.2">
      <c r="O1672" s="536"/>
    </row>
    <row r="1673" spans="15:45" x14ac:dyDescent="0.2">
      <c r="O1673" s="536"/>
    </row>
    <row r="1674" spans="15:45" x14ac:dyDescent="0.2">
      <c r="O1674" s="536"/>
    </row>
    <row r="1675" spans="15:45" x14ac:dyDescent="0.2">
      <c r="O1675" s="536"/>
    </row>
    <row r="1676" spans="15:45" x14ac:dyDescent="0.2">
      <c r="O1676" s="536"/>
    </row>
    <row r="1677" spans="15:45" x14ac:dyDescent="0.2">
      <c r="O1677" s="536"/>
    </row>
    <row r="1678" spans="15:45" x14ac:dyDescent="0.2">
      <c r="O1678" s="536"/>
    </row>
    <row r="1679" spans="15:45" x14ac:dyDescent="0.2">
      <c r="O1679" s="536"/>
    </row>
    <row r="1680" spans="15:45" x14ac:dyDescent="0.2">
      <c r="O1680" s="536"/>
    </row>
    <row r="1681" spans="15:15" x14ac:dyDescent="0.2">
      <c r="O1681" s="536"/>
    </row>
    <row r="1682" spans="15:15" x14ac:dyDescent="0.2">
      <c r="O1682" s="536"/>
    </row>
    <row r="1683" spans="15:15" x14ac:dyDescent="0.2">
      <c r="O1683" s="536"/>
    </row>
    <row r="1684" spans="15:15" x14ac:dyDescent="0.2">
      <c r="O1684" s="536"/>
    </row>
    <row r="1685" spans="15:15" x14ac:dyDescent="0.2">
      <c r="O1685" s="536"/>
    </row>
    <row r="1686" spans="15:15" x14ac:dyDescent="0.2">
      <c r="O1686" s="536"/>
    </row>
    <row r="1687" spans="15:15" x14ac:dyDescent="0.2">
      <c r="O1687" s="536"/>
    </row>
    <row r="1688" spans="15:15" x14ac:dyDescent="0.2">
      <c r="O1688" s="536"/>
    </row>
    <row r="1689" spans="15:15" x14ac:dyDescent="0.2">
      <c r="O1689" s="536"/>
    </row>
    <row r="1690" spans="15:15" x14ac:dyDescent="0.2">
      <c r="O1690" s="536"/>
    </row>
    <row r="1691" spans="15:15" x14ac:dyDescent="0.2">
      <c r="O1691" s="536"/>
    </row>
    <row r="1692" spans="15:15" x14ac:dyDescent="0.2">
      <c r="O1692" s="536"/>
    </row>
    <row r="1693" spans="15:15" x14ac:dyDescent="0.2">
      <c r="O1693" s="536"/>
    </row>
    <row r="1694" spans="15:15" x14ac:dyDescent="0.2">
      <c r="O1694" s="536"/>
    </row>
    <row r="1695" spans="15:15" x14ac:dyDescent="0.2">
      <c r="O1695" s="536"/>
    </row>
    <row r="1696" spans="15:15" x14ac:dyDescent="0.2">
      <c r="O1696" s="536"/>
    </row>
    <row r="1697" spans="15:15" x14ac:dyDescent="0.2">
      <c r="O1697" s="536"/>
    </row>
    <row r="1698" spans="15:15" x14ac:dyDescent="0.2">
      <c r="O1698" s="536"/>
    </row>
    <row r="1699" spans="15:15" x14ac:dyDescent="0.2">
      <c r="O1699" s="536"/>
    </row>
    <row r="1700" spans="15:15" x14ac:dyDescent="0.2">
      <c r="O1700" s="536"/>
    </row>
    <row r="1701" spans="15:15" x14ac:dyDescent="0.2">
      <c r="O1701" s="536"/>
    </row>
    <row r="1702" spans="15:15" x14ac:dyDescent="0.2">
      <c r="O1702" s="536"/>
    </row>
    <row r="1703" spans="15:15" x14ac:dyDescent="0.2">
      <c r="O1703" s="536"/>
    </row>
    <row r="1704" spans="15:15" x14ac:dyDescent="0.2">
      <c r="O1704" s="536"/>
    </row>
    <row r="1705" spans="15:15" x14ac:dyDescent="0.2">
      <c r="O1705" s="536"/>
    </row>
    <row r="1706" spans="15:15" x14ac:dyDescent="0.2">
      <c r="O1706" s="536"/>
    </row>
    <row r="1707" spans="15:15" x14ac:dyDescent="0.2">
      <c r="O1707" s="536"/>
    </row>
    <row r="1708" spans="15:15" x14ac:dyDescent="0.2">
      <c r="O1708" s="536"/>
    </row>
    <row r="1709" spans="15:15" x14ac:dyDescent="0.2">
      <c r="O1709" s="536"/>
    </row>
    <row r="1710" spans="15:15" x14ac:dyDescent="0.2">
      <c r="O1710" s="536"/>
    </row>
    <row r="1711" spans="15:15" x14ac:dyDescent="0.2">
      <c r="O1711" s="536"/>
    </row>
    <row r="1712" spans="15:15" x14ac:dyDescent="0.2">
      <c r="O1712" s="536"/>
    </row>
    <row r="1713" spans="15:15" x14ac:dyDescent="0.2">
      <c r="O1713" s="536"/>
    </row>
    <row r="1714" spans="15:15" x14ac:dyDescent="0.2">
      <c r="O1714" s="536"/>
    </row>
    <row r="1715" spans="15:15" x14ac:dyDescent="0.2">
      <c r="O1715" s="536"/>
    </row>
    <row r="1716" spans="15:15" x14ac:dyDescent="0.2">
      <c r="O1716" s="536"/>
    </row>
    <row r="1717" spans="15:15" x14ac:dyDescent="0.2">
      <c r="O1717" s="536"/>
    </row>
    <row r="1718" spans="15:15" x14ac:dyDescent="0.2">
      <c r="O1718" s="536"/>
    </row>
    <row r="1719" spans="15:15" x14ac:dyDescent="0.2">
      <c r="O1719" s="536"/>
    </row>
    <row r="1720" spans="15:15" x14ac:dyDescent="0.2">
      <c r="O1720" s="536"/>
    </row>
    <row r="1721" spans="15:15" x14ac:dyDescent="0.2">
      <c r="O1721" s="536"/>
    </row>
    <row r="1722" spans="15:15" x14ac:dyDescent="0.2">
      <c r="O1722" s="536"/>
    </row>
    <row r="1723" spans="15:15" x14ac:dyDescent="0.2">
      <c r="O1723" s="536"/>
    </row>
    <row r="1724" spans="15:15" x14ac:dyDescent="0.2">
      <c r="O1724" s="536"/>
    </row>
    <row r="1725" spans="15:15" x14ac:dyDescent="0.2">
      <c r="O1725" s="536"/>
    </row>
    <row r="1726" spans="15:15" x14ac:dyDescent="0.2">
      <c r="O1726" s="536"/>
    </row>
    <row r="1727" spans="15:15" x14ac:dyDescent="0.2">
      <c r="O1727" s="536"/>
    </row>
    <row r="1728" spans="15:15" x14ac:dyDescent="0.2">
      <c r="O1728" s="536"/>
    </row>
    <row r="1729" spans="15:15" x14ac:dyDescent="0.2">
      <c r="O1729" s="536"/>
    </row>
    <row r="1730" spans="15:15" x14ac:dyDescent="0.2">
      <c r="O1730" s="536"/>
    </row>
    <row r="1731" spans="15:15" x14ac:dyDescent="0.2">
      <c r="O1731" s="536"/>
    </row>
    <row r="1732" spans="15:15" x14ac:dyDescent="0.2">
      <c r="O1732" s="536"/>
    </row>
    <row r="1733" spans="15:15" x14ac:dyDescent="0.2">
      <c r="O1733" s="536"/>
    </row>
    <row r="1734" spans="15:15" x14ac:dyDescent="0.2">
      <c r="O1734" s="536"/>
    </row>
    <row r="1735" spans="15:15" x14ac:dyDescent="0.2">
      <c r="O1735" s="536"/>
    </row>
    <row r="1736" spans="15:15" x14ac:dyDescent="0.2">
      <c r="O1736" s="536"/>
    </row>
    <row r="1737" spans="15:15" x14ac:dyDescent="0.2">
      <c r="O1737" s="536"/>
    </row>
    <row r="1738" spans="15:15" x14ac:dyDescent="0.2">
      <c r="O1738" s="536"/>
    </row>
    <row r="1739" spans="15:15" x14ac:dyDescent="0.2">
      <c r="O1739" s="536"/>
    </row>
    <row r="1740" spans="15:15" x14ac:dyDescent="0.2">
      <c r="O1740" s="536"/>
    </row>
    <row r="1741" spans="15:15" x14ac:dyDescent="0.2">
      <c r="O1741" s="536"/>
    </row>
    <row r="1742" spans="15:15" x14ac:dyDescent="0.2">
      <c r="O1742" s="536"/>
    </row>
    <row r="1743" spans="15:15" x14ac:dyDescent="0.2">
      <c r="O1743" s="536"/>
    </row>
    <row r="1744" spans="15:15" x14ac:dyDescent="0.2">
      <c r="O1744" s="536"/>
    </row>
    <row r="1745" spans="15:15" x14ac:dyDescent="0.2">
      <c r="O1745" s="536"/>
    </row>
    <row r="1746" spans="15:15" x14ac:dyDescent="0.2">
      <c r="O1746" s="536"/>
    </row>
    <row r="1747" spans="15:15" x14ac:dyDescent="0.2">
      <c r="O1747" s="536"/>
    </row>
    <row r="1748" spans="15:15" x14ac:dyDescent="0.2">
      <c r="O1748" s="536"/>
    </row>
    <row r="1749" spans="15:15" x14ac:dyDescent="0.2">
      <c r="O1749" s="536"/>
    </row>
    <row r="1750" spans="15:15" x14ac:dyDescent="0.2">
      <c r="O1750" s="536"/>
    </row>
    <row r="1751" spans="15:15" x14ac:dyDescent="0.2">
      <c r="O1751" s="536"/>
    </row>
    <row r="1752" spans="15:15" x14ac:dyDescent="0.2">
      <c r="O1752" s="536"/>
    </row>
    <row r="1753" spans="15:15" x14ac:dyDescent="0.2">
      <c r="O1753" s="536"/>
    </row>
    <row r="1754" spans="15:15" x14ac:dyDescent="0.2">
      <c r="O1754" s="536"/>
    </row>
    <row r="1755" spans="15:15" x14ac:dyDescent="0.2">
      <c r="O1755" s="536"/>
    </row>
    <row r="1756" spans="15:15" x14ac:dyDescent="0.2">
      <c r="O1756" s="536"/>
    </row>
    <row r="1757" spans="15:15" x14ac:dyDescent="0.2">
      <c r="O1757" s="536"/>
    </row>
    <row r="1758" spans="15:15" x14ac:dyDescent="0.2">
      <c r="O1758" s="536"/>
    </row>
    <row r="1759" spans="15:15" x14ac:dyDescent="0.2">
      <c r="O1759" s="536"/>
    </row>
    <row r="1760" spans="15:15" x14ac:dyDescent="0.2">
      <c r="O1760" s="536"/>
    </row>
    <row r="1761" spans="15:15" x14ac:dyDescent="0.2">
      <c r="O1761" s="536"/>
    </row>
    <row r="1762" spans="15:15" x14ac:dyDescent="0.2">
      <c r="O1762" s="536"/>
    </row>
    <row r="1763" spans="15:15" x14ac:dyDescent="0.2">
      <c r="O1763" s="536"/>
    </row>
    <row r="1764" spans="15:15" x14ac:dyDescent="0.2">
      <c r="O1764" s="536"/>
    </row>
    <row r="1765" spans="15:15" x14ac:dyDescent="0.2">
      <c r="O1765" s="536"/>
    </row>
    <row r="1766" spans="15:15" x14ac:dyDescent="0.2">
      <c r="O1766" s="536"/>
    </row>
    <row r="1767" spans="15:15" x14ac:dyDescent="0.2">
      <c r="O1767" s="536"/>
    </row>
    <row r="1768" spans="15:15" x14ac:dyDescent="0.2">
      <c r="O1768" s="536"/>
    </row>
    <row r="1769" spans="15:15" x14ac:dyDescent="0.2">
      <c r="O1769" s="536"/>
    </row>
    <row r="1770" spans="15:15" x14ac:dyDescent="0.2">
      <c r="O1770" s="536"/>
    </row>
    <row r="1771" spans="15:15" x14ac:dyDescent="0.2">
      <c r="O1771" s="536"/>
    </row>
    <row r="1772" spans="15:15" x14ac:dyDescent="0.2">
      <c r="O1772" s="536"/>
    </row>
    <row r="1773" spans="15:15" x14ac:dyDescent="0.2">
      <c r="O1773" s="536"/>
    </row>
    <row r="1774" spans="15:15" x14ac:dyDescent="0.2">
      <c r="O1774" s="536"/>
    </row>
    <row r="1775" spans="15:15" x14ac:dyDescent="0.2">
      <c r="O1775" s="536"/>
    </row>
    <row r="1776" spans="15:15" x14ac:dyDescent="0.2">
      <c r="O1776" s="536"/>
    </row>
    <row r="1777" spans="15:15" x14ac:dyDescent="0.2">
      <c r="O1777" s="536"/>
    </row>
    <row r="1778" spans="15:15" x14ac:dyDescent="0.2">
      <c r="O1778" s="536"/>
    </row>
    <row r="1779" spans="15:15" x14ac:dyDescent="0.2">
      <c r="O1779" s="536"/>
    </row>
    <row r="1780" spans="15:15" x14ac:dyDescent="0.2">
      <c r="O1780" s="536"/>
    </row>
    <row r="1781" spans="15:15" x14ac:dyDescent="0.2">
      <c r="O1781" s="536"/>
    </row>
    <row r="1782" spans="15:15" x14ac:dyDescent="0.2">
      <c r="O1782" s="536"/>
    </row>
    <row r="1783" spans="15:15" x14ac:dyDescent="0.2">
      <c r="O1783" s="536"/>
    </row>
    <row r="1784" spans="15:15" x14ac:dyDescent="0.2">
      <c r="O1784" s="536"/>
    </row>
    <row r="1785" spans="15:15" x14ac:dyDescent="0.2">
      <c r="O1785" s="536"/>
    </row>
    <row r="1786" spans="15:15" x14ac:dyDescent="0.2">
      <c r="O1786" s="536"/>
    </row>
    <row r="1787" spans="15:15" x14ac:dyDescent="0.2">
      <c r="O1787" s="536"/>
    </row>
    <row r="1788" spans="15:15" x14ac:dyDescent="0.2">
      <c r="O1788" s="536"/>
    </row>
    <row r="1789" spans="15:15" x14ac:dyDescent="0.2">
      <c r="O1789" s="536"/>
    </row>
    <row r="1790" spans="15:15" x14ac:dyDescent="0.2">
      <c r="O1790" s="536"/>
    </row>
    <row r="1791" spans="15:15" x14ac:dyDescent="0.2">
      <c r="O1791" s="536"/>
    </row>
    <row r="1792" spans="15:15" x14ac:dyDescent="0.2">
      <c r="O1792" s="536"/>
    </row>
    <row r="1793" spans="15:15" x14ac:dyDescent="0.2">
      <c r="O1793" s="536"/>
    </row>
    <row r="1794" spans="15:15" x14ac:dyDescent="0.2">
      <c r="O1794" s="536"/>
    </row>
    <row r="1795" spans="15:15" x14ac:dyDescent="0.2">
      <c r="O1795" s="536"/>
    </row>
    <row r="1796" spans="15:15" x14ac:dyDescent="0.2">
      <c r="O1796" s="536"/>
    </row>
    <row r="1797" spans="15:15" x14ac:dyDescent="0.2">
      <c r="O1797" s="536"/>
    </row>
    <row r="1798" spans="15:15" x14ac:dyDescent="0.2">
      <c r="O1798" s="536"/>
    </row>
    <row r="1799" spans="15:15" x14ac:dyDescent="0.2">
      <c r="O1799" s="536"/>
    </row>
    <row r="1800" spans="15:15" x14ac:dyDescent="0.2">
      <c r="O1800" s="536"/>
    </row>
    <row r="1801" spans="15:15" x14ac:dyDescent="0.2">
      <c r="O1801" s="536"/>
    </row>
    <row r="1802" spans="15:15" x14ac:dyDescent="0.2">
      <c r="O1802" s="536"/>
    </row>
    <row r="1803" spans="15:15" x14ac:dyDescent="0.2">
      <c r="O1803" s="536"/>
    </row>
    <row r="1804" spans="15:15" x14ac:dyDescent="0.2">
      <c r="O1804" s="536"/>
    </row>
    <row r="1805" spans="15:15" x14ac:dyDescent="0.2">
      <c r="O1805" s="536"/>
    </row>
    <row r="1806" spans="15:15" x14ac:dyDescent="0.2">
      <c r="O1806" s="536"/>
    </row>
    <row r="1807" spans="15:15" x14ac:dyDescent="0.2">
      <c r="O1807" s="536"/>
    </row>
    <row r="1808" spans="15:15" x14ac:dyDescent="0.2">
      <c r="O1808" s="536"/>
    </row>
    <row r="1809" spans="15:15" x14ac:dyDescent="0.2">
      <c r="O1809" s="536"/>
    </row>
    <row r="1810" spans="15:15" x14ac:dyDescent="0.2">
      <c r="O1810" s="536"/>
    </row>
    <row r="1811" spans="15:15" x14ac:dyDescent="0.2">
      <c r="O1811" s="536"/>
    </row>
    <row r="1812" spans="15:15" x14ac:dyDescent="0.2">
      <c r="O1812" s="536"/>
    </row>
    <row r="1813" spans="15:15" x14ac:dyDescent="0.2">
      <c r="O1813" s="536"/>
    </row>
    <row r="1814" spans="15:15" x14ac:dyDescent="0.2">
      <c r="O1814" s="536"/>
    </row>
    <row r="1815" spans="15:15" x14ac:dyDescent="0.2">
      <c r="O1815" s="536"/>
    </row>
    <row r="1816" spans="15:15" x14ac:dyDescent="0.2">
      <c r="O1816" s="536"/>
    </row>
    <row r="1817" spans="15:15" x14ac:dyDescent="0.2">
      <c r="O1817" s="536"/>
    </row>
    <row r="1818" spans="15:15" x14ac:dyDescent="0.2">
      <c r="O1818" s="536"/>
    </row>
    <row r="1819" spans="15:15" x14ac:dyDescent="0.2">
      <c r="O1819" s="536"/>
    </row>
    <row r="1820" spans="15:15" x14ac:dyDescent="0.2">
      <c r="O1820" s="536"/>
    </row>
    <row r="1821" spans="15:15" x14ac:dyDescent="0.2">
      <c r="O1821" s="536"/>
    </row>
    <row r="1822" spans="15:15" x14ac:dyDescent="0.2">
      <c r="O1822" s="536"/>
    </row>
    <row r="1823" spans="15:15" x14ac:dyDescent="0.2">
      <c r="O1823" s="536"/>
    </row>
    <row r="1824" spans="15:15" x14ac:dyDescent="0.2">
      <c r="O1824" s="536"/>
    </row>
    <row r="1825" spans="15:15" x14ac:dyDescent="0.2">
      <c r="O1825" s="536"/>
    </row>
    <row r="1826" spans="15:15" x14ac:dyDescent="0.2">
      <c r="O1826" s="536"/>
    </row>
    <row r="1827" spans="15:15" x14ac:dyDescent="0.2">
      <c r="O1827" s="536"/>
    </row>
    <row r="1828" spans="15:15" x14ac:dyDescent="0.2">
      <c r="O1828" s="536"/>
    </row>
    <row r="1829" spans="15:15" x14ac:dyDescent="0.2">
      <c r="O1829" s="536"/>
    </row>
    <row r="1830" spans="15:15" x14ac:dyDescent="0.2">
      <c r="O1830" s="536"/>
    </row>
    <row r="1831" spans="15:15" x14ac:dyDescent="0.2">
      <c r="O1831" s="536"/>
    </row>
    <row r="1832" spans="15:15" x14ac:dyDescent="0.2">
      <c r="O1832" s="536"/>
    </row>
    <row r="1833" spans="15:15" x14ac:dyDescent="0.2">
      <c r="O1833" s="536"/>
    </row>
    <row r="1834" spans="15:15" x14ac:dyDescent="0.2">
      <c r="O1834" s="536"/>
    </row>
    <row r="1835" spans="15:15" x14ac:dyDescent="0.2">
      <c r="O1835" s="536"/>
    </row>
    <row r="1836" spans="15:15" x14ac:dyDescent="0.2">
      <c r="O1836" s="536"/>
    </row>
    <row r="1837" spans="15:15" x14ac:dyDescent="0.2">
      <c r="O1837" s="536"/>
    </row>
    <row r="1838" spans="15:15" x14ac:dyDescent="0.2">
      <c r="O1838" s="536"/>
    </row>
    <row r="1839" spans="15:15" x14ac:dyDescent="0.2">
      <c r="O1839" s="536"/>
    </row>
    <row r="1840" spans="15:15" x14ac:dyDescent="0.2">
      <c r="O1840" s="536"/>
    </row>
    <row r="1841" spans="15:15" x14ac:dyDescent="0.2">
      <c r="O1841" s="536"/>
    </row>
    <row r="1842" spans="15:15" x14ac:dyDescent="0.2">
      <c r="O1842" s="536"/>
    </row>
    <row r="1843" spans="15:15" x14ac:dyDescent="0.2">
      <c r="O1843" s="536"/>
    </row>
    <row r="1844" spans="15:15" x14ac:dyDescent="0.2">
      <c r="O1844" s="536"/>
    </row>
    <row r="1845" spans="15:15" x14ac:dyDescent="0.2">
      <c r="O1845" s="536"/>
    </row>
    <row r="1846" spans="15:15" x14ac:dyDescent="0.2">
      <c r="O1846" s="536"/>
    </row>
    <row r="1847" spans="15:15" x14ac:dyDescent="0.2">
      <c r="O1847" s="536"/>
    </row>
    <row r="1848" spans="15:15" x14ac:dyDescent="0.2">
      <c r="O1848" s="536"/>
    </row>
    <row r="1849" spans="15:15" x14ac:dyDescent="0.2">
      <c r="O1849" s="536"/>
    </row>
    <row r="1850" spans="15:15" x14ac:dyDescent="0.2">
      <c r="O1850" s="536"/>
    </row>
    <row r="1851" spans="15:15" x14ac:dyDescent="0.2">
      <c r="O1851" s="536"/>
    </row>
    <row r="1852" spans="15:15" x14ac:dyDescent="0.2">
      <c r="O1852" s="536"/>
    </row>
    <row r="1853" spans="15:15" x14ac:dyDescent="0.2">
      <c r="O1853" s="536"/>
    </row>
    <row r="1854" spans="15:15" x14ac:dyDescent="0.2">
      <c r="O1854" s="536"/>
    </row>
    <row r="1855" spans="15:15" x14ac:dyDescent="0.2">
      <c r="O1855" s="536"/>
    </row>
    <row r="1856" spans="15:15" x14ac:dyDescent="0.2">
      <c r="O1856" s="536"/>
    </row>
    <row r="1857" spans="15:15" x14ac:dyDescent="0.2">
      <c r="O1857" s="536"/>
    </row>
    <row r="1858" spans="15:15" x14ac:dyDescent="0.2">
      <c r="O1858" s="536"/>
    </row>
    <row r="1859" spans="15:15" x14ac:dyDescent="0.2">
      <c r="O1859" s="536"/>
    </row>
    <row r="1860" spans="15:15" x14ac:dyDescent="0.2">
      <c r="O1860" s="536"/>
    </row>
    <row r="1861" spans="15:15" x14ac:dyDescent="0.2">
      <c r="O1861" s="536"/>
    </row>
    <row r="1862" spans="15:15" x14ac:dyDescent="0.2">
      <c r="O1862" s="536"/>
    </row>
    <row r="1863" spans="15:15" x14ac:dyDescent="0.2">
      <c r="O1863" s="536"/>
    </row>
    <row r="1864" spans="15:15" x14ac:dyDescent="0.2">
      <c r="O1864" s="536"/>
    </row>
    <row r="1865" spans="15:15" x14ac:dyDescent="0.2">
      <c r="O1865" s="536"/>
    </row>
    <row r="1866" spans="15:15" x14ac:dyDescent="0.2">
      <c r="O1866" s="536"/>
    </row>
    <row r="1867" spans="15:15" x14ac:dyDescent="0.2">
      <c r="O1867" s="536"/>
    </row>
    <row r="1868" spans="15:15" x14ac:dyDescent="0.2">
      <c r="O1868" s="536"/>
    </row>
    <row r="1869" spans="15:15" x14ac:dyDescent="0.2">
      <c r="O1869" s="536"/>
    </row>
    <row r="1870" spans="15:15" x14ac:dyDescent="0.2">
      <c r="O1870" s="536"/>
    </row>
    <row r="1871" spans="15:15" x14ac:dyDescent="0.2">
      <c r="O1871" s="536"/>
    </row>
    <row r="1872" spans="15:15" x14ac:dyDescent="0.2">
      <c r="O1872" s="536"/>
    </row>
    <row r="1873" spans="15:15" x14ac:dyDescent="0.2">
      <c r="O1873" s="536"/>
    </row>
    <row r="1874" spans="15:15" x14ac:dyDescent="0.2">
      <c r="O1874" s="536"/>
    </row>
    <row r="1875" spans="15:15" x14ac:dyDescent="0.2">
      <c r="O1875" s="536"/>
    </row>
    <row r="1876" spans="15:15" x14ac:dyDescent="0.2">
      <c r="O1876" s="536"/>
    </row>
    <row r="1877" spans="15:15" x14ac:dyDescent="0.2">
      <c r="O1877" s="536"/>
    </row>
    <row r="1878" spans="15:15" x14ac:dyDescent="0.2">
      <c r="O1878" s="536"/>
    </row>
    <row r="1879" spans="15:15" x14ac:dyDescent="0.2">
      <c r="O1879" s="536"/>
    </row>
    <row r="1880" spans="15:15" x14ac:dyDescent="0.2">
      <c r="O1880" s="536"/>
    </row>
    <row r="1881" spans="15:15" x14ac:dyDescent="0.2">
      <c r="O1881" s="536"/>
    </row>
    <row r="1882" spans="15:15" x14ac:dyDescent="0.2">
      <c r="O1882" s="536"/>
    </row>
    <row r="1883" spans="15:15" x14ac:dyDescent="0.2">
      <c r="O1883" s="536"/>
    </row>
    <row r="1884" spans="15:15" x14ac:dyDescent="0.2">
      <c r="O1884" s="536"/>
    </row>
    <row r="1885" spans="15:15" x14ac:dyDescent="0.2">
      <c r="O1885" s="536"/>
    </row>
    <row r="1886" spans="15:15" x14ac:dyDescent="0.2">
      <c r="O1886" s="536"/>
    </row>
    <row r="1887" spans="15:15" x14ac:dyDescent="0.2">
      <c r="O1887" s="536"/>
    </row>
    <row r="1888" spans="15:15" x14ac:dyDescent="0.2">
      <c r="O1888" s="536"/>
    </row>
    <row r="1889" spans="15:15" x14ac:dyDescent="0.2">
      <c r="O1889" s="536"/>
    </row>
    <row r="1890" spans="15:15" x14ac:dyDescent="0.2">
      <c r="O1890" s="536"/>
    </row>
    <row r="1891" spans="15:15" x14ac:dyDescent="0.2">
      <c r="O1891" s="536"/>
    </row>
    <row r="1892" spans="15:15" x14ac:dyDescent="0.2">
      <c r="O1892" s="536"/>
    </row>
    <row r="1893" spans="15:15" x14ac:dyDescent="0.2">
      <c r="O1893" s="536"/>
    </row>
    <row r="1894" spans="15:15" x14ac:dyDescent="0.2">
      <c r="O1894" s="536"/>
    </row>
    <row r="1895" spans="15:15" x14ac:dyDescent="0.2">
      <c r="O1895" s="536"/>
    </row>
    <row r="1896" spans="15:15" x14ac:dyDescent="0.2">
      <c r="O1896" s="536"/>
    </row>
    <row r="1897" spans="15:15" x14ac:dyDescent="0.2">
      <c r="O1897" s="536"/>
    </row>
    <row r="1898" spans="15:15" x14ac:dyDescent="0.2">
      <c r="O1898" s="536"/>
    </row>
    <row r="1899" spans="15:15" x14ac:dyDescent="0.2">
      <c r="O1899" s="536"/>
    </row>
    <row r="1900" spans="15:15" x14ac:dyDescent="0.2">
      <c r="O1900" s="536"/>
    </row>
    <row r="1901" spans="15:15" x14ac:dyDescent="0.2">
      <c r="O1901" s="536"/>
    </row>
    <row r="1902" spans="15:15" x14ac:dyDescent="0.2">
      <c r="O1902" s="536"/>
    </row>
    <row r="1903" spans="15:15" x14ac:dyDescent="0.2">
      <c r="O1903" s="536"/>
    </row>
    <row r="1904" spans="15:15" x14ac:dyDescent="0.2">
      <c r="O1904" s="536"/>
    </row>
    <row r="1905" spans="15:15" x14ac:dyDescent="0.2">
      <c r="O1905" s="536"/>
    </row>
    <row r="1906" spans="15:15" x14ac:dyDescent="0.2">
      <c r="O1906" s="536"/>
    </row>
    <row r="1907" spans="15:15" x14ac:dyDescent="0.2">
      <c r="O1907" s="536"/>
    </row>
    <row r="1908" spans="15:15" x14ac:dyDescent="0.2">
      <c r="O1908" s="536"/>
    </row>
    <row r="1909" spans="15:15" x14ac:dyDescent="0.2">
      <c r="O1909" s="536"/>
    </row>
    <row r="1910" spans="15:15" x14ac:dyDescent="0.2">
      <c r="O1910" s="536"/>
    </row>
    <row r="1911" spans="15:15" x14ac:dyDescent="0.2">
      <c r="O1911" s="536"/>
    </row>
    <row r="1912" spans="15:15" x14ac:dyDescent="0.2">
      <c r="O1912" s="536"/>
    </row>
    <row r="1913" spans="15:15" x14ac:dyDescent="0.2">
      <c r="O1913" s="536"/>
    </row>
    <row r="1914" spans="15:15" x14ac:dyDescent="0.2">
      <c r="O1914" s="536"/>
    </row>
    <row r="1915" spans="15:15" x14ac:dyDescent="0.2">
      <c r="O1915" s="536"/>
    </row>
    <row r="1916" spans="15:15" x14ac:dyDescent="0.2">
      <c r="O1916" s="536"/>
    </row>
    <row r="1917" spans="15:15" x14ac:dyDescent="0.2">
      <c r="O1917" s="536"/>
    </row>
    <row r="1918" spans="15:15" x14ac:dyDescent="0.2">
      <c r="O1918" s="536"/>
    </row>
    <row r="1919" spans="15:15" x14ac:dyDescent="0.2">
      <c r="O1919" s="536"/>
    </row>
    <row r="1920" spans="15:15" x14ac:dyDescent="0.2">
      <c r="O1920" s="536"/>
    </row>
    <row r="1921" spans="15:15" x14ac:dyDescent="0.2">
      <c r="O1921" s="536"/>
    </row>
    <row r="1922" spans="15:15" x14ac:dyDescent="0.2">
      <c r="O1922" s="536"/>
    </row>
    <row r="1923" spans="15:15" x14ac:dyDescent="0.2">
      <c r="O1923" s="536"/>
    </row>
    <row r="1924" spans="15:15" x14ac:dyDescent="0.2">
      <c r="O1924" s="536"/>
    </row>
    <row r="1925" spans="15:15" x14ac:dyDescent="0.2">
      <c r="O1925" s="536"/>
    </row>
    <row r="1926" spans="15:15" x14ac:dyDescent="0.2">
      <c r="O1926" s="536"/>
    </row>
    <row r="1927" spans="15:15" x14ac:dyDescent="0.2">
      <c r="O1927" s="536"/>
    </row>
    <row r="1928" spans="15:15" x14ac:dyDescent="0.2">
      <c r="O1928" s="536"/>
    </row>
    <row r="1929" spans="15:15" x14ac:dyDescent="0.2">
      <c r="O1929" s="536"/>
    </row>
    <row r="1930" spans="15:15" x14ac:dyDescent="0.2">
      <c r="O1930" s="536"/>
    </row>
    <row r="1931" spans="15:15" x14ac:dyDescent="0.2">
      <c r="O1931" s="536"/>
    </row>
    <row r="1932" spans="15:15" x14ac:dyDescent="0.2">
      <c r="O1932" s="536"/>
    </row>
    <row r="1933" spans="15:15" x14ac:dyDescent="0.2">
      <c r="O1933" s="536"/>
    </row>
    <row r="1934" spans="15:15" x14ac:dyDescent="0.2">
      <c r="O1934" s="536"/>
    </row>
    <row r="1935" spans="15:15" x14ac:dyDescent="0.2">
      <c r="O1935" s="536"/>
    </row>
    <row r="1936" spans="15:15" x14ac:dyDescent="0.2">
      <c r="O1936" s="536"/>
    </row>
    <row r="1937" spans="15:15" x14ac:dyDescent="0.2">
      <c r="O1937" s="536"/>
    </row>
    <row r="1938" spans="15:15" x14ac:dyDescent="0.2">
      <c r="O1938" s="536"/>
    </row>
    <row r="1939" spans="15:15" x14ac:dyDescent="0.2">
      <c r="O1939" s="536"/>
    </row>
    <row r="1940" spans="15:15" x14ac:dyDescent="0.2">
      <c r="O1940" s="536"/>
    </row>
    <row r="1941" spans="15:15" x14ac:dyDescent="0.2">
      <c r="O1941" s="536"/>
    </row>
    <row r="1942" spans="15:15" x14ac:dyDescent="0.2">
      <c r="O1942" s="536"/>
    </row>
    <row r="1943" spans="15:15" x14ac:dyDescent="0.2">
      <c r="O1943" s="536"/>
    </row>
    <row r="1944" spans="15:15" x14ac:dyDescent="0.2">
      <c r="O1944" s="536"/>
    </row>
    <row r="1945" spans="15:15" x14ac:dyDescent="0.2">
      <c r="O1945" s="536"/>
    </row>
    <row r="1946" spans="15:15" x14ac:dyDescent="0.2">
      <c r="O1946" s="536"/>
    </row>
    <row r="1947" spans="15:15" x14ac:dyDescent="0.2">
      <c r="O1947" s="536"/>
    </row>
    <row r="1948" spans="15:15" x14ac:dyDescent="0.2">
      <c r="O1948" s="536"/>
    </row>
    <row r="1949" spans="15:15" x14ac:dyDescent="0.2">
      <c r="O1949" s="536"/>
    </row>
    <row r="1950" spans="15:15" x14ac:dyDescent="0.2">
      <c r="O1950" s="536"/>
    </row>
    <row r="1951" spans="15:15" x14ac:dyDescent="0.2">
      <c r="O1951" s="536"/>
    </row>
    <row r="1952" spans="15:15" x14ac:dyDescent="0.2">
      <c r="O1952" s="536"/>
    </row>
    <row r="1953" spans="15:15" x14ac:dyDescent="0.2">
      <c r="O1953" s="536"/>
    </row>
    <row r="1954" spans="15:15" x14ac:dyDescent="0.2">
      <c r="O1954" s="536"/>
    </row>
    <row r="1955" spans="15:15" x14ac:dyDescent="0.2">
      <c r="O1955" s="536"/>
    </row>
    <row r="1956" spans="15:15" x14ac:dyDescent="0.2">
      <c r="O1956" s="536"/>
    </row>
    <row r="1957" spans="15:15" x14ac:dyDescent="0.2">
      <c r="O1957" s="536"/>
    </row>
    <row r="1958" spans="15:15" x14ac:dyDescent="0.2">
      <c r="O1958" s="536"/>
    </row>
    <row r="1959" spans="15:15" x14ac:dyDescent="0.2">
      <c r="O1959" s="536"/>
    </row>
    <row r="1960" spans="15:15" x14ac:dyDescent="0.2">
      <c r="O1960" s="536"/>
    </row>
    <row r="1961" spans="15:15" x14ac:dyDescent="0.2">
      <c r="O1961" s="536"/>
    </row>
    <row r="1962" spans="15:15" x14ac:dyDescent="0.2">
      <c r="O1962" s="536"/>
    </row>
    <row r="1963" spans="15:15" x14ac:dyDescent="0.2">
      <c r="O1963" s="536"/>
    </row>
    <row r="1964" spans="15:15" x14ac:dyDescent="0.2">
      <c r="O1964" s="536"/>
    </row>
    <row r="1965" spans="15:15" x14ac:dyDescent="0.2">
      <c r="O1965" s="536"/>
    </row>
    <row r="1966" spans="15:15" x14ac:dyDescent="0.2">
      <c r="O1966" s="536"/>
    </row>
    <row r="1967" spans="15:15" x14ac:dyDescent="0.2">
      <c r="O1967" s="536"/>
    </row>
    <row r="1968" spans="15:15" x14ac:dyDescent="0.2">
      <c r="O1968" s="536"/>
    </row>
    <row r="1969" spans="15:15" x14ac:dyDescent="0.2">
      <c r="O1969" s="536"/>
    </row>
    <row r="1970" spans="15:15" x14ac:dyDescent="0.2">
      <c r="O1970" s="536"/>
    </row>
    <row r="1971" spans="15:15" x14ac:dyDescent="0.2">
      <c r="O1971" s="536"/>
    </row>
    <row r="1972" spans="15:15" x14ac:dyDescent="0.2">
      <c r="O1972" s="536"/>
    </row>
    <row r="1973" spans="15:15" x14ac:dyDescent="0.2">
      <c r="O1973" s="536"/>
    </row>
    <row r="1974" spans="15:15" x14ac:dyDescent="0.2">
      <c r="O1974" s="536"/>
    </row>
    <row r="1975" spans="15:15" x14ac:dyDescent="0.2">
      <c r="O1975" s="536"/>
    </row>
    <row r="1976" spans="15:15" x14ac:dyDescent="0.2">
      <c r="O1976" s="536"/>
    </row>
    <row r="1977" spans="15:15" x14ac:dyDescent="0.2">
      <c r="O1977" s="536"/>
    </row>
    <row r="1978" spans="15:15" x14ac:dyDescent="0.2">
      <c r="O1978" s="536"/>
    </row>
    <row r="1979" spans="15:15" x14ac:dyDescent="0.2">
      <c r="O1979" s="536"/>
    </row>
    <row r="1980" spans="15:15" x14ac:dyDescent="0.2">
      <c r="O1980" s="536"/>
    </row>
    <row r="1981" spans="15:15" x14ac:dyDescent="0.2">
      <c r="O1981" s="536"/>
    </row>
    <row r="1982" spans="15:15" x14ac:dyDescent="0.2">
      <c r="O1982" s="536"/>
    </row>
    <row r="1983" spans="15:15" x14ac:dyDescent="0.2">
      <c r="O1983" s="536"/>
    </row>
    <row r="1984" spans="15:15" x14ac:dyDescent="0.2">
      <c r="O1984" s="536"/>
    </row>
    <row r="1985" spans="15:15" x14ac:dyDescent="0.2">
      <c r="O1985" s="536"/>
    </row>
    <row r="1986" spans="15:15" x14ac:dyDescent="0.2">
      <c r="O1986" s="536"/>
    </row>
    <row r="1987" spans="15:15" x14ac:dyDescent="0.2">
      <c r="O1987" s="536"/>
    </row>
    <row r="1988" spans="15:15" x14ac:dyDescent="0.2">
      <c r="O1988" s="536"/>
    </row>
    <row r="1989" spans="15:15" x14ac:dyDescent="0.2">
      <c r="O1989" s="536"/>
    </row>
    <row r="1990" spans="15:15" x14ac:dyDescent="0.2">
      <c r="O1990" s="536"/>
    </row>
    <row r="1991" spans="15:15" x14ac:dyDescent="0.2">
      <c r="O1991" s="536"/>
    </row>
    <row r="1992" spans="15:15" x14ac:dyDescent="0.2">
      <c r="O1992" s="536"/>
    </row>
    <row r="1993" spans="15:15" x14ac:dyDescent="0.2">
      <c r="O1993" s="536"/>
    </row>
    <row r="1994" spans="15:15" x14ac:dyDescent="0.2">
      <c r="O1994" s="536"/>
    </row>
    <row r="1995" spans="15:15" x14ac:dyDescent="0.2">
      <c r="O1995" s="536"/>
    </row>
    <row r="1996" spans="15:15" x14ac:dyDescent="0.2">
      <c r="O1996" s="536"/>
    </row>
    <row r="1997" spans="15:15" x14ac:dyDescent="0.2">
      <c r="O1997" s="536"/>
    </row>
    <row r="1998" spans="15:15" x14ac:dyDescent="0.2">
      <c r="O1998" s="536"/>
    </row>
    <row r="1999" spans="15:15" x14ac:dyDescent="0.2">
      <c r="O1999" s="536"/>
    </row>
    <row r="2000" spans="15:15" x14ac:dyDescent="0.2">
      <c r="O2000" s="536"/>
    </row>
    <row r="2001" spans="15:15" x14ac:dyDescent="0.2">
      <c r="O2001" s="536"/>
    </row>
    <row r="2002" spans="15:15" x14ac:dyDescent="0.2">
      <c r="O2002" s="536"/>
    </row>
    <row r="2003" spans="15:15" x14ac:dyDescent="0.2">
      <c r="O2003" s="536"/>
    </row>
    <row r="2004" spans="15:15" x14ac:dyDescent="0.2">
      <c r="O2004" s="536"/>
    </row>
    <row r="2005" spans="15:15" x14ac:dyDescent="0.2">
      <c r="O2005" s="536"/>
    </row>
    <row r="2006" spans="15:15" x14ac:dyDescent="0.2">
      <c r="O2006" s="536"/>
    </row>
    <row r="2007" spans="15:15" x14ac:dyDescent="0.2">
      <c r="O2007" s="536"/>
    </row>
    <row r="2008" spans="15:15" x14ac:dyDescent="0.2">
      <c r="O2008" s="536"/>
    </row>
    <row r="2009" spans="15:15" x14ac:dyDescent="0.2">
      <c r="O2009" s="536"/>
    </row>
    <row r="2010" spans="15:15" x14ac:dyDescent="0.2">
      <c r="O2010" s="536"/>
    </row>
    <row r="2011" spans="15:15" x14ac:dyDescent="0.2">
      <c r="O2011" s="536"/>
    </row>
    <row r="2012" spans="15:15" x14ac:dyDescent="0.2">
      <c r="O2012" s="536"/>
    </row>
    <row r="2013" spans="15:15" x14ac:dyDescent="0.2">
      <c r="O2013" s="536"/>
    </row>
    <row r="2014" spans="15:15" x14ac:dyDescent="0.2">
      <c r="O2014" s="536"/>
    </row>
    <row r="2015" spans="15:15" x14ac:dyDescent="0.2">
      <c r="O2015" s="536"/>
    </row>
    <row r="2016" spans="15:15" x14ac:dyDescent="0.2">
      <c r="O2016" s="536"/>
    </row>
    <row r="2017" spans="15:15" x14ac:dyDescent="0.2">
      <c r="O2017" s="536"/>
    </row>
    <row r="2018" spans="15:15" x14ac:dyDescent="0.2">
      <c r="O2018" s="536"/>
    </row>
    <row r="2019" spans="15:15" x14ac:dyDescent="0.2">
      <c r="O2019" s="536"/>
    </row>
    <row r="2020" spans="15:15" x14ac:dyDescent="0.2">
      <c r="O2020" s="536"/>
    </row>
    <row r="2021" spans="15:15" x14ac:dyDescent="0.2">
      <c r="O2021" s="536"/>
    </row>
    <row r="2022" spans="15:15" x14ac:dyDescent="0.2">
      <c r="O2022" s="536"/>
    </row>
    <row r="2023" spans="15:15" x14ac:dyDescent="0.2">
      <c r="O2023" s="536"/>
    </row>
    <row r="2024" spans="15:15" x14ac:dyDescent="0.2">
      <c r="O2024" s="536"/>
    </row>
    <row r="2025" spans="15:15" x14ac:dyDescent="0.2">
      <c r="O2025" s="536"/>
    </row>
    <row r="2026" spans="15:15" x14ac:dyDescent="0.2">
      <c r="O2026" s="536"/>
    </row>
    <row r="2027" spans="15:15" x14ac:dyDescent="0.2">
      <c r="O2027" s="536"/>
    </row>
    <row r="2028" spans="15:15" x14ac:dyDescent="0.2">
      <c r="O2028" s="536"/>
    </row>
    <row r="2029" spans="15:15" x14ac:dyDescent="0.2">
      <c r="O2029" s="536"/>
    </row>
    <row r="2030" spans="15:15" x14ac:dyDescent="0.2">
      <c r="O2030" s="536"/>
    </row>
    <row r="2031" spans="15:15" x14ac:dyDescent="0.2">
      <c r="O2031" s="536"/>
    </row>
    <row r="2032" spans="15:15" x14ac:dyDescent="0.2">
      <c r="O2032" s="536"/>
    </row>
    <row r="2033" spans="15:15" x14ac:dyDescent="0.2">
      <c r="O2033" s="536"/>
    </row>
    <row r="2034" spans="15:15" x14ac:dyDescent="0.2">
      <c r="O2034" s="536"/>
    </row>
    <row r="2035" spans="15:15" x14ac:dyDescent="0.2">
      <c r="O2035" s="536"/>
    </row>
    <row r="2036" spans="15:15" x14ac:dyDescent="0.2">
      <c r="O2036" s="536"/>
    </row>
    <row r="2037" spans="15:15" x14ac:dyDescent="0.2">
      <c r="O2037" s="536"/>
    </row>
    <row r="2038" spans="15:15" x14ac:dyDescent="0.2">
      <c r="O2038" s="536"/>
    </row>
    <row r="2039" spans="15:15" x14ac:dyDescent="0.2">
      <c r="O2039" s="536"/>
    </row>
    <row r="2040" spans="15:15" x14ac:dyDescent="0.2">
      <c r="O2040" s="536"/>
    </row>
    <row r="2041" spans="15:15" x14ac:dyDescent="0.2">
      <c r="O2041" s="536"/>
    </row>
    <row r="2042" spans="15:15" x14ac:dyDescent="0.2">
      <c r="O2042" s="536"/>
    </row>
    <row r="2043" spans="15:15" x14ac:dyDescent="0.2">
      <c r="O2043" s="536"/>
    </row>
    <row r="2044" spans="15:15" x14ac:dyDescent="0.2">
      <c r="O2044" s="536"/>
    </row>
    <row r="2045" spans="15:15" x14ac:dyDescent="0.2">
      <c r="O2045" s="536"/>
    </row>
    <row r="2046" spans="15:15" x14ac:dyDescent="0.2">
      <c r="O2046" s="536"/>
    </row>
    <row r="2047" spans="15:15" x14ac:dyDescent="0.2">
      <c r="O2047" s="536"/>
    </row>
    <row r="2048" spans="15:15" x14ac:dyDescent="0.2">
      <c r="O2048" s="536"/>
    </row>
    <row r="2049" spans="15:15" x14ac:dyDescent="0.2">
      <c r="O2049" s="536"/>
    </row>
    <row r="2050" spans="15:15" x14ac:dyDescent="0.2">
      <c r="O2050" s="536"/>
    </row>
    <row r="2051" spans="15:15" x14ac:dyDescent="0.2">
      <c r="O2051" s="536"/>
    </row>
    <row r="2052" spans="15:15" x14ac:dyDescent="0.2">
      <c r="O2052" s="536"/>
    </row>
    <row r="2053" spans="15:15" x14ac:dyDescent="0.2">
      <c r="O2053" s="536"/>
    </row>
    <row r="2054" spans="15:15" x14ac:dyDescent="0.2">
      <c r="O2054" s="536"/>
    </row>
    <row r="2055" spans="15:15" x14ac:dyDescent="0.2">
      <c r="O2055" s="536"/>
    </row>
    <row r="2056" spans="15:15" x14ac:dyDescent="0.2">
      <c r="O2056" s="536"/>
    </row>
    <row r="2057" spans="15:15" x14ac:dyDescent="0.2">
      <c r="O2057" s="536"/>
    </row>
    <row r="2058" spans="15:15" x14ac:dyDescent="0.2">
      <c r="O2058" s="536"/>
    </row>
    <row r="2059" spans="15:15" x14ac:dyDescent="0.2">
      <c r="O2059" s="536"/>
    </row>
    <row r="2060" spans="15:15" x14ac:dyDescent="0.2">
      <c r="O2060" s="536"/>
    </row>
    <row r="2061" spans="15:15" x14ac:dyDescent="0.2">
      <c r="O2061" s="536"/>
    </row>
    <row r="2062" spans="15:15" x14ac:dyDescent="0.2">
      <c r="O2062" s="536"/>
    </row>
    <row r="2063" spans="15:15" x14ac:dyDescent="0.2">
      <c r="O2063" s="536"/>
    </row>
    <row r="2064" spans="15:15" x14ac:dyDescent="0.2">
      <c r="O2064" s="536"/>
    </row>
    <row r="2065" spans="15:15" x14ac:dyDescent="0.2">
      <c r="O2065" s="536"/>
    </row>
    <row r="2066" spans="15:15" x14ac:dyDescent="0.2">
      <c r="O2066" s="536"/>
    </row>
    <row r="2067" spans="15:15" x14ac:dyDescent="0.2">
      <c r="O2067" s="536"/>
    </row>
    <row r="2068" spans="15:15" x14ac:dyDescent="0.2">
      <c r="O2068" s="536"/>
    </row>
    <row r="2069" spans="15:15" x14ac:dyDescent="0.2">
      <c r="O2069" s="536"/>
    </row>
    <row r="2070" spans="15:15" x14ac:dyDescent="0.2">
      <c r="O2070" s="536"/>
    </row>
    <row r="2071" spans="15:15" x14ac:dyDescent="0.2">
      <c r="O2071" s="536"/>
    </row>
    <row r="2072" spans="15:15" x14ac:dyDescent="0.2">
      <c r="O2072" s="536"/>
    </row>
    <row r="2073" spans="15:15" x14ac:dyDescent="0.2">
      <c r="O2073" s="536"/>
    </row>
    <row r="2074" spans="15:15" x14ac:dyDescent="0.2">
      <c r="O2074" s="536"/>
    </row>
    <row r="2075" spans="15:15" x14ac:dyDescent="0.2">
      <c r="O2075" s="536"/>
    </row>
    <row r="2076" spans="15:15" x14ac:dyDescent="0.2">
      <c r="O2076" s="536"/>
    </row>
    <row r="2077" spans="15:15" x14ac:dyDescent="0.2">
      <c r="O2077" s="536"/>
    </row>
    <row r="2078" spans="15:15" x14ac:dyDescent="0.2">
      <c r="O2078" s="536"/>
    </row>
    <row r="2079" spans="15:15" x14ac:dyDescent="0.2">
      <c r="O2079" s="536"/>
    </row>
    <row r="2080" spans="15:15" x14ac:dyDescent="0.2">
      <c r="O2080" s="536"/>
    </row>
    <row r="2081" spans="15:15" x14ac:dyDescent="0.2">
      <c r="O2081" s="536"/>
    </row>
    <row r="2082" spans="15:15" x14ac:dyDescent="0.2">
      <c r="O2082" s="536"/>
    </row>
    <row r="2083" spans="15:15" x14ac:dyDescent="0.2">
      <c r="O2083" s="536"/>
    </row>
    <row r="2084" spans="15:15" x14ac:dyDescent="0.2">
      <c r="O2084" s="536"/>
    </row>
    <row r="2085" spans="15:15" x14ac:dyDescent="0.2">
      <c r="O2085" s="536"/>
    </row>
    <row r="2086" spans="15:15" x14ac:dyDescent="0.2">
      <c r="O2086" s="536"/>
    </row>
    <row r="2087" spans="15:15" x14ac:dyDescent="0.2">
      <c r="O2087" s="536"/>
    </row>
    <row r="2088" spans="15:15" x14ac:dyDescent="0.2">
      <c r="O2088" s="536"/>
    </row>
    <row r="2089" spans="15:15" x14ac:dyDescent="0.2">
      <c r="O2089" s="536"/>
    </row>
    <row r="2090" spans="15:15" x14ac:dyDescent="0.2">
      <c r="O2090" s="536"/>
    </row>
    <row r="2091" spans="15:15" x14ac:dyDescent="0.2">
      <c r="O2091" s="536"/>
    </row>
    <row r="2092" spans="15:15" x14ac:dyDescent="0.2">
      <c r="O2092" s="536"/>
    </row>
    <row r="2093" spans="15:15" x14ac:dyDescent="0.2">
      <c r="O2093" s="536"/>
    </row>
    <row r="2094" spans="15:15" x14ac:dyDescent="0.2">
      <c r="O2094" s="536"/>
    </row>
    <row r="2095" spans="15:15" x14ac:dyDescent="0.2">
      <c r="O2095" s="536"/>
    </row>
    <row r="2096" spans="15:15" x14ac:dyDescent="0.2">
      <c r="O2096" s="536"/>
    </row>
    <row r="2097" spans="15:15" x14ac:dyDescent="0.2">
      <c r="O2097" s="536"/>
    </row>
    <row r="2098" spans="15:15" x14ac:dyDescent="0.2">
      <c r="O2098" s="536"/>
    </row>
    <row r="2099" spans="15:15" x14ac:dyDescent="0.2">
      <c r="O2099" s="536"/>
    </row>
    <row r="2100" spans="15:15" x14ac:dyDescent="0.2">
      <c r="O2100" s="536"/>
    </row>
    <row r="2101" spans="15:15" x14ac:dyDescent="0.2">
      <c r="O2101" s="536"/>
    </row>
    <row r="2102" spans="15:15" x14ac:dyDescent="0.2">
      <c r="O2102" s="536"/>
    </row>
    <row r="2103" spans="15:15" x14ac:dyDescent="0.2">
      <c r="O2103" s="536"/>
    </row>
    <row r="2104" spans="15:15" x14ac:dyDescent="0.2">
      <c r="O2104" s="536"/>
    </row>
    <row r="2105" spans="15:15" x14ac:dyDescent="0.2">
      <c r="O2105" s="536"/>
    </row>
    <row r="2106" spans="15:15" x14ac:dyDescent="0.2">
      <c r="O2106" s="536"/>
    </row>
    <row r="2107" spans="15:15" x14ac:dyDescent="0.2">
      <c r="O2107" s="536"/>
    </row>
    <row r="2108" spans="15:15" x14ac:dyDescent="0.2">
      <c r="O2108" s="536"/>
    </row>
    <row r="2109" spans="15:15" x14ac:dyDescent="0.2">
      <c r="O2109" s="536"/>
    </row>
    <row r="2110" spans="15:15" x14ac:dyDescent="0.2">
      <c r="O2110" s="536"/>
    </row>
    <row r="2111" spans="15:15" x14ac:dyDescent="0.2">
      <c r="O2111" s="536"/>
    </row>
    <row r="2112" spans="15:15" x14ac:dyDescent="0.2">
      <c r="O2112" s="536"/>
    </row>
    <row r="2113" spans="15:15" x14ac:dyDescent="0.2">
      <c r="O2113" s="536"/>
    </row>
    <row r="2114" spans="15:15" x14ac:dyDescent="0.2">
      <c r="O2114" s="536"/>
    </row>
    <row r="2115" spans="15:15" x14ac:dyDescent="0.2">
      <c r="O2115" s="536"/>
    </row>
    <row r="2116" spans="15:15" x14ac:dyDescent="0.2">
      <c r="O2116" s="536"/>
    </row>
    <row r="2117" spans="15:15" x14ac:dyDescent="0.2">
      <c r="O2117" s="536"/>
    </row>
    <row r="2118" spans="15:15" x14ac:dyDescent="0.2">
      <c r="O2118" s="536"/>
    </row>
    <row r="2119" spans="15:15" x14ac:dyDescent="0.2">
      <c r="O2119" s="536"/>
    </row>
    <row r="2120" spans="15:15" x14ac:dyDescent="0.2">
      <c r="O2120" s="536"/>
    </row>
    <row r="2121" spans="15:15" x14ac:dyDescent="0.2">
      <c r="O2121" s="536"/>
    </row>
    <row r="2122" spans="15:15" x14ac:dyDescent="0.2">
      <c r="O2122" s="536"/>
    </row>
    <row r="2123" spans="15:15" x14ac:dyDescent="0.2">
      <c r="O2123" s="536"/>
    </row>
    <row r="2124" spans="15:15" x14ac:dyDescent="0.2">
      <c r="O2124" s="536"/>
    </row>
    <row r="2125" spans="15:15" x14ac:dyDescent="0.2">
      <c r="O2125" s="536"/>
    </row>
    <row r="2126" spans="15:15" x14ac:dyDescent="0.2">
      <c r="O2126" s="536"/>
    </row>
    <row r="2127" spans="15:15" x14ac:dyDescent="0.2">
      <c r="O2127" s="536"/>
    </row>
    <row r="2128" spans="15:15" x14ac:dyDescent="0.2">
      <c r="O2128" s="536"/>
    </row>
    <row r="2129" spans="15:15" x14ac:dyDescent="0.2">
      <c r="O2129" s="536"/>
    </row>
    <row r="2130" spans="15:15" x14ac:dyDescent="0.2">
      <c r="O2130" s="536"/>
    </row>
    <row r="2131" spans="15:15" x14ac:dyDescent="0.2">
      <c r="O2131" s="536"/>
    </row>
    <row r="2132" spans="15:15" x14ac:dyDescent="0.2">
      <c r="O2132" s="536"/>
    </row>
    <row r="2133" spans="15:15" x14ac:dyDescent="0.2">
      <c r="O2133" s="536"/>
    </row>
    <row r="2134" spans="15:15" x14ac:dyDescent="0.2">
      <c r="O2134" s="536"/>
    </row>
    <row r="2135" spans="15:15" x14ac:dyDescent="0.2">
      <c r="O2135" s="536"/>
    </row>
    <row r="2136" spans="15:15" x14ac:dyDescent="0.2">
      <c r="O2136" s="536"/>
    </row>
    <row r="2137" spans="15:15" x14ac:dyDescent="0.2">
      <c r="O2137" s="536"/>
    </row>
    <row r="2138" spans="15:15" x14ac:dyDescent="0.2">
      <c r="O2138" s="536"/>
    </row>
    <row r="2139" spans="15:15" x14ac:dyDescent="0.2">
      <c r="O2139" s="536"/>
    </row>
    <row r="2140" spans="15:15" x14ac:dyDescent="0.2">
      <c r="O2140" s="536"/>
    </row>
    <row r="2141" spans="15:15" x14ac:dyDescent="0.2">
      <c r="O2141" s="536"/>
    </row>
    <row r="2142" spans="15:15" x14ac:dyDescent="0.2">
      <c r="O2142" s="536"/>
    </row>
    <row r="2143" spans="15:15" x14ac:dyDescent="0.2">
      <c r="O2143" s="536"/>
    </row>
    <row r="2144" spans="15:15" x14ac:dyDescent="0.2">
      <c r="O2144" s="536"/>
    </row>
    <row r="2145" spans="15:15" x14ac:dyDescent="0.2">
      <c r="O2145" s="536"/>
    </row>
    <row r="2146" spans="15:15" x14ac:dyDescent="0.2">
      <c r="O2146" s="536"/>
    </row>
    <row r="2147" spans="15:15" x14ac:dyDescent="0.2">
      <c r="O2147" s="536"/>
    </row>
    <row r="2148" spans="15:15" x14ac:dyDescent="0.2">
      <c r="O2148" s="536"/>
    </row>
    <row r="2149" spans="15:15" x14ac:dyDescent="0.2">
      <c r="O2149" s="536"/>
    </row>
    <row r="2150" spans="15:15" x14ac:dyDescent="0.2">
      <c r="O2150" s="536"/>
    </row>
    <row r="2151" spans="15:15" x14ac:dyDescent="0.2">
      <c r="O2151" s="536"/>
    </row>
    <row r="2152" spans="15:15" x14ac:dyDescent="0.2">
      <c r="O2152" s="536"/>
    </row>
    <row r="2153" spans="15:15" x14ac:dyDescent="0.2">
      <c r="O2153" s="536"/>
    </row>
    <row r="2154" spans="15:15" x14ac:dyDescent="0.2">
      <c r="O2154" s="536"/>
    </row>
    <row r="2155" spans="15:15" x14ac:dyDescent="0.2">
      <c r="O2155" s="536"/>
    </row>
    <row r="2156" spans="15:15" x14ac:dyDescent="0.2">
      <c r="O2156" s="536"/>
    </row>
    <row r="2157" spans="15:15" x14ac:dyDescent="0.2">
      <c r="O2157" s="536"/>
    </row>
    <row r="2158" spans="15:15" x14ac:dyDescent="0.2">
      <c r="O2158" s="536"/>
    </row>
    <row r="2159" spans="15:15" x14ac:dyDescent="0.2">
      <c r="O2159" s="536"/>
    </row>
    <row r="2160" spans="15:15" x14ac:dyDescent="0.2">
      <c r="O2160" s="536"/>
    </row>
    <row r="2161" spans="15:15" x14ac:dyDescent="0.2">
      <c r="O2161" s="536"/>
    </row>
    <row r="2162" spans="15:15" x14ac:dyDescent="0.2">
      <c r="O2162" s="536"/>
    </row>
    <row r="2163" spans="15:15" x14ac:dyDescent="0.2">
      <c r="O2163" s="536"/>
    </row>
    <row r="2164" spans="15:15" x14ac:dyDescent="0.2">
      <c r="O2164" s="536"/>
    </row>
    <row r="2165" spans="15:15" x14ac:dyDescent="0.2">
      <c r="O2165" s="536"/>
    </row>
    <row r="2166" spans="15:15" x14ac:dyDescent="0.2">
      <c r="O2166" s="536"/>
    </row>
    <row r="2167" spans="15:15" x14ac:dyDescent="0.2">
      <c r="O2167" s="536"/>
    </row>
    <row r="2168" spans="15:15" x14ac:dyDescent="0.2">
      <c r="O2168" s="536"/>
    </row>
    <row r="2169" spans="15:15" x14ac:dyDescent="0.2">
      <c r="O2169" s="536"/>
    </row>
    <row r="2170" spans="15:15" x14ac:dyDescent="0.2">
      <c r="O2170" s="536"/>
    </row>
    <row r="2171" spans="15:15" x14ac:dyDescent="0.2">
      <c r="O2171" s="536"/>
    </row>
    <row r="2172" spans="15:15" x14ac:dyDescent="0.2">
      <c r="O2172" s="536"/>
    </row>
    <row r="2173" spans="15:15" x14ac:dyDescent="0.2">
      <c r="O2173" s="536"/>
    </row>
    <row r="2174" spans="15:15" x14ac:dyDescent="0.2">
      <c r="O2174" s="536"/>
    </row>
    <row r="2175" spans="15:15" x14ac:dyDescent="0.2">
      <c r="O2175" s="536"/>
    </row>
    <row r="2176" spans="15:15" x14ac:dyDescent="0.2">
      <c r="O2176" s="536"/>
    </row>
    <row r="2177" spans="15:15" x14ac:dyDescent="0.2">
      <c r="O2177" s="536"/>
    </row>
    <row r="2178" spans="15:15" x14ac:dyDescent="0.2">
      <c r="O2178" s="536"/>
    </row>
    <row r="2179" spans="15:15" x14ac:dyDescent="0.2">
      <c r="O2179" s="536"/>
    </row>
    <row r="2180" spans="15:15" x14ac:dyDescent="0.2">
      <c r="O2180" s="536"/>
    </row>
    <row r="2181" spans="15:15" x14ac:dyDescent="0.2">
      <c r="O2181" s="536"/>
    </row>
    <row r="2182" spans="15:15" x14ac:dyDescent="0.2">
      <c r="O2182" s="536"/>
    </row>
    <row r="2183" spans="15:15" x14ac:dyDescent="0.2">
      <c r="O2183" s="536"/>
    </row>
    <row r="2184" spans="15:15" x14ac:dyDescent="0.2">
      <c r="O2184" s="536"/>
    </row>
    <row r="2185" spans="15:15" x14ac:dyDescent="0.2">
      <c r="O2185" s="536"/>
    </row>
    <row r="2186" spans="15:15" x14ac:dyDescent="0.2">
      <c r="O2186" s="536"/>
    </row>
    <row r="2187" spans="15:15" x14ac:dyDescent="0.2">
      <c r="O2187" s="536"/>
    </row>
    <row r="2188" spans="15:15" x14ac:dyDescent="0.2">
      <c r="O2188" s="536"/>
    </row>
    <row r="2189" spans="15:15" x14ac:dyDescent="0.2">
      <c r="O2189" s="536"/>
    </row>
    <row r="2190" spans="15:15" x14ac:dyDescent="0.2">
      <c r="O2190" s="536"/>
    </row>
    <row r="2191" spans="15:15" x14ac:dyDescent="0.2">
      <c r="O2191" s="536"/>
    </row>
    <row r="2192" spans="15:15" x14ac:dyDescent="0.2">
      <c r="O2192" s="536"/>
    </row>
    <row r="2193" spans="15:15" x14ac:dyDescent="0.2">
      <c r="O2193" s="536"/>
    </row>
    <row r="2194" spans="15:15" x14ac:dyDescent="0.2">
      <c r="O2194" s="536"/>
    </row>
    <row r="2195" spans="15:15" x14ac:dyDescent="0.2">
      <c r="O2195" s="536"/>
    </row>
    <row r="2196" spans="15:15" x14ac:dyDescent="0.2">
      <c r="O2196" s="536"/>
    </row>
    <row r="2197" spans="15:15" x14ac:dyDescent="0.2">
      <c r="O2197" s="536"/>
    </row>
    <row r="2198" spans="15:15" x14ac:dyDescent="0.2">
      <c r="O2198" s="536"/>
    </row>
    <row r="2199" spans="15:15" x14ac:dyDescent="0.2">
      <c r="O2199" s="536"/>
    </row>
    <row r="2200" spans="15:15" x14ac:dyDescent="0.2">
      <c r="O2200" s="536"/>
    </row>
    <row r="2201" spans="15:15" x14ac:dyDescent="0.2">
      <c r="O2201" s="536"/>
    </row>
    <row r="2202" spans="15:15" x14ac:dyDescent="0.2">
      <c r="O2202" s="536"/>
    </row>
    <row r="2203" spans="15:15" x14ac:dyDescent="0.2">
      <c r="O2203" s="536"/>
    </row>
    <row r="2204" spans="15:15" x14ac:dyDescent="0.2">
      <c r="O2204" s="536"/>
    </row>
    <row r="2205" spans="15:15" x14ac:dyDescent="0.2">
      <c r="O2205" s="536"/>
    </row>
    <row r="2206" spans="15:15" x14ac:dyDescent="0.2">
      <c r="O2206" s="536"/>
    </row>
    <row r="2207" spans="15:15" x14ac:dyDescent="0.2">
      <c r="O2207" s="536"/>
    </row>
    <row r="2208" spans="15:15" x14ac:dyDescent="0.2">
      <c r="O2208" s="536"/>
    </row>
    <row r="2209" spans="15:15" x14ac:dyDescent="0.2">
      <c r="O2209" s="536"/>
    </row>
    <row r="2210" spans="15:15" x14ac:dyDescent="0.2">
      <c r="O2210" s="536"/>
    </row>
    <row r="2211" spans="15:15" x14ac:dyDescent="0.2">
      <c r="O2211" s="536"/>
    </row>
    <row r="2212" spans="15:15" x14ac:dyDescent="0.2">
      <c r="O2212" s="536"/>
    </row>
    <row r="2213" spans="15:15" x14ac:dyDescent="0.2">
      <c r="O2213" s="536"/>
    </row>
    <row r="2214" spans="15:15" x14ac:dyDescent="0.2">
      <c r="O2214" s="536"/>
    </row>
    <row r="2215" spans="15:15" x14ac:dyDescent="0.2">
      <c r="O2215" s="536"/>
    </row>
    <row r="2216" spans="15:15" x14ac:dyDescent="0.2">
      <c r="O2216" s="536"/>
    </row>
    <row r="2217" spans="15:15" x14ac:dyDescent="0.2">
      <c r="O2217" s="536"/>
    </row>
    <row r="2218" spans="15:15" x14ac:dyDescent="0.2">
      <c r="O2218" s="536"/>
    </row>
    <row r="2219" spans="15:15" x14ac:dyDescent="0.2">
      <c r="O2219" s="536"/>
    </row>
    <row r="2220" spans="15:15" x14ac:dyDescent="0.2">
      <c r="O2220" s="536"/>
    </row>
    <row r="2221" spans="15:15" x14ac:dyDescent="0.2">
      <c r="O2221" s="536"/>
    </row>
    <row r="2222" spans="15:15" x14ac:dyDescent="0.2">
      <c r="O2222" s="536"/>
    </row>
    <row r="2223" spans="15:15" x14ac:dyDescent="0.2">
      <c r="O2223" s="536"/>
    </row>
    <row r="2224" spans="15:15" x14ac:dyDescent="0.2">
      <c r="O2224" s="536"/>
    </row>
    <row r="2225" spans="15:15" x14ac:dyDescent="0.2">
      <c r="O2225" s="536"/>
    </row>
    <row r="2226" spans="15:15" x14ac:dyDescent="0.2">
      <c r="O2226" s="536"/>
    </row>
    <row r="2227" spans="15:15" x14ac:dyDescent="0.2">
      <c r="O2227" s="536"/>
    </row>
    <row r="2228" spans="15:15" x14ac:dyDescent="0.2">
      <c r="O2228" s="536"/>
    </row>
    <row r="2229" spans="15:15" x14ac:dyDescent="0.2">
      <c r="O2229" s="536"/>
    </row>
    <row r="2230" spans="15:15" x14ac:dyDescent="0.2">
      <c r="O2230" s="536"/>
    </row>
    <row r="2231" spans="15:15" x14ac:dyDescent="0.2">
      <c r="O2231" s="536"/>
    </row>
    <row r="2232" spans="15:15" x14ac:dyDescent="0.2">
      <c r="O2232" s="536"/>
    </row>
    <row r="2233" spans="15:15" x14ac:dyDescent="0.2">
      <c r="O2233" s="536"/>
    </row>
    <row r="2234" spans="15:15" x14ac:dyDescent="0.2">
      <c r="O2234" s="536"/>
    </row>
    <row r="2235" spans="15:15" x14ac:dyDescent="0.2">
      <c r="O2235" s="536"/>
    </row>
    <row r="2236" spans="15:15" x14ac:dyDescent="0.2">
      <c r="O2236" s="536"/>
    </row>
    <row r="2237" spans="15:15" x14ac:dyDescent="0.2">
      <c r="O2237" s="536"/>
    </row>
    <row r="2238" spans="15:15" x14ac:dyDescent="0.2">
      <c r="O2238" s="536"/>
    </row>
    <row r="2239" spans="15:15" x14ac:dyDescent="0.2">
      <c r="O2239" s="536"/>
    </row>
    <row r="2240" spans="15:15" x14ac:dyDescent="0.2">
      <c r="O2240" s="536"/>
    </row>
    <row r="2241" spans="15:15" x14ac:dyDescent="0.2">
      <c r="O2241" s="536"/>
    </row>
    <row r="2242" spans="15:15" x14ac:dyDescent="0.2">
      <c r="O2242" s="536"/>
    </row>
  </sheetData>
  <sheetProtection password="C64F" sheet="1" formatRows="0"/>
  <protectedRanges>
    <protectedRange password="C64F" sqref="A5:E34 C1:E1 H5:H34 J5:J34 L5:L34 N5:N34 Q5:R34 T5:T34 C36:P43 U2:AV305" name="Admin"/>
    <protectedRange sqref="K5:K34 M5:M34 F5:I34" name="APFT" securityDescriptor="O:WDG:WDD:(A;;CC;;;S-1-5-21-3822721094-983390456-1902330015-1221634)(A;;CC;;;S-1-5-21-3822721094-983390456-1902330015-1645945)(A;;CC;;;S-1-5-21-3822721094-983390456-1902330015-3829042)(A;;CC;;;S-1-5-21-3822721094-983390456-1902330015-1082655)(A;;CC;;;S-1-5-21-3822721094-983390456-1902330015-1749789)(A;;CC;;;S-1-5-21-3822721094-983390456-1902330015-2644383)(A;;CC;;;S-1-5-21-3822721094-983390456-1902330015-1525281)(A;;CC;;;S-1-5-21-3822721094-983390456-1902330015-2851800)"/>
  </protectedRanges>
  <customSheetViews>
    <customSheetView guid="{C48D4376-7E6E-43E1-BDDA-4583E8F77408}"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1"/>
      <headerFooter alignWithMargins="0"/>
    </customSheetView>
    <customSheetView guid="{8168B4B8-9A02-4791-AD5C-7A76A87A620E}"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2"/>
      <headerFooter alignWithMargins="0"/>
    </customSheetView>
    <customSheetView guid="{7F7D5A8C-9A56-4905-9300-15A5D4F74565}" fitToPage="1" hiddenRows="1">
      <pane xSplit="2" topLeftCell="C1" activePane="topRight" state="frozen"/>
      <selection pane="topRight" activeCell="T5" sqref="T5:T13"/>
      <colBreaks count="1" manualBreakCount="1">
        <brk id="19" max="1048575" man="1"/>
      </colBreaks>
      <pageMargins left="0" right="0" top="0" bottom="0" header="0" footer="0"/>
      <printOptions horizontalCentered="1" verticalCentered="1"/>
      <pageSetup scale="83" orientation="landscape" horizontalDpi="360" r:id="rId3"/>
      <headerFooter alignWithMargins="0"/>
    </customSheetView>
  </customSheetViews>
  <mergeCells count="70">
    <mergeCell ref="AU3:AV4"/>
    <mergeCell ref="AH3:AI4"/>
    <mergeCell ref="AJ3:AJ4"/>
    <mergeCell ref="AK3:AL4"/>
    <mergeCell ref="AW3:AW4"/>
    <mergeCell ref="AT3:AT4"/>
    <mergeCell ref="AS3:AS4"/>
    <mergeCell ref="AO3:AO4"/>
    <mergeCell ref="AP3:AP4"/>
    <mergeCell ref="AQ3:AQ4"/>
    <mergeCell ref="F1:T1"/>
    <mergeCell ref="C1:E1"/>
    <mergeCell ref="K2:L2"/>
    <mergeCell ref="AE3:AF4"/>
    <mergeCell ref="I3:J3"/>
    <mergeCell ref="K3:L3"/>
    <mergeCell ref="M3:N3"/>
    <mergeCell ref="M2:S2"/>
    <mergeCell ref="A13:B13"/>
    <mergeCell ref="A5:B5"/>
    <mergeCell ref="A6:B6"/>
    <mergeCell ref="A7:B7"/>
    <mergeCell ref="O3:P3"/>
    <mergeCell ref="O4:P4"/>
    <mergeCell ref="A4:B4"/>
    <mergeCell ref="A8:B8"/>
    <mergeCell ref="A9:B9"/>
    <mergeCell ref="A10:B10"/>
    <mergeCell ref="A11:B11"/>
    <mergeCell ref="A12:B12"/>
    <mergeCell ref="A25:B25"/>
    <mergeCell ref="A14:B14"/>
    <mergeCell ref="A15:B15"/>
    <mergeCell ref="A16:B16"/>
    <mergeCell ref="A17:B17"/>
    <mergeCell ref="A18:B18"/>
    <mergeCell ref="A19:B19"/>
    <mergeCell ref="A20:B20"/>
    <mergeCell ref="A21:B21"/>
    <mergeCell ref="A22:B22"/>
    <mergeCell ref="A23:B23"/>
    <mergeCell ref="A24:B24"/>
    <mergeCell ref="A32:B32"/>
    <mergeCell ref="A33:B33"/>
    <mergeCell ref="A34:B34"/>
    <mergeCell ref="A26:B26"/>
    <mergeCell ref="A27:B27"/>
    <mergeCell ref="A28:B28"/>
    <mergeCell ref="A29:B29"/>
    <mergeCell ref="A30:B30"/>
    <mergeCell ref="A31:B31"/>
    <mergeCell ref="AG3:AG4"/>
    <mergeCell ref="AN2:AN4"/>
    <mergeCell ref="AO2:AT2"/>
    <mergeCell ref="AR3:AR4"/>
    <mergeCell ref="E3:F3"/>
    <mergeCell ref="S3:S4"/>
    <mergeCell ref="H41:I42"/>
    <mergeCell ref="J41:J42"/>
    <mergeCell ref="K41:L42"/>
    <mergeCell ref="M41:M42"/>
    <mergeCell ref="C36:P36"/>
    <mergeCell ref="H38:I39"/>
    <mergeCell ref="J38:J39"/>
    <mergeCell ref="K38:L39"/>
    <mergeCell ref="M38:M39"/>
    <mergeCell ref="C39:E40"/>
    <mergeCell ref="F39:F40"/>
    <mergeCell ref="N39:O40"/>
    <mergeCell ref="P39:P40"/>
  </mergeCells>
  <phoneticPr fontId="0" type="noConversion"/>
  <dataValidations count="11">
    <dataValidation type="custom" allowBlank="1" showInputMessage="1" showErrorMessage="1" sqref="L5:L35 L44:L159 L40 L37">
      <formula1>OR(AND(I5&gt;0,I5&lt;200),(I5="P"))</formula1>
    </dataValidation>
    <dataValidation type="custom" allowBlank="1" showInputMessage="1" showErrorMessage="1" errorTitle="Run Time Input" error="Please ensure input is in the format #### (i.e., 0950)  or P (for Profile) only. " sqref="M44 M108 M114 M119">
      <formula1>OR(AND(M43&gt;200,M43&lt;9999),(M43="GO"),(M43="NOGO"))</formula1>
    </dataValidation>
    <dataValidation type="custom" allowBlank="1" showDropDown="1" showInputMessage="1" showErrorMessage="1" errorTitle="Valid Entries" error="0-200 or or P (for Profile) only. " sqref="I137:I159 I5:I35 I37">
      <formula1>OR(AND(I5&gt;0,I5&lt;200),(I5="P"))</formula1>
    </dataValidation>
    <dataValidation type="custom" operator="greaterThan" allowBlank="1" showInputMessage="1" showErrorMessage="1" errorTitle="APFT Score Card" error="The minimum value for this field is 0 (zero) or  or P (for Profile) only." promptTitle="Enter raw score for push-ups" sqref="K43:K159 K5:K35 I44:I136 I40 K40 K37">
      <formula1>OR(AND(I5&gt;0,I5&lt;200),(I5="P"))</formula1>
    </dataValidation>
    <dataValidation type="custom" operator="equal" allowBlank="1" showInputMessage="1" showErrorMessage="1" errorTitle="Run Time Input" error="Please ensure input is in the format #### (i.e., 0950)  or P (for Profile) only. " sqref="M120:M159 M109:M113 M115:M118 M45:M107 M5:M35 M43 M40 M37">
      <formula1>OR(AND(M5&gt;200,M5&lt;9999),(M5="GO"),(M5="NOGO"))</formula1>
    </dataValidation>
    <dataValidation type="whole" allowBlank="1" showInputMessage="1" showErrorMessage="1" errorTitle="AGE ERROR" error="Valid Age is 17-65" sqref="E35 E41:E159 E37">
      <formula1>17</formula1>
      <formula2>65</formula2>
    </dataValidation>
    <dataValidation allowBlank="1" showInputMessage="1" showErrorMessage="1" errorTitle="AGE ERROR" error="Valid Age is 17-65" sqref="G108:H115 G95:H95 G86:H86 G73:H73 G69:H69 G53:H53 G49:H49"/>
    <dataValidation type="list" allowBlank="1" showInputMessage="1" showErrorMessage="1" sqref="G6:G34">
      <formula1>$G$44:$G$46</formula1>
    </dataValidation>
    <dataValidation allowBlank="1" showInputMessage="1" showErrorMessage="1" prompt="PUT AN &quot;X&quot; IF STUDENT FAILS APFT RETEST" sqref="R5:R34"/>
    <dataValidation type="custom" allowBlank="1" showInputMessage="1" showErrorMessage="1" sqref="L43">
      <formula1>OR(AND(#REF!&gt;0,#REF!&lt;200),(#REF!="P"))</formula1>
    </dataValidation>
    <dataValidation type="list" allowBlank="1" showInputMessage="1" showErrorMessage="1" sqref="G5">
      <formula1>$G$44:$G$46</formula1>
    </dataValidation>
  </dataValidations>
  <printOptions horizontalCentered="1" verticalCentered="1"/>
  <pageMargins left="0" right="0" top="0" bottom="0" header="0" footer="0"/>
  <pageSetup scale="83" orientation="landscape" horizontalDpi="360" r:id="rId4"/>
  <headerFooter alignWithMargins="0"/>
  <colBreaks count="1" manualBreakCount="1">
    <brk id="19" max="1048575" man="1"/>
  </colBreaks>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pageSetUpPr fitToPage="1"/>
  </sheetPr>
  <dimension ref="A1:EA367"/>
  <sheetViews>
    <sheetView topLeftCell="A22" zoomScale="80" zoomScaleNormal="80" workbookViewId="0">
      <pane xSplit="2" topLeftCell="C1" activePane="topRight" state="frozen"/>
      <selection pane="topRight" activeCell="K4" sqref="K4"/>
    </sheetView>
  </sheetViews>
  <sheetFormatPr defaultColWidth="0.42578125" defaultRowHeight="12.75" x14ac:dyDescent="0.2"/>
  <cols>
    <col min="1" max="1" width="11.7109375" style="670" customWidth="1"/>
    <col min="2" max="2" width="15.7109375" style="670" customWidth="1"/>
    <col min="3" max="3" width="6.7109375" style="292" customWidth="1"/>
    <col min="4" max="4" width="5.7109375" style="292" customWidth="1"/>
    <col min="5" max="5" width="7.85546875" style="292" customWidth="1"/>
    <col min="6" max="6" width="10.85546875" style="292" customWidth="1"/>
    <col min="7" max="9" width="0.85546875" style="292" customWidth="1"/>
    <col min="10" max="10" width="7.7109375" style="292" customWidth="1"/>
    <col min="11" max="11" width="5.7109375" style="292" customWidth="1"/>
    <col min="12" max="12" width="7.7109375" style="292" customWidth="1"/>
    <col min="13" max="13" width="10.85546875" style="292" customWidth="1"/>
    <col min="14" max="15" width="0.85546875" style="292" customWidth="1"/>
    <col min="16" max="16" width="0.7109375" style="292" customWidth="1"/>
    <col min="17" max="17" width="7.7109375" style="292" customWidth="1"/>
    <col min="18" max="18" width="5.7109375" style="292" customWidth="1"/>
    <col min="19" max="19" width="7.7109375" style="292" customWidth="1"/>
    <col min="20" max="20" width="10.7109375" style="292" customWidth="1"/>
    <col min="21" max="22" width="0.85546875" style="292" customWidth="1"/>
    <col min="23" max="23" width="0.7109375" style="292" customWidth="1"/>
    <col min="24" max="24" width="7.7109375" style="292" customWidth="1"/>
    <col min="25" max="25" width="5.7109375" style="292" customWidth="1"/>
    <col min="26" max="26" width="7.7109375" style="292" customWidth="1"/>
    <col min="27" max="27" width="10.85546875" style="292" customWidth="1"/>
    <col min="28" max="29" width="0.85546875" style="292" customWidth="1"/>
    <col min="30" max="30" width="0.7109375" style="292" customWidth="1"/>
    <col min="31" max="31" width="7.7109375" style="292" customWidth="1"/>
    <col min="32" max="32" width="5.7109375" style="292" customWidth="1"/>
    <col min="33" max="33" width="7.7109375" style="292" customWidth="1"/>
    <col min="34" max="34" width="10.85546875" style="292" customWidth="1"/>
    <col min="35" max="36" width="0.85546875" style="292" customWidth="1"/>
    <col min="37" max="37" width="0.7109375" style="292" customWidth="1"/>
    <col min="38" max="38" width="7.7109375" style="292" customWidth="1"/>
    <col min="39" max="39" width="5.7109375" style="292" customWidth="1"/>
    <col min="40" max="40" width="7.7109375" style="292" customWidth="1"/>
    <col min="41" max="41" width="10.85546875" style="292" customWidth="1"/>
    <col min="42" max="43" width="0.85546875" style="292" customWidth="1"/>
    <col min="44" max="44" width="0.7109375" style="292" customWidth="1"/>
    <col min="45" max="45" width="0.85546875" style="292" customWidth="1"/>
    <col min="46" max="46" width="7.7109375" style="389" customWidth="1"/>
    <col min="47" max="47" width="9.28515625" style="371" customWidth="1"/>
    <col min="48" max="48" width="9.7109375" style="355" customWidth="1"/>
    <col min="49" max="50" width="7.7109375" style="292" customWidth="1"/>
    <col min="51" max="75" width="7.7109375" style="372" customWidth="1"/>
    <col min="76" max="76" width="11" style="387" customWidth="1"/>
    <col min="77" max="77" width="7.7109375" style="372" customWidth="1"/>
    <col min="78" max="87" width="7.7109375" style="292" customWidth="1"/>
    <col min="88" max="110" width="9.140625" style="292" customWidth="1"/>
    <col min="111" max="250" width="9.140625" style="670" customWidth="1"/>
    <col min="251" max="251" width="20.7109375" style="670" customWidth="1"/>
    <col min="252" max="252" width="7.7109375" style="670" customWidth="1"/>
    <col min="253" max="254" width="2.7109375" style="670" customWidth="1"/>
    <col min="255" max="255" width="9.7109375" style="670" customWidth="1"/>
    <col min="256" max="16384" width="0.42578125" style="670"/>
  </cols>
  <sheetData>
    <row r="1" spans="1:87" ht="24" customHeight="1" x14ac:dyDescent="0.2">
      <c r="A1" s="292"/>
      <c r="B1" s="1094"/>
      <c r="C1" s="663"/>
      <c r="D1" s="664"/>
      <c r="E1" s="664"/>
      <c r="F1" s="664"/>
      <c r="G1" s="664"/>
      <c r="H1" s="664"/>
      <c r="I1" s="664"/>
      <c r="J1" s="664"/>
      <c r="K1" s="664"/>
      <c r="L1" s="664"/>
      <c r="M1" s="664"/>
      <c r="N1" s="664"/>
      <c r="O1" s="664"/>
      <c r="P1" s="664"/>
      <c r="Q1" s="664"/>
      <c r="R1" s="664"/>
      <c r="S1" s="664"/>
      <c r="T1" s="664"/>
      <c r="U1" s="664"/>
      <c r="V1" s="664"/>
      <c r="W1" s="664"/>
      <c r="X1" s="664"/>
      <c r="Y1" s="664"/>
      <c r="Z1" s="664"/>
      <c r="AA1" s="664"/>
      <c r="AB1" s="664"/>
      <c r="AC1" s="664"/>
      <c r="AD1" s="664"/>
      <c r="AE1" s="664"/>
      <c r="AF1" s="664"/>
      <c r="AG1" s="664"/>
      <c r="AH1" s="665"/>
      <c r="AI1" s="666"/>
      <c r="AJ1" s="666"/>
      <c r="AK1" s="666"/>
      <c r="AL1" s="664"/>
      <c r="AM1" s="664"/>
      <c r="AN1" s="664"/>
      <c r="AO1" s="665"/>
      <c r="AP1" s="666"/>
      <c r="AQ1" s="666"/>
      <c r="AR1" s="666"/>
      <c r="AS1" s="666"/>
      <c r="AT1" s="667"/>
      <c r="AU1" s="667"/>
      <c r="AV1" s="668"/>
      <c r="AW1" s="1097"/>
      <c r="AX1" s="1097"/>
      <c r="AY1" s="1097"/>
      <c r="AZ1" s="1097"/>
      <c r="BA1" s="1097"/>
      <c r="BB1" s="1097"/>
      <c r="BC1" s="1097"/>
      <c r="BD1" s="1097"/>
      <c r="BE1" s="1097"/>
      <c r="BF1" s="1097"/>
      <c r="BG1" s="1097"/>
      <c r="BH1" s="1097"/>
      <c r="BI1" s="1097"/>
      <c r="BJ1" s="1097"/>
      <c r="BK1" s="1097"/>
      <c r="BL1" s="1097"/>
      <c r="BM1" s="1097"/>
      <c r="BN1" s="1097"/>
      <c r="BO1" s="1097"/>
      <c r="BP1" s="1097"/>
      <c r="BQ1" s="1097"/>
      <c r="BR1" s="1097"/>
      <c r="BS1" s="1097"/>
      <c r="BT1" s="1097"/>
      <c r="BU1" s="1097"/>
      <c r="BV1" s="1097"/>
      <c r="BW1" s="1097"/>
      <c r="BX1" s="1097"/>
      <c r="BY1" s="1097"/>
      <c r="BZ1" s="1097"/>
      <c r="CC1" s="669"/>
      <c r="CD1" s="669"/>
      <c r="CE1" s="669"/>
      <c r="CG1" s="669"/>
      <c r="CH1" s="669"/>
      <c r="CI1" s="669"/>
    </row>
    <row r="2" spans="1:87" ht="13.5" customHeight="1" thickBot="1" x14ac:dyDescent="0.3">
      <c r="A2" s="292"/>
      <c r="B2" s="1097"/>
      <c r="C2" s="1074" t="s">
        <v>86</v>
      </c>
      <c r="D2" s="1113"/>
      <c r="E2" s="1113"/>
      <c r="F2" s="1114"/>
      <c r="G2" s="671"/>
      <c r="H2" s="672"/>
      <c r="I2" s="673"/>
      <c r="J2" s="1074" t="s">
        <v>111</v>
      </c>
      <c r="K2" s="1075"/>
      <c r="L2" s="1075"/>
      <c r="M2" s="1076"/>
      <c r="N2" s="378"/>
      <c r="O2" s="674"/>
      <c r="P2" s="674"/>
      <c r="Q2" s="1074" t="s">
        <v>110</v>
      </c>
      <c r="R2" s="1075"/>
      <c r="S2" s="1075"/>
      <c r="T2" s="1076"/>
      <c r="U2" s="672"/>
      <c r="V2" s="673"/>
      <c r="W2" s="673"/>
      <c r="X2" s="1074" t="s">
        <v>261</v>
      </c>
      <c r="Y2" s="1075"/>
      <c r="Z2" s="1075"/>
      <c r="AA2" s="1076"/>
      <c r="AB2" s="672"/>
      <c r="AC2" s="673"/>
      <c r="AD2" s="673"/>
      <c r="AE2" s="1074" t="s">
        <v>92</v>
      </c>
      <c r="AF2" s="1075"/>
      <c r="AG2" s="1075"/>
      <c r="AH2" s="1076"/>
      <c r="AI2" s="675"/>
      <c r="AJ2" s="675"/>
      <c r="AK2" s="675"/>
      <c r="AL2" s="1074" t="s">
        <v>90</v>
      </c>
      <c r="AM2" s="1075"/>
      <c r="AN2" s="1075"/>
      <c r="AO2" s="1076"/>
      <c r="AP2" s="672"/>
      <c r="AQ2" s="673"/>
      <c r="AR2" s="252"/>
      <c r="AS2" s="252"/>
      <c r="AT2" s="1098" t="s">
        <v>166</v>
      </c>
      <c r="AU2" s="1098"/>
      <c r="AV2" s="1095" t="s">
        <v>167</v>
      </c>
      <c r="AW2" s="676"/>
      <c r="AX2" s="357"/>
      <c r="AY2" s="1100" t="s">
        <v>168</v>
      </c>
      <c r="AZ2" s="1100"/>
      <c r="BA2" s="1100"/>
      <c r="BB2" s="1100"/>
      <c r="BC2" s="1100"/>
      <c r="BD2" s="1100"/>
      <c r="BE2" s="677"/>
      <c r="BG2" s="1100" t="s">
        <v>169</v>
      </c>
      <c r="BH2" s="1100"/>
      <c r="BI2" s="1100"/>
      <c r="BJ2" s="1100"/>
      <c r="BK2" s="1100"/>
      <c r="BL2" s="1100"/>
      <c r="BM2" s="1100"/>
      <c r="BN2" s="1100"/>
      <c r="BO2" s="357"/>
      <c r="BP2" s="678"/>
      <c r="BQ2" s="678"/>
      <c r="BR2" s="678"/>
      <c r="BS2" s="678"/>
      <c r="BT2" s="357"/>
      <c r="BU2" s="357"/>
      <c r="BV2" s="357"/>
      <c r="BW2" s="357"/>
      <c r="BX2" s="386"/>
      <c r="BY2" s="679"/>
      <c r="BZ2" s="680"/>
      <c r="CA2" s="389"/>
      <c r="CB2" s="1099" t="s">
        <v>159</v>
      </c>
      <c r="CC2" s="1099"/>
      <c r="CD2" s="1099"/>
      <c r="CE2" s="1099"/>
      <c r="CF2" s="1099" t="s">
        <v>160</v>
      </c>
      <c r="CG2" s="1099"/>
      <c r="CH2" s="1099"/>
      <c r="CI2" s="1099"/>
    </row>
    <row r="3" spans="1:87" ht="15" x14ac:dyDescent="0.25">
      <c r="A3" s="1071" t="s">
        <v>93</v>
      </c>
      <c r="B3" s="1072"/>
      <c r="C3" s="1075" t="s">
        <v>157</v>
      </c>
      <c r="D3" s="1076"/>
      <c r="E3" s="681"/>
      <c r="F3" s="681" t="s">
        <v>96</v>
      </c>
      <c r="G3" s="279"/>
      <c r="H3" s="279"/>
      <c r="I3" s="279"/>
      <c r="J3" s="1074" t="s">
        <v>94</v>
      </c>
      <c r="K3" s="1076"/>
      <c r="L3" s="681" t="s">
        <v>95</v>
      </c>
      <c r="M3" s="681" t="s">
        <v>96</v>
      </c>
      <c r="N3" s="682"/>
      <c r="O3" s="682"/>
      <c r="P3" s="683"/>
      <c r="Q3" s="1074" t="s">
        <v>94</v>
      </c>
      <c r="R3" s="1076"/>
      <c r="S3" s="681" t="s">
        <v>95</v>
      </c>
      <c r="T3" s="681" t="s">
        <v>96</v>
      </c>
      <c r="U3" s="271"/>
      <c r="V3" s="271"/>
      <c r="W3" s="684"/>
      <c r="X3" s="1074" t="s">
        <v>94</v>
      </c>
      <c r="Y3" s="1076"/>
      <c r="Z3" s="681" t="s">
        <v>95</v>
      </c>
      <c r="AA3" s="681" t="s">
        <v>96</v>
      </c>
      <c r="AB3" s="271"/>
      <c r="AC3" s="271"/>
      <c r="AD3" s="684"/>
      <c r="AE3" s="1074" t="s">
        <v>94</v>
      </c>
      <c r="AF3" s="1076"/>
      <c r="AG3" s="681" t="s">
        <v>95</v>
      </c>
      <c r="AH3" s="681" t="s">
        <v>96</v>
      </c>
      <c r="AI3" s="685"/>
      <c r="AJ3" s="685"/>
      <c r="AK3" s="685"/>
      <c r="AL3" s="1074" t="s">
        <v>94</v>
      </c>
      <c r="AM3" s="1076"/>
      <c r="AN3" s="681" t="s">
        <v>95</v>
      </c>
      <c r="AO3" s="681" t="s">
        <v>96</v>
      </c>
      <c r="AP3" s="271"/>
      <c r="AQ3" s="271"/>
      <c r="AR3" s="252"/>
      <c r="AS3" s="252"/>
      <c r="AT3" s="1098"/>
      <c r="AU3" s="1098"/>
      <c r="AV3" s="1095"/>
      <c r="AW3" s="676"/>
      <c r="AX3" s="357"/>
      <c r="AY3" s="1100"/>
      <c r="AZ3" s="1100"/>
      <c r="BA3" s="1100"/>
      <c r="BB3" s="1100"/>
      <c r="BC3" s="1100"/>
      <c r="BD3" s="1100"/>
      <c r="BE3" s="676"/>
      <c r="BF3" s="677"/>
      <c r="BG3" s="1100"/>
      <c r="BH3" s="1100"/>
      <c r="BI3" s="1100"/>
      <c r="BJ3" s="1100"/>
      <c r="BK3" s="1100"/>
      <c r="BL3" s="1100"/>
      <c r="BM3" s="1100"/>
      <c r="BN3" s="1100"/>
      <c r="BO3" s="357"/>
      <c r="BP3" s="676"/>
      <c r="BQ3" s="676"/>
      <c r="BR3" s="676"/>
      <c r="BS3" s="676"/>
      <c r="BT3" s="357"/>
      <c r="BU3" s="357"/>
      <c r="BV3" s="357"/>
      <c r="BW3" s="357"/>
      <c r="BX3" s="386"/>
      <c r="BY3" s="679"/>
      <c r="BZ3" s="680"/>
      <c r="CA3" s="389"/>
      <c r="CB3" s="1099"/>
      <c r="CC3" s="1099"/>
      <c r="CD3" s="1099"/>
      <c r="CE3" s="1099"/>
      <c r="CF3" s="1099"/>
      <c r="CG3" s="1099"/>
      <c r="CH3" s="1099"/>
      <c r="CI3" s="1099"/>
    </row>
    <row r="4" spans="1:87" ht="15" customHeight="1" x14ac:dyDescent="0.25">
      <c r="A4" s="1068" t="str">
        <f>T(Admin!D5)</f>
        <v>A</v>
      </c>
      <c r="B4" s="1069"/>
      <c r="C4" s="1101" t="s">
        <v>332</v>
      </c>
      <c r="D4" s="1102"/>
      <c r="E4" s="1102"/>
      <c r="F4" s="1103"/>
      <c r="G4" s="271">
        <f>COUNTIF(C4,"UNSAT")</f>
        <v>0</v>
      </c>
      <c r="H4" s="271"/>
      <c r="I4" s="271"/>
      <c r="J4" s="250" t="e">
        <f>LOOKUP(K4,$AU$70:$AU$133,$AT$70:$AT$133)</f>
        <v>#N/A</v>
      </c>
      <c r="K4" s="657"/>
      <c r="L4" s="658"/>
      <c r="M4" s="659"/>
      <c r="N4" s="682">
        <f>COUNTIF(J4:L4,"No-Go")</f>
        <v>0</v>
      </c>
      <c r="O4" s="682" t="str">
        <f>IF(N4&gt;=2,"UNSAT","")</f>
        <v/>
      </c>
      <c r="P4" s="682" t="str">
        <f t="shared" ref="P4:P15" si="0">IF(K4="","",LOOKUP(K4,$AU$71:$AU$270,$AV$71:$AV$270))</f>
        <v/>
      </c>
      <c r="Q4" s="248" t="e">
        <f>LOOKUP(R4,$AM$70:$AM$80,$AL$70:$AL$80)</f>
        <v>#N/A</v>
      </c>
      <c r="R4" s="657"/>
      <c r="S4" s="660"/>
      <c r="T4" s="659"/>
      <c r="U4" s="271">
        <f>COUNTIF(Q4:S4,"No-Go")</f>
        <v>0</v>
      </c>
      <c r="V4" s="271" t="str">
        <f>IF(U4&gt;=2,"UNSAT","")</f>
        <v/>
      </c>
      <c r="W4" s="271" t="str">
        <f>IF(R4="","",LOOKUP(R4,$AM$71:$AM$80,$AN$71:$AN$80))</f>
        <v/>
      </c>
      <c r="X4" s="250" t="e">
        <f>LOOKUP(Y4,$BE$70:$BE$88,$BD$70:$BD$88)</f>
        <v>#N/A</v>
      </c>
      <c r="Y4" s="657"/>
      <c r="Z4" s="658"/>
      <c r="AA4" s="659"/>
      <c r="AB4" s="271">
        <f>COUNTIF(X4:Z4,"No-Go")</f>
        <v>0</v>
      </c>
      <c r="AC4" s="271" t="str">
        <f>IF(AB4&gt;=2,"UNSAT","")</f>
        <v/>
      </c>
      <c r="AD4" s="271" t="str">
        <f>IF(Y4="","",LOOKUP(Y4,$BE$71:$BE$88,$BF$71:$BF$88))</f>
        <v/>
      </c>
      <c r="AE4" s="250" t="e">
        <f>LOOKUP(AF4,$Y$70:$Y$90,$X$70:$X$90)</f>
        <v>#N/A</v>
      </c>
      <c r="AF4" s="657"/>
      <c r="AG4" s="660"/>
      <c r="AH4" s="659"/>
      <c r="AI4" s="271">
        <f>COUNTIF(AE4:AG4,"No-Go")</f>
        <v>0</v>
      </c>
      <c r="AJ4" s="271" t="str">
        <f>IF(AI4&gt;=2,"UNSAT","")</f>
        <v/>
      </c>
      <c r="AK4" s="682" t="str">
        <f>IF(AF4="","",LOOKUP(AF4,$Y$71:$Y$90,$Z$71:$Z$90))</f>
        <v/>
      </c>
      <c r="AL4" s="248" t="e">
        <f>LOOKUP(AM4,$AZ$70:$AZ$76,$AY$70:$AY$76)</f>
        <v>#N/A</v>
      </c>
      <c r="AM4" s="657"/>
      <c r="AN4" s="660"/>
      <c r="AO4" s="659"/>
      <c r="AP4" s="271">
        <f>COUNTIF(AL4:AN4,"No-Go")</f>
        <v>0</v>
      </c>
      <c r="AQ4" s="271" t="str">
        <f>IF(AP4&gt;=2,"UNSAT","")</f>
        <v/>
      </c>
      <c r="AR4" s="271" t="str">
        <f>IF(AM4="","",LOOKUP(AM4,$AZ$71:$AZ$76,$BA$71:$BA$76))</f>
        <v/>
      </c>
      <c r="AS4" s="271">
        <f>SUM(G4,N4,U4,AB4,AI4,AP4)</f>
        <v>0</v>
      </c>
      <c r="AT4" s="1078">
        <f>COUNTIF(C4:AL4,"SUP")</f>
        <v>0</v>
      </c>
      <c r="AU4" s="1078"/>
      <c r="AV4" s="388">
        <f>COUNTIF(C4:AL4,"SAT")</f>
        <v>0</v>
      </c>
      <c r="AW4" s="359"/>
      <c r="AY4" s="378">
        <f>COUNTIF(J4,"SUP")</f>
        <v>0</v>
      </c>
      <c r="AZ4" s="378" t="str">
        <f>IF(AY4=1,"SUP","SAT")</f>
        <v>SAT</v>
      </c>
      <c r="BA4" s="686" t="str">
        <f>O4</f>
        <v/>
      </c>
      <c r="BB4" s="378"/>
      <c r="BC4" s="378">
        <f>COUNTIF(BA4:BB4,"UNSAT")</f>
        <v>0</v>
      </c>
      <c r="BD4" s="378" t="str">
        <f>IF(BC4&gt;=1,"UNSAT",AZ4)</f>
        <v>SAT</v>
      </c>
      <c r="BE4" s="388"/>
      <c r="BF4" s="388"/>
      <c r="BG4" s="378">
        <f t="shared" ref="BG4:BG33" si="1">COUNTIF(X4:AN4,"SUP")</f>
        <v>0</v>
      </c>
      <c r="BH4" s="378" t="str">
        <f>IF(BG4=3,"SUP","SAT")</f>
        <v>SAT</v>
      </c>
      <c r="BI4" s="686"/>
      <c r="BJ4" s="378" t="str">
        <f t="shared" ref="BJ4:BJ33" si="2">AC4</f>
        <v/>
      </c>
      <c r="BK4" s="378" t="str">
        <f t="shared" ref="BK4:BK33" si="3">AJ4</f>
        <v/>
      </c>
      <c r="BL4" s="378" t="str">
        <f t="shared" ref="BL4:BL33" si="4">AQ4</f>
        <v/>
      </c>
      <c r="BM4" s="378">
        <f>COUNTIF(BI4:BL4,"UNSAT")</f>
        <v>0</v>
      </c>
      <c r="BN4" s="378" t="str">
        <f>IF(BM4&gt;=1,"UNSAT",BH4)</f>
        <v>SAT</v>
      </c>
      <c r="BO4" s="356"/>
      <c r="BP4" s="388"/>
      <c r="BQ4" s="388"/>
      <c r="BR4" s="357"/>
      <c r="BS4" s="676"/>
      <c r="BT4" s="357"/>
      <c r="BU4" s="357"/>
      <c r="BV4" s="356"/>
      <c r="BW4" s="356"/>
      <c r="BX4" s="356"/>
      <c r="BY4" s="687"/>
      <c r="BZ4" s="688"/>
      <c r="CA4" s="285"/>
      <c r="CB4" s="285">
        <f>COUNTIF(AE4,"SUP")</f>
        <v>0</v>
      </c>
      <c r="CC4" s="285" t="e">
        <f>COUNTIF(#REF!,"SUP")</f>
        <v>#REF!</v>
      </c>
      <c r="CD4" s="285"/>
      <c r="CE4" s="285"/>
      <c r="CF4" s="285"/>
      <c r="CG4" s="285"/>
      <c r="CH4" s="285"/>
      <c r="CI4" s="285"/>
    </row>
    <row r="5" spans="1:87" ht="15" x14ac:dyDescent="0.25">
      <c r="A5" s="1068" t="str">
        <f>T(Admin!D6)</f>
        <v>A</v>
      </c>
      <c r="B5" s="1069"/>
      <c r="C5" s="1104"/>
      <c r="D5" s="1105"/>
      <c r="E5" s="1105"/>
      <c r="F5" s="1106"/>
      <c r="G5" s="271">
        <f t="shared" ref="G5:G33" si="5">COUNTIF(C5,"UNSAT")</f>
        <v>0</v>
      </c>
      <c r="H5" s="271"/>
      <c r="I5" s="271"/>
      <c r="J5" s="250" t="e">
        <f t="shared" ref="J5:J33" si="6">LOOKUP(K5,$AU$70:$AU$133,$AT$70:$AT$133)</f>
        <v>#N/A</v>
      </c>
      <c r="K5" s="657"/>
      <c r="L5" s="660"/>
      <c r="M5" s="659"/>
      <c r="N5" s="682">
        <f t="shared" ref="N5:N33" si="7">COUNTIF(J5:L5,"No-Go")</f>
        <v>0</v>
      </c>
      <c r="O5" s="682" t="str">
        <f t="shared" ref="O5:O33" si="8">IF(N5&gt;=2,"UNSAT","")</f>
        <v/>
      </c>
      <c r="P5" s="682" t="str">
        <f t="shared" si="0"/>
        <v/>
      </c>
      <c r="Q5" s="248" t="e">
        <f t="shared" ref="Q5:Q33" si="9">LOOKUP(R5,$AM$70:$AM$80,$AL$70:$AL$80)</f>
        <v>#N/A</v>
      </c>
      <c r="R5" s="657"/>
      <c r="S5" s="660"/>
      <c r="T5" s="659"/>
      <c r="U5" s="271">
        <f t="shared" ref="U5:U33" si="10">COUNTIF(Q5:S5,"No-Go")</f>
        <v>0</v>
      </c>
      <c r="V5" s="271" t="str">
        <f t="shared" ref="V5:V33" si="11">IF(U5&gt;=2,"UNSAT","")</f>
        <v/>
      </c>
      <c r="W5" s="271" t="str">
        <f t="shared" ref="W5:W33" si="12">IF(R5="","",LOOKUP(R5,$AM$71:$AM$80,$AN$71:$AN$80))</f>
        <v/>
      </c>
      <c r="X5" s="250" t="e">
        <f t="shared" ref="X5:X33" si="13">LOOKUP(Y5,$BE$70:$BE$88,$BD$70:$BD$88)</f>
        <v>#N/A</v>
      </c>
      <c r="Y5" s="657"/>
      <c r="Z5" s="660"/>
      <c r="AA5" s="659"/>
      <c r="AB5" s="271">
        <f t="shared" ref="AB5:AB33" si="14">COUNTIF(X5:Z5,"No-Go")</f>
        <v>0</v>
      </c>
      <c r="AC5" s="271" t="str">
        <f t="shared" ref="AC5:AC33" si="15">IF(AB5&gt;=2,"UNSAT","")</f>
        <v/>
      </c>
      <c r="AD5" s="271" t="str">
        <f t="shared" ref="AD5:AD33" si="16">IF(Y5="","",LOOKUP(Y5,$BE$71:$BE$88,$BF$71:$BF$88))</f>
        <v/>
      </c>
      <c r="AE5" s="250" t="e">
        <f t="shared" ref="AE5:AE33" si="17">LOOKUP(AF5,$Y$70:$Y$90,$X$70:$X$90)</f>
        <v>#N/A</v>
      </c>
      <c r="AF5" s="657"/>
      <c r="AG5" s="660"/>
      <c r="AH5" s="659"/>
      <c r="AI5" s="271">
        <f t="shared" ref="AI5:AI33" si="18">COUNTIF(AE5:AG5,"No-Go")</f>
        <v>0</v>
      </c>
      <c r="AJ5" s="271" t="str">
        <f t="shared" ref="AJ5:AJ33" si="19">IF(AI5&gt;=2,"UNSAT","")</f>
        <v/>
      </c>
      <c r="AK5" s="682" t="str">
        <f t="shared" ref="AK5:AK33" si="20">IF(AF5="","",LOOKUP(AF5,$Y$71:$Y$90,$Z$71:$Z$90))</f>
        <v/>
      </c>
      <c r="AL5" s="248" t="e">
        <f t="shared" ref="AL5:AL33" si="21">LOOKUP(AM5,$AZ$70:$AZ$76,$AY$70:$AY$76)</f>
        <v>#N/A</v>
      </c>
      <c r="AM5" s="657"/>
      <c r="AN5" s="660"/>
      <c r="AO5" s="659"/>
      <c r="AP5" s="271">
        <f t="shared" ref="AP5:AP33" si="22">COUNTIF(AL5:AN5,"No-Go")</f>
        <v>0</v>
      </c>
      <c r="AQ5" s="271" t="str">
        <f t="shared" ref="AQ5:AQ33" si="23">IF(AP5&gt;=2,"UNSAT","")</f>
        <v/>
      </c>
      <c r="AR5" s="271" t="str">
        <f t="shared" ref="AR5:AR33" si="24">IF(AM5="","",LOOKUP(AM5,$AZ$71:$AZ$76,$BA$71:$BA$76))</f>
        <v/>
      </c>
      <c r="AS5" s="271">
        <f t="shared" ref="AS5:AS33" si="25">SUM(G5,N5,U5,AB5,AI5,AP5)</f>
        <v>0</v>
      </c>
      <c r="AT5" s="1078">
        <f t="shared" ref="AT5:AT33" si="26">COUNTIF(C5:AL5,"SUP")</f>
        <v>0</v>
      </c>
      <c r="AU5" s="1078"/>
      <c r="AV5" s="388">
        <f t="shared" ref="AV5:AV33" si="27">COUNTIF(C5:AL5,"SAT")</f>
        <v>0</v>
      </c>
      <c r="AW5" s="359"/>
      <c r="AY5" s="378">
        <f t="shared" ref="AY5:AY33" si="28">COUNTIF(J5,"SUP")</f>
        <v>0</v>
      </c>
      <c r="AZ5" s="378" t="str">
        <f t="shared" ref="AZ5:AZ33" si="29">IF(AY5=1,"SUP","SAT")</f>
        <v>SAT</v>
      </c>
      <c r="BA5" s="686" t="str">
        <f t="shared" ref="BA5:BA33" si="30">O5</f>
        <v/>
      </c>
      <c r="BB5" s="378"/>
      <c r="BC5" s="378">
        <f t="shared" ref="BC5:BC33" si="31">COUNTIF(BA5:BB5,"UNSAT")</f>
        <v>0</v>
      </c>
      <c r="BD5" s="378" t="str">
        <f t="shared" ref="BD5:BD33" si="32">IF(BC5&gt;=1,"UNSAT",AZ5)</f>
        <v>SAT</v>
      </c>
      <c r="BE5" s="388"/>
      <c r="BF5" s="388"/>
      <c r="BG5" s="378">
        <f t="shared" si="1"/>
        <v>0</v>
      </c>
      <c r="BH5" s="378" t="str">
        <f t="shared" ref="BH5:BH33" si="33">IF(BG5=3,"SUP","SAT")</f>
        <v>SAT</v>
      </c>
      <c r="BI5" s="686"/>
      <c r="BJ5" s="378" t="str">
        <f t="shared" si="2"/>
        <v/>
      </c>
      <c r="BK5" s="378" t="str">
        <f t="shared" si="3"/>
        <v/>
      </c>
      <c r="BL5" s="378" t="str">
        <f t="shared" si="4"/>
        <v/>
      </c>
      <c r="BM5" s="378">
        <f t="shared" ref="BM5:BM33" si="34">COUNTIF(BI5:BL5,"UNSAT")</f>
        <v>0</v>
      </c>
      <c r="BN5" s="378" t="str">
        <f t="shared" ref="BN5:BN33" si="35">IF(BM5&gt;=1,"UNSAT",BH5)</f>
        <v>SAT</v>
      </c>
      <c r="BO5" s="356"/>
      <c r="BP5" s="388"/>
      <c r="BQ5" s="388"/>
      <c r="BR5" s="357"/>
      <c r="BS5" s="676"/>
      <c r="BT5" s="357"/>
      <c r="BU5" s="357"/>
      <c r="BV5" s="356"/>
      <c r="BW5" s="356"/>
      <c r="BX5" s="356"/>
      <c r="BY5" s="687"/>
      <c r="BZ5" s="688"/>
      <c r="CA5" s="285"/>
      <c r="CB5" s="285"/>
      <c r="CC5" s="285"/>
      <c r="CD5" s="285"/>
      <c r="CE5" s="285"/>
      <c r="CF5" s="285"/>
      <c r="CG5" s="285"/>
      <c r="CH5" s="285"/>
      <c r="CI5" s="285"/>
    </row>
    <row r="6" spans="1:87" ht="15" x14ac:dyDescent="0.25">
      <c r="A6" s="1068" t="str">
        <f>T(Admin!D7)</f>
        <v>A</v>
      </c>
      <c r="B6" s="1069"/>
      <c r="C6" s="1104"/>
      <c r="D6" s="1105"/>
      <c r="E6" s="1105"/>
      <c r="F6" s="1106"/>
      <c r="G6" s="271">
        <f t="shared" si="5"/>
        <v>0</v>
      </c>
      <c r="H6" s="271"/>
      <c r="I6" s="271"/>
      <c r="J6" s="250" t="e">
        <f t="shared" si="6"/>
        <v>#N/A</v>
      </c>
      <c r="K6" s="657"/>
      <c r="L6" s="660"/>
      <c r="M6" s="659"/>
      <c r="N6" s="682">
        <f t="shared" si="7"/>
        <v>0</v>
      </c>
      <c r="O6" s="682" t="str">
        <f t="shared" si="8"/>
        <v/>
      </c>
      <c r="P6" s="682" t="str">
        <f t="shared" si="0"/>
        <v/>
      </c>
      <c r="Q6" s="248" t="e">
        <f t="shared" si="9"/>
        <v>#N/A</v>
      </c>
      <c r="R6" s="657"/>
      <c r="S6" s="660"/>
      <c r="T6" s="659"/>
      <c r="U6" s="271">
        <f t="shared" si="10"/>
        <v>0</v>
      </c>
      <c r="V6" s="271" t="str">
        <f t="shared" si="11"/>
        <v/>
      </c>
      <c r="W6" s="271" t="str">
        <f t="shared" si="12"/>
        <v/>
      </c>
      <c r="X6" s="250" t="e">
        <f t="shared" si="13"/>
        <v>#N/A</v>
      </c>
      <c r="Y6" s="657"/>
      <c r="Z6" s="660"/>
      <c r="AA6" s="659"/>
      <c r="AB6" s="271">
        <f t="shared" si="14"/>
        <v>0</v>
      </c>
      <c r="AC6" s="271" t="str">
        <f t="shared" si="15"/>
        <v/>
      </c>
      <c r="AD6" s="271" t="str">
        <f t="shared" si="16"/>
        <v/>
      </c>
      <c r="AE6" s="250" t="e">
        <f t="shared" si="17"/>
        <v>#N/A</v>
      </c>
      <c r="AF6" s="657"/>
      <c r="AG6" s="660"/>
      <c r="AH6" s="659"/>
      <c r="AI6" s="271">
        <f t="shared" si="18"/>
        <v>0</v>
      </c>
      <c r="AJ6" s="271" t="str">
        <f t="shared" si="19"/>
        <v/>
      </c>
      <c r="AK6" s="682" t="str">
        <f t="shared" si="20"/>
        <v/>
      </c>
      <c r="AL6" s="248" t="e">
        <f t="shared" si="21"/>
        <v>#N/A</v>
      </c>
      <c r="AM6" s="657"/>
      <c r="AN6" s="660"/>
      <c r="AO6" s="659"/>
      <c r="AP6" s="271">
        <f t="shared" si="22"/>
        <v>0</v>
      </c>
      <c r="AQ6" s="271" t="str">
        <f t="shared" si="23"/>
        <v/>
      </c>
      <c r="AR6" s="271" t="str">
        <f t="shared" si="24"/>
        <v/>
      </c>
      <c r="AS6" s="271">
        <f t="shared" si="25"/>
        <v>0</v>
      </c>
      <c r="AT6" s="1078">
        <f t="shared" si="26"/>
        <v>0</v>
      </c>
      <c r="AU6" s="1078"/>
      <c r="AV6" s="388">
        <f t="shared" si="27"/>
        <v>0</v>
      </c>
      <c r="AW6" s="359"/>
      <c r="AY6" s="378">
        <f t="shared" si="28"/>
        <v>0</v>
      </c>
      <c r="AZ6" s="378" t="str">
        <f t="shared" si="29"/>
        <v>SAT</v>
      </c>
      <c r="BA6" s="686" t="str">
        <f t="shared" si="30"/>
        <v/>
      </c>
      <c r="BB6" s="378"/>
      <c r="BC6" s="378">
        <f t="shared" si="31"/>
        <v>0</v>
      </c>
      <c r="BD6" s="378" t="str">
        <f t="shared" si="32"/>
        <v>SAT</v>
      </c>
      <c r="BE6" s="388"/>
      <c r="BF6" s="388"/>
      <c r="BG6" s="378">
        <f t="shared" si="1"/>
        <v>0</v>
      </c>
      <c r="BH6" s="378" t="str">
        <f t="shared" si="33"/>
        <v>SAT</v>
      </c>
      <c r="BI6" s="686"/>
      <c r="BJ6" s="378" t="str">
        <f t="shared" si="2"/>
        <v/>
      </c>
      <c r="BK6" s="378" t="str">
        <f t="shared" si="3"/>
        <v/>
      </c>
      <c r="BL6" s="378" t="str">
        <f t="shared" si="4"/>
        <v/>
      </c>
      <c r="BM6" s="378">
        <f t="shared" si="34"/>
        <v>0</v>
      </c>
      <c r="BN6" s="378" t="str">
        <f t="shared" si="35"/>
        <v>SAT</v>
      </c>
      <c r="BO6" s="356"/>
      <c r="BP6" s="388"/>
      <c r="BQ6" s="388"/>
      <c r="BR6" s="357"/>
      <c r="BS6" s="676"/>
      <c r="BT6" s="357"/>
      <c r="BU6" s="357"/>
      <c r="BV6" s="356"/>
      <c r="BW6" s="356"/>
      <c r="BX6" s="356"/>
      <c r="BY6" s="687"/>
      <c r="BZ6" s="688"/>
      <c r="CA6" s="285"/>
      <c r="CB6" s="285"/>
      <c r="CC6" s="285"/>
      <c r="CD6" s="285"/>
      <c r="CE6" s="285"/>
      <c r="CF6" s="285"/>
      <c r="CG6" s="285"/>
      <c r="CH6" s="285"/>
      <c r="CI6" s="285"/>
    </row>
    <row r="7" spans="1:87" ht="15" x14ac:dyDescent="0.25">
      <c r="A7" s="1068" t="str">
        <f>T(Admin!D8)</f>
        <v>A</v>
      </c>
      <c r="B7" s="1069"/>
      <c r="C7" s="1104"/>
      <c r="D7" s="1105"/>
      <c r="E7" s="1105"/>
      <c r="F7" s="1106"/>
      <c r="G7" s="271">
        <f t="shared" si="5"/>
        <v>0</v>
      </c>
      <c r="H7" s="271"/>
      <c r="I7" s="271"/>
      <c r="J7" s="250" t="e">
        <f t="shared" si="6"/>
        <v>#N/A</v>
      </c>
      <c r="K7" s="657"/>
      <c r="L7" s="660"/>
      <c r="M7" s="659"/>
      <c r="N7" s="682">
        <f t="shared" si="7"/>
        <v>0</v>
      </c>
      <c r="O7" s="682" t="str">
        <f t="shared" si="8"/>
        <v/>
      </c>
      <c r="P7" s="682" t="str">
        <f t="shared" si="0"/>
        <v/>
      </c>
      <c r="Q7" s="248" t="e">
        <f t="shared" si="9"/>
        <v>#N/A</v>
      </c>
      <c r="R7" s="657"/>
      <c r="S7" s="660"/>
      <c r="T7" s="659"/>
      <c r="U7" s="271">
        <f t="shared" si="10"/>
        <v>0</v>
      </c>
      <c r="V7" s="271" t="str">
        <f t="shared" si="11"/>
        <v/>
      </c>
      <c r="W7" s="271" t="str">
        <f t="shared" si="12"/>
        <v/>
      </c>
      <c r="X7" s="250" t="e">
        <f t="shared" si="13"/>
        <v>#N/A</v>
      </c>
      <c r="Y7" s="657"/>
      <c r="Z7" s="660"/>
      <c r="AA7" s="659"/>
      <c r="AB7" s="271">
        <f t="shared" si="14"/>
        <v>0</v>
      </c>
      <c r="AC7" s="271" t="str">
        <f t="shared" si="15"/>
        <v/>
      </c>
      <c r="AD7" s="271" t="str">
        <f t="shared" si="16"/>
        <v/>
      </c>
      <c r="AE7" s="250" t="e">
        <f t="shared" si="17"/>
        <v>#N/A</v>
      </c>
      <c r="AF7" s="657"/>
      <c r="AG7" s="660"/>
      <c r="AH7" s="659"/>
      <c r="AI7" s="271">
        <f t="shared" si="18"/>
        <v>0</v>
      </c>
      <c r="AJ7" s="271" t="str">
        <f t="shared" si="19"/>
        <v/>
      </c>
      <c r="AK7" s="682" t="str">
        <f t="shared" si="20"/>
        <v/>
      </c>
      <c r="AL7" s="248" t="e">
        <f t="shared" si="21"/>
        <v>#N/A</v>
      </c>
      <c r="AM7" s="657"/>
      <c r="AN7" s="660"/>
      <c r="AO7" s="659"/>
      <c r="AP7" s="271">
        <f t="shared" si="22"/>
        <v>0</v>
      </c>
      <c r="AQ7" s="271" t="str">
        <f t="shared" si="23"/>
        <v/>
      </c>
      <c r="AR7" s="271" t="str">
        <f t="shared" si="24"/>
        <v/>
      </c>
      <c r="AS7" s="271">
        <f t="shared" si="25"/>
        <v>0</v>
      </c>
      <c r="AT7" s="1078">
        <f t="shared" si="26"/>
        <v>0</v>
      </c>
      <c r="AU7" s="1078"/>
      <c r="AV7" s="388">
        <f t="shared" si="27"/>
        <v>0</v>
      </c>
      <c r="AW7" s="359"/>
      <c r="AY7" s="378">
        <f t="shared" si="28"/>
        <v>0</v>
      </c>
      <c r="AZ7" s="378" t="str">
        <f t="shared" si="29"/>
        <v>SAT</v>
      </c>
      <c r="BA7" s="686" t="str">
        <f t="shared" si="30"/>
        <v/>
      </c>
      <c r="BB7" s="378"/>
      <c r="BC7" s="378">
        <f t="shared" si="31"/>
        <v>0</v>
      </c>
      <c r="BD7" s="378" t="str">
        <f t="shared" si="32"/>
        <v>SAT</v>
      </c>
      <c r="BE7" s="388"/>
      <c r="BF7" s="388"/>
      <c r="BG7" s="378">
        <f t="shared" si="1"/>
        <v>0</v>
      </c>
      <c r="BH7" s="378" t="str">
        <f t="shared" si="33"/>
        <v>SAT</v>
      </c>
      <c r="BI7" s="686"/>
      <c r="BJ7" s="378" t="str">
        <f t="shared" si="2"/>
        <v/>
      </c>
      <c r="BK7" s="378" t="str">
        <f t="shared" si="3"/>
        <v/>
      </c>
      <c r="BL7" s="378" t="str">
        <f t="shared" si="4"/>
        <v/>
      </c>
      <c r="BM7" s="378">
        <f t="shared" si="34"/>
        <v>0</v>
      </c>
      <c r="BN7" s="378" t="str">
        <f t="shared" si="35"/>
        <v>SAT</v>
      </c>
      <c r="BO7" s="356"/>
      <c r="BP7" s="388"/>
      <c r="BQ7" s="388"/>
      <c r="BR7" s="357"/>
      <c r="BS7" s="676"/>
      <c r="BT7" s="357"/>
      <c r="BU7" s="357"/>
      <c r="BV7" s="356"/>
      <c r="BW7" s="356"/>
      <c r="BX7" s="356"/>
      <c r="BY7" s="687"/>
      <c r="BZ7" s="688"/>
      <c r="CA7" s="285"/>
      <c r="CB7" s="285"/>
      <c r="CC7" s="285"/>
      <c r="CD7" s="285"/>
      <c r="CE7" s="285"/>
      <c r="CF7" s="285"/>
      <c r="CG7" s="285"/>
      <c r="CH7" s="285"/>
      <c r="CI7" s="285"/>
    </row>
    <row r="8" spans="1:87" ht="15" x14ac:dyDescent="0.25">
      <c r="A8" s="1068" t="str">
        <f>T(Admin!D9)</f>
        <v>A</v>
      </c>
      <c r="B8" s="1069"/>
      <c r="C8" s="1104"/>
      <c r="D8" s="1105"/>
      <c r="E8" s="1105"/>
      <c r="F8" s="1106"/>
      <c r="G8" s="271">
        <f t="shared" si="5"/>
        <v>0</v>
      </c>
      <c r="H8" s="271"/>
      <c r="I8" s="271"/>
      <c r="J8" s="250" t="e">
        <f t="shared" si="6"/>
        <v>#N/A</v>
      </c>
      <c r="K8" s="657"/>
      <c r="L8" s="660"/>
      <c r="M8" s="659"/>
      <c r="N8" s="682">
        <f t="shared" si="7"/>
        <v>0</v>
      </c>
      <c r="O8" s="682" t="str">
        <f t="shared" si="8"/>
        <v/>
      </c>
      <c r="P8" s="682" t="str">
        <f t="shared" si="0"/>
        <v/>
      </c>
      <c r="Q8" s="248" t="e">
        <f t="shared" si="9"/>
        <v>#N/A</v>
      </c>
      <c r="R8" s="657"/>
      <c r="S8" s="660"/>
      <c r="T8" s="659"/>
      <c r="U8" s="271">
        <f t="shared" si="10"/>
        <v>0</v>
      </c>
      <c r="V8" s="271" t="str">
        <f t="shared" si="11"/>
        <v/>
      </c>
      <c r="W8" s="271" t="str">
        <f t="shared" si="12"/>
        <v/>
      </c>
      <c r="X8" s="250" t="e">
        <f t="shared" si="13"/>
        <v>#N/A</v>
      </c>
      <c r="Y8" s="657"/>
      <c r="Z8" s="660"/>
      <c r="AA8" s="659"/>
      <c r="AB8" s="271">
        <f t="shared" si="14"/>
        <v>0</v>
      </c>
      <c r="AC8" s="271" t="str">
        <f t="shared" si="15"/>
        <v/>
      </c>
      <c r="AD8" s="271" t="str">
        <f t="shared" si="16"/>
        <v/>
      </c>
      <c r="AE8" s="250" t="e">
        <f t="shared" si="17"/>
        <v>#N/A</v>
      </c>
      <c r="AF8" s="657"/>
      <c r="AG8" s="660"/>
      <c r="AH8" s="659"/>
      <c r="AI8" s="271">
        <f t="shared" si="18"/>
        <v>0</v>
      </c>
      <c r="AJ8" s="271" t="str">
        <f t="shared" si="19"/>
        <v/>
      </c>
      <c r="AK8" s="682" t="str">
        <f t="shared" si="20"/>
        <v/>
      </c>
      <c r="AL8" s="248" t="e">
        <f t="shared" si="21"/>
        <v>#N/A</v>
      </c>
      <c r="AM8" s="657"/>
      <c r="AN8" s="660"/>
      <c r="AO8" s="659"/>
      <c r="AP8" s="271">
        <f t="shared" si="22"/>
        <v>0</v>
      </c>
      <c r="AQ8" s="271" t="str">
        <f t="shared" si="23"/>
        <v/>
      </c>
      <c r="AR8" s="271" t="str">
        <f t="shared" si="24"/>
        <v/>
      </c>
      <c r="AS8" s="271">
        <f t="shared" si="25"/>
        <v>0</v>
      </c>
      <c r="AT8" s="1078">
        <f t="shared" si="26"/>
        <v>0</v>
      </c>
      <c r="AU8" s="1078"/>
      <c r="AV8" s="388">
        <f t="shared" si="27"/>
        <v>0</v>
      </c>
      <c r="AW8" s="359"/>
      <c r="AY8" s="378">
        <f t="shared" si="28"/>
        <v>0</v>
      </c>
      <c r="AZ8" s="378" t="str">
        <f t="shared" si="29"/>
        <v>SAT</v>
      </c>
      <c r="BA8" s="686" t="str">
        <f t="shared" si="30"/>
        <v/>
      </c>
      <c r="BB8" s="378"/>
      <c r="BC8" s="378">
        <f t="shared" si="31"/>
        <v>0</v>
      </c>
      <c r="BD8" s="378" t="str">
        <f t="shared" si="32"/>
        <v>SAT</v>
      </c>
      <c r="BE8" s="388"/>
      <c r="BF8" s="388"/>
      <c r="BG8" s="378">
        <f t="shared" si="1"/>
        <v>0</v>
      </c>
      <c r="BH8" s="378" t="str">
        <f t="shared" si="33"/>
        <v>SAT</v>
      </c>
      <c r="BI8" s="686"/>
      <c r="BJ8" s="378" t="str">
        <f t="shared" si="2"/>
        <v/>
      </c>
      <c r="BK8" s="378" t="str">
        <f t="shared" si="3"/>
        <v/>
      </c>
      <c r="BL8" s="378" t="str">
        <f t="shared" si="4"/>
        <v/>
      </c>
      <c r="BM8" s="378">
        <f t="shared" si="34"/>
        <v>0</v>
      </c>
      <c r="BN8" s="378" t="str">
        <f t="shared" si="35"/>
        <v>SAT</v>
      </c>
      <c r="BO8" s="356"/>
      <c r="BP8" s="388"/>
      <c r="BQ8" s="388"/>
      <c r="BR8" s="357"/>
      <c r="BS8" s="676"/>
      <c r="BT8" s="357"/>
      <c r="BU8" s="357"/>
      <c r="BV8" s="356"/>
      <c r="BW8" s="356"/>
      <c r="BX8" s="356"/>
      <c r="BY8" s="687"/>
      <c r="BZ8" s="688"/>
      <c r="CA8" s="285"/>
      <c r="CB8" s="285"/>
      <c r="CC8" s="285"/>
      <c r="CD8" s="285"/>
      <c r="CE8" s="285"/>
      <c r="CF8" s="285"/>
      <c r="CG8" s="285"/>
      <c r="CH8" s="285"/>
      <c r="CI8" s="285"/>
    </row>
    <row r="9" spans="1:87" ht="15" x14ac:dyDescent="0.25">
      <c r="A9" s="1068" t="str">
        <f>T(Admin!D10)</f>
        <v/>
      </c>
      <c r="B9" s="1069"/>
      <c r="C9" s="1104"/>
      <c r="D9" s="1105"/>
      <c r="E9" s="1105"/>
      <c r="F9" s="1106"/>
      <c r="G9" s="271">
        <f t="shared" si="5"/>
        <v>0</v>
      </c>
      <c r="H9" s="271"/>
      <c r="I9" s="271"/>
      <c r="J9" s="250" t="e">
        <f t="shared" si="6"/>
        <v>#N/A</v>
      </c>
      <c r="K9" s="657"/>
      <c r="L9" s="660"/>
      <c r="M9" s="659"/>
      <c r="N9" s="682">
        <f t="shared" si="7"/>
        <v>0</v>
      </c>
      <c r="O9" s="682" t="str">
        <f t="shared" si="8"/>
        <v/>
      </c>
      <c r="P9" s="682" t="str">
        <f t="shared" si="0"/>
        <v/>
      </c>
      <c r="Q9" s="248" t="e">
        <f t="shared" si="9"/>
        <v>#N/A</v>
      </c>
      <c r="R9" s="657"/>
      <c r="S9" s="660"/>
      <c r="T9" s="659"/>
      <c r="U9" s="271">
        <f t="shared" si="10"/>
        <v>0</v>
      </c>
      <c r="V9" s="271" t="str">
        <f t="shared" si="11"/>
        <v/>
      </c>
      <c r="W9" s="271" t="str">
        <f t="shared" si="12"/>
        <v/>
      </c>
      <c r="X9" s="250" t="e">
        <f t="shared" si="13"/>
        <v>#N/A</v>
      </c>
      <c r="Y9" s="657"/>
      <c r="Z9" s="660"/>
      <c r="AA9" s="659"/>
      <c r="AB9" s="271">
        <f t="shared" si="14"/>
        <v>0</v>
      </c>
      <c r="AC9" s="271" t="str">
        <f t="shared" si="15"/>
        <v/>
      </c>
      <c r="AD9" s="271" t="str">
        <f t="shared" si="16"/>
        <v/>
      </c>
      <c r="AE9" s="250" t="e">
        <f t="shared" si="17"/>
        <v>#N/A</v>
      </c>
      <c r="AF9" s="657"/>
      <c r="AG9" s="660"/>
      <c r="AH9" s="659"/>
      <c r="AI9" s="271">
        <f t="shared" si="18"/>
        <v>0</v>
      </c>
      <c r="AJ9" s="271" t="str">
        <f t="shared" si="19"/>
        <v/>
      </c>
      <c r="AK9" s="682" t="str">
        <f t="shared" si="20"/>
        <v/>
      </c>
      <c r="AL9" s="248" t="e">
        <f t="shared" si="21"/>
        <v>#N/A</v>
      </c>
      <c r="AM9" s="657"/>
      <c r="AN9" s="660"/>
      <c r="AO9" s="659"/>
      <c r="AP9" s="271">
        <f t="shared" si="22"/>
        <v>0</v>
      </c>
      <c r="AQ9" s="271" t="str">
        <f t="shared" si="23"/>
        <v/>
      </c>
      <c r="AR9" s="271" t="str">
        <f t="shared" si="24"/>
        <v/>
      </c>
      <c r="AS9" s="271">
        <f t="shared" si="25"/>
        <v>0</v>
      </c>
      <c r="AT9" s="1078">
        <f t="shared" si="26"/>
        <v>0</v>
      </c>
      <c r="AU9" s="1078"/>
      <c r="AV9" s="388">
        <f t="shared" si="27"/>
        <v>0</v>
      </c>
      <c r="AW9" s="359"/>
      <c r="AY9" s="378">
        <f t="shared" si="28"/>
        <v>0</v>
      </c>
      <c r="AZ9" s="378" t="str">
        <f t="shared" si="29"/>
        <v>SAT</v>
      </c>
      <c r="BA9" s="686" t="str">
        <f t="shared" si="30"/>
        <v/>
      </c>
      <c r="BB9" s="378"/>
      <c r="BC9" s="378">
        <f t="shared" si="31"/>
        <v>0</v>
      </c>
      <c r="BD9" s="378" t="str">
        <f t="shared" si="32"/>
        <v>SAT</v>
      </c>
      <c r="BE9" s="388"/>
      <c r="BF9" s="388"/>
      <c r="BG9" s="378">
        <f t="shared" si="1"/>
        <v>0</v>
      </c>
      <c r="BH9" s="378" t="str">
        <f t="shared" si="33"/>
        <v>SAT</v>
      </c>
      <c r="BI9" s="686"/>
      <c r="BJ9" s="378" t="str">
        <f t="shared" si="2"/>
        <v/>
      </c>
      <c r="BK9" s="378" t="str">
        <f t="shared" si="3"/>
        <v/>
      </c>
      <c r="BL9" s="378" t="str">
        <f t="shared" si="4"/>
        <v/>
      </c>
      <c r="BM9" s="378">
        <f t="shared" si="34"/>
        <v>0</v>
      </c>
      <c r="BN9" s="378" t="str">
        <f t="shared" si="35"/>
        <v>SAT</v>
      </c>
      <c r="BO9" s="356"/>
      <c r="BP9" s="388"/>
      <c r="BQ9" s="388"/>
      <c r="BR9" s="357"/>
      <c r="BS9" s="676"/>
      <c r="BT9" s="357"/>
      <c r="BU9" s="357"/>
      <c r="BV9" s="356"/>
      <c r="BW9" s="356"/>
      <c r="BX9" s="356"/>
      <c r="BY9" s="687"/>
      <c r="BZ9" s="688"/>
      <c r="CA9" s="285"/>
      <c r="CB9" s="285"/>
      <c r="CC9" s="285"/>
      <c r="CD9" s="285"/>
      <c r="CE9" s="285"/>
      <c r="CF9" s="285"/>
      <c r="CG9" s="285"/>
      <c r="CH9" s="285"/>
      <c r="CI9" s="285"/>
    </row>
    <row r="10" spans="1:87" ht="15" x14ac:dyDescent="0.25">
      <c r="A10" s="1068" t="str">
        <f>T(Admin!D11)</f>
        <v/>
      </c>
      <c r="B10" s="1069"/>
      <c r="C10" s="1104"/>
      <c r="D10" s="1105"/>
      <c r="E10" s="1105"/>
      <c r="F10" s="1106"/>
      <c r="G10" s="271">
        <f t="shared" si="5"/>
        <v>0</v>
      </c>
      <c r="H10" s="271"/>
      <c r="I10" s="271"/>
      <c r="J10" s="250" t="e">
        <f t="shared" si="6"/>
        <v>#N/A</v>
      </c>
      <c r="K10" s="657"/>
      <c r="L10" s="660"/>
      <c r="M10" s="659"/>
      <c r="N10" s="682">
        <f t="shared" si="7"/>
        <v>0</v>
      </c>
      <c r="O10" s="682" t="str">
        <f t="shared" si="8"/>
        <v/>
      </c>
      <c r="P10" s="682" t="str">
        <f t="shared" si="0"/>
        <v/>
      </c>
      <c r="Q10" s="248" t="e">
        <f t="shared" si="9"/>
        <v>#N/A</v>
      </c>
      <c r="R10" s="657"/>
      <c r="S10" s="660"/>
      <c r="T10" s="659"/>
      <c r="U10" s="271">
        <f t="shared" si="10"/>
        <v>0</v>
      </c>
      <c r="V10" s="271" t="str">
        <f t="shared" si="11"/>
        <v/>
      </c>
      <c r="W10" s="271" t="str">
        <f t="shared" si="12"/>
        <v/>
      </c>
      <c r="X10" s="250" t="e">
        <f t="shared" si="13"/>
        <v>#N/A</v>
      </c>
      <c r="Y10" s="657"/>
      <c r="Z10" s="660"/>
      <c r="AA10" s="659"/>
      <c r="AB10" s="271">
        <f t="shared" si="14"/>
        <v>0</v>
      </c>
      <c r="AC10" s="271" t="str">
        <f t="shared" si="15"/>
        <v/>
      </c>
      <c r="AD10" s="271" t="str">
        <f t="shared" si="16"/>
        <v/>
      </c>
      <c r="AE10" s="250" t="e">
        <f t="shared" si="17"/>
        <v>#N/A</v>
      </c>
      <c r="AF10" s="657"/>
      <c r="AG10" s="660"/>
      <c r="AH10" s="659"/>
      <c r="AI10" s="271">
        <f t="shared" si="18"/>
        <v>0</v>
      </c>
      <c r="AJ10" s="271" t="str">
        <f t="shared" si="19"/>
        <v/>
      </c>
      <c r="AK10" s="682" t="str">
        <f t="shared" si="20"/>
        <v/>
      </c>
      <c r="AL10" s="248" t="e">
        <f t="shared" si="21"/>
        <v>#N/A</v>
      </c>
      <c r="AM10" s="657"/>
      <c r="AN10" s="660"/>
      <c r="AO10" s="659"/>
      <c r="AP10" s="271">
        <f t="shared" si="22"/>
        <v>0</v>
      </c>
      <c r="AQ10" s="271" t="str">
        <f t="shared" si="23"/>
        <v/>
      </c>
      <c r="AR10" s="271" t="str">
        <f t="shared" si="24"/>
        <v/>
      </c>
      <c r="AS10" s="271">
        <f t="shared" si="25"/>
        <v>0</v>
      </c>
      <c r="AT10" s="1078">
        <f t="shared" si="26"/>
        <v>0</v>
      </c>
      <c r="AU10" s="1078"/>
      <c r="AV10" s="388">
        <f t="shared" si="27"/>
        <v>0</v>
      </c>
      <c r="AW10" s="359"/>
      <c r="AY10" s="378">
        <f t="shared" si="28"/>
        <v>0</v>
      </c>
      <c r="AZ10" s="378" t="str">
        <f t="shared" si="29"/>
        <v>SAT</v>
      </c>
      <c r="BA10" s="686" t="str">
        <f t="shared" si="30"/>
        <v/>
      </c>
      <c r="BB10" s="378"/>
      <c r="BC10" s="378">
        <f t="shared" si="31"/>
        <v>0</v>
      </c>
      <c r="BD10" s="378" t="str">
        <f t="shared" si="32"/>
        <v>SAT</v>
      </c>
      <c r="BE10" s="388"/>
      <c r="BF10" s="388"/>
      <c r="BG10" s="378">
        <f t="shared" si="1"/>
        <v>0</v>
      </c>
      <c r="BH10" s="378" t="str">
        <f t="shared" si="33"/>
        <v>SAT</v>
      </c>
      <c r="BI10" s="686"/>
      <c r="BJ10" s="378" t="str">
        <f t="shared" si="2"/>
        <v/>
      </c>
      <c r="BK10" s="378" t="str">
        <f t="shared" si="3"/>
        <v/>
      </c>
      <c r="BL10" s="378" t="str">
        <f t="shared" si="4"/>
        <v/>
      </c>
      <c r="BM10" s="378">
        <f t="shared" si="34"/>
        <v>0</v>
      </c>
      <c r="BN10" s="378" t="str">
        <f t="shared" si="35"/>
        <v>SAT</v>
      </c>
      <c r="BO10" s="356"/>
      <c r="BP10" s="388"/>
      <c r="BQ10" s="388"/>
      <c r="BR10" s="357"/>
      <c r="BS10" s="676"/>
      <c r="BT10" s="357"/>
      <c r="BU10" s="357"/>
      <c r="BV10" s="356"/>
      <c r="BW10" s="356"/>
      <c r="BX10" s="356"/>
      <c r="BY10" s="687"/>
      <c r="BZ10" s="688"/>
      <c r="CA10" s="285"/>
      <c r="CB10" s="285"/>
      <c r="CC10" s="285"/>
      <c r="CD10" s="285"/>
      <c r="CE10" s="285"/>
      <c r="CF10" s="285"/>
      <c r="CG10" s="285"/>
      <c r="CH10" s="285"/>
      <c r="CI10" s="285"/>
    </row>
    <row r="11" spans="1:87" ht="15" x14ac:dyDescent="0.25">
      <c r="A11" s="1068" t="str">
        <f>T(Admin!D12)</f>
        <v/>
      </c>
      <c r="B11" s="1069"/>
      <c r="C11" s="1104"/>
      <c r="D11" s="1105"/>
      <c r="E11" s="1105"/>
      <c r="F11" s="1106"/>
      <c r="G11" s="271">
        <f t="shared" si="5"/>
        <v>0</v>
      </c>
      <c r="H11" s="271"/>
      <c r="I11" s="271"/>
      <c r="J11" s="250" t="e">
        <f t="shared" si="6"/>
        <v>#N/A</v>
      </c>
      <c r="K11" s="657"/>
      <c r="L11" s="660"/>
      <c r="M11" s="659"/>
      <c r="N11" s="682">
        <f t="shared" si="7"/>
        <v>0</v>
      </c>
      <c r="O11" s="682" t="str">
        <f t="shared" si="8"/>
        <v/>
      </c>
      <c r="P11" s="682" t="str">
        <f t="shared" si="0"/>
        <v/>
      </c>
      <c r="Q11" s="248" t="e">
        <f t="shared" si="9"/>
        <v>#N/A</v>
      </c>
      <c r="R11" s="657"/>
      <c r="S11" s="660"/>
      <c r="T11" s="659"/>
      <c r="U11" s="271">
        <f t="shared" si="10"/>
        <v>0</v>
      </c>
      <c r="V11" s="271" t="str">
        <f t="shared" si="11"/>
        <v/>
      </c>
      <c r="W11" s="271" t="str">
        <f t="shared" si="12"/>
        <v/>
      </c>
      <c r="X11" s="250" t="e">
        <f t="shared" si="13"/>
        <v>#N/A</v>
      </c>
      <c r="Y11" s="657"/>
      <c r="Z11" s="660"/>
      <c r="AA11" s="659"/>
      <c r="AB11" s="271">
        <f t="shared" si="14"/>
        <v>0</v>
      </c>
      <c r="AC11" s="271" t="str">
        <f t="shared" si="15"/>
        <v/>
      </c>
      <c r="AD11" s="271" t="str">
        <f t="shared" si="16"/>
        <v/>
      </c>
      <c r="AE11" s="250" t="e">
        <f t="shared" si="17"/>
        <v>#N/A</v>
      </c>
      <c r="AF11" s="657"/>
      <c r="AG11" s="660"/>
      <c r="AH11" s="659"/>
      <c r="AI11" s="271">
        <f t="shared" si="18"/>
        <v>0</v>
      </c>
      <c r="AJ11" s="271" t="str">
        <f t="shared" si="19"/>
        <v/>
      </c>
      <c r="AK11" s="682" t="str">
        <f t="shared" si="20"/>
        <v/>
      </c>
      <c r="AL11" s="248" t="e">
        <f t="shared" si="21"/>
        <v>#N/A</v>
      </c>
      <c r="AM11" s="657"/>
      <c r="AN11" s="660"/>
      <c r="AO11" s="659"/>
      <c r="AP11" s="271">
        <f t="shared" si="22"/>
        <v>0</v>
      </c>
      <c r="AQ11" s="271" t="str">
        <f t="shared" si="23"/>
        <v/>
      </c>
      <c r="AR11" s="271" t="str">
        <f t="shared" si="24"/>
        <v/>
      </c>
      <c r="AS11" s="271">
        <f t="shared" si="25"/>
        <v>0</v>
      </c>
      <c r="AT11" s="1078">
        <f t="shared" si="26"/>
        <v>0</v>
      </c>
      <c r="AU11" s="1078"/>
      <c r="AV11" s="388">
        <f t="shared" si="27"/>
        <v>0</v>
      </c>
      <c r="AW11" s="359"/>
      <c r="AY11" s="378">
        <f t="shared" si="28"/>
        <v>0</v>
      </c>
      <c r="AZ11" s="378" t="str">
        <f t="shared" si="29"/>
        <v>SAT</v>
      </c>
      <c r="BA11" s="686" t="str">
        <f t="shared" si="30"/>
        <v/>
      </c>
      <c r="BB11" s="378"/>
      <c r="BC11" s="378">
        <f t="shared" si="31"/>
        <v>0</v>
      </c>
      <c r="BD11" s="378" t="str">
        <f t="shared" si="32"/>
        <v>SAT</v>
      </c>
      <c r="BE11" s="388"/>
      <c r="BF11" s="388"/>
      <c r="BG11" s="378">
        <f t="shared" si="1"/>
        <v>0</v>
      </c>
      <c r="BH11" s="378" t="str">
        <f t="shared" si="33"/>
        <v>SAT</v>
      </c>
      <c r="BI11" s="686"/>
      <c r="BJ11" s="378" t="str">
        <f t="shared" si="2"/>
        <v/>
      </c>
      <c r="BK11" s="378" t="str">
        <f t="shared" si="3"/>
        <v/>
      </c>
      <c r="BL11" s="378" t="str">
        <f t="shared" si="4"/>
        <v/>
      </c>
      <c r="BM11" s="378">
        <f t="shared" si="34"/>
        <v>0</v>
      </c>
      <c r="BN11" s="378" t="str">
        <f t="shared" si="35"/>
        <v>SAT</v>
      </c>
      <c r="BO11" s="356"/>
      <c r="BP11" s="388"/>
      <c r="BQ11" s="388"/>
      <c r="BR11" s="357"/>
      <c r="BS11" s="676"/>
      <c r="BT11" s="357"/>
      <c r="BU11" s="357"/>
      <c r="BV11" s="356"/>
      <c r="BW11" s="356"/>
      <c r="BX11" s="356"/>
      <c r="BY11" s="687"/>
      <c r="BZ11" s="688"/>
      <c r="CA11" s="285"/>
      <c r="CB11" s="285"/>
      <c r="CC11" s="285"/>
      <c r="CD11" s="285"/>
      <c r="CE11" s="285"/>
      <c r="CF11" s="285"/>
      <c r="CG11" s="285"/>
      <c r="CH11" s="285"/>
      <c r="CI11" s="285"/>
    </row>
    <row r="12" spans="1:87" ht="15" x14ac:dyDescent="0.25">
      <c r="A12" s="1068" t="str">
        <f>T(Admin!D13)</f>
        <v/>
      </c>
      <c r="B12" s="1069"/>
      <c r="C12" s="1104"/>
      <c r="D12" s="1105"/>
      <c r="E12" s="1105"/>
      <c r="F12" s="1106"/>
      <c r="G12" s="271">
        <f t="shared" si="5"/>
        <v>0</v>
      </c>
      <c r="H12" s="271"/>
      <c r="I12" s="271"/>
      <c r="J12" s="250" t="e">
        <f t="shared" si="6"/>
        <v>#N/A</v>
      </c>
      <c r="K12" s="657"/>
      <c r="L12" s="660"/>
      <c r="M12" s="659"/>
      <c r="N12" s="682">
        <f t="shared" si="7"/>
        <v>0</v>
      </c>
      <c r="O12" s="682" t="str">
        <f t="shared" si="8"/>
        <v/>
      </c>
      <c r="P12" s="682" t="str">
        <f t="shared" si="0"/>
        <v/>
      </c>
      <c r="Q12" s="248" t="e">
        <f t="shared" si="9"/>
        <v>#N/A</v>
      </c>
      <c r="R12" s="657"/>
      <c r="S12" s="660"/>
      <c r="T12" s="659"/>
      <c r="U12" s="271">
        <f t="shared" si="10"/>
        <v>0</v>
      </c>
      <c r="V12" s="271" t="str">
        <f t="shared" si="11"/>
        <v/>
      </c>
      <c r="W12" s="271" t="str">
        <f t="shared" si="12"/>
        <v/>
      </c>
      <c r="X12" s="250" t="e">
        <f t="shared" si="13"/>
        <v>#N/A</v>
      </c>
      <c r="Y12" s="657"/>
      <c r="Z12" s="660"/>
      <c r="AA12" s="659"/>
      <c r="AB12" s="271">
        <f t="shared" si="14"/>
        <v>0</v>
      </c>
      <c r="AC12" s="271" t="str">
        <f t="shared" si="15"/>
        <v/>
      </c>
      <c r="AD12" s="271" t="str">
        <f t="shared" si="16"/>
        <v/>
      </c>
      <c r="AE12" s="250" t="e">
        <f t="shared" si="17"/>
        <v>#N/A</v>
      </c>
      <c r="AF12" s="657"/>
      <c r="AG12" s="660"/>
      <c r="AH12" s="659"/>
      <c r="AI12" s="271">
        <f t="shared" si="18"/>
        <v>0</v>
      </c>
      <c r="AJ12" s="271" t="str">
        <f t="shared" si="19"/>
        <v/>
      </c>
      <c r="AK12" s="682" t="str">
        <f t="shared" si="20"/>
        <v/>
      </c>
      <c r="AL12" s="248" t="e">
        <f t="shared" si="21"/>
        <v>#N/A</v>
      </c>
      <c r="AM12" s="657"/>
      <c r="AN12" s="660"/>
      <c r="AO12" s="659"/>
      <c r="AP12" s="271">
        <f t="shared" si="22"/>
        <v>0</v>
      </c>
      <c r="AQ12" s="271" t="str">
        <f t="shared" si="23"/>
        <v/>
      </c>
      <c r="AR12" s="271" t="str">
        <f t="shared" si="24"/>
        <v/>
      </c>
      <c r="AS12" s="271">
        <f t="shared" si="25"/>
        <v>0</v>
      </c>
      <c r="AT12" s="1078">
        <f t="shared" si="26"/>
        <v>0</v>
      </c>
      <c r="AU12" s="1078"/>
      <c r="AV12" s="388">
        <f t="shared" si="27"/>
        <v>0</v>
      </c>
      <c r="AW12" s="359"/>
      <c r="AY12" s="378">
        <f t="shared" si="28"/>
        <v>0</v>
      </c>
      <c r="AZ12" s="378" t="str">
        <f t="shared" si="29"/>
        <v>SAT</v>
      </c>
      <c r="BA12" s="686" t="str">
        <f t="shared" si="30"/>
        <v/>
      </c>
      <c r="BB12" s="378"/>
      <c r="BC12" s="378">
        <f t="shared" si="31"/>
        <v>0</v>
      </c>
      <c r="BD12" s="378" t="str">
        <f t="shared" si="32"/>
        <v>SAT</v>
      </c>
      <c r="BE12" s="388"/>
      <c r="BF12" s="388"/>
      <c r="BG12" s="378">
        <f t="shared" si="1"/>
        <v>0</v>
      </c>
      <c r="BH12" s="378" t="str">
        <f t="shared" si="33"/>
        <v>SAT</v>
      </c>
      <c r="BI12" s="686"/>
      <c r="BJ12" s="378" t="str">
        <f t="shared" si="2"/>
        <v/>
      </c>
      <c r="BK12" s="378" t="str">
        <f t="shared" si="3"/>
        <v/>
      </c>
      <c r="BL12" s="378" t="str">
        <f t="shared" si="4"/>
        <v/>
      </c>
      <c r="BM12" s="378">
        <f t="shared" si="34"/>
        <v>0</v>
      </c>
      <c r="BN12" s="378" t="str">
        <f t="shared" si="35"/>
        <v>SAT</v>
      </c>
      <c r="BO12" s="356"/>
      <c r="BP12" s="388"/>
      <c r="BQ12" s="388"/>
      <c r="BR12" s="357"/>
      <c r="BS12" s="676"/>
      <c r="BT12" s="357"/>
      <c r="BU12" s="357"/>
      <c r="BV12" s="356"/>
      <c r="BW12" s="356"/>
      <c r="BX12" s="356"/>
      <c r="BY12" s="687"/>
      <c r="BZ12" s="688"/>
      <c r="CA12" s="285"/>
      <c r="CB12" s="285"/>
      <c r="CC12" s="285"/>
      <c r="CD12" s="285"/>
      <c r="CE12" s="285"/>
      <c r="CF12" s="285"/>
      <c r="CG12" s="285"/>
      <c r="CH12" s="285"/>
      <c r="CI12" s="285"/>
    </row>
    <row r="13" spans="1:87" ht="15" x14ac:dyDescent="0.25">
      <c r="A13" s="1068" t="str">
        <f>T(Admin!D14)</f>
        <v/>
      </c>
      <c r="B13" s="1069"/>
      <c r="C13" s="1104"/>
      <c r="D13" s="1105"/>
      <c r="E13" s="1105"/>
      <c r="F13" s="1106"/>
      <c r="G13" s="271">
        <f t="shared" si="5"/>
        <v>0</v>
      </c>
      <c r="H13" s="271"/>
      <c r="I13" s="271"/>
      <c r="J13" s="250" t="e">
        <f t="shared" si="6"/>
        <v>#N/A</v>
      </c>
      <c r="K13" s="657"/>
      <c r="L13" s="660"/>
      <c r="M13" s="659"/>
      <c r="N13" s="682">
        <f t="shared" si="7"/>
        <v>0</v>
      </c>
      <c r="O13" s="682" t="str">
        <f t="shared" si="8"/>
        <v/>
      </c>
      <c r="P13" s="682" t="str">
        <f t="shared" si="0"/>
        <v/>
      </c>
      <c r="Q13" s="248" t="e">
        <f t="shared" si="9"/>
        <v>#N/A</v>
      </c>
      <c r="R13" s="657"/>
      <c r="S13" s="660"/>
      <c r="T13" s="659"/>
      <c r="U13" s="271">
        <f t="shared" si="10"/>
        <v>0</v>
      </c>
      <c r="V13" s="271" t="str">
        <f t="shared" si="11"/>
        <v/>
      </c>
      <c r="W13" s="271" t="str">
        <f t="shared" si="12"/>
        <v/>
      </c>
      <c r="X13" s="250" t="e">
        <f t="shared" si="13"/>
        <v>#N/A</v>
      </c>
      <c r="Y13" s="657"/>
      <c r="Z13" s="660"/>
      <c r="AA13" s="661"/>
      <c r="AB13" s="271">
        <f t="shared" si="14"/>
        <v>0</v>
      </c>
      <c r="AC13" s="271" t="str">
        <f t="shared" si="15"/>
        <v/>
      </c>
      <c r="AD13" s="271" t="str">
        <f t="shared" si="16"/>
        <v/>
      </c>
      <c r="AE13" s="250" t="e">
        <f t="shared" si="17"/>
        <v>#N/A</v>
      </c>
      <c r="AF13" s="657"/>
      <c r="AG13" s="660"/>
      <c r="AH13" s="659"/>
      <c r="AI13" s="271">
        <f t="shared" si="18"/>
        <v>0</v>
      </c>
      <c r="AJ13" s="271" t="str">
        <f t="shared" si="19"/>
        <v/>
      </c>
      <c r="AK13" s="682" t="str">
        <f t="shared" si="20"/>
        <v/>
      </c>
      <c r="AL13" s="248" t="e">
        <f t="shared" si="21"/>
        <v>#N/A</v>
      </c>
      <c r="AM13" s="657"/>
      <c r="AN13" s="660"/>
      <c r="AO13" s="659"/>
      <c r="AP13" s="271">
        <f t="shared" si="22"/>
        <v>0</v>
      </c>
      <c r="AQ13" s="271" t="str">
        <f t="shared" si="23"/>
        <v/>
      </c>
      <c r="AR13" s="271" t="str">
        <f t="shared" si="24"/>
        <v/>
      </c>
      <c r="AS13" s="271">
        <f t="shared" si="25"/>
        <v>0</v>
      </c>
      <c r="AT13" s="1078">
        <f t="shared" si="26"/>
        <v>0</v>
      </c>
      <c r="AU13" s="1078"/>
      <c r="AV13" s="388">
        <f t="shared" si="27"/>
        <v>0</v>
      </c>
      <c r="AW13" s="359"/>
      <c r="AY13" s="378">
        <f t="shared" si="28"/>
        <v>0</v>
      </c>
      <c r="AZ13" s="378" t="str">
        <f t="shared" si="29"/>
        <v>SAT</v>
      </c>
      <c r="BA13" s="686" t="str">
        <f t="shared" si="30"/>
        <v/>
      </c>
      <c r="BB13" s="378"/>
      <c r="BC13" s="378">
        <f t="shared" si="31"/>
        <v>0</v>
      </c>
      <c r="BD13" s="378" t="str">
        <f t="shared" si="32"/>
        <v>SAT</v>
      </c>
      <c r="BE13" s="388"/>
      <c r="BF13" s="388"/>
      <c r="BG13" s="378">
        <f t="shared" si="1"/>
        <v>0</v>
      </c>
      <c r="BH13" s="378" t="str">
        <f t="shared" si="33"/>
        <v>SAT</v>
      </c>
      <c r="BI13" s="686"/>
      <c r="BJ13" s="378" t="str">
        <f t="shared" si="2"/>
        <v/>
      </c>
      <c r="BK13" s="378" t="str">
        <f t="shared" si="3"/>
        <v/>
      </c>
      <c r="BL13" s="378" t="str">
        <f t="shared" si="4"/>
        <v/>
      </c>
      <c r="BM13" s="378">
        <f t="shared" si="34"/>
        <v>0</v>
      </c>
      <c r="BN13" s="378" t="str">
        <f t="shared" si="35"/>
        <v>SAT</v>
      </c>
      <c r="BO13" s="356"/>
      <c r="BP13" s="388"/>
      <c r="BQ13" s="388"/>
      <c r="BR13" s="357"/>
      <c r="BS13" s="676"/>
      <c r="BT13" s="357"/>
      <c r="BU13" s="357"/>
      <c r="BV13" s="356"/>
      <c r="BW13" s="356"/>
      <c r="BX13" s="356"/>
      <c r="BY13" s="687"/>
      <c r="BZ13" s="688"/>
      <c r="CA13" s="285"/>
      <c r="CB13" s="285"/>
      <c r="CC13" s="285"/>
      <c r="CD13" s="285"/>
      <c r="CE13" s="285"/>
      <c r="CF13" s="285"/>
      <c r="CG13" s="285"/>
      <c r="CH13" s="285"/>
      <c r="CI13" s="285"/>
    </row>
    <row r="14" spans="1:87" ht="15" x14ac:dyDescent="0.25">
      <c r="A14" s="1068" t="str">
        <f>T(Admin!D15)</f>
        <v/>
      </c>
      <c r="B14" s="1069"/>
      <c r="C14" s="1104"/>
      <c r="D14" s="1105"/>
      <c r="E14" s="1105"/>
      <c r="F14" s="1106"/>
      <c r="G14" s="271">
        <f t="shared" si="5"/>
        <v>0</v>
      </c>
      <c r="H14" s="271"/>
      <c r="I14" s="271"/>
      <c r="J14" s="250" t="e">
        <f t="shared" si="6"/>
        <v>#N/A</v>
      </c>
      <c r="K14" s="657"/>
      <c r="L14" s="660"/>
      <c r="M14" s="659"/>
      <c r="N14" s="682">
        <f t="shared" si="7"/>
        <v>0</v>
      </c>
      <c r="O14" s="682" t="str">
        <f t="shared" si="8"/>
        <v/>
      </c>
      <c r="P14" s="682" t="str">
        <f t="shared" si="0"/>
        <v/>
      </c>
      <c r="Q14" s="248" t="e">
        <f t="shared" si="9"/>
        <v>#N/A</v>
      </c>
      <c r="R14" s="657"/>
      <c r="S14" s="660"/>
      <c r="T14" s="659"/>
      <c r="U14" s="271">
        <f t="shared" si="10"/>
        <v>0</v>
      </c>
      <c r="V14" s="271" t="str">
        <f t="shared" si="11"/>
        <v/>
      </c>
      <c r="W14" s="271" t="str">
        <f t="shared" si="12"/>
        <v/>
      </c>
      <c r="X14" s="250" t="e">
        <f t="shared" si="13"/>
        <v>#N/A</v>
      </c>
      <c r="Y14" s="657"/>
      <c r="Z14" s="660"/>
      <c r="AA14" s="661"/>
      <c r="AB14" s="271">
        <f t="shared" si="14"/>
        <v>0</v>
      </c>
      <c r="AC14" s="271" t="str">
        <f t="shared" si="15"/>
        <v/>
      </c>
      <c r="AD14" s="271" t="str">
        <f t="shared" si="16"/>
        <v/>
      </c>
      <c r="AE14" s="250" t="e">
        <f t="shared" si="17"/>
        <v>#N/A</v>
      </c>
      <c r="AF14" s="657"/>
      <c r="AG14" s="660"/>
      <c r="AH14" s="659"/>
      <c r="AI14" s="271">
        <f t="shared" si="18"/>
        <v>0</v>
      </c>
      <c r="AJ14" s="271" t="str">
        <f t="shared" si="19"/>
        <v/>
      </c>
      <c r="AK14" s="682" t="str">
        <f t="shared" si="20"/>
        <v/>
      </c>
      <c r="AL14" s="248" t="e">
        <f t="shared" si="21"/>
        <v>#N/A</v>
      </c>
      <c r="AM14" s="657"/>
      <c r="AN14" s="660"/>
      <c r="AO14" s="659"/>
      <c r="AP14" s="271">
        <f t="shared" si="22"/>
        <v>0</v>
      </c>
      <c r="AQ14" s="271" t="str">
        <f t="shared" si="23"/>
        <v/>
      </c>
      <c r="AR14" s="271" t="str">
        <f t="shared" si="24"/>
        <v/>
      </c>
      <c r="AS14" s="271">
        <f t="shared" si="25"/>
        <v>0</v>
      </c>
      <c r="AT14" s="1078">
        <f t="shared" si="26"/>
        <v>0</v>
      </c>
      <c r="AU14" s="1078"/>
      <c r="AV14" s="388">
        <f t="shared" si="27"/>
        <v>0</v>
      </c>
      <c r="AW14" s="359"/>
      <c r="AY14" s="378">
        <f t="shared" si="28"/>
        <v>0</v>
      </c>
      <c r="AZ14" s="378" t="str">
        <f t="shared" si="29"/>
        <v>SAT</v>
      </c>
      <c r="BA14" s="686" t="str">
        <f t="shared" si="30"/>
        <v/>
      </c>
      <c r="BB14" s="378"/>
      <c r="BC14" s="378">
        <f t="shared" si="31"/>
        <v>0</v>
      </c>
      <c r="BD14" s="378" t="str">
        <f t="shared" si="32"/>
        <v>SAT</v>
      </c>
      <c r="BE14" s="388"/>
      <c r="BF14" s="388"/>
      <c r="BG14" s="378">
        <f t="shared" si="1"/>
        <v>0</v>
      </c>
      <c r="BH14" s="378" t="str">
        <f t="shared" si="33"/>
        <v>SAT</v>
      </c>
      <c r="BI14" s="686"/>
      <c r="BJ14" s="378" t="str">
        <f t="shared" si="2"/>
        <v/>
      </c>
      <c r="BK14" s="378" t="str">
        <f t="shared" si="3"/>
        <v/>
      </c>
      <c r="BL14" s="378" t="str">
        <f t="shared" si="4"/>
        <v/>
      </c>
      <c r="BM14" s="378">
        <f t="shared" si="34"/>
        <v>0</v>
      </c>
      <c r="BN14" s="378" t="str">
        <f t="shared" si="35"/>
        <v>SAT</v>
      </c>
      <c r="BO14" s="356"/>
      <c r="BP14" s="388"/>
      <c r="BQ14" s="388"/>
      <c r="BR14" s="357"/>
      <c r="BS14" s="676"/>
      <c r="BT14" s="357"/>
      <c r="BU14" s="357"/>
      <c r="BV14" s="356"/>
      <c r="BW14" s="356"/>
      <c r="BX14" s="356"/>
      <c r="BY14" s="687"/>
      <c r="BZ14" s="688"/>
      <c r="CA14" s="285"/>
      <c r="CB14" s="285"/>
      <c r="CC14" s="285"/>
      <c r="CD14" s="285"/>
      <c r="CE14" s="285"/>
      <c r="CF14" s="285"/>
      <c r="CG14" s="285"/>
      <c r="CH14" s="285"/>
      <c r="CI14" s="285"/>
    </row>
    <row r="15" spans="1:87" ht="15" x14ac:dyDescent="0.25">
      <c r="A15" s="1068" t="str">
        <f>T(Admin!D16)</f>
        <v/>
      </c>
      <c r="B15" s="1069"/>
      <c r="C15" s="1104"/>
      <c r="D15" s="1105"/>
      <c r="E15" s="1105"/>
      <c r="F15" s="1106"/>
      <c r="G15" s="271">
        <f t="shared" si="5"/>
        <v>0</v>
      </c>
      <c r="H15" s="271"/>
      <c r="I15" s="271"/>
      <c r="J15" s="250" t="e">
        <f t="shared" si="6"/>
        <v>#N/A</v>
      </c>
      <c r="K15" s="657"/>
      <c r="L15" s="660"/>
      <c r="M15" s="659"/>
      <c r="N15" s="682">
        <f t="shared" si="7"/>
        <v>0</v>
      </c>
      <c r="O15" s="682" t="str">
        <f t="shared" si="8"/>
        <v/>
      </c>
      <c r="P15" s="682" t="str">
        <f t="shared" si="0"/>
        <v/>
      </c>
      <c r="Q15" s="248" t="e">
        <f t="shared" si="9"/>
        <v>#N/A</v>
      </c>
      <c r="R15" s="657"/>
      <c r="S15" s="660"/>
      <c r="T15" s="659"/>
      <c r="U15" s="271">
        <f t="shared" si="10"/>
        <v>0</v>
      </c>
      <c r="V15" s="271" t="str">
        <f t="shared" si="11"/>
        <v/>
      </c>
      <c r="W15" s="271" t="str">
        <f t="shared" si="12"/>
        <v/>
      </c>
      <c r="X15" s="250" t="e">
        <f t="shared" si="13"/>
        <v>#N/A</v>
      </c>
      <c r="Y15" s="657"/>
      <c r="Z15" s="660"/>
      <c r="AA15" s="661"/>
      <c r="AB15" s="271">
        <f t="shared" si="14"/>
        <v>0</v>
      </c>
      <c r="AC15" s="271" t="str">
        <f t="shared" si="15"/>
        <v/>
      </c>
      <c r="AD15" s="271" t="str">
        <f t="shared" si="16"/>
        <v/>
      </c>
      <c r="AE15" s="250" t="e">
        <f t="shared" si="17"/>
        <v>#N/A</v>
      </c>
      <c r="AF15" s="657"/>
      <c r="AG15" s="660"/>
      <c r="AH15" s="659"/>
      <c r="AI15" s="271">
        <f t="shared" si="18"/>
        <v>0</v>
      </c>
      <c r="AJ15" s="271" t="str">
        <f t="shared" si="19"/>
        <v/>
      </c>
      <c r="AK15" s="682" t="str">
        <f t="shared" si="20"/>
        <v/>
      </c>
      <c r="AL15" s="248" t="e">
        <f t="shared" si="21"/>
        <v>#N/A</v>
      </c>
      <c r="AM15" s="657"/>
      <c r="AN15" s="660"/>
      <c r="AO15" s="659"/>
      <c r="AP15" s="271">
        <f t="shared" si="22"/>
        <v>0</v>
      </c>
      <c r="AQ15" s="271" t="str">
        <f t="shared" si="23"/>
        <v/>
      </c>
      <c r="AR15" s="271" t="str">
        <f t="shared" si="24"/>
        <v/>
      </c>
      <c r="AS15" s="271">
        <f t="shared" si="25"/>
        <v>0</v>
      </c>
      <c r="AT15" s="1078">
        <f t="shared" si="26"/>
        <v>0</v>
      </c>
      <c r="AU15" s="1078"/>
      <c r="AV15" s="388">
        <f t="shared" si="27"/>
        <v>0</v>
      </c>
      <c r="AW15" s="359"/>
      <c r="AY15" s="378">
        <f t="shared" si="28"/>
        <v>0</v>
      </c>
      <c r="AZ15" s="378" t="str">
        <f t="shared" si="29"/>
        <v>SAT</v>
      </c>
      <c r="BA15" s="686" t="str">
        <f t="shared" si="30"/>
        <v/>
      </c>
      <c r="BB15" s="378"/>
      <c r="BC15" s="378">
        <f t="shared" si="31"/>
        <v>0</v>
      </c>
      <c r="BD15" s="378" t="str">
        <f t="shared" si="32"/>
        <v>SAT</v>
      </c>
      <c r="BE15" s="388"/>
      <c r="BF15" s="388"/>
      <c r="BG15" s="378">
        <f t="shared" si="1"/>
        <v>0</v>
      </c>
      <c r="BH15" s="378" t="str">
        <f t="shared" si="33"/>
        <v>SAT</v>
      </c>
      <c r="BI15" s="686"/>
      <c r="BJ15" s="378" t="str">
        <f t="shared" si="2"/>
        <v/>
      </c>
      <c r="BK15" s="378" t="str">
        <f t="shared" si="3"/>
        <v/>
      </c>
      <c r="BL15" s="378" t="str">
        <f t="shared" si="4"/>
        <v/>
      </c>
      <c r="BM15" s="378">
        <f t="shared" si="34"/>
        <v>0</v>
      </c>
      <c r="BN15" s="378" t="str">
        <f t="shared" si="35"/>
        <v>SAT</v>
      </c>
      <c r="BO15" s="356"/>
      <c r="BP15" s="388"/>
      <c r="BQ15" s="388"/>
      <c r="BR15" s="357"/>
      <c r="BS15" s="676"/>
      <c r="BT15" s="357"/>
      <c r="BU15" s="357"/>
      <c r="BV15" s="356"/>
      <c r="BW15" s="356"/>
      <c r="BX15" s="356"/>
      <c r="BY15" s="687"/>
      <c r="BZ15" s="688"/>
      <c r="CA15" s="285"/>
      <c r="CB15" s="285"/>
      <c r="CC15" s="285"/>
      <c r="CD15" s="285"/>
      <c r="CE15" s="285"/>
      <c r="CF15" s="285"/>
      <c r="CG15" s="285"/>
      <c r="CH15" s="285"/>
      <c r="CI15" s="285"/>
    </row>
    <row r="16" spans="1:87" ht="15" x14ac:dyDescent="0.25">
      <c r="A16" s="1068" t="str">
        <f>T(Admin!D17)</f>
        <v/>
      </c>
      <c r="B16" s="1069"/>
      <c r="C16" s="1104"/>
      <c r="D16" s="1105"/>
      <c r="E16" s="1105"/>
      <c r="F16" s="1106"/>
      <c r="G16" s="271">
        <f t="shared" si="5"/>
        <v>0</v>
      </c>
      <c r="H16" s="271"/>
      <c r="I16" s="271"/>
      <c r="J16" s="250" t="e">
        <f t="shared" si="6"/>
        <v>#N/A</v>
      </c>
      <c r="K16" s="657"/>
      <c r="L16" s="660"/>
      <c r="M16" s="659"/>
      <c r="N16" s="682">
        <f t="shared" si="7"/>
        <v>0</v>
      </c>
      <c r="O16" s="682" t="str">
        <f t="shared" si="8"/>
        <v/>
      </c>
      <c r="P16" s="682" t="str">
        <f>IF(K16="","",LOOKUP(K16,$AU$71:$AU$270,$AV$71:$AV$270))</f>
        <v/>
      </c>
      <c r="Q16" s="248" t="e">
        <f t="shared" si="9"/>
        <v>#N/A</v>
      </c>
      <c r="R16" s="657"/>
      <c r="S16" s="660"/>
      <c r="T16" s="659"/>
      <c r="U16" s="271">
        <f t="shared" si="10"/>
        <v>0</v>
      </c>
      <c r="V16" s="271" t="str">
        <f t="shared" si="11"/>
        <v/>
      </c>
      <c r="W16" s="271" t="str">
        <f t="shared" si="12"/>
        <v/>
      </c>
      <c r="X16" s="250" t="e">
        <f t="shared" si="13"/>
        <v>#N/A</v>
      </c>
      <c r="Y16" s="657"/>
      <c r="Z16" s="660"/>
      <c r="AA16" s="661"/>
      <c r="AB16" s="271">
        <f t="shared" si="14"/>
        <v>0</v>
      </c>
      <c r="AC16" s="271" t="str">
        <f t="shared" si="15"/>
        <v/>
      </c>
      <c r="AD16" s="271" t="str">
        <f t="shared" si="16"/>
        <v/>
      </c>
      <c r="AE16" s="250" t="e">
        <f t="shared" si="17"/>
        <v>#N/A</v>
      </c>
      <c r="AF16" s="657"/>
      <c r="AG16" s="660"/>
      <c r="AH16" s="659"/>
      <c r="AI16" s="271">
        <f t="shared" si="18"/>
        <v>0</v>
      </c>
      <c r="AJ16" s="271" t="str">
        <f t="shared" si="19"/>
        <v/>
      </c>
      <c r="AK16" s="682" t="str">
        <f t="shared" si="20"/>
        <v/>
      </c>
      <c r="AL16" s="248" t="e">
        <f t="shared" si="21"/>
        <v>#N/A</v>
      </c>
      <c r="AM16" s="657"/>
      <c r="AN16" s="660"/>
      <c r="AO16" s="659"/>
      <c r="AP16" s="271">
        <f t="shared" si="22"/>
        <v>0</v>
      </c>
      <c r="AQ16" s="271" t="str">
        <f t="shared" si="23"/>
        <v/>
      </c>
      <c r="AR16" s="271" t="str">
        <f t="shared" si="24"/>
        <v/>
      </c>
      <c r="AS16" s="271">
        <f t="shared" si="25"/>
        <v>0</v>
      </c>
      <c r="AT16" s="1078">
        <f t="shared" si="26"/>
        <v>0</v>
      </c>
      <c r="AU16" s="1078"/>
      <c r="AV16" s="388">
        <f t="shared" si="27"/>
        <v>0</v>
      </c>
      <c r="AW16" s="359"/>
      <c r="AY16" s="378">
        <f t="shared" si="28"/>
        <v>0</v>
      </c>
      <c r="AZ16" s="378" t="str">
        <f t="shared" si="29"/>
        <v>SAT</v>
      </c>
      <c r="BA16" s="686" t="str">
        <f t="shared" si="30"/>
        <v/>
      </c>
      <c r="BB16" s="378"/>
      <c r="BC16" s="378">
        <f t="shared" si="31"/>
        <v>0</v>
      </c>
      <c r="BD16" s="378" t="str">
        <f t="shared" si="32"/>
        <v>SAT</v>
      </c>
      <c r="BE16" s="388"/>
      <c r="BF16" s="388"/>
      <c r="BG16" s="378">
        <f t="shared" si="1"/>
        <v>0</v>
      </c>
      <c r="BH16" s="378" t="str">
        <f t="shared" si="33"/>
        <v>SAT</v>
      </c>
      <c r="BI16" s="686"/>
      <c r="BJ16" s="378" t="str">
        <f t="shared" si="2"/>
        <v/>
      </c>
      <c r="BK16" s="378" t="str">
        <f t="shared" si="3"/>
        <v/>
      </c>
      <c r="BL16" s="378" t="str">
        <f t="shared" si="4"/>
        <v/>
      </c>
      <c r="BM16" s="378">
        <f t="shared" si="34"/>
        <v>0</v>
      </c>
      <c r="BN16" s="378" t="str">
        <f t="shared" si="35"/>
        <v>SAT</v>
      </c>
      <c r="BO16" s="356"/>
      <c r="BP16" s="388"/>
      <c r="BQ16" s="388"/>
      <c r="BR16" s="357"/>
      <c r="BS16" s="676"/>
      <c r="BT16" s="357"/>
      <c r="BU16" s="357"/>
      <c r="BV16" s="356"/>
      <c r="BW16" s="356"/>
      <c r="BX16" s="356"/>
      <c r="BY16" s="687"/>
      <c r="BZ16" s="688"/>
      <c r="CA16" s="285"/>
      <c r="CB16" s="285"/>
      <c r="CC16" s="285"/>
      <c r="CD16" s="285"/>
      <c r="CE16" s="285"/>
      <c r="CF16" s="285"/>
      <c r="CG16" s="285"/>
      <c r="CH16" s="285"/>
      <c r="CI16" s="285"/>
    </row>
    <row r="17" spans="1:87" ht="15" x14ac:dyDescent="0.25">
      <c r="A17" s="1068" t="str">
        <f>T(Admin!D18)</f>
        <v/>
      </c>
      <c r="B17" s="1069"/>
      <c r="C17" s="1104"/>
      <c r="D17" s="1105"/>
      <c r="E17" s="1105"/>
      <c r="F17" s="1106"/>
      <c r="G17" s="271">
        <f t="shared" si="5"/>
        <v>0</v>
      </c>
      <c r="H17" s="271"/>
      <c r="I17" s="271"/>
      <c r="J17" s="250" t="e">
        <f t="shared" si="6"/>
        <v>#N/A</v>
      </c>
      <c r="K17" s="657"/>
      <c r="L17" s="660"/>
      <c r="M17" s="659"/>
      <c r="N17" s="682">
        <f t="shared" si="7"/>
        <v>0</v>
      </c>
      <c r="O17" s="682" t="str">
        <f t="shared" si="8"/>
        <v/>
      </c>
      <c r="P17" s="682" t="str">
        <f t="shared" ref="P17:P33" si="36">IF(K17="","",LOOKUP(K17,$AU$71:$AU$270,$AV$71:$AV$270))</f>
        <v/>
      </c>
      <c r="Q17" s="248" t="e">
        <f t="shared" si="9"/>
        <v>#N/A</v>
      </c>
      <c r="R17" s="657"/>
      <c r="S17" s="660"/>
      <c r="T17" s="659"/>
      <c r="U17" s="271">
        <f t="shared" si="10"/>
        <v>0</v>
      </c>
      <c r="V17" s="271" t="str">
        <f t="shared" si="11"/>
        <v/>
      </c>
      <c r="W17" s="271" t="str">
        <f t="shared" si="12"/>
        <v/>
      </c>
      <c r="X17" s="250" t="e">
        <f t="shared" si="13"/>
        <v>#N/A</v>
      </c>
      <c r="Y17" s="657"/>
      <c r="Z17" s="660"/>
      <c r="AA17" s="661"/>
      <c r="AB17" s="271">
        <f t="shared" si="14"/>
        <v>0</v>
      </c>
      <c r="AC17" s="271" t="str">
        <f t="shared" si="15"/>
        <v/>
      </c>
      <c r="AD17" s="271" t="str">
        <f t="shared" si="16"/>
        <v/>
      </c>
      <c r="AE17" s="250" t="e">
        <f t="shared" si="17"/>
        <v>#N/A</v>
      </c>
      <c r="AF17" s="657"/>
      <c r="AG17" s="660"/>
      <c r="AH17" s="659"/>
      <c r="AI17" s="271">
        <f t="shared" si="18"/>
        <v>0</v>
      </c>
      <c r="AJ17" s="271" t="str">
        <f t="shared" si="19"/>
        <v/>
      </c>
      <c r="AK17" s="682" t="str">
        <f t="shared" si="20"/>
        <v/>
      </c>
      <c r="AL17" s="248" t="e">
        <f t="shared" si="21"/>
        <v>#N/A</v>
      </c>
      <c r="AM17" s="657"/>
      <c r="AN17" s="660"/>
      <c r="AO17" s="659"/>
      <c r="AP17" s="271">
        <f t="shared" si="22"/>
        <v>0</v>
      </c>
      <c r="AQ17" s="271" t="str">
        <f t="shared" si="23"/>
        <v/>
      </c>
      <c r="AR17" s="271" t="str">
        <f t="shared" si="24"/>
        <v/>
      </c>
      <c r="AS17" s="271">
        <f t="shared" si="25"/>
        <v>0</v>
      </c>
      <c r="AT17" s="1078">
        <f t="shared" si="26"/>
        <v>0</v>
      </c>
      <c r="AU17" s="1078"/>
      <c r="AV17" s="388">
        <f t="shared" si="27"/>
        <v>0</v>
      </c>
      <c r="AW17" s="359"/>
      <c r="AY17" s="378">
        <f t="shared" si="28"/>
        <v>0</v>
      </c>
      <c r="AZ17" s="378" t="str">
        <f t="shared" si="29"/>
        <v>SAT</v>
      </c>
      <c r="BA17" s="686" t="str">
        <f t="shared" si="30"/>
        <v/>
      </c>
      <c r="BB17" s="378"/>
      <c r="BC17" s="378">
        <f t="shared" si="31"/>
        <v>0</v>
      </c>
      <c r="BD17" s="378" t="str">
        <f t="shared" si="32"/>
        <v>SAT</v>
      </c>
      <c r="BE17" s="388"/>
      <c r="BF17" s="388"/>
      <c r="BG17" s="378">
        <f t="shared" si="1"/>
        <v>0</v>
      </c>
      <c r="BH17" s="378" t="str">
        <f t="shared" si="33"/>
        <v>SAT</v>
      </c>
      <c r="BI17" s="686"/>
      <c r="BJ17" s="378" t="str">
        <f t="shared" si="2"/>
        <v/>
      </c>
      <c r="BK17" s="378" t="str">
        <f t="shared" si="3"/>
        <v/>
      </c>
      <c r="BL17" s="378" t="str">
        <f t="shared" si="4"/>
        <v/>
      </c>
      <c r="BM17" s="378">
        <f t="shared" si="34"/>
        <v>0</v>
      </c>
      <c r="BN17" s="378" t="str">
        <f t="shared" si="35"/>
        <v>SAT</v>
      </c>
      <c r="BO17" s="356"/>
      <c r="BP17" s="388"/>
      <c r="BQ17" s="388"/>
      <c r="BR17" s="357"/>
      <c r="BS17" s="676"/>
      <c r="BT17" s="357"/>
      <c r="BU17" s="357"/>
      <c r="BV17" s="356"/>
      <c r="BW17" s="356"/>
      <c r="BX17" s="356"/>
      <c r="BY17" s="687"/>
      <c r="BZ17" s="688"/>
      <c r="CA17" s="285"/>
      <c r="CB17" s="285"/>
      <c r="CC17" s="285"/>
      <c r="CD17" s="285"/>
      <c r="CE17" s="285"/>
      <c r="CF17" s="285"/>
      <c r="CG17" s="285"/>
      <c r="CH17" s="285"/>
      <c r="CI17" s="285"/>
    </row>
    <row r="18" spans="1:87" ht="15" customHeight="1" x14ac:dyDescent="0.25">
      <c r="A18" s="1068" t="str">
        <f>T(Admin!D19)</f>
        <v/>
      </c>
      <c r="B18" s="1069"/>
      <c r="C18" s="1104"/>
      <c r="D18" s="1105"/>
      <c r="E18" s="1105"/>
      <c r="F18" s="1106"/>
      <c r="G18" s="271">
        <f t="shared" si="5"/>
        <v>0</v>
      </c>
      <c r="H18" s="271"/>
      <c r="I18" s="271"/>
      <c r="J18" s="250" t="e">
        <f t="shared" si="6"/>
        <v>#N/A</v>
      </c>
      <c r="K18" s="657"/>
      <c r="L18" s="660"/>
      <c r="M18" s="659"/>
      <c r="N18" s="682">
        <f t="shared" si="7"/>
        <v>0</v>
      </c>
      <c r="O18" s="682" t="str">
        <f t="shared" si="8"/>
        <v/>
      </c>
      <c r="P18" s="682" t="str">
        <f t="shared" si="36"/>
        <v/>
      </c>
      <c r="Q18" s="248" t="e">
        <f t="shared" si="9"/>
        <v>#N/A</v>
      </c>
      <c r="R18" s="657"/>
      <c r="S18" s="660"/>
      <c r="T18" s="659"/>
      <c r="U18" s="271">
        <f t="shared" si="10"/>
        <v>0</v>
      </c>
      <c r="V18" s="271" t="str">
        <f t="shared" si="11"/>
        <v/>
      </c>
      <c r="W18" s="271" t="str">
        <f t="shared" si="12"/>
        <v/>
      </c>
      <c r="X18" s="250" t="e">
        <f t="shared" si="13"/>
        <v>#N/A</v>
      </c>
      <c r="Y18" s="657"/>
      <c r="Z18" s="660"/>
      <c r="AA18" s="661"/>
      <c r="AB18" s="271">
        <f t="shared" si="14"/>
        <v>0</v>
      </c>
      <c r="AC18" s="271" t="str">
        <f t="shared" si="15"/>
        <v/>
      </c>
      <c r="AD18" s="271" t="str">
        <f t="shared" si="16"/>
        <v/>
      </c>
      <c r="AE18" s="250" t="e">
        <f t="shared" si="17"/>
        <v>#N/A</v>
      </c>
      <c r="AF18" s="657"/>
      <c r="AG18" s="660"/>
      <c r="AH18" s="659"/>
      <c r="AI18" s="271">
        <f t="shared" si="18"/>
        <v>0</v>
      </c>
      <c r="AJ18" s="271" t="str">
        <f t="shared" si="19"/>
        <v/>
      </c>
      <c r="AK18" s="682" t="str">
        <f t="shared" si="20"/>
        <v/>
      </c>
      <c r="AL18" s="248" t="e">
        <f t="shared" si="21"/>
        <v>#N/A</v>
      </c>
      <c r="AM18" s="657"/>
      <c r="AN18" s="660"/>
      <c r="AO18" s="659"/>
      <c r="AP18" s="271">
        <f t="shared" si="22"/>
        <v>0</v>
      </c>
      <c r="AQ18" s="271" t="str">
        <f t="shared" si="23"/>
        <v/>
      </c>
      <c r="AR18" s="271" t="str">
        <f t="shared" si="24"/>
        <v/>
      </c>
      <c r="AS18" s="271">
        <f t="shared" si="25"/>
        <v>0</v>
      </c>
      <c r="AT18" s="1078">
        <f t="shared" si="26"/>
        <v>0</v>
      </c>
      <c r="AU18" s="1078"/>
      <c r="AV18" s="388">
        <f t="shared" si="27"/>
        <v>0</v>
      </c>
      <c r="AW18" s="359"/>
      <c r="AY18" s="378">
        <f t="shared" si="28"/>
        <v>0</v>
      </c>
      <c r="AZ18" s="378" t="str">
        <f t="shared" si="29"/>
        <v>SAT</v>
      </c>
      <c r="BA18" s="686" t="str">
        <f t="shared" si="30"/>
        <v/>
      </c>
      <c r="BB18" s="378"/>
      <c r="BC18" s="378">
        <f t="shared" si="31"/>
        <v>0</v>
      </c>
      <c r="BD18" s="378" t="str">
        <f t="shared" si="32"/>
        <v>SAT</v>
      </c>
      <c r="BE18" s="388"/>
      <c r="BF18" s="388"/>
      <c r="BG18" s="378">
        <f t="shared" si="1"/>
        <v>0</v>
      </c>
      <c r="BH18" s="378" t="str">
        <f t="shared" si="33"/>
        <v>SAT</v>
      </c>
      <c r="BI18" s="686"/>
      <c r="BJ18" s="378" t="str">
        <f t="shared" si="2"/>
        <v/>
      </c>
      <c r="BK18" s="378" t="str">
        <f t="shared" si="3"/>
        <v/>
      </c>
      <c r="BL18" s="378" t="str">
        <f t="shared" si="4"/>
        <v/>
      </c>
      <c r="BM18" s="378">
        <f t="shared" si="34"/>
        <v>0</v>
      </c>
      <c r="BN18" s="378" t="str">
        <f t="shared" si="35"/>
        <v>SAT</v>
      </c>
      <c r="BO18" s="356"/>
      <c r="BP18" s="388"/>
      <c r="BQ18" s="388"/>
      <c r="BR18" s="357"/>
      <c r="BS18" s="676"/>
      <c r="BT18" s="357"/>
      <c r="BU18" s="357"/>
      <c r="BV18" s="356"/>
      <c r="BW18" s="356"/>
      <c r="BX18" s="356"/>
      <c r="BY18" s="687"/>
      <c r="BZ18" s="688"/>
      <c r="CA18" s="285"/>
      <c r="CB18" s="285"/>
      <c r="CC18" s="285"/>
      <c r="CD18" s="285"/>
      <c r="CE18" s="285"/>
      <c r="CF18" s="285"/>
      <c r="CG18" s="285"/>
      <c r="CH18" s="285"/>
      <c r="CI18" s="285"/>
    </row>
    <row r="19" spans="1:87" ht="12.75" customHeight="1" x14ac:dyDescent="0.25">
      <c r="A19" s="1068" t="str">
        <f>T(Admin!D20)</f>
        <v/>
      </c>
      <c r="B19" s="1069"/>
      <c r="C19" s="1104"/>
      <c r="D19" s="1105"/>
      <c r="E19" s="1105"/>
      <c r="F19" s="1106"/>
      <c r="G19" s="271">
        <f t="shared" si="5"/>
        <v>0</v>
      </c>
      <c r="H19" s="271"/>
      <c r="I19" s="271"/>
      <c r="J19" s="250" t="e">
        <f t="shared" si="6"/>
        <v>#N/A</v>
      </c>
      <c r="K19" s="657"/>
      <c r="L19" s="660"/>
      <c r="M19" s="659"/>
      <c r="N19" s="682">
        <f t="shared" si="7"/>
        <v>0</v>
      </c>
      <c r="O19" s="682" t="str">
        <f t="shared" si="8"/>
        <v/>
      </c>
      <c r="P19" s="682" t="str">
        <f t="shared" si="36"/>
        <v/>
      </c>
      <c r="Q19" s="248" t="e">
        <f t="shared" si="9"/>
        <v>#N/A</v>
      </c>
      <c r="R19" s="657"/>
      <c r="S19" s="660"/>
      <c r="T19" s="659"/>
      <c r="U19" s="271">
        <f t="shared" si="10"/>
        <v>0</v>
      </c>
      <c r="V19" s="271" t="str">
        <f t="shared" si="11"/>
        <v/>
      </c>
      <c r="W19" s="271" t="str">
        <f t="shared" si="12"/>
        <v/>
      </c>
      <c r="X19" s="250" t="e">
        <f t="shared" si="13"/>
        <v>#N/A</v>
      </c>
      <c r="Y19" s="657"/>
      <c r="Z19" s="660"/>
      <c r="AA19" s="661"/>
      <c r="AB19" s="271">
        <f t="shared" si="14"/>
        <v>0</v>
      </c>
      <c r="AC19" s="271" t="str">
        <f t="shared" si="15"/>
        <v/>
      </c>
      <c r="AD19" s="271" t="str">
        <f t="shared" si="16"/>
        <v/>
      </c>
      <c r="AE19" s="250" t="e">
        <f t="shared" si="17"/>
        <v>#N/A</v>
      </c>
      <c r="AF19" s="657"/>
      <c r="AG19" s="660"/>
      <c r="AH19" s="659"/>
      <c r="AI19" s="271">
        <f t="shared" si="18"/>
        <v>0</v>
      </c>
      <c r="AJ19" s="271" t="str">
        <f t="shared" si="19"/>
        <v/>
      </c>
      <c r="AK19" s="682" t="str">
        <f t="shared" si="20"/>
        <v/>
      </c>
      <c r="AL19" s="248" t="e">
        <f t="shared" si="21"/>
        <v>#N/A</v>
      </c>
      <c r="AM19" s="657"/>
      <c r="AN19" s="660"/>
      <c r="AO19" s="659"/>
      <c r="AP19" s="271">
        <f t="shared" si="22"/>
        <v>0</v>
      </c>
      <c r="AQ19" s="271" t="str">
        <f t="shared" si="23"/>
        <v/>
      </c>
      <c r="AR19" s="271" t="str">
        <f t="shared" si="24"/>
        <v/>
      </c>
      <c r="AS19" s="271">
        <f t="shared" si="25"/>
        <v>0</v>
      </c>
      <c r="AT19" s="1078">
        <f t="shared" si="26"/>
        <v>0</v>
      </c>
      <c r="AU19" s="1078"/>
      <c r="AV19" s="388">
        <f t="shared" si="27"/>
        <v>0</v>
      </c>
      <c r="AW19" s="359"/>
      <c r="AY19" s="378">
        <f t="shared" si="28"/>
        <v>0</v>
      </c>
      <c r="AZ19" s="378" t="str">
        <f t="shared" si="29"/>
        <v>SAT</v>
      </c>
      <c r="BA19" s="686" t="str">
        <f t="shared" si="30"/>
        <v/>
      </c>
      <c r="BB19" s="378"/>
      <c r="BC19" s="378">
        <f t="shared" si="31"/>
        <v>0</v>
      </c>
      <c r="BD19" s="378" t="str">
        <f t="shared" si="32"/>
        <v>SAT</v>
      </c>
      <c r="BE19" s="388"/>
      <c r="BF19" s="388"/>
      <c r="BG19" s="378">
        <f t="shared" si="1"/>
        <v>0</v>
      </c>
      <c r="BH19" s="378" t="str">
        <f t="shared" si="33"/>
        <v>SAT</v>
      </c>
      <c r="BI19" s="686"/>
      <c r="BJ19" s="378" t="str">
        <f t="shared" si="2"/>
        <v/>
      </c>
      <c r="BK19" s="378" t="str">
        <f t="shared" si="3"/>
        <v/>
      </c>
      <c r="BL19" s="378" t="str">
        <f t="shared" si="4"/>
        <v/>
      </c>
      <c r="BM19" s="378">
        <f t="shared" si="34"/>
        <v>0</v>
      </c>
      <c r="BN19" s="378" t="str">
        <f t="shared" si="35"/>
        <v>SAT</v>
      </c>
      <c r="BO19" s="356"/>
      <c r="BP19" s="388"/>
      <c r="BQ19" s="388"/>
      <c r="BR19" s="357"/>
      <c r="BS19" s="676"/>
      <c r="BT19" s="357"/>
      <c r="BU19" s="357"/>
      <c r="BV19" s="356"/>
      <c r="BW19" s="356"/>
      <c r="BX19" s="356"/>
      <c r="BY19" s="687"/>
      <c r="BZ19" s="688"/>
      <c r="CA19" s="285"/>
      <c r="CB19" s="285"/>
      <c r="CC19" s="285"/>
      <c r="CD19" s="285"/>
      <c r="CE19" s="285"/>
      <c r="CF19" s="285"/>
      <c r="CG19" s="285"/>
      <c r="CH19" s="285"/>
      <c r="CI19" s="285"/>
    </row>
    <row r="20" spans="1:87" ht="12.75" customHeight="1" x14ac:dyDescent="0.25">
      <c r="A20" s="1068" t="str">
        <f>T(Admin!D21)</f>
        <v/>
      </c>
      <c r="B20" s="1069"/>
      <c r="C20" s="1104"/>
      <c r="D20" s="1105"/>
      <c r="E20" s="1105"/>
      <c r="F20" s="1106"/>
      <c r="G20" s="271">
        <f t="shared" si="5"/>
        <v>0</v>
      </c>
      <c r="H20" s="271"/>
      <c r="I20" s="271"/>
      <c r="J20" s="250" t="e">
        <f t="shared" si="6"/>
        <v>#N/A</v>
      </c>
      <c r="K20" s="657"/>
      <c r="L20" s="660"/>
      <c r="M20" s="659"/>
      <c r="N20" s="682">
        <f t="shared" si="7"/>
        <v>0</v>
      </c>
      <c r="O20" s="682" t="str">
        <f t="shared" si="8"/>
        <v/>
      </c>
      <c r="P20" s="682" t="str">
        <f t="shared" si="36"/>
        <v/>
      </c>
      <c r="Q20" s="248" t="e">
        <f t="shared" si="9"/>
        <v>#N/A</v>
      </c>
      <c r="R20" s="657"/>
      <c r="S20" s="660"/>
      <c r="T20" s="659"/>
      <c r="U20" s="271">
        <f t="shared" si="10"/>
        <v>0</v>
      </c>
      <c r="V20" s="271" t="str">
        <f t="shared" si="11"/>
        <v/>
      </c>
      <c r="W20" s="271" t="str">
        <f t="shared" si="12"/>
        <v/>
      </c>
      <c r="X20" s="250" t="e">
        <f t="shared" si="13"/>
        <v>#N/A</v>
      </c>
      <c r="Y20" s="657"/>
      <c r="Z20" s="660"/>
      <c r="AA20" s="661"/>
      <c r="AB20" s="271">
        <f t="shared" si="14"/>
        <v>0</v>
      </c>
      <c r="AC20" s="271" t="str">
        <f t="shared" si="15"/>
        <v/>
      </c>
      <c r="AD20" s="271" t="str">
        <f t="shared" si="16"/>
        <v/>
      </c>
      <c r="AE20" s="250" t="e">
        <f t="shared" si="17"/>
        <v>#N/A</v>
      </c>
      <c r="AF20" s="657"/>
      <c r="AG20" s="660"/>
      <c r="AH20" s="659"/>
      <c r="AI20" s="271">
        <f t="shared" si="18"/>
        <v>0</v>
      </c>
      <c r="AJ20" s="271" t="str">
        <f t="shared" si="19"/>
        <v/>
      </c>
      <c r="AK20" s="682" t="str">
        <f t="shared" si="20"/>
        <v/>
      </c>
      <c r="AL20" s="248" t="e">
        <f t="shared" si="21"/>
        <v>#N/A</v>
      </c>
      <c r="AM20" s="657"/>
      <c r="AN20" s="660"/>
      <c r="AO20" s="659"/>
      <c r="AP20" s="271">
        <f t="shared" si="22"/>
        <v>0</v>
      </c>
      <c r="AQ20" s="271" t="str">
        <f t="shared" si="23"/>
        <v/>
      </c>
      <c r="AR20" s="271" t="str">
        <f t="shared" si="24"/>
        <v/>
      </c>
      <c r="AS20" s="271">
        <f t="shared" si="25"/>
        <v>0</v>
      </c>
      <c r="AT20" s="1078">
        <f t="shared" si="26"/>
        <v>0</v>
      </c>
      <c r="AU20" s="1078"/>
      <c r="AV20" s="388">
        <f t="shared" si="27"/>
        <v>0</v>
      </c>
      <c r="AW20" s="359"/>
      <c r="AY20" s="378">
        <f t="shared" si="28"/>
        <v>0</v>
      </c>
      <c r="AZ20" s="378" t="str">
        <f t="shared" si="29"/>
        <v>SAT</v>
      </c>
      <c r="BA20" s="686" t="str">
        <f t="shared" si="30"/>
        <v/>
      </c>
      <c r="BB20" s="378"/>
      <c r="BC20" s="378">
        <f t="shared" si="31"/>
        <v>0</v>
      </c>
      <c r="BD20" s="378" t="str">
        <f t="shared" si="32"/>
        <v>SAT</v>
      </c>
      <c r="BE20" s="388"/>
      <c r="BF20" s="388"/>
      <c r="BG20" s="378">
        <f t="shared" si="1"/>
        <v>0</v>
      </c>
      <c r="BH20" s="378" t="str">
        <f t="shared" si="33"/>
        <v>SAT</v>
      </c>
      <c r="BI20" s="686"/>
      <c r="BJ20" s="378" t="str">
        <f t="shared" si="2"/>
        <v/>
      </c>
      <c r="BK20" s="378" t="str">
        <f t="shared" si="3"/>
        <v/>
      </c>
      <c r="BL20" s="378" t="str">
        <f t="shared" si="4"/>
        <v/>
      </c>
      <c r="BM20" s="378">
        <f t="shared" si="34"/>
        <v>0</v>
      </c>
      <c r="BN20" s="378" t="str">
        <f t="shared" si="35"/>
        <v>SAT</v>
      </c>
      <c r="BO20" s="356"/>
      <c r="BP20" s="388"/>
      <c r="BQ20" s="388"/>
      <c r="BR20" s="357"/>
      <c r="BS20" s="676"/>
      <c r="BT20" s="357"/>
      <c r="BU20" s="357"/>
      <c r="BV20" s="356"/>
      <c r="BW20" s="356"/>
      <c r="BX20" s="356"/>
      <c r="BY20" s="687"/>
      <c r="BZ20" s="688"/>
      <c r="CA20" s="285"/>
      <c r="CB20" s="285"/>
      <c r="CC20" s="285"/>
      <c r="CD20" s="285"/>
      <c r="CE20" s="285"/>
      <c r="CF20" s="285"/>
      <c r="CG20" s="285"/>
      <c r="CH20" s="285"/>
      <c r="CI20" s="285"/>
    </row>
    <row r="21" spans="1:87" ht="15" x14ac:dyDescent="0.25">
      <c r="A21" s="1068" t="str">
        <f>T(Admin!D22)</f>
        <v/>
      </c>
      <c r="B21" s="1069"/>
      <c r="C21" s="1104"/>
      <c r="D21" s="1105"/>
      <c r="E21" s="1105"/>
      <c r="F21" s="1106"/>
      <c r="G21" s="271">
        <f t="shared" si="5"/>
        <v>0</v>
      </c>
      <c r="H21" s="271"/>
      <c r="I21" s="271"/>
      <c r="J21" s="250" t="e">
        <f t="shared" si="6"/>
        <v>#N/A</v>
      </c>
      <c r="K21" s="657"/>
      <c r="L21" s="660"/>
      <c r="M21" s="659"/>
      <c r="N21" s="682">
        <f t="shared" si="7"/>
        <v>0</v>
      </c>
      <c r="O21" s="682" t="str">
        <f t="shared" si="8"/>
        <v/>
      </c>
      <c r="P21" s="682" t="str">
        <f t="shared" si="36"/>
        <v/>
      </c>
      <c r="Q21" s="248" t="e">
        <f t="shared" si="9"/>
        <v>#N/A</v>
      </c>
      <c r="R21" s="657"/>
      <c r="S21" s="660"/>
      <c r="T21" s="659"/>
      <c r="U21" s="271">
        <f t="shared" si="10"/>
        <v>0</v>
      </c>
      <c r="V21" s="271" t="str">
        <f t="shared" si="11"/>
        <v/>
      </c>
      <c r="W21" s="271" t="str">
        <f t="shared" si="12"/>
        <v/>
      </c>
      <c r="X21" s="250" t="e">
        <f t="shared" si="13"/>
        <v>#N/A</v>
      </c>
      <c r="Y21" s="657"/>
      <c r="Z21" s="660"/>
      <c r="AA21" s="661"/>
      <c r="AB21" s="271">
        <f t="shared" si="14"/>
        <v>0</v>
      </c>
      <c r="AC21" s="271" t="str">
        <f t="shared" si="15"/>
        <v/>
      </c>
      <c r="AD21" s="271" t="str">
        <f t="shared" si="16"/>
        <v/>
      </c>
      <c r="AE21" s="250" t="e">
        <f t="shared" si="17"/>
        <v>#N/A</v>
      </c>
      <c r="AF21" s="657"/>
      <c r="AG21" s="660"/>
      <c r="AH21" s="659"/>
      <c r="AI21" s="271">
        <f t="shared" si="18"/>
        <v>0</v>
      </c>
      <c r="AJ21" s="271" t="str">
        <f t="shared" si="19"/>
        <v/>
      </c>
      <c r="AK21" s="682" t="str">
        <f t="shared" si="20"/>
        <v/>
      </c>
      <c r="AL21" s="248" t="e">
        <f t="shared" si="21"/>
        <v>#N/A</v>
      </c>
      <c r="AM21" s="657"/>
      <c r="AN21" s="660"/>
      <c r="AO21" s="659"/>
      <c r="AP21" s="271">
        <f t="shared" si="22"/>
        <v>0</v>
      </c>
      <c r="AQ21" s="271" t="str">
        <f t="shared" si="23"/>
        <v/>
      </c>
      <c r="AR21" s="271" t="str">
        <f t="shared" si="24"/>
        <v/>
      </c>
      <c r="AS21" s="271">
        <f t="shared" si="25"/>
        <v>0</v>
      </c>
      <c r="AT21" s="1078">
        <f t="shared" si="26"/>
        <v>0</v>
      </c>
      <c r="AU21" s="1078"/>
      <c r="AV21" s="388">
        <f t="shared" si="27"/>
        <v>0</v>
      </c>
      <c r="AW21" s="359"/>
      <c r="AY21" s="378">
        <f t="shared" si="28"/>
        <v>0</v>
      </c>
      <c r="AZ21" s="378" t="str">
        <f t="shared" si="29"/>
        <v>SAT</v>
      </c>
      <c r="BA21" s="686" t="str">
        <f t="shared" si="30"/>
        <v/>
      </c>
      <c r="BB21" s="378"/>
      <c r="BC21" s="378">
        <f t="shared" si="31"/>
        <v>0</v>
      </c>
      <c r="BD21" s="378" t="str">
        <f t="shared" si="32"/>
        <v>SAT</v>
      </c>
      <c r="BE21" s="388"/>
      <c r="BF21" s="388"/>
      <c r="BG21" s="378">
        <f t="shared" si="1"/>
        <v>0</v>
      </c>
      <c r="BH21" s="378" t="str">
        <f t="shared" si="33"/>
        <v>SAT</v>
      </c>
      <c r="BI21" s="686"/>
      <c r="BJ21" s="378" t="str">
        <f t="shared" si="2"/>
        <v/>
      </c>
      <c r="BK21" s="378" t="str">
        <f t="shared" si="3"/>
        <v/>
      </c>
      <c r="BL21" s="378" t="str">
        <f t="shared" si="4"/>
        <v/>
      </c>
      <c r="BM21" s="378">
        <f t="shared" si="34"/>
        <v>0</v>
      </c>
      <c r="BN21" s="378" t="str">
        <f t="shared" si="35"/>
        <v>SAT</v>
      </c>
      <c r="BO21" s="356"/>
      <c r="BP21" s="388"/>
      <c r="BQ21" s="388"/>
      <c r="BR21" s="357"/>
      <c r="BS21" s="676"/>
      <c r="BT21" s="357"/>
      <c r="BU21" s="357"/>
      <c r="BV21" s="356"/>
      <c r="BW21" s="356"/>
      <c r="BX21" s="356"/>
      <c r="BY21" s="687"/>
      <c r="BZ21" s="688"/>
      <c r="CA21" s="285"/>
      <c r="CB21" s="285"/>
      <c r="CC21" s="285"/>
      <c r="CD21" s="285"/>
      <c r="CE21" s="285"/>
      <c r="CF21" s="285"/>
      <c r="CG21" s="285"/>
      <c r="CH21" s="285"/>
      <c r="CI21" s="285"/>
    </row>
    <row r="22" spans="1:87" ht="15" x14ac:dyDescent="0.25">
      <c r="A22" s="1068" t="str">
        <f>T(Admin!D23)</f>
        <v/>
      </c>
      <c r="B22" s="1069"/>
      <c r="C22" s="1104"/>
      <c r="D22" s="1105"/>
      <c r="E22" s="1105"/>
      <c r="F22" s="1106"/>
      <c r="G22" s="271">
        <f t="shared" si="5"/>
        <v>0</v>
      </c>
      <c r="H22" s="271"/>
      <c r="I22" s="271"/>
      <c r="J22" s="250" t="e">
        <f t="shared" si="6"/>
        <v>#N/A</v>
      </c>
      <c r="K22" s="657"/>
      <c r="L22" s="660"/>
      <c r="M22" s="659"/>
      <c r="N22" s="682">
        <f t="shared" si="7"/>
        <v>0</v>
      </c>
      <c r="O22" s="682" t="str">
        <f t="shared" si="8"/>
        <v/>
      </c>
      <c r="P22" s="682" t="str">
        <f t="shared" si="36"/>
        <v/>
      </c>
      <c r="Q22" s="248" t="e">
        <f t="shared" si="9"/>
        <v>#N/A</v>
      </c>
      <c r="R22" s="657"/>
      <c r="S22" s="660"/>
      <c r="T22" s="659"/>
      <c r="U22" s="271">
        <f t="shared" si="10"/>
        <v>0</v>
      </c>
      <c r="V22" s="271" t="str">
        <f t="shared" si="11"/>
        <v/>
      </c>
      <c r="W22" s="271" t="str">
        <f t="shared" si="12"/>
        <v/>
      </c>
      <c r="X22" s="250" t="e">
        <f t="shared" si="13"/>
        <v>#N/A</v>
      </c>
      <c r="Y22" s="657"/>
      <c r="Z22" s="660"/>
      <c r="AA22" s="661"/>
      <c r="AB22" s="271">
        <f t="shared" si="14"/>
        <v>0</v>
      </c>
      <c r="AC22" s="271" t="str">
        <f t="shared" si="15"/>
        <v/>
      </c>
      <c r="AD22" s="271" t="str">
        <f t="shared" si="16"/>
        <v/>
      </c>
      <c r="AE22" s="250" t="e">
        <f t="shared" si="17"/>
        <v>#N/A</v>
      </c>
      <c r="AF22" s="657"/>
      <c r="AG22" s="660"/>
      <c r="AH22" s="659"/>
      <c r="AI22" s="271">
        <f t="shared" si="18"/>
        <v>0</v>
      </c>
      <c r="AJ22" s="271" t="str">
        <f t="shared" si="19"/>
        <v/>
      </c>
      <c r="AK22" s="682" t="str">
        <f t="shared" si="20"/>
        <v/>
      </c>
      <c r="AL22" s="248" t="e">
        <f t="shared" si="21"/>
        <v>#N/A</v>
      </c>
      <c r="AM22" s="657"/>
      <c r="AN22" s="660"/>
      <c r="AO22" s="659"/>
      <c r="AP22" s="271">
        <f t="shared" si="22"/>
        <v>0</v>
      </c>
      <c r="AQ22" s="271" t="str">
        <f t="shared" si="23"/>
        <v/>
      </c>
      <c r="AR22" s="271" t="str">
        <f t="shared" si="24"/>
        <v/>
      </c>
      <c r="AS22" s="271">
        <f t="shared" si="25"/>
        <v>0</v>
      </c>
      <c r="AT22" s="1078">
        <f t="shared" si="26"/>
        <v>0</v>
      </c>
      <c r="AU22" s="1078"/>
      <c r="AV22" s="388">
        <f t="shared" si="27"/>
        <v>0</v>
      </c>
      <c r="AW22" s="359"/>
      <c r="AY22" s="378">
        <f t="shared" si="28"/>
        <v>0</v>
      </c>
      <c r="AZ22" s="378" t="str">
        <f t="shared" si="29"/>
        <v>SAT</v>
      </c>
      <c r="BA22" s="686" t="str">
        <f t="shared" si="30"/>
        <v/>
      </c>
      <c r="BB22" s="378"/>
      <c r="BC22" s="378">
        <f t="shared" si="31"/>
        <v>0</v>
      </c>
      <c r="BD22" s="378" t="str">
        <f t="shared" si="32"/>
        <v>SAT</v>
      </c>
      <c r="BE22" s="388"/>
      <c r="BF22" s="388"/>
      <c r="BG22" s="378">
        <f t="shared" si="1"/>
        <v>0</v>
      </c>
      <c r="BH22" s="378" t="str">
        <f t="shared" si="33"/>
        <v>SAT</v>
      </c>
      <c r="BI22" s="686"/>
      <c r="BJ22" s="378" t="str">
        <f t="shared" si="2"/>
        <v/>
      </c>
      <c r="BK22" s="378" t="str">
        <f t="shared" si="3"/>
        <v/>
      </c>
      <c r="BL22" s="378" t="str">
        <f t="shared" si="4"/>
        <v/>
      </c>
      <c r="BM22" s="378">
        <f t="shared" si="34"/>
        <v>0</v>
      </c>
      <c r="BN22" s="378" t="str">
        <f t="shared" si="35"/>
        <v>SAT</v>
      </c>
      <c r="BO22" s="356"/>
      <c r="BP22" s="388"/>
      <c r="BQ22" s="388"/>
      <c r="BR22" s="357"/>
      <c r="BS22" s="676"/>
      <c r="BT22" s="357"/>
      <c r="BU22" s="357"/>
      <c r="BV22" s="356"/>
      <c r="BW22" s="356"/>
      <c r="BX22" s="356"/>
      <c r="BY22" s="687"/>
      <c r="BZ22" s="688"/>
      <c r="CA22" s="285"/>
      <c r="CB22" s="285"/>
      <c r="CC22" s="285"/>
      <c r="CD22" s="285"/>
      <c r="CE22" s="285"/>
      <c r="CF22" s="285"/>
      <c r="CG22" s="285"/>
      <c r="CH22" s="285"/>
      <c r="CI22" s="285"/>
    </row>
    <row r="23" spans="1:87" ht="15" x14ac:dyDescent="0.25">
      <c r="A23" s="1068" t="str">
        <f>T(Admin!D24)</f>
        <v/>
      </c>
      <c r="B23" s="1069"/>
      <c r="C23" s="1104"/>
      <c r="D23" s="1105"/>
      <c r="E23" s="1105"/>
      <c r="F23" s="1106"/>
      <c r="G23" s="271">
        <f t="shared" si="5"/>
        <v>0</v>
      </c>
      <c r="H23" s="271"/>
      <c r="I23" s="271"/>
      <c r="J23" s="250" t="e">
        <f t="shared" si="6"/>
        <v>#N/A</v>
      </c>
      <c r="K23" s="657"/>
      <c r="L23" s="660"/>
      <c r="M23" s="659"/>
      <c r="N23" s="682">
        <f t="shared" si="7"/>
        <v>0</v>
      </c>
      <c r="O23" s="682" t="str">
        <f t="shared" si="8"/>
        <v/>
      </c>
      <c r="P23" s="682" t="str">
        <f t="shared" si="36"/>
        <v/>
      </c>
      <c r="Q23" s="248" t="e">
        <f t="shared" si="9"/>
        <v>#N/A</v>
      </c>
      <c r="R23" s="657"/>
      <c r="S23" s="660"/>
      <c r="T23" s="659"/>
      <c r="U23" s="271">
        <f t="shared" si="10"/>
        <v>0</v>
      </c>
      <c r="V23" s="271" t="str">
        <f t="shared" si="11"/>
        <v/>
      </c>
      <c r="W23" s="271" t="str">
        <f t="shared" si="12"/>
        <v/>
      </c>
      <c r="X23" s="250" t="e">
        <f t="shared" si="13"/>
        <v>#N/A</v>
      </c>
      <c r="Y23" s="657"/>
      <c r="Z23" s="660"/>
      <c r="AA23" s="661"/>
      <c r="AB23" s="271">
        <f t="shared" si="14"/>
        <v>0</v>
      </c>
      <c r="AC23" s="271" t="str">
        <f t="shared" si="15"/>
        <v/>
      </c>
      <c r="AD23" s="271" t="str">
        <f t="shared" si="16"/>
        <v/>
      </c>
      <c r="AE23" s="250" t="e">
        <f t="shared" si="17"/>
        <v>#N/A</v>
      </c>
      <c r="AF23" s="657"/>
      <c r="AG23" s="660"/>
      <c r="AH23" s="659"/>
      <c r="AI23" s="271">
        <f t="shared" si="18"/>
        <v>0</v>
      </c>
      <c r="AJ23" s="271" t="str">
        <f t="shared" si="19"/>
        <v/>
      </c>
      <c r="AK23" s="682" t="str">
        <f t="shared" si="20"/>
        <v/>
      </c>
      <c r="AL23" s="248" t="e">
        <f t="shared" si="21"/>
        <v>#N/A</v>
      </c>
      <c r="AM23" s="657"/>
      <c r="AN23" s="660"/>
      <c r="AO23" s="659"/>
      <c r="AP23" s="271">
        <f t="shared" si="22"/>
        <v>0</v>
      </c>
      <c r="AQ23" s="271" t="str">
        <f t="shared" si="23"/>
        <v/>
      </c>
      <c r="AR23" s="271" t="str">
        <f t="shared" si="24"/>
        <v/>
      </c>
      <c r="AS23" s="271">
        <f t="shared" si="25"/>
        <v>0</v>
      </c>
      <c r="AT23" s="1078">
        <f t="shared" si="26"/>
        <v>0</v>
      </c>
      <c r="AU23" s="1078"/>
      <c r="AV23" s="388">
        <f t="shared" si="27"/>
        <v>0</v>
      </c>
      <c r="AW23" s="359"/>
      <c r="AY23" s="378">
        <f t="shared" si="28"/>
        <v>0</v>
      </c>
      <c r="AZ23" s="378" t="str">
        <f t="shared" si="29"/>
        <v>SAT</v>
      </c>
      <c r="BA23" s="686" t="str">
        <f t="shared" si="30"/>
        <v/>
      </c>
      <c r="BB23" s="378"/>
      <c r="BC23" s="378">
        <f t="shared" si="31"/>
        <v>0</v>
      </c>
      <c r="BD23" s="378" t="str">
        <f t="shared" si="32"/>
        <v>SAT</v>
      </c>
      <c r="BE23" s="388"/>
      <c r="BF23" s="388"/>
      <c r="BG23" s="378">
        <f t="shared" si="1"/>
        <v>0</v>
      </c>
      <c r="BH23" s="378" t="str">
        <f t="shared" si="33"/>
        <v>SAT</v>
      </c>
      <c r="BI23" s="686"/>
      <c r="BJ23" s="378" t="str">
        <f t="shared" si="2"/>
        <v/>
      </c>
      <c r="BK23" s="378" t="str">
        <f t="shared" si="3"/>
        <v/>
      </c>
      <c r="BL23" s="378" t="str">
        <f t="shared" si="4"/>
        <v/>
      </c>
      <c r="BM23" s="378">
        <f t="shared" si="34"/>
        <v>0</v>
      </c>
      <c r="BN23" s="378" t="str">
        <f t="shared" si="35"/>
        <v>SAT</v>
      </c>
      <c r="BO23" s="356"/>
      <c r="BP23" s="388"/>
      <c r="BQ23" s="388"/>
      <c r="BR23" s="357"/>
      <c r="BS23" s="676"/>
      <c r="BT23" s="357"/>
      <c r="BU23" s="357"/>
      <c r="BV23" s="356"/>
      <c r="BW23" s="356"/>
      <c r="BX23" s="356"/>
      <c r="BY23" s="687"/>
      <c r="BZ23" s="688"/>
      <c r="CA23" s="285"/>
      <c r="CB23" s="285"/>
      <c r="CC23" s="285"/>
      <c r="CD23" s="285"/>
      <c r="CE23" s="285"/>
      <c r="CF23" s="285"/>
      <c r="CG23" s="285"/>
      <c r="CH23" s="285"/>
      <c r="CI23" s="285"/>
    </row>
    <row r="24" spans="1:87" s="292" customFormat="1" ht="15" x14ac:dyDescent="0.25">
      <c r="A24" s="1068" t="str">
        <f>T(Admin!D25)</f>
        <v/>
      </c>
      <c r="B24" s="1069"/>
      <c r="C24" s="1104"/>
      <c r="D24" s="1105"/>
      <c r="E24" s="1105"/>
      <c r="F24" s="1106"/>
      <c r="G24" s="271">
        <f t="shared" si="5"/>
        <v>0</v>
      </c>
      <c r="H24" s="271"/>
      <c r="I24" s="271"/>
      <c r="J24" s="250" t="e">
        <f t="shared" si="6"/>
        <v>#N/A</v>
      </c>
      <c r="K24" s="657"/>
      <c r="L24" s="660"/>
      <c r="M24" s="662"/>
      <c r="N24" s="682">
        <f t="shared" si="7"/>
        <v>0</v>
      </c>
      <c r="O24" s="682" t="str">
        <f t="shared" si="8"/>
        <v/>
      </c>
      <c r="P24" s="682" t="str">
        <f t="shared" si="36"/>
        <v/>
      </c>
      <c r="Q24" s="248" t="e">
        <f t="shared" si="9"/>
        <v>#N/A</v>
      </c>
      <c r="R24" s="657"/>
      <c r="S24" s="660"/>
      <c r="T24" s="662"/>
      <c r="U24" s="271">
        <f t="shared" si="10"/>
        <v>0</v>
      </c>
      <c r="V24" s="271" t="str">
        <f t="shared" si="11"/>
        <v/>
      </c>
      <c r="W24" s="271" t="str">
        <f t="shared" si="12"/>
        <v/>
      </c>
      <c r="X24" s="250" t="e">
        <f t="shared" si="13"/>
        <v>#N/A</v>
      </c>
      <c r="Y24" s="657"/>
      <c r="Z24" s="660"/>
      <c r="AA24" s="661"/>
      <c r="AB24" s="271">
        <f t="shared" si="14"/>
        <v>0</v>
      </c>
      <c r="AC24" s="271" t="str">
        <f t="shared" si="15"/>
        <v/>
      </c>
      <c r="AD24" s="271" t="str">
        <f t="shared" si="16"/>
        <v/>
      </c>
      <c r="AE24" s="250" t="e">
        <f t="shared" si="17"/>
        <v>#N/A</v>
      </c>
      <c r="AF24" s="657"/>
      <c r="AG24" s="660"/>
      <c r="AH24" s="659"/>
      <c r="AI24" s="271">
        <f t="shared" si="18"/>
        <v>0</v>
      </c>
      <c r="AJ24" s="271" t="str">
        <f t="shared" si="19"/>
        <v/>
      </c>
      <c r="AK24" s="682" t="str">
        <f t="shared" si="20"/>
        <v/>
      </c>
      <c r="AL24" s="248" t="e">
        <f t="shared" si="21"/>
        <v>#N/A</v>
      </c>
      <c r="AM24" s="657"/>
      <c r="AN24" s="660"/>
      <c r="AO24" s="659"/>
      <c r="AP24" s="271">
        <f t="shared" si="22"/>
        <v>0</v>
      </c>
      <c r="AQ24" s="271" t="str">
        <f t="shared" si="23"/>
        <v/>
      </c>
      <c r="AR24" s="271" t="str">
        <f t="shared" si="24"/>
        <v/>
      </c>
      <c r="AS24" s="271">
        <f t="shared" si="25"/>
        <v>0</v>
      </c>
      <c r="AT24" s="1078">
        <f t="shared" si="26"/>
        <v>0</v>
      </c>
      <c r="AU24" s="1078"/>
      <c r="AV24" s="388">
        <f t="shared" si="27"/>
        <v>0</v>
      </c>
      <c r="AW24" s="359"/>
      <c r="AY24" s="378">
        <f t="shared" si="28"/>
        <v>0</v>
      </c>
      <c r="AZ24" s="378" t="str">
        <f t="shared" si="29"/>
        <v>SAT</v>
      </c>
      <c r="BA24" s="686" t="str">
        <f t="shared" si="30"/>
        <v/>
      </c>
      <c r="BB24" s="378"/>
      <c r="BC24" s="378">
        <f t="shared" si="31"/>
        <v>0</v>
      </c>
      <c r="BD24" s="378" t="str">
        <f t="shared" si="32"/>
        <v>SAT</v>
      </c>
      <c r="BE24" s="388"/>
      <c r="BF24" s="388"/>
      <c r="BG24" s="378">
        <f t="shared" si="1"/>
        <v>0</v>
      </c>
      <c r="BH24" s="378" t="str">
        <f t="shared" si="33"/>
        <v>SAT</v>
      </c>
      <c r="BI24" s="686"/>
      <c r="BJ24" s="378" t="str">
        <f t="shared" si="2"/>
        <v/>
      </c>
      <c r="BK24" s="378" t="str">
        <f t="shared" si="3"/>
        <v/>
      </c>
      <c r="BL24" s="378" t="str">
        <f t="shared" si="4"/>
        <v/>
      </c>
      <c r="BM24" s="378">
        <f t="shared" si="34"/>
        <v>0</v>
      </c>
      <c r="BN24" s="378" t="str">
        <f t="shared" si="35"/>
        <v>SAT</v>
      </c>
      <c r="BO24" s="357"/>
      <c r="BP24" s="357"/>
      <c r="BQ24" s="357"/>
      <c r="BR24" s="357"/>
      <c r="BS24" s="357"/>
      <c r="BT24" s="357"/>
      <c r="BU24" s="357"/>
      <c r="BV24" s="357"/>
      <c r="BW24" s="357"/>
      <c r="BX24" s="357"/>
      <c r="BY24" s="372"/>
    </row>
    <row r="25" spans="1:87" s="292" customFormat="1" ht="15" x14ac:dyDescent="0.25">
      <c r="A25" s="1068" t="str">
        <f>T(Admin!D26)</f>
        <v/>
      </c>
      <c r="B25" s="1069"/>
      <c r="C25" s="1104"/>
      <c r="D25" s="1105"/>
      <c r="E25" s="1105"/>
      <c r="F25" s="1106"/>
      <c r="G25" s="271">
        <f t="shared" si="5"/>
        <v>0</v>
      </c>
      <c r="H25" s="271"/>
      <c r="I25" s="271"/>
      <c r="J25" s="250" t="e">
        <f t="shared" si="6"/>
        <v>#N/A</v>
      </c>
      <c r="K25" s="657"/>
      <c r="L25" s="660"/>
      <c r="M25" s="662"/>
      <c r="N25" s="682">
        <f t="shared" si="7"/>
        <v>0</v>
      </c>
      <c r="O25" s="682" t="str">
        <f t="shared" si="8"/>
        <v/>
      </c>
      <c r="P25" s="682" t="str">
        <f t="shared" si="36"/>
        <v/>
      </c>
      <c r="Q25" s="248" t="e">
        <f t="shared" si="9"/>
        <v>#N/A</v>
      </c>
      <c r="R25" s="657"/>
      <c r="S25" s="660"/>
      <c r="T25" s="662"/>
      <c r="U25" s="271">
        <f t="shared" si="10"/>
        <v>0</v>
      </c>
      <c r="V25" s="271" t="str">
        <f t="shared" si="11"/>
        <v/>
      </c>
      <c r="W25" s="271" t="str">
        <f t="shared" si="12"/>
        <v/>
      </c>
      <c r="X25" s="250" t="e">
        <f t="shared" si="13"/>
        <v>#N/A</v>
      </c>
      <c r="Y25" s="657"/>
      <c r="Z25" s="660"/>
      <c r="AA25" s="661"/>
      <c r="AB25" s="271">
        <f t="shared" si="14"/>
        <v>0</v>
      </c>
      <c r="AC25" s="271" t="str">
        <f t="shared" si="15"/>
        <v/>
      </c>
      <c r="AD25" s="271" t="str">
        <f t="shared" si="16"/>
        <v/>
      </c>
      <c r="AE25" s="250" t="e">
        <f t="shared" si="17"/>
        <v>#N/A</v>
      </c>
      <c r="AF25" s="657"/>
      <c r="AG25" s="660"/>
      <c r="AH25" s="659"/>
      <c r="AI25" s="271">
        <f t="shared" si="18"/>
        <v>0</v>
      </c>
      <c r="AJ25" s="271" t="str">
        <f t="shared" si="19"/>
        <v/>
      </c>
      <c r="AK25" s="682" t="str">
        <f t="shared" si="20"/>
        <v/>
      </c>
      <c r="AL25" s="248" t="e">
        <f t="shared" si="21"/>
        <v>#N/A</v>
      </c>
      <c r="AM25" s="657"/>
      <c r="AN25" s="660"/>
      <c r="AO25" s="659"/>
      <c r="AP25" s="271">
        <f t="shared" si="22"/>
        <v>0</v>
      </c>
      <c r="AQ25" s="271" t="str">
        <f t="shared" si="23"/>
        <v/>
      </c>
      <c r="AR25" s="271" t="str">
        <f t="shared" si="24"/>
        <v/>
      </c>
      <c r="AS25" s="271">
        <f t="shared" si="25"/>
        <v>0</v>
      </c>
      <c r="AT25" s="1078">
        <f t="shared" si="26"/>
        <v>0</v>
      </c>
      <c r="AU25" s="1078"/>
      <c r="AV25" s="388">
        <f t="shared" si="27"/>
        <v>0</v>
      </c>
      <c r="AW25" s="359"/>
      <c r="AY25" s="378">
        <f t="shared" si="28"/>
        <v>0</v>
      </c>
      <c r="AZ25" s="378" t="str">
        <f t="shared" si="29"/>
        <v>SAT</v>
      </c>
      <c r="BA25" s="686" t="str">
        <f t="shared" si="30"/>
        <v/>
      </c>
      <c r="BB25" s="378"/>
      <c r="BC25" s="378">
        <f t="shared" si="31"/>
        <v>0</v>
      </c>
      <c r="BD25" s="378" t="str">
        <f t="shared" si="32"/>
        <v>SAT</v>
      </c>
      <c r="BE25" s="388"/>
      <c r="BF25" s="388"/>
      <c r="BG25" s="378">
        <f t="shared" si="1"/>
        <v>0</v>
      </c>
      <c r="BH25" s="378" t="str">
        <f t="shared" si="33"/>
        <v>SAT</v>
      </c>
      <c r="BI25" s="686"/>
      <c r="BJ25" s="378" t="str">
        <f t="shared" si="2"/>
        <v/>
      </c>
      <c r="BK25" s="378" t="str">
        <f t="shared" si="3"/>
        <v/>
      </c>
      <c r="BL25" s="378" t="str">
        <f t="shared" si="4"/>
        <v/>
      </c>
      <c r="BM25" s="378">
        <f t="shared" si="34"/>
        <v>0</v>
      </c>
      <c r="BN25" s="378" t="str">
        <f t="shared" si="35"/>
        <v>SAT</v>
      </c>
      <c r="BO25" s="358"/>
      <c r="BP25" s="358"/>
      <c r="BQ25" s="358"/>
      <c r="BR25" s="358"/>
      <c r="BS25" s="358"/>
      <c r="BT25" s="358"/>
      <c r="BU25" s="358"/>
      <c r="BV25" s="358"/>
      <c r="BW25" s="358"/>
      <c r="BX25" s="357"/>
      <c r="BY25" s="372"/>
    </row>
    <row r="26" spans="1:87" s="292" customFormat="1" ht="15" x14ac:dyDescent="0.25">
      <c r="A26" s="1068" t="str">
        <f>T(Admin!D27)</f>
        <v/>
      </c>
      <c r="B26" s="1069"/>
      <c r="C26" s="1104"/>
      <c r="D26" s="1105"/>
      <c r="E26" s="1105"/>
      <c r="F26" s="1106"/>
      <c r="G26" s="271">
        <f t="shared" si="5"/>
        <v>0</v>
      </c>
      <c r="H26" s="271"/>
      <c r="I26" s="271"/>
      <c r="J26" s="250" t="e">
        <f t="shared" si="6"/>
        <v>#N/A</v>
      </c>
      <c r="K26" s="657"/>
      <c r="L26" s="660"/>
      <c r="M26" s="662"/>
      <c r="N26" s="682">
        <f t="shared" si="7"/>
        <v>0</v>
      </c>
      <c r="O26" s="682" t="str">
        <f t="shared" si="8"/>
        <v/>
      </c>
      <c r="P26" s="682" t="str">
        <f t="shared" si="36"/>
        <v/>
      </c>
      <c r="Q26" s="248" t="e">
        <f t="shared" si="9"/>
        <v>#N/A</v>
      </c>
      <c r="R26" s="657"/>
      <c r="S26" s="660"/>
      <c r="T26" s="662"/>
      <c r="U26" s="271">
        <f t="shared" si="10"/>
        <v>0</v>
      </c>
      <c r="V26" s="271" t="str">
        <f t="shared" si="11"/>
        <v/>
      </c>
      <c r="W26" s="271" t="str">
        <f t="shared" si="12"/>
        <v/>
      </c>
      <c r="X26" s="250" t="e">
        <f t="shared" si="13"/>
        <v>#N/A</v>
      </c>
      <c r="Y26" s="657"/>
      <c r="Z26" s="660"/>
      <c r="AA26" s="661"/>
      <c r="AB26" s="271">
        <f t="shared" si="14"/>
        <v>0</v>
      </c>
      <c r="AC26" s="271" t="str">
        <f t="shared" si="15"/>
        <v/>
      </c>
      <c r="AD26" s="271" t="str">
        <f t="shared" si="16"/>
        <v/>
      </c>
      <c r="AE26" s="250" t="e">
        <f t="shared" si="17"/>
        <v>#N/A</v>
      </c>
      <c r="AF26" s="657"/>
      <c r="AG26" s="660"/>
      <c r="AH26" s="659"/>
      <c r="AI26" s="271">
        <f t="shared" si="18"/>
        <v>0</v>
      </c>
      <c r="AJ26" s="271" t="str">
        <f t="shared" si="19"/>
        <v/>
      </c>
      <c r="AK26" s="682" t="str">
        <f t="shared" si="20"/>
        <v/>
      </c>
      <c r="AL26" s="248" t="e">
        <f t="shared" si="21"/>
        <v>#N/A</v>
      </c>
      <c r="AM26" s="657"/>
      <c r="AN26" s="660"/>
      <c r="AO26" s="659"/>
      <c r="AP26" s="271">
        <f t="shared" si="22"/>
        <v>0</v>
      </c>
      <c r="AQ26" s="271" t="str">
        <f t="shared" si="23"/>
        <v/>
      </c>
      <c r="AR26" s="271" t="str">
        <f t="shared" si="24"/>
        <v/>
      </c>
      <c r="AS26" s="271">
        <f t="shared" si="25"/>
        <v>0</v>
      </c>
      <c r="AT26" s="1078">
        <f t="shared" si="26"/>
        <v>0</v>
      </c>
      <c r="AU26" s="1078"/>
      <c r="AV26" s="388">
        <f t="shared" si="27"/>
        <v>0</v>
      </c>
      <c r="AW26" s="359"/>
      <c r="AY26" s="378">
        <f t="shared" si="28"/>
        <v>0</v>
      </c>
      <c r="AZ26" s="378" t="str">
        <f t="shared" si="29"/>
        <v>SAT</v>
      </c>
      <c r="BA26" s="686" t="str">
        <f t="shared" si="30"/>
        <v/>
      </c>
      <c r="BB26" s="378"/>
      <c r="BC26" s="378">
        <f t="shared" si="31"/>
        <v>0</v>
      </c>
      <c r="BD26" s="378" t="str">
        <f t="shared" si="32"/>
        <v>SAT</v>
      </c>
      <c r="BE26" s="388"/>
      <c r="BF26" s="388"/>
      <c r="BG26" s="378">
        <f t="shared" si="1"/>
        <v>0</v>
      </c>
      <c r="BH26" s="378" t="str">
        <f t="shared" si="33"/>
        <v>SAT</v>
      </c>
      <c r="BI26" s="686"/>
      <c r="BJ26" s="378" t="str">
        <f t="shared" si="2"/>
        <v/>
      </c>
      <c r="BK26" s="378" t="str">
        <f t="shared" si="3"/>
        <v/>
      </c>
      <c r="BL26" s="378" t="str">
        <f t="shared" si="4"/>
        <v/>
      </c>
      <c r="BM26" s="378">
        <f t="shared" si="34"/>
        <v>0</v>
      </c>
      <c r="BN26" s="378" t="str">
        <f t="shared" si="35"/>
        <v>SAT</v>
      </c>
      <c r="BO26" s="358"/>
      <c r="BP26" s="358"/>
      <c r="BQ26" s="358"/>
      <c r="BR26" s="358"/>
      <c r="BS26" s="358"/>
      <c r="BT26" s="358"/>
      <c r="BU26" s="358"/>
      <c r="BV26" s="358"/>
      <c r="BW26" s="358"/>
      <c r="BX26" s="357"/>
      <c r="BY26" s="372"/>
    </row>
    <row r="27" spans="1:87" s="292" customFormat="1" ht="15" x14ac:dyDescent="0.25">
      <c r="A27" s="1068" t="str">
        <f>T(Admin!D28)</f>
        <v/>
      </c>
      <c r="B27" s="1069"/>
      <c r="C27" s="1104"/>
      <c r="D27" s="1105"/>
      <c r="E27" s="1105"/>
      <c r="F27" s="1106"/>
      <c r="G27" s="271">
        <f t="shared" si="5"/>
        <v>0</v>
      </c>
      <c r="H27" s="271"/>
      <c r="I27" s="271"/>
      <c r="J27" s="250" t="e">
        <f t="shared" si="6"/>
        <v>#N/A</v>
      </c>
      <c r="K27" s="657"/>
      <c r="L27" s="660"/>
      <c r="M27" s="662"/>
      <c r="N27" s="682">
        <f t="shared" si="7"/>
        <v>0</v>
      </c>
      <c r="O27" s="682" t="str">
        <f t="shared" si="8"/>
        <v/>
      </c>
      <c r="P27" s="682" t="str">
        <f t="shared" si="36"/>
        <v/>
      </c>
      <c r="Q27" s="248" t="e">
        <f t="shared" si="9"/>
        <v>#N/A</v>
      </c>
      <c r="R27" s="657"/>
      <c r="S27" s="660"/>
      <c r="T27" s="662"/>
      <c r="U27" s="271">
        <f t="shared" si="10"/>
        <v>0</v>
      </c>
      <c r="V27" s="271" t="str">
        <f t="shared" si="11"/>
        <v/>
      </c>
      <c r="W27" s="271" t="str">
        <f t="shared" si="12"/>
        <v/>
      </c>
      <c r="X27" s="250" t="e">
        <f t="shared" si="13"/>
        <v>#N/A</v>
      </c>
      <c r="Y27" s="657"/>
      <c r="Z27" s="660"/>
      <c r="AA27" s="661"/>
      <c r="AB27" s="271">
        <f t="shared" si="14"/>
        <v>0</v>
      </c>
      <c r="AC27" s="271" t="str">
        <f t="shared" si="15"/>
        <v/>
      </c>
      <c r="AD27" s="271" t="str">
        <f t="shared" si="16"/>
        <v/>
      </c>
      <c r="AE27" s="250" t="e">
        <f t="shared" si="17"/>
        <v>#N/A</v>
      </c>
      <c r="AF27" s="657"/>
      <c r="AG27" s="660"/>
      <c r="AH27" s="659"/>
      <c r="AI27" s="271">
        <f t="shared" si="18"/>
        <v>0</v>
      </c>
      <c r="AJ27" s="271" t="str">
        <f t="shared" si="19"/>
        <v/>
      </c>
      <c r="AK27" s="682" t="str">
        <f t="shared" si="20"/>
        <v/>
      </c>
      <c r="AL27" s="248" t="e">
        <f t="shared" si="21"/>
        <v>#N/A</v>
      </c>
      <c r="AM27" s="657"/>
      <c r="AN27" s="660"/>
      <c r="AO27" s="659"/>
      <c r="AP27" s="271">
        <f t="shared" si="22"/>
        <v>0</v>
      </c>
      <c r="AQ27" s="271" t="str">
        <f t="shared" si="23"/>
        <v/>
      </c>
      <c r="AR27" s="271" t="str">
        <f t="shared" si="24"/>
        <v/>
      </c>
      <c r="AS27" s="271">
        <f t="shared" si="25"/>
        <v>0</v>
      </c>
      <c r="AT27" s="1078">
        <f t="shared" si="26"/>
        <v>0</v>
      </c>
      <c r="AU27" s="1078"/>
      <c r="AV27" s="388">
        <f t="shared" si="27"/>
        <v>0</v>
      </c>
      <c r="AW27" s="359"/>
      <c r="AY27" s="378">
        <f t="shared" si="28"/>
        <v>0</v>
      </c>
      <c r="AZ27" s="378" t="str">
        <f t="shared" si="29"/>
        <v>SAT</v>
      </c>
      <c r="BA27" s="686" t="str">
        <f t="shared" si="30"/>
        <v/>
      </c>
      <c r="BB27" s="378"/>
      <c r="BC27" s="378">
        <f t="shared" si="31"/>
        <v>0</v>
      </c>
      <c r="BD27" s="378" t="str">
        <f t="shared" si="32"/>
        <v>SAT</v>
      </c>
      <c r="BE27" s="388"/>
      <c r="BF27" s="388"/>
      <c r="BG27" s="378">
        <f t="shared" si="1"/>
        <v>0</v>
      </c>
      <c r="BH27" s="378" t="str">
        <f t="shared" si="33"/>
        <v>SAT</v>
      </c>
      <c r="BI27" s="686"/>
      <c r="BJ27" s="378" t="str">
        <f t="shared" si="2"/>
        <v/>
      </c>
      <c r="BK27" s="378" t="str">
        <f t="shared" si="3"/>
        <v/>
      </c>
      <c r="BL27" s="378" t="str">
        <f t="shared" si="4"/>
        <v/>
      </c>
      <c r="BM27" s="378">
        <f t="shared" si="34"/>
        <v>0</v>
      </c>
      <c r="BN27" s="378" t="str">
        <f t="shared" si="35"/>
        <v>SAT</v>
      </c>
      <c r="BO27" s="358"/>
      <c r="BP27" s="358"/>
      <c r="BQ27" s="358"/>
      <c r="BR27" s="358"/>
      <c r="BS27" s="358"/>
      <c r="BT27" s="358"/>
      <c r="BU27" s="358"/>
      <c r="BV27" s="358"/>
      <c r="BW27" s="358"/>
      <c r="BX27" s="357"/>
      <c r="BY27" s="372"/>
    </row>
    <row r="28" spans="1:87" s="292" customFormat="1" ht="15" x14ac:dyDescent="0.25">
      <c r="A28" s="1068" t="str">
        <f>T(Admin!D29)</f>
        <v/>
      </c>
      <c r="B28" s="1069"/>
      <c r="C28" s="1104"/>
      <c r="D28" s="1105"/>
      <c r="E28" s="1105"/>
      <c r="F28" s="1106"/>
      <c r="G28" s="271">
        <f t="shared" si="5"/>
        <v>0</v>
      </c>
      <c r="H28" s="271"/>
      <c r="I28" s="271"/>
      <c r="J28" s="250" t="e">
        <f t="shared" si="6"/>
        <v>#N/A</v>
      </c>
      <c r="K28" s="657"/>
      <c r="L28" s="660"/>
      <c r="M28" s="662"/>
      <c r="N28" s="682">
        <f t="shared" si="7"/>
        <v>0</v>
      </c>
      <c r="O28" s="682" t="str">
        <f t="shared" si="8"/>
        <v/>
      </c>
      <c r="P28" s="682" t="str">
        <f t="shared" si="36"/>
        <v/>
      </c>
      <c r="Q28" s="248" t="e">
        <f t="shared" si="9"/>
        <v>#N/A</v>
      </c>
      <c r="R28" s="657"/>
      <c r="S28" s="660"/>
      <c r="T28" s="662"/>
      <c r="U28" s="271">
        <f t="shared" si="10"/>
        <v>0</v>
      </c>
      <c r="V28" s="271" t="str">
        <f t="shared" si="11"/>
        <v/>
      </c>
      <c r="W28" s="271" t="str">
        <f t="shared" si="12"/>
        <v/>
      </c>
      <c r="X28" s="250" t="e">
        <f t="shared" si="13"/>
        <v>#N/A</v>
      </c>
      <c r="Y28" s="657"/>
      <c r="Z28" s="660"/>
      <c r="AA28" s="661"/>
      <c r="AB28" s="271">
        <f t="shared" si="14"/>
        <v>0</v>
      </c>
      <c r="AC28" s="271" t="str">
        <f t="shared" si="15"/>
        <v/>
      </c>
      <c r="AD28" s="271" t="str">
        <f t="shared" si="16"/>
        <v/>
      </c>
      <c r="AE28" s="250" t="e">
        <f t="shared" si="17"/>
        <v>#N/A</v>
      </c>
      <c r="AF28" s="657"/>
      <c r="AG28" s="660"/>
      <c r="AH28" s="659"/>
      <c r="AI28" s="271">
        <f t="shared" si="18"/>
        <v>0</v>
      </c>
      <c r="AJ28" s="271" t="str">
        <f t="shared" si="19"/>
        <v/>
      </c>
      <c r="AK28" s="682" t="str">
        <f t="shared" si="20"/>
        <v/>
      </c>
      <c r="AL28" s="248" t="e">
        <f t="shared" si="21"/>
        <v>#N/A</v>
      </c>
      <c r="AM28" s="657"/>
      <c r="AN28" s="660"/>
      <c r="AO28" s="659"/>
      <c r="AP28" s="271">
        <f t="shared" si="22"/>
        <v>0</v>
      </c>
      <c r="AQ28" s="271" t="str">
        <f t="shared" si="23"/>
        <v/>
      </c>
      <c r="AR28" s="271" t="str">
        <f t="shared" si="24"/>
        <v/>
      </c>
      <c r="AS28" s="271">
        <f t="shared" si="25"/>
        <v>0</v>
      </c>
      <c r="AT28" s="1078">
        <f t="shared" si="26"/>
        <v>0</v>
      </c>
      <c r="AU28" s="1078"/>
      <c r="AV28" s="388">
        <f t="shared" si="27"/>
        <v>0</v>
      </c>
      <c r="AW28" s="359"/>
      <c r="AY28" s="378">
        <f t="shared" si="28"/>
        <v>0</v>
      </c>
      <c r="AZ28" s="378" t="str">
        <f t="shared" si="29"/>
        <v>SAT</v>
      </c>
      <c r="BA28" s="686" t="str">
        <f t="shared" si="30"/>
        <v/>
      </c>
      <c r="BB28" s="378"/>
      <c r="BC28" s="378">
        <f t="shared" si="31"/>
        <v>0</v>
      </c>
      <c r="BD28" s="378" t="str">
        <f t="shared" si="32"/>
        <v>SAT</v>
      </c>
      <c r="BE28" s="388"/>
      <c r="BF28" s="388"/>
      <c r="BG28" s="378">
        <f t="shared" si="1"/>
        <v>0</v>
      </c>
      <c r="BH28" s="378" t="str">
        <f t="shared" si="33"/>
        <v>SAT</v>
      </c>
      <c r="BI28" s="686"/>
      <c r="BJ28" s="378" t="str">
        <f t="shared" si="2"/>
        <v/>
      </c>
      <c r="BK28" s="378" t="str">
        <f t="shared" si="3"/>
        <v/>
      </c>
      <c r="BL28" s="378" t="str">
        <f t="shared" si="4"/>
        <v/>
      </c>
      <c r="BM28" s="378">
        <f t="shared" si="34"/>
        <v>0</v>
      </c>
      <c r="BN28" s="378" t="str">
        <f t="shared" si="35"/>
        <v>SAT</v>
      </c>
      <c r="BO28" s="358"/>
      <c r="BP28" s="358"/>
      <c r="BQ28" s="358"/>
      <c r="BR28" s="358"/>
      <c r="BS28" s="358"/>
      <c r="BT28" s="358"/>
      <c r="BU28" s="358"/>
      <c r="BV28" s="358"/>
      <c r="BW28" s="358"/>
      <c r="BX28" s="357"/>
      <c r="BY28" s="372"/>
    </row>
    <row r="29" spans="1:87" s="292" customFormat="1" ht="15" x14ac:dyDescent="0.25">
      <c r="A29" s="1068" t="str">
        <f>T(Admin!D30)</f>
        <v/>
      </c>
      <c r="B29" s="1069"/>
      <c r="C29" s="1104"/>
      <c r="D29" s="1105"/>
      <c r="E29" s="1105"/>
      <c r="F29" s="1106"/>
      <c r="G29" s="271">
        <f t="shared" si="5"/>
        <v>0</v>
      </c>
      <c r="H29" s="271"/>
      <c r="I29" s="271"/>
      <c r="J29" s="250" t="e">
        <f t="shared" si="6"/>
        <v>#N/A</v>
      </c>
      <c r="K29" s="657"/>
      <c r="L29" s="660"/>
      <c r="M29" s="662"/>
      <c r="N29" s="682">
        <f t="shared" si="7"/>
        <v>0</v>
      </c>
      <c r="O29" s="682" t="str">
        <f t="shared" si="8"/>
        <v/>
      </c>
      <c r="P29" s="682" t="str">
        <f t="shared" si="36"/>
        <v/>
      </c>
      <c r="Q29" s="248" t="e">
        <f t="shared" si="9"/>
        <v>#N/A</v>
      </c>
      <c r="R29" s="657"/>
      <c r="S29" s="660"/>
      <c r="T29" s="662"/>
      <c r="U29" s="271">
        <f t="shared" si="10"/>
        <v>0</v>
      </c>
      <c r="V29" s="271" t="str">
        <f t="shared" si="11"/>
        <v/>
      </c>
      <c r="W29" s="271" t="str">
        <f t="shared" si="12"/>
        <v/>
      </c>
      <c r="X29" s="250" t="e">
        <f t="shared" si="13"/>
        <v>#N/A</v>
      </c>
      <c r="Y29" s="657"/>
      <c r="Z29" s="660"/>
      <c r="AA29" s="661"/>
      <c r="AB29" s="271">
        <f t="shared" si="14"/>
        <v>0</v>
      </c>
      <c r="AC29" s="271" t="str">
        <f t="shared" si="15"/>
        <v/>
      </c>
      <c r="AD29" s="271" t="str">
        <f t="shared" si="16"/>
        <v/>
      </c>
      <c r="AE29" s="250" t="e">
        <f t="shared" si="17"/>
        <v>#N/A</v>
      </c>
      <c r="AF29" s="657"/>
      <c r="AG29" s="660"/>
      <c r="AH29" s="659"/>
      <c r="AI29" s="271">
        <f t="shared" si="18"/>
        <v>0</v>
      </c>
      <c r="AJ29" s="271" t="str">
        <f t="shared" si="19"/>
        <v/>
      </c>
      <c r="AK29" s="682" t="str">
        <f t="shared" si="20"/>
        <v/>
      </c>
      <c r="AL29" s="248" t="e">
        <f t="shared" si="21"/>
        <v>#N/A</v>
      </c>
      <c r="AM29" s="657"/>
      <c r="AN29" s="660"/>
      <c r="AO29" s="659"/>
      <c r="AP29" s="271">
        <f t="shared" si="22"/>
        <v>0</v>
      </c>
      <c r="AQ29" s="271" t="str">
        <f t="shared" si="23"/>
        <v/>
      </c>
      <c r="AR29" s="271" t="str">
        <f t="shared" si="24"/>
        <v/>
      </c>
      <c r="AS29" s="271">
        <f t="shared" si="25"/>
        <v>0</v>
      </c>
      <c r="AT29" s="1078">
        <f t="shared" si="26"/>
        <v>0</v>
      </c>
      <c r="AU29" s="1078"/>
      <c r="AV29" s="388">
        <f t="shared" si="27"/>
        <v>0</v>
      </c>
      <c r="AW29" s="359"/>
      <c r="AY29" s="378">
        <f t="shared" si="28"/>
        <v>0</v>
      </c>
      <c r="AZ29" s="378" t="str">
        <f t="shared" si="29"/>
        <v>SAT</v>
      </c>
      <c r="BA29" s="686" t="str">
        <f t="shared" si="30"/>
        <v/>
      </c>
      <c r="BB29" s="378"/>
      <c r="BC29" s="378">
        <f t="shared" si="31"/>
        <v>0</v>
      </c>
      <c r="BD29" s="378" t="str">
        <f t="shared" si="32"/>
        <v>SAT</v>
      </c>
      <c r="BE29" s="388"/>
      <c r="BF29" s="388"/>
      <c r="BG29" s="378">
        <f t="shared" si="1"/>
        <v>0</v>
      </c>
      <c r="BH29" s="378" t="str">
        <f t="shared" si="33"/>
        <v>SAT</v>
      </c>
      <c r="BI29" s="686"/>
      <c r="BJ29" s="378" t="str">
        <f t="shared" si="2"/>
        <v/>
      </c>
      <c r="BK29" s="378" t="str">
        <f t="shared" si="3"/>
        <v/>
      </c>
      <c r="BL29" s="378" t="str">
        <f t="shared" si="4"/>
        <v/>
      </c>
      <c r="BM29" s="378">
        <f t="shared" si="34"/>
        <v>0</v>
      </c>
      <c r="BN29" s="378" t="str">
        <f t="shared" si="35"/>
        <v>SAT</v>
      </c>
      <c r="BO29" s="358"/>
      <c r="BP29" s="358"/>
      <c r="BQ29" s="358"/>
      <c r="BR29" s="358"/>
      <c r="BS29" s="358"/>
      <c r="BT29" s="358"/>
      <c r="BU29" s="358"/>
      <c r="BV29" s="358"/>
      <c r="BW29" s="358"/>
      <c r="BX29" s="357"/>
      <c r="BY29" s="372"/>
    </row>
    <row r="30" spans="1:87" s="292" customFormat="1" ht="15" x14ac:dyDescent="0.25">
      <c r="A30" s="1068" t="str">
        <f>T(Admin!D31)</f>
        <v/>
      </c>
      <c r="B30" s="1069"/>
      <c r="C30" s="1104"/>
      <c r="D30" s="1105"/>
      <c r="E30" s="1105"/>
      <c r="F30" s="1106"/>
      <c r="G30" s="271">
        <f t="shared" si="5"/>
        <v>0</v>
      </c>
      <c r="H30" s="271"/>
      <c r="I30" s="271"/>
      <c r="J30" s="250" t="e">
        <f t="shared" si="6"/>
        <v>#N/A</v>
      </c>
      <c r="K30" s="657"/>
      <c r="L30" s="660"/>
      <c r="M30" s="662"/>
      <c r="N30" s="682">
        <f t="shared" si="7"/>
        <v>0</v>
      </c>
      <c r="O30" s="682" t="str">
        <f t="shared" si="8"/>
        <v/>
      </c>
      <c r="P30" s="682" t="str">
        <f t="shared" si="36"/>
        <v/>
      </c>
      <c r="Q30" s="248" t="e">
        <f t="shared" si="9"/>
        <v>#N/A</v>
      </c>
      <c r="R30" s="657"/>
      <c r="S30" s="660"/>
      <c r="T30" s="662"/>
      <c r="U30" s="271">
        <f t="shared" si="10"/>
        <v>0</v>
      </c>
      <c r="V30" s="271" t="str">
        <f t="shared" si="11"/>
        <v/>
      </c>
      <c r="W30" s="271" t="str">
        <f t="shared" si="12"/>
        <v/>
      </c>
      <c r="X30" s="250" t="e">
        <f t="shared" si="13"/>
        <v>#N/A</v>
      </c>
      <c r="Y30" s="657"/>
      <c r="Z30" s="660"/>
      <c r="AA30" s="661"/>
      <c r="AB30" s="271">
        <f t="shared" si="14"/>
        <v>0</v>
      </c>
      <c r="AC30" s="271" t="str">
        <f t="shared" si="15"/>
        <v/>
      </c>
      <c r="AD30" s="271" t="str">
        <f t="shared" si="16"/>
        <v/>
      </c>
      <c r="AE30" s="250" t="e">
        <f t="shared" si="17"/>
        <v>#N/A</v>
      </c>
      <c r="AF30" s="657"/>
      <c r="AG30" s="660"/>
      <c r="AH30" s="659"/>
      <c r="AI30" s="271">
        <f t="shared" si="18"/>
        <v>0</v>
      </c>
      <c r="AJ30" s="271" t="str">
        <f t="shared" si="19"/>
        <v/>
      </c>
      <c r="AK30" s="682" t="str">
        <f t="shared" si="20"/>
        <v/>
      </c>
      <c r="AL30" s="248" t="e">
        <f t="shared" si="21"/>
        <v>#N/A</v>
      </c>
      <c r="AM30" s="657"/>
      <c r="AN30" s="660"/>
      <c r="AO30" s="659"/>
      <c r="AP30" s="271">
        <f t="shared" si="22"/>
        <v>0</v>
      </c>
      <c r="AQ30" s="271" t="str">
        <f t="shared" si="23"/>
        <v/>
      </c>
      <c r="AR30" s="271" t="str">
        <f t="shared" si="24"/>
        <v/>
      </c>
      <c r="AS30" s="271">
        <f t="shared" si="25"/>
        <v>0</v>
      </c>
      <c r="AT30" s="1078">
        <f t="shared" si="26"/>
        <v>0</v>
      </c>
      <c r="AU30" s="1078"/>
      <c r="AV30" s="388">
        <f t="shared" si="27"/>
        <v>0</v>
      </c>
      <c r="AW30" s="359"/>
      <c r="AY30" s="378">
        <f t="shared" si="28"/>
        <v>0</v>
      </c>
      <c r="AZ30" s="378" t="str">
        <f t="shared" si="29"/>
        <v>SAT</v>
      </c>
      <c r="BA30" s="686" t="str">
        <f t="shared" si="30"/>
        <v/>
      </c>
      <c r="BB30" s="378"/>
      <c r="BC30" s="378">
        <f t="shared" si="31"/>
        <v>0</v>
      </c>
      <c r="BD30" s="378" t="str">
        <f t="shared" si="32"/>
        <v>SAT</v>
      </c>
      <c r="BE30" s="388"/>
      <c r="BF30" s="388"/>
      <c r="BG30" s="378">
        <f t="shared" si="1"/>
        <v>0</v>
      </c>
      <c r="BH30" s="378" t="str">
        <f t="shared" si="33"/>
        <v>SAT</v>
      </c>
      <c r="BI30" s="686"/>
      <c r="BJ30" s="378" t="str">
        <f t="shared" si="2"/>
        <v/>
      </c>
      <c r="BK30" s="378" t="str">
        <f t="shared" si="3"/>
        <v/>
      </c>
      <c r="BL30" s="378" t="str">
        <f t="shared" si="4"/>
        <v/>
      </c>
      <c r="BM30" s="378">
        <f t="shared" si="34"/>
        <v>0</v>
      </c>
      <c r="BN30" s="378" t="str">
        <f t="shared" si="35"/>
        <v>SAT</v>
      </c>
      <c r="BO30" s="358"/>
      <c r="BP30" s="358"/>
      <c r="BQ30" s="358"/>
      <c r="BR30" s="358"/>
      <c r="BS30" s="358"/>
      <c r="BT30" s="358"/>
      <c r="BU30" s="358"/>
      <c r="BV30" s="358"/>
      <c r="BW30" s="358"/>
      <c r="BX30" s="357"/>
      <c r="BY30" s="372"/>
    </row>
    <row r="31" spans="1:87" s="292" customFormat="1" ht="15" x14ac:dyDescent="0.25">
      <c r="A31" s="1068" t="str">
        <f>T(Admin!D32)</f>
        <v/>
      </c>
      <c r="B31" s="1069"/>
      <c r="C31" s="1104"/>
      <c r="D31" s="1105"/>
      <c r="E31" s="1105"/>
      <c r="F31" s="1106"/>
      <c r="G31" s="271">
        <f t="shared" si="5"/>
        <v>0</v>
      </c>
      <c r="H31" s="271"/>
      <c r="I31" s="271"/>
      <c r="J31" s="250" t="e">
        <f t="shared" si="6"/>
        <v>#N/A</v>
      </c>
      <c r="K31" s="657"/>
      <c r="L31" s="660"/>
      <c r="M31" s="662"/>
      <c r="N31" s="682">
        <f t="shared" si="7"/>
        <v>0</v>
      </c>
      <c r="O31" s="682" t="str">
        <f t="shared" si="8"/>
        <v/>
      </c>
      <c r="P31" s="682" t="str">
        <f t="shared" si="36"/>
        <v/>
      </c>
      <c r="Q31" s="248" t="e">
        <f t="shared" si="9"/>
        <v>#N/A</v>
      </c>
      <c r="R31" s="657"/>
      <c r="S31" s="660"/>
      <c r="T31" s="662"/>
      <c r="U31" s="271">
        <f t="shared" si="10"/>
        <v>0</v>
      </c>
      <c r="V31" s="271" t="str">
        <f t="shared" si="11"/>
        <v/>
      </c>
      <c r="W31" s="271" t="str">
        <f t="shared" si="12"/>
        <v/>
      </c>
      <c r="X31" s="250" t="e">
        <f t="shared" si="13"/>
        <v>#N/A</v>
      </c>
      <c r="Y31" s="657"/>
      <c r="Z31" s="660"/>
      <c r="AA31" s="661"/>
      <c r="AB31" s="271">
        <f t="shared" si="14"/>
        <v>0</v>
      </c>
      <c r="AC31" s="271" t="str">
        <f t="shared" si="15"/>
        <v/>
      </c>
      <c r="AD31" s="271" t="str">
        <f t="shared" si="16"/>
        <v/>
      </c>
      <c r="AE31" s="250" t="e">
        <f t="shared" si="17"/>
        <v>#N/A</v>
      </c>
      <c r="AF31" s="657"/>
      <c r="AG31" s="660"/>
      <c r="AH31" s="659"/>
      <c r="AI31" s="271">
        <f t="shared" si="18"/>
        <v>0</v>
      </c>
      <c r="AJ31" s="271" t="str">
        <f t="shared" si="19"/>
        <v/>
      </c>
      <c r="AK31" s="682" t="str">
        <f t="shared" si="20"/>
        <v/>
      </c>
      <c r="AL31" s="248" t="e">
        <f t="shared" si="21"/>
        <v>#N/A</v>
      </c>
      <c r="AM31" s="657"/>
      <c r="AN31" s="660"/>
      <c r="AO31" s="659"/>
      <c r="AP31" s="271">
        <f t="shared" si="22"/>
        <v>0</v>
      </c>
      <c r="AQ31" s="271" t="str">
        <f t="shared" si="23"/>
        <v/>
      </c>
      <c r="AR31" s="271" t="str">
        <f t="shared" si="24"/>
        <v/>
      </c>
      <c r="AS31" s="271">
        <f t="shared" si="25"/>
        <v>0</v>
      </c>
      <c r="AT31" s="1078">
        <f t="shared" si="26"/>
        <v>0</v>
      </c>
      <c r="AU31" s="1078"/>
      <c r="AV31" s="388">
        <f t="shared" si="27"/>
        <v>0</v>
      </c>
      <c r="AW31" s="359"/>
      <c r="AY31" s="378">
        <f t="shared" si="28"/>
        <v>0</v>
      </c>
      <c r="AZ31" s="378" t="str">
        <f t="shared" si="29"/>
        <v>SAT</v>
      </c>
      <c r="BA31" s="686" t="str">
        <f t="shared" si="30"/>
        <v/>
      </c>
      <c r="BB31" s="378"/>
      <c r="BC31" s="378">
        <f t="shared" si="31"/>
        <v>0</v>
      </c>
      <c r="BD31" s="378" t="str">
        <f t="shared" si="32"/>
        <v>SAT</v>
      </c>
      <c r="BE31" s="388"/>
      <c r="BF31" s="388"/>
      <c r="BG31" s="378">
        <f t="shared" si="1"/>
        <v>0</v>
      </c>
      <c r="BH31" s="378" t="str">
        <f t="shared" si="33"/>
        <v>SAT</v>
      </c>
      <c r="BI31" s="686"/>
      <c r="BJ31" s="378" t="str">
        <f t="shared" si="2"/>
        <v/>
      </c>
      <c r="BK31" s="378" t="str">
        <f t="shared" si="3"/>
        <v/>
      </c>
      <c r="BL31" s="378" t="str">
        <f t="shared" si="4"/>
        <v/>
      </c>
      <c r="BM31" s="378">
        <f t="shared" si="34"/>
        <v>0</v>
      </c>
      <c r="BN31" s="378" t="str">
        <f t="shared" si="35"/>
        <v>SAT</v>
      </c>
      <c r="BO31" s="358"/>
      <c r="BP31" s="358"/>
      <c r="BQ31" s="358"/>
      <c r="BR31" s="358"/>
      <c r="BS31" s="358"/>
      <c r="BT31" s="358"/>
      <c r="BU31" s="358"/>
      <c r="BV31" s="358"/>
      <c r="BW31" s="358"/>
      <c r="BX31" s="357"/>
      <c r="BY31" s="372"/>
    </row>
    <row r="32" spans="1:87" s="292" customFormat="1" ht="15" x14ac:dyDescent="0.25">
      <c r="A32" s="1068" t="str">
        <f>T(Admin!D33)</f>
        <v/>
      </c>
      <c r="B32" s="1069"/>
      <c r="C32" s="1104"/>
      <c r="D32" s="1105"/>
      <c r="E32" s="1105"/>
      <c r="F32" s="1106"/>
      <c r="G32" s="271">
        <f t="shared" si="5"/>
        <v>0</v>
      </c>
      <c r="H32" s="271"/>
      <c r="I32" s="271"/>
      <c r="J32" s="250" t="e">
        <f t="shared" si="6"/>
        <v>#N/A</v>
      </c>
      <c r="K32" s="657"/>
      <c r="L32" s="660"/>
      <c r="M32" s="662"/>
      <c r="N32" s="682">
        <f t="shared" si="7"/>
        <v>0</v>
      </c>
      <c r="O32" s="682" t="str">
        <f t="shared" si="8"/>
        <v/>
      </c>
      <c r="P32" s="682" t="str">
        <f t="shared" si="36"/>
        <v/>
      </c>
      <c r="Q32" s="248" t="e">
        <f t="shared" si="9"/>
        <v>#N/A</v>
      </c>
      <c r="R32" s="657"/>
      <c r="S32" s="660"/>
      <c r="T32" s="662"/>
      <c r="U32" s="271">
        <f t="shared" si="10"/>
        <v>0</v>
      </c>
      <c r="V32" s="271" t="str">
        <f t="shared" si="11"/>
        <v/>
      </c>
      <c r="W32" s="271" t="str">
        <f t="shared" si="12"/>
        <v/>
      </c>
      <c r="X32" s="250" t="e">
        <f t="shared" si="13"/>
        <v>#N/A</v>
      </c>
      <c r="Y32" s="657"/>
      <c r="Z32" s="660"/>
      <c r="AA32" s="661"/>
      <c r="AB32" s="271">
        <f t="shared" si="14"/>
        <v>0</v>
      </c>
      <c r="AC32" s="271" t="str">
        <f t="shared" si="15"/>
        <v/>
      </c>
      <c r="AD32" s="271" t="str">
        <f t="shared" si="16"/>
        <v/>
      </c>
      <c r="AE32" s="250" t="e">
        <f t="shared" si="17"/>
        <v>#N/A</v>
      </c>
      <c r="AF32" s="657"/>
      <c r="AG32" s="660"/>
      <c r="AH32" s="659"/>
      <c r="AI32" s="271">
        <f t="shared" si="18"/>
        <v>0</v>
      </c>
      <c r="AJ32" s="271" t="str">
        <f t="shared" si="19"/>
        <v/>
      </c>
      <c r="AK32" s="682" t="str">
        <f t="shared" si="20"/>
        <v/>
      </c>
      <c r="AL32" s="248" t="e">
        <f t="shared" si="21"/>
        <v>#N/A</v>
      </c>
      <c r="AM32" s="657"/>
      <c r="AN32" s="660"/>
      <c r="AO32" s="659"/>
      <c r="AP32" s="271">
        <f t="shared" si="22"/>
        <v>0</v>
      </c>
      <c r="AQ32" s="271" t="str">
        <f t="shared" si="23"/>
        <v/>
      </c>
      <c r="AR32" s="271" t="str">
        <f t="shared" si="24"/>
        <v/>
      </c>
      <c r="AS32" s="271">
        <f t="shared" si="25"/>
        <v>0</v>
      </c>
      <c r="AT32" s="1078">
        <f t="shared" si="26"/>
        <v>0</v>
      </c>
      <c r="AU32" s="1078"/>
      <c r="AV32" s="388">
        <f t="shared" si="27"/>
        <v>0</v>
      </c>
      <c r="AW32" s="359"/>
      <c r="AY32" s="378">
        <f t="shared" si="28"/>
        <v>0</v>
      </c>
      <c r="AZ32" s="378" t="str">
        <f t="shared" si="29"/>
        <v>SAT</v>
      </c>
      <c r="BA32" s="686" t="str">
        <f t="shared" si="30"/>
        <v/>
      </c>
      <c r="BB32" s="378"/>
      <c r="BC32" s="378">
        <f t="shared" si="31"/>
        <v>0</v>
      </c>
      <c r="BD32" s="378" t="str">
        <f t="shared" si="32"/>
        <v>SAT</v>
      </c>
      <c r="BE32" s="388"/>
      <c r="BF32" s="388"/>
      <c r="BG32" s="378">
        <f t="shared" si="1"/>
        <v>0</v>
      </c>
      <c r="BH32" s="378" t="str">
        <f t="shared" si="33"/>
        <v>SAT</v>
      </c>
      <c r="BI32" s="686"/>
      <c r="BJ32" s="378" t="str">
        <f t="shared" si="2"/>
        <v/>
      </c>
      <c r="BK32" s="378" t="str">
        <f t="shared" si="3"/>
        <v/>
      </c>
      <c r="BL32" s="378" t="str">
        <f t="shared" si="4"/>
        <v/>
      </c>
      <c r="BM32" s="378">
        <f t="shared" si="34"/>
        <v>0</v>
      </c>
      <c r="BN32" s="378" t="str">
        <f t="shared" si="35"/>
        <v>SAT</v>
      </c>
      <c r="BO32" s="358"/>
      <c r="BP32" s="358"/>
      <c r="BQ32" s="358"/>
      <c r="BR32" s="358"/>
      <c r="BS32" s="358"/>
      <c r="BT32" s="358"/>
      <c r="BU32" s="358"/>
      <c r="BV32" s="358"/>
      <c r="BW32" s="358"/>
      <c r="BX32" s="357"/>
      <c r="BY32" s="372"/>
    </row>
    <row r="33" spans="1:131" s="292" customFormat="1" ht="15" x14ac:dyDescent="0.25">
      <c r="A33" s="1068" t="str">
        <f>T(Admin!D34)</f>
        <v/>
      </c>
      <c r="B33" s="1069"/>
      <c r="C33" s="1107"/>
      <c r="D33" s="1108"/>
      <c r="E33" s="1108"/>
      <c r="F33" s="1109"/>
      <c r="G33" s="271">
        <f t="shared" si="5"/>
        <v>0</v>
      </c>
      <c r="H33" s="271"/>
      <c r="I33" s="271"/>
      <c r="J33" s="250" t="e">
        <f t="shared" si="6"/>
        <v>#N/A</v>
      </c>
      <c r="K33" s="657"/>
      <c r="L33" s="660"/>
      <c r="M33" s="662"/>
      <c r="N33" s="682">
        <f t="shared" si="7"/>
        <v>0</v>
      </c>
      <c r="O33" s="682" t="str">
        <f t="shared" si="8"/>
        <v/>
      </c>
      <c r="P33" s="682" t="str">
        <f t="shared" si="36"/>
        <v/>
      </c>
      <c r="Q33" s="248" t="e">
        <f t="shared" si="9"/>
        <v>#N/A</v>
      </c>
      <c r="R33" s="657"/>
      <c r="S33" s="660"/>
      <c r="T33" s="662"/>
      <c r="U33" s="271">
        <f t="shared" si="10"/>
        <v>0</v>
      </c>
      <c r="V33" s="271" t="str">
        <f t="shared" si="11"/>
        <v/>
      </c>
      <c r="W33" s="271" t="str">
        <f t="shared" si="12"/>
        <v/>
      </c>
      <c r="X33" s="250" t="e">
        <f t="shared" si="13"/>
        <v>#N/A</v>
      </c>
      <c r="Y33" s="657"/>
      <c r="Z33" s="660"/>
      <c r="AA33" s="661"/>
      <c r="AB33" s="271">
        <f t="shared" si="14"/>
        <v>0</v>
      </c>
      <c r="AC33" s="271" t="str">
        <f t="shared" si="15"/>
        <v/>
      </c>
      <c r="AD33" s="271" t="str">
        <f t="shared" si="16"/>
        <v/>
      </c>
      <c r="AE33" s="250" t="e">
        <f t="shared" si="17"/>
        <v>#N/A</v>
      </c>
      <c r="AF33" s="657"/>
      <c r="AG33" s="660"/>
      <c r="AH33" s="659"/>
      <c r="AI33" s="271">
        <f t="shared" si="18"/>
        <v>0</v>
      </c>
      <c r="AJ33" s="271" t="str">
        <f t="shared" si="19"/>
        <v/>
      </c>
      <c r="AK33" s="682" t="str">
        <f t="shared" si="20"/>
        <v/>
      </c>
      <c r="AL33" s="248" t="e">
        <f t="shared" si="21"/>
        <v>#N/A</v>
      </c>
      <c r="AM33" s="657"/>
      <c r="AN33" s="660"/>
      <c r="AO33" s="659"/>
      <c r="AP33" s="271">
        <f t="shared" si="22"/>
        <v>0</v>
      </c>
      <c r="AQ33" s="271" t="str">
        <f t="shared" si="23"/>
        <v/>
      </c>
      <c r="AR33" s="271" t="str">
        <f t="shared" si="24"/>
        <v/>
      </c>
      <c r="AS33" s="271">
        <f t="shared" si="25"/>
        <v>0</v>
      </c>
      <c r="AT33" s="1078">
        <f t="shared" si="26"/>
        <v>0</v>
      </c>
      <c r="AU33" s="1078"/>
      <c r="AV33" s="388">
        <f t="shared" si="27"/>
        <v>0</v>
      </c>
      <c r="AW33" s="359"/>
      <c r="AY33" s="378">
        <f t="shared" si="28"/>
        <v>0</v>
      </c>
      <c r="AZ33" s="378" t="str">
        <f t="shared" si="29"/>
        <v>SAT</v>
      </c>
      <c r="BA33" s="686" t="str">
        <f t="shared" si="30"/>
        <v/>
      </c>
      <c r="BB33" s="378"/>
      <c r="BC33" s="378">
        <f t="shared" si="31"/>
        <v>0</v>
      </c>
      <c r="BD33" s="378" t="str">
        <f t="shared" si="32"/>
        <v>SAT</v>
      </c>
      <c r="BE33" s="388"/>
      <c r="BF33" s="388"/>
      <c r="BG33" s="378">
        <f t="shared" si="1"/>
        <v>0</v>
      </c>
      <c r="BH33" s="378" t="str">
        <f t="shared" si="33"/>
        <v>SAT</v>
      </c>
      <c r="BI33" s="686"/>
      <c r="BJ33" s="378" t="str">
        <f t="shared" si="2"/>
        <v/>
      </c>
      <c r="BK33" s="378" t="str">
        <f t="shared" si="3"/>
        <v/>
      </c>
      <c r="BL33" s="378" t="str">
        <f t="shared" si="4"/>
        <v/>
      </c>
      <c r="BM33" s="378">
        <f t="shared" si="34"/>
        <v>0</v>
      </c>
      <c r="BN33" s="378" t="str">
        <f t="shared" si="35"/>
        <v>SAT</v>
      </c>
      <c r="BO33" s="358"/>
      <c r="BP33" s="358"/>
      <c r="BQ33" s="358"/>
      <c r="BR33" s="358"/>
      <c r="BS33" s="358"/>
      <c r="BT33" s="358"/>
      <c r="BU33" s="358"/>
      <c r="BV33" s="358"/>
      <c r="BW33" s="358"/>
      <c r="BX33" s="357"/>
      <c r="BY33" s="372"/>
    </row>
    <row r="34" spans="1:131" s="292" customFormat="1" x14ac:dyDescent="0.2">
      <c r="A34" s="292">
        <v>1</v>
      </c>
      <c r="C34" s="371"/>
      <c r="D34" s="371"/>
      <c r="E34" s="371"/>
      <c r="AT34" s="389"/>
      <c r="AU34" s="371"/>
      <c r="AV34" s="355"/>
      <c r="AY34" s="372"/>
      <c r="AZ34" s="372"/>
      <c r="BA34" s="372"/>
      <c r="BB34" s="372"/>
      <c r="BC34" s="372"/>
      <c r="BD34" s="372"/>
      <c r="BE34" s="372"/>
      <c r="BF34" s="372"/>
      <c r="BG34" s="372"/>
      <c r="BH34" s="372"/>
      <c r="BI34" s="372"/>
      <c r="BJ34" s="372"/>
      <c r="BK34" s="372"/>
      <c r="BL34" s="372"/>
      <c r="BM34" s="372"/>
      <c r="BN34" s="372"/>
      <c r="BO34" s="372"/>
      <c r="BP34" s="372"/>
      <c r="BQ34" s="372"/>
      <c r="BR34" s="372"/>
      <c r="BS34" s="372"/>
      <c r="BT34" s="372"/>
      <c r="BU34" s="372"/>
      <c r="BV34" s="372"/>
      <c r="BW34" s="372"/>
      <c r="BX34" s="387"/>
      <c r="BY34" s="372"/>
    </row>
    <row r="35" spans="1:131" s="691" customFormat="1" ht="13.5" customHeight="1" thickBot="1" x14ac:dyDescent="0.25">
      <c r="A35" s="292">
        <v>1</v>
      </c>
      <c r="B35" s="292"/>
      <c r="C35" s="1074" t="s">
        <v>88</v>
      </c>
      <c r="D35" s="1075"/>
      <c r="E35" s="1075"/>
      <c r="F35" s="1076"/>
      <c r="G35" s="689"/>
      <c r="H35" s="249"/>
      <c r="I35" s="690"/>
      <c r="J35" s="1074" t="s">
        <v>87</v>
      </c>
      <c r="K35" s="1075"/>
      <c r="L35" s="1075"/>
      <c r="M35" s="1076"/>
      <c r="N35" s="689"/>
      <c r="O35" s="249"/>
      <c r="P35" s="690"/>
      <c r="Q35" s="1074" t="s">
        <v>89</v>
      </c>
      <c r="R35" s="1075"/>
      <c r="S35" s="1075"/>
      <c r="T35" s="1076"/>
      <c r="U35" s="249"/>
      <c r="V35" s="690"/>
      <c r="W35" s="690"/>
      <c r="X35" s="1074" t="s">
        <v>91</v>
      </c>
      <c r="Y35" s="1075"/>
      <c r="Z35" s="1075"/>
      <c r="AA35" s="1076"/>
      <c r="AB35" s="249"/>
      <c r="AC35" s="690"/>
      <c r="AD35" s="690"/>
      <c r="AE35" s="1080" t="s">
        <v>279</v>
      </c>
      <c r="AF35" s="1081"/>
      <c r="AG35" s="1081"/>
      <c r="AH35" s="1082"/>
      <c r="AI35" s="249"/>
      <c r="AJ35" s="387"/>
      <c r="AK35" s="387"/>
      <c r="AL35" s="1086"/>
      <c r="AM35" s="1087"/>
      <c r="AN35" s="1087"/>
      <c r="AO35" s="1088"/>
      <c r="AP35" s="249"/>
      <c r="AQ35" s="387"/>
      <c r="AR35" s="387"/>
      <c r="AS35" s="387"/>
      <c r="AT35" s="1098" t="s">
        <v>166</v>
      </c>
      <c r="AU35" s="1098"/>
      <c r="AV35" s="1095" t="s">
        <v>167</v>
      </c>
      <c r="AW35" s="359">
        <v>1059</v>
      </c>
      <c r="AX35" s="292" t="s">
        <v>170</v>
      </c>
      <c r="AY35" s="372"/>
      <c r="AZ35" s="1096" t="s">
        <v>266</v>
      </c>
      <c r="BA35" s="1096"/>
      <c r="BB35" s="1096"/>
      <c r="BC35" s="1096"/>
      <c r="BD35" s="1096"/>
      <c r="BE35" s="1096"/>
      <c r="BF35" s="1096"/>
      <c r="BG35" s="1096"/>
      <c r="BH35" s="1096"/>
      <c r="BI35" s="1096"/>
      <c r="BJ35" s="1096"/>
      <c r="BK35" s="1096"/>
      <c r="BL35" s="1096"/>
      <c r="BM35" s="1096"/>
      <c r="BN35" s="1096"/>
      <c r="BO35" s="1096"/>
      <c r="BP35" s="1096"/>
      <c r="BQ35" s="372"/>
      <c r="BR35" s="372"/>
      <c r="BS35" s="372"/>
      <c r="BT35" s="372"/>
      <c r="BU35" s="372"/>
      <c r="BV35" s="372"/>
      <c r="BW35" s="372"/>
      <c r="BX35" s="387"/>
      <c r="BY35" s="372"/>
      <c r="BZ35" s="292"/>
      <c r="CA35" s="292"/>
      <c r="CB35" s="292"/>
      <c r="CC35" s="292"/>
      <c r="CD35" s="292"/>
      <c r="CE35" s="292"/>
      <c r="CF35" s="292"/>
      <c r="CG35" s="292"/>
      <c r="CH35" s="292"/>
      <c r="CI35" s="292"/>
      <c r="CJ35" s="292"/>
      <c r="CK35" s="292"/>
      <c r="CL35" s="292"/>
      <c r="CM35" s="292"/>
      <c r="CN35" s="292"/>
      <c r="CO35" s="292"/>
      <c r="CP35" s="292"/>
      <c r="CQ35" s="292"/>
      <c r="CR35" s="292"/>
      <c r="CS35" s="292"/>
      <c r="CT35" s="292"/>
      <c r="CU35" s="292"/>
      <c r="CV35" s="292"/>
      <c r="CW35" s="292"/>
      <c r="CX35" s="292"/>
      <c r="CY35" s="292"/>
      <c r="CZ35" s="292"/>
      <c r="DA35" s="292"/>
      <c r="DB35" s="292"/>
      <c r="DC35" s="292"/>
      <c r="DD35" s="292"/>
      <c r="DE35" s="292"/>
      <c r="DF35" s="292"/>
      <c r="DG35" s="292"/>
      <c r="DH35" s="292"/>
      <c r="DI35" s="292"/>
      <c r="DJ35" s="292"/>
      <c r="DK35" s="292"/>
      <c r="DL35" s="292"/>
      <c r="DM35" s="292"/>
      <c r="DN35" s="292"/>
      <c r="DO35" s="292"/>
      <c r="DP35" s="292"/>
      <c r="DQ35" s="292"/>
      <c r="DR35" s="292"/>
      <c r="DS35" s="292"/>
      <c r="DT35" s="292"/>
      <c r="DU35" s="292"/>
      <c r="DV35" s="292"/>
      <c r="DW35" s="292"/>
      <c r="DX35" s="292"/>
      <c r="DY35" s="292"/>
      <c r="DZ35" s="292"/>
      <c r="EA35" s="292"/>
    </row>
    <row r="36" spans="1:131" s="691" customFormat="1" ht="12.75" customHeight="1" x14ac:dyDescent="0.25">
      <c r="A36" s="1071" t="s">
        <v>93</v>
      </c>
      <c r="B36" s="1072"/>
      <c r="C36" s="1075" t="s">
        <v>94</v>
      </c>
      <c r="D36" s="1076"/>
      <c r="E36" s="681" t="s">
        <v>95</v>
      </c>
      <c r="F36" s="681" t="s">
        <v>96</v>
      </c>
      <c r="G36" s="251"/>
      <c r="H36" s="251"/>
      <c r="I36" s="692"/>
      <c r="J36" s="1074" t="s">
        <v>94</v>
      </c>
      <c r="K36" s="1076"/>
      <c r="L36" s="681" t="s">
        <v>95</v>
      </c>
      <c r="M36" s="681" t="s">
        <v>96</v>
      </c>
      <c r="N36" s="251"/>
      <c r="O36" s="251"/>
      <c r="P36" s="692"/>
      <c r="Q36" s="1074" t="s">
        <v>94</v>
      </c>
      <c r="R36" s="1076"/>
      <c r="S36" s="681" t="s">
        <v>95</v>
      </c>
      <c r="T36" s="681" t="s">
        <v>96</v>
      </c>
      <c r="U36" s="251"/>
      <c r="V36" s="251"/>
      <c r="W36" s="251"/>
      <c r="X36" s="1074" t="s">
        <v>94</v>
      </c>
      <c r="Y36" s="1076"/>
      <c r="Z36" s="681" t="s">
        <v>95</v>
      </c>
      <c r="AA36" s="681" t="s">
        <v>96</v>
      </c>
      <c r="AB36" s="251"/>
      <c r="AC36" s="251"/>
      <c r="AD36" s="251"/>
      <c r="AE36" s="1083"/>
      <c r="AF36" s="1084"/>
      <c r="AG36" s="1084"/>
      <c r="AH36" s="1085"/>
      <c r="AI36" s="251"/>
      <c r="AJ36" s="387"/>
      <c r="AK36" s="387"/>
      <c r="AL36" s="1089"/>
      <c r="AM36" s="1090"/>
      <c r="AN36" s="1090"/>
      <c r="AO36" s="1091"/>
      <c r="AP36" s="251"/>
      <c r="AQ36" s="387"/>
      <c r="AR36" s="387"/>
      <c r="AS36" s="387"/>
      <c r="AT36" s="1098"/>
      <c r="AU36" s="1098"/>
      <c r="AV36" s="1095"/>
      <c r="AW36" s="676" t="s">
        <v>98</v>
      </c>
      <c r="AX36" s="292" t="s">
        <v>152</v>
      </c>
      <c r="AY36" s="372"/>
      <c r="AZ36" s="693" t="s">
        <v>267</v>
      </c>
      <c r="BA36" s="694"/>
      <c r="BB36" s="694"/>
      <c r="BC36" s="1092" t="s">
        <v>87</v>
      </c>
      <c r="BD36" s="1092"/>
      <c r="BE36" s="1092"/>
      <c r="BF36" s="1092" t="s">
        <v>89</v>
      </c>
      <c r="BG36" s="1092"/>
      <c r="BH36" s="1092"/>
      <c r="BI36" s="1092" t="s">
        <v>268</v>
      </c>
      <c r="BJ36" s="1092"/>
      <c r="BK36" s="1092"/>
      <c r="BL36" s="1092" t="s">
        <v>90</v>
      </c>
      <c r="BM36" s="1092"/>
      <c r="BN36" s="1092"/>
      <c r="BO36" s="1092" t="s">
        <v>269</v>
      </c>
      <c r="BP36" s="1092"/>
      <c r="BQ36" s="1092"/>
      <c r="BR36" s="1092" t="s">
        <v>270</v>
      </c>
      <c r="BS36" s="1092"/>
      <c r="BT36" s="1092"/>
      <c r="BU36" s="1092" t="s">
        <v>92</v>
      </c>
      <c r="BV36" s="1092"/>
      <c r="BW36" s="1092"/>
      <c r="BX36" s="372"/>
      <c r="BY36" s="372"/>
      <c r="BZ36" s="372"/>
      <c r="CA36" s="372"/>
      <c r="CB36" s="372"/>
      <c r="CC36" s="372"/>
      <c r="CD36" s="372"/>
      <c r="CE36" s="372"/>
      <c r="CF36" s="387"/>
      <c r="CG36" s="372"/>
      <c r="CH36" s="292"/>
      <c r="CI36" s="292"/>
      <c r="CJ36" s="292"/>
      <c r="CK36" s="292"/>
      <c r="CL36" s="292"/>
      <c r="CM36" s="292"/>
      <c r="CN36" s="292"/>
      <c r="CO36" s="292"/>
      <c r="CP36" s="292"/>
      <c r="CQ36" s="292"/>
      <c r="CR36" s="292"/>
      <c r="CS36" s="292"/>
      <c r="CT36" s="292"/>
      <c r="CU36" s="292"/>
      <c r="CV36" s="292"/>
      <c r="CW36" s="292"/>
      <c r="CX36" s="292"/>
      <c r="CY36" s="292"/>
      <c r="CZ36" s="292"/>
      <c r="DA36" s="292"/>
      <c r="DB36" s="292"/>
      <c r="DC36" s="292"/>
      <c r="DD36" s="292"/>
      <c r="DE36" s="292"/>
      <c r="DF36" s="292"/>
      <c r="DG36" s="292"/>
      <c r="DH36" s="292"/>
      <c r="DI36" s="292"/>
      <c r="DJ36" s="292"/>
      <c r="DK36" s="292"/>
      <c r="DL36" s="292"/>
      <c r="DM36" s="292"/>
      <c r="DN36" s="292"/>
      <c r="DO36" s="292"/>
      <c r="DP36" s="292"/>
      <c r="DQ36" s="292"/>
      <c r="DR36" s="292"/>
      <c r="DS36" s="292"/>
      <c r="DT36" s="292"/>
      <c r="DU36" s="292"/>
      <c r="DV36" s="292"/>
      <c r="DW36" s="292"/>
      <c r="DX36" s="292"/>
      <c r="DY36" s="292"/>
      <c r="DZ36" s="292"/>
      <c r="EA36" s="292"/>
    </row>
    <row r="37" spans="1:131" s="691" customFormat="1" ht="15" customHeight="1" x14ac:dyDescent="0.2">
      <c r="A37" s="1068" t="str">
        <f>T(Admin!D5)</f>
        <v>A</v>
      </c>
      <c r="B37" s="1069"/>
      <c r="C37" s="246" t="e">
        <f>LOOKUP(D37,D70:D107,C70:C107)</f>
        <v>#N/A</v>
      </c>
      <c r="D37" s="657"/>
      <c r="E37" s="660"/>
      <c r="F37" s="659"/>
      <c r="G37" s="251">
        <f>COUNTIF(C37:E37,"No-Go")</f>
        <v>0</v>
      </c>
      <c r="H37" s="251"/>
      <c r="I37" s="272" t="str">
        <f>IF(D37="","",LOOKUP(D37,$D$71:$D$107,$E$71:$E$107))</f>
        <v/>
      </c>
      <c r="J37" s="248" t="e">
        <f>LOOKUP(K37,K70:K109,J70:J109)</f>
        <v>#N/A</v>
      </c>
      <c r="K37" s="657"/>
      <c r="L37" s="660"/>
      <c r="M37" s="659"/>
      <c r="N37" s="251">
        <f>COUNTIF(J37:L37,"No-Go")</f>
        <v>0</v>
      </c>
      <c r="O37" s="251"/>
      <c r="P37" s="271" t="str">
        <f>IF(K37="","",LOOKUP(K37,$K$71:$K$109,$L$71:$L$109))</f>
        <v/>
      </c>
      <c r="Q37" s="250" t="e">
        <f>LOOKUP(R37,R69:R112,Q69:Q112)</f>
        <v>#N/A</v>
      </c>
      <c r="R37" s="657"/>
      <c r="S37" s="660"/>
      <c r="T37" s="659"/>
      <c r="U37" s="251">
        <f>COUNTIF(Q37:S37,"No-Go")</f>
        <v>0</v>
      </c>
      <c r="V37" s="251"/>
      <c r="W37" s="271" t="str">
        <f>IF(R37="","",LOOKUP(R37,$R$70:$R$112,$S$70:$S$112))</f>
        <v/>
      </c>
      <c r="X37" s="1110" t="s">
        <v>333</v>
      </c>
      <c r="Y37" s="1102"/>
      <c r="Z37" s="1102"/>
      <c r="AA37" s="1103"/>
      <c r="AB37" s="251">
        <f>COUNTIF(X37:Z37,"No-Go")</f>
        <v>0</v>
      </c>
      <c r="AC37" s="251"/>
      <c r="AD37" s="251"/>
      <c r="AE37" s="695"/>
      <c r="AF37" s="695"/>
      <c r="AG37" s="695"/>
      <c r="AH37" s="695"/>
      <c r="AI37" s="251">
        <f>COUNTIF(AE37:AG37,"No-Go")</f>
        <v>0</v>
      </c>
      <c r="AJ37" s="251"/>
      <c r="AK37" s="252">
        <f>SUM(G37,N37,U37,AB37,AI37)</f>
        <v>0</v>
      </c>
      <c r="AL37" s="696">
        <f>COUNTIF(J4:J33,"No-Go")</f>
        <v>0</v>
      </c>
      <c r="AM37" s="696">
        <f>COUNTIF(L4:L33,"No-Go")</f>
        <v>0</v>
      </c>
      <c r="AN37" s="292"/>
      <c r="AO37" s="697" t="e">
        <f>BB67</f>
        <v>#DIV/0!</v>
      </c>
      <c r="AP37" s="251">
        <f t="shared" ref="AP37:AP46" si="37">COUNTIF(AL37:AM37,"No-Go")</f>
        <v>0</v>
      </c>
      <c r="AQ37" s="251"/>
      <c r="AR37" s="387"/>
      <c r="AS37" s="252">
        <f>SUM(N37,U37,AB37,AI37,AP37)</f>
        <v>0</v>
      </c>
      <c r="AT37" s="1078">
        <f>COUNTIF(C37:AE37,"SUP")</f>
        <v>0</v>
      </c>
      <c r="AU37" s="1078"/>
      <c r="AV37" s="388">
        <f>COUNTIF(C37:AE37,"SAT")</f>
        <v>0</v>
      </c>
      <c r="AW37" s="359">
        <f>SUM(AT4,AT37)</f>
        <v>0</v>
      </c>
      <c r="AX37" s="279">
        <f>SUM(AS4,AS37)</f>
        <v>0</v>
      </c>
      <c r="AY37" s="360">
        <v>8</v>
      </c>
      <c r="AZ37" s="361" t="str">
        <f>I37</f>
        <v/>
      </c>
      <c r="BA37" s="362" t="str">
        <f t="shared" ref="BA37:BA65" si="38">IF(AZ37="","",SUM(AZ37/AY37))</f>
        <v/>
      </c>
      <c r="BB37" s="363" t="str">
        <f>IF(E37="",AZ37,70)</f>
        <v/>
      </c>
      <c r="BC37" s="361" t="str">
        <f>P37</f>
        <v/>
      </c>
      <c r="BD37" s="362" t="str">
        <f>IF(BC37="","",SUM(BC37/AY37))</f>
        <v/>
      </c>
      <c r="BE37" s="363" t="str">
        <f>IF(H37="",BC37,70)</f>
        <v/>
      </c>
      <c r="BF37" s="361" t="str">
        <f>W37</f>
        <v/>
      </c>
      <c r="BG37" s="362" t="str">
        <f>IF(BF37="","",SUM(BF37/AY37))</f>
        <v/>
      </c>
      <c r="BH37" s="364" t="str">
        <f>IF(S37="",BF37,70)</f>
        <v/>
      </c>
      <c r="BI37" s="361" t="str">
        <f>W4</f>
        <v/>
      </c>
      <c r="BJ37" s="362" t="str">
        <f>IF(BI37="","",SUM(BI37/AY37))</f>
        <v/>
      </c>
      <c r="BK37" s="364" t="str">
        <f>IF(S4="",BI37,70)</f>
        <v/>
      </c>
      <c r="BL37" s="361" t="str">
        <f>AR4</f>
        <v/>
      </c>
      <c r="BM37" s="362" t="str">
        <f>IF(BL37="","",SUM(BL37/AY37))</f>
        <v/>
      </c>
      <c r="BN37" s="364" t="str">
        <f>IF(AN4="",BL37,70)</f>
        <v/>
      </c>
      <c r="BO37" s="361" t="str">
        <f>AD4</f>
        <v/>
      </c>
      <c r="BP37" s="362" t="str">
        <f>IF(BO37="","",SUM(BO37/AY37))</f>
        <v/>
      </c>
      <c r="BQ37" s="364" t="str">
        <f>IF(Z4="",BO37,70)</f>
        <v/>
      </c>
      <c r="BR37" s="361" t="str">
        <f>P4</f>
        <v/>
      </c>
      <c r="BS37" s="362" t="str">
        <f>IF(BR37="","",SUM(BR37/AY37))</f>
        <v/>
      </c>
      <c r="BT37" s="364" t="str">
        <f>IF(L4="",BR37,70)</f>
        <v/>
      </c>
      <c r="BU37" s="361" t="str">
        <f>AK4</f>
        <v/>
      </c>
      <c r="BV37" s="362" t="str">
        <f>IF(BU37="","",SUM(BU37/AY37))</f>
        <v/>
      </c>
      <c r="BW37" s="364" t="str">
        <f>IF(AG4="",BU37,70)</f>
        <v/>
      </c>
      <c r="BX37" s="365">
        <f t="shared" ref="BX37:BX66" si="39">SUM(BA37,BD37,BG37,BJ37,BM37,BP37,BS37,BV37)</f>
        <v>0</v>
      </c>
      <c r="BY37" s="372"/>
      <c r="BZ37" s="372"/>
      <c r="CA37" s="372"/>
      <c r="CB37" s="372"/>
      <c r="CC37" s="372"/>
      <c r="CD37" s="372"/>
      <c r="CE37" s="372"/>
      <c r="CF37" s="387"/>
      <c r="CG37" s="372"/>
      <c r="CH37" s="292"/>
      <c r="CI37" s="292"/>
      <c r="CJ37" s="292"/>
      <c r="CK37" s="292"/>
      <c r="CL37" s="292"/>
      <c r="CM37" s="292"/>
      <c r="CN37" s="292"/>
      <c r="CO37" s="292"/>
      <c r="CP37" s="292"/>
      <c r="CQ37" s="292"/>
      <c r="CR37" s="292"/>
      <c r="CS37" s="292"/>
      <c r="CT37" s="292"/>
      <c r="CU37" s="292"/>
      <c r="CV37" s="292"/>
      <c r="CW37" s="292"/>
      <c r="CX37" s="292"/>
      <c r="CY37" s="292"/>
      <c r="CZ37" s="292"/>
      <c r="DA37" s="292"/>
      <c r="DB37" s="292"/>
      <c r="DC37" s="292"/>
      <c r="DD37" s="292"/>
      <c r="DE37" s="292"/>
      <c r="DF37" s="292"/>
      <c r="DG37" s="292"/>
      <c r="DH37" s="292"/>
      <c r="DI37" s="292"/>
      <c r="DJ37" s="292"/>
      <c r="DK37" s="292"/>
      <c r="DL37" s="292"/>
      <c r="DM37" s="292"/>
      <c r="DN37" s="292"/>
      <c r="DO37" s="292"/>
      <c r="DP37" s="292"/>
      <c r="DQ37" s="292"/>
      <c r="DR37" s="292"/>
      <c r="DS37" s="292"/>
      <c r="DT37" s="292"/>
      <c r="DU37" s="292"/>
      <c r="DV37" s="292"/>
      <c r="DW37" s="292"/>
      <c r="DX37" s="292"/>
      <c r="DY37" s="292"/>
      <c r="DZ37" s="292"/>
      <c r="EA37" s="292"/>
    </row>
    <row r="38" spans="1:131" s="691" customFormat="1" ht="15" customHeight="1" x14ac:dyDescent="0.2">
      <c r="A38" s="1068" t="str">
        <f>T(Admin!D6)</f>
        <v>A</v>
      </c>
      <c r="B38" s="1069"/>
      <c r="C38" s="246" t="e">
        <f>LOOKUP(D38,D70:D107,C70:C107)</f>
        <v>#N/A</v>
      </c>
      <c r="D38" s="657"/>
      <c r="E38" s="660"/>
      <c r="F38" s="659"/>
      <c r="G38" s="251">
        <f t="shared" ref="G38:G66" si="40">COUNTIF(C38:E38,"No-Go")</f>
        <v>0</v>
      </c>
      <c r="H38" s="251"/>
      <c r="I38" s="272" t="str">
        <f t="shared" ref="I38:I66" si="41">IF(D38="","",LOOKUP(D38,$D$71:$D$107,$E$71:$E$107))</f>
        <v/>
      </c>
      <c r="J38" s="248" t="e">
        <f>LOOKUP(K38,K70:K109,J70:J109)</f>
        <v>#N/A</v>
      </c>
      <c r="K38" s="657"/>
      <c r="L38" s="660"/>
      <c r="M38" s="659"/>
      <c r="N38" s="251">
        <f t="shared" ref="N38:N66" si="42">COUNTIF(J38:L38,"No-Go")</f>
        <v>0</v>
      </c>
      <c r="O38" s="251"/>
      <c r="P38" s="271" t="str">
        <f t="shared" ref="P38:P66" si="43">IF(K38="","",LOOKUP(K38,$K$71:$K$109,$L$71:$L$109))</f>
        <v/>
      </c>
      <c r="Q38" s="250" t="e">
        <f>LOOKUP(R38,R69:R112,Q69:Q112)</f>
        <v>#N/A</v>
      </c>
      <c r="R38" s="657"/>
      <c r="S38" s="660"/>
      <c r="T38" s="659"/>
      <c r="U38" s="251">
        <f t="shared" ref="U38:U66" si="44">COUNTIF(Q38:S38,"No-Go")</f>
        <v>0</v>
      </c>
      <c r="V38" s="251"/>
      <c r="W38" s="271" t="str">
        <f t="shared" ref="W38:W66" si="45">IF(R38="","",LOOKUP(R38,$R$70:$R$112,$S$70:$S$112))</f>
        <v/>
      </c>
      <c r="X38" s="1111"/>
      <c r="Y38" s="1105"/>
      <c r="Z38" s="1105"/>
      <c r="AA38" s="1106"/>
      <c r="AB38" s="251">
        <f t="shared" ref="AB38:AB66" si="46">COUNTIF(X38:Z38,"No-Go")</f>
        <v>0</v>
      </c>
      <c r="AC38" s="251"/>
      <c r="AD38" s="251"/>
      <c r="AE38" s="1070" t="s">
        <v>280</v>
      </c>
      <c r="AF38" s="1070"/>
      <c r="AG38" s="1070"/>
      <c r="AH38" s="698">
        <f>COUNTIF(Admin!D5:D34,"*")</f>
        <v>5</v>
      </c>
      <c r="AI38" s="251">
        <f t="shared" ref="AI38:AI66" si="47">COUNTIF(AE38:AG38,"No-Go")</f>
        <v>0</v>
      </c>
      <c r="AJ38" s="251"/>
      <c r="AK38" s="252">
        <f t="shared" ref="AK38:AK66" si="48">SUM(G38,N38,U38,AB38,AI38)</f>
        <v>0</v>
      </c>
      <c r="AL38" s="696">
        <f>COUNTIF(Q4:Q33,"No-Go")</f>
        <v>0</v>
      </c>
      <c r="AM38" s="696">
        <f>COUNTIF(S4:S33,"No-Go")</f>
        <v>0</v>
      </c>
      <c r="AN38" s="292"/>
      <c r="AO38" s="697" t="e">
        <f>BE67</f>
        <v>#DIV/0!</v>
      </c>
      <c r="AP38" s="251">
        <f t="shared" si="37"/>
        <v>0</v>
      </c>
      <c r="AQ38" s="251"/>
      <c r="AR38" s="387"/>
      <c r="AS38" s="252">
        <f t="shared" ref="AS38:AS66" si="49">SUM(N38,U38,AB38,AI38,AP38)</f>
        <v>0</v>
      </c>
      <c r="AT38" s="1078">
        <f t="shared" ref="AT38:AT66" si="50">COUNTIF(C38:AE38,"SUP")</f>
        <v>0</v>
      </c>
      <c r="AU38" s="1078"/>
      <c r="AV38" s="388">
        <f t="shared" ref="AV38:AV66" si="51">COUNTIF(C38:AE38,"SAT")</f>
        <v>0</v>
      </c>
      <c r="AW38" s="359">
        <f t="shared" ref="AW38:AW66" si="52">SUM(AT5,AT38)</f>
        <v>0</v>
      </c>
      <c r="AX38" s="279">
        <f t="shared" ref="AX38:AX66" si="53">SUM(AS5,AS38)</f>
        <v>0</v>
      </c>
      <c r="AY38" s="360">
        <v>8</v>
      </c>
      <c r="AZ38" s="366" t="str">
        <f t="shared" ref="AZ38:AZ66" si="54">I38</f>
        <v/>
      </c>
      <c r="BA38" s="362" t="str">
        <f t="shared" si="38"/>
        <v/>
      </c>
      <c r="BB38" s="367" t="str">
        <f t="shared" ref="BB38:BB66" si="55">IF(E38="",AZ38,70)</f>
        <v/>
      </c>
      <c r="BC38" s="366" t="str">
        <f t="shared" ref="BC38:BC66" si="56">P38</f>
        <v/>
      </c>
      <c r="BD38" s="362" t="str">
        <f t="shared" ref="BD38:BD66" si="57">IF(BC38="","",SUM(BC38/AY38))</f>
        <v/>
      </c>
      <c r="BE38" s="368" t="str">
        <f t="shared" ref="BE38:BE66" si="58">IF(L38="",BC38,70)</f>
        <v/>
      </c>
      <c r="BF38" s="366" t="str">
        <f t="shared" ref="BF38:BF66" si="59">W38</f>
        <v/>
      </c>
      <c r="BG38" s="362" t="str">
        <f t="shared" ref="BG38:BG65" si="60">IF(BF38="","",SUM(BF38/AY38))</f>
        <v/>
      </c>
      <c r="BH38" s="368" t="str">
        <f t="shared" ref="BH38:BH66" si="61">IF(S38="",BF38,70)</f>
        <v/>
      </c>
      <c r="BI38" s="366" t="str">
        <f t="shared" ref="BI38:BI66" si="62">W5</f>
        <v/>
      </c>
      <c r="BJ38" s="362" t="str">
        <f t="shared" ref="BJ38:BJ66" si="63">IF(BI38="","",SUM(BI38/AY38))</f>
        <v/>
      </c>
      <c r="BK38" s="368" t="str">
        <f t="shared" ref="BK38:BK66" si="64">IF(S5="",BI38,70)</f>
        <v/>
      </c>
      <c r="BL38" s="366" t="str">
        <f t="shared" ref="BL38:BL66" si="65">AR5</f>
        <v/>
      </c>
      <c r="BM38" s="362" t="str">
        <f t="shared" ref="BM38:BM66" si="66">IF(BL38="","",SUM(BL38/AY38))</f>
        <v/>
      </c>
      <c r="BN38" s="368" t="str">
        <f t="shared" ref="BN38:BN66" si="67">IF(AN5="",BL38,70)</f>
        <v/>
      </c>
      <c r="BO38" s="366" t="str">
        <f t="shared" ref="BO38:BO66" si="68">AD5</f>
        <v/>
      </c>
      <c r="BP38" s="362" t="str">
        <f t="shared" ref="BP38:BP66" si="69">IF(BO38="","",SUM(BO38/AY38))</f>
        <v/>
      </c>
      <c r="BQ38" s="368" t="str">
        <f t="shared" ref="BQ38:BQ66" si="70">IF(Z5="",BO38,70)</f>
        <v/>
      </c>
      <c r="BR38" s="366" t="str">
        <f t="shared" ref="BR38:BR66" si="71">P5</f>
        <v/>
      </c>
      <c r="BS38" s="362" t="str">
        <f t="shared" ref="BS38:BS66" si="72">IF(BR38="","",SUM(BR38/AY38))</f>
        <v/>
      </c>
      <c r="BT38" s="368" t="str">
        <f t="shared" ref="BT38:BT66" si="73">IF(L5="",BR38,70)</f>
        <v/>
      </c>
      <c r="BU38" s="366" t="str">
        <f t="shared" ref="BU38:BU66" si="74">AK5</f>
        <v/>
      </c>
      <c r="BV38" s="362" t="str">
        <f t="shared" ref="BV38:BV65" si="75">IF(BU38="","",SUM(BU38/AY38))</f>
        <v/>
      </c>
      <c r="BW38" s="368" t="str">
        <f t="shared" ref="BW38:BW66" si="76">IF(AG5="",BU38,70)</f>
        <v/>
      </c>
      <c r="BX38" s="369">
        <f t="shared" si="39"/>
        <v>0</v>
      </c>
      <c r="BY38" s="372"/>
      <c r="BZ38" s="372"/>
      <c r="CA38" s="372"/>
      <c r="CB38" s="372"/>
      <c r="CC38" s="372"/>
      <c r="CD38" s="372"/>
      <c r="CE38" s="372"/>
      <c r="CF38" s="387"/>
      <c r="CG38" s="372"/>
      <c r="CH38" s="292"/>
      <c r="CI38" s="292"/>
      <c r="CJ38" s="292"/>
      <c r="CK38" s="292"/>
      <c r="CL38" s="292"/>
      <c r="CM38" s="292"/>
      <c r="CN38" s="292"/>
      <c r="CO38" s="292"/>
      <c r="CP38" s="292"/>
      <c r="CQ38" s="292"/>
      <c r="CR38" s="292"/>
      <c r="CS38" s="292"/>
      <c r="CT38" s="292"/>
      <c r="CU38" s="292"/>
      <c r="CV38" s="292"/>
      <c r="CW38" s="292"/>
      <c r="CX38" s="292"/>
      <c r="CY38" s="292"/>
      <c r="CZ38" s="292"/>
      <c r="DA38" s="292"/>
      <c r="DB38" s="292"/>
      <c r="DC38" s="292"/>
      <c r="DD38" s="292"/>
      <c r="DE38" s="292"/>
      <c r="DF38" s="292"/>
      <c r="DG38" s="292"/>
      <c r="DH38" s="292"/>
      <c r="DI38" s="292"/>
      <c r="DJ38" s="292"/>
      <c r="DK38" s="292"/>
      <c r="DL38" s="292"/>
      <c r="DM38" s="292"/>
      <c r="DN38" s="292"/>
      <c r="DO38" s="292"/>
      <c r="DP38" s="292"/>
      <c r="DQ38" s="292"/>
      <c r="DR38" s="292"/>
      <c r="DS38" s="292"/>
      <c r="DT38" s="292"/>
      <c r="DU38" s="292"/>
      <c r="DV38" s="292"/>
      <c r="DW38" s="292"/>
      <c r="DX38" s="292"/>
      <c r="DY38" s="292"/>
      <c r="DZ38" s="292"/>
      <c r="EA38" s="292"/>
    </row>
    <row r="39" spans="1:131" s="691" customFormat="1" ht="15" customHeight="1" x14ac:dyDescent="0.2">
      <c r="A39" s="1068" t="str">
        <f>T(Admin!D7)</f>
        <v>A</v>
      </c>
      <c r="B39" s="1069"/>
      <c r="C39" s="246" t="e">
        <f>LOOKUP(D39,D70:D107,C70:C107)</f>
        <v>#N/A</v>
      </c>
      <c r="D39" s="657"/>
      <c r="E39" s="660"/>
      <c r="F39" s="659"/>
      <c r="G39" s="251">
        <f t="shared" si="40"/>
        <v>0</v>
      </c>
      <c r="H39" s="251"/>
      <c r="I39" s="272" t="str">
        <f t="shared" si="41"/>
        <v/>
      </c>
      <c r="J39" s="248" t="e">
        <f>LOOKUP(K39,K70:K109,J70:J109)</f>
        <v>#N/A</v>
      </c>
      <c r="K39" s="657"/>
      <c r="L39" s="660"/>
      <c r="M39" s="659"/>
      <c r="N39" s="251">
        <f t="shared" si="42"/>
        <v>0</v>
      </c>
      <c r="O39" s="251"/>
      <c r="P39" s="271" t="str">
        <f t="shared" si="43"/>
        <v/>
      </c>
      <c r="Q39" s="250" t="e">
        <f>LOOKUP(R39,R69:R112,Q69:Q112)</f>
        <v>#N/A</v>
      </c>
      <c r="R39" s="657"/>
      <c r="S39" s="660"/>
      <c r="T39" s="659"/>
      <c r="U39" s="251">
        <f t="shared" si="44"/>
        <v>0</v>
      </c>
      <c r="V39" s="251"/>
      <c r="W39" s="271" t="str">
        <f t="shared" si="45"/>
        <v/>
      </c>
      <c r="X39" s="1111"/>
      <c r="Y39" s="1105"/>
      <c r="Z39" s="1105"/>
      <c r="AA39" s="1106"/>
      <c r="AB39" s="251">
        <f t="shared" si="46"/>
        <v>0</v>
      </c>
      <c r="AC39" s="251"/>
      <c r="AD39" s="251"/>
      <c r="AE39" s="695"/>
      <c r="AF39" s="695"/>
      <c r="AG39" s="695"/>
      <c r="AH39" s="695"/>
      <c r="AI39" s="251">
        <f t="shared" si="47"/>
        <v>0</v>
      </c>
      <c r="AJ39" s="251"/>
      <c r="AK39" s="252">
        <f t="shared" si="48"/>
        <v>0</v>
      </c>
      <c r="AL39" s="696">
        <f>COUNTIF(X4:X33,"No-Go")</f>
        <v>0</v>
      </c>
      <c r="AM39" s="696">
        <f>COUNTIF(Z4:Z33,"No-Go")</f>
        <v>0</v>
      </c>
      <c r="AN39" s="292"/>
      <c r="AO39" s="697" t="e">
        <f>BH67</f>
        <v>#DIV/0!</v>
      </c>
      <c r="AP39" s="251">
        <f t="shared" si="37"/>
        <v>0</v>
      </c>
      <c r="AQ39" s="251"/>
      <c r="AR39" s="387"/>
      <c r="AS39" s="252">
        <f t="shared" si="49"/>
        <v>0</v>
      </c>
      <c r="AT39" s="1078">
        <f t="shared" si="50"/>
        <v>0</v>
      </c>
      <c r="AU39" s="1078"/>
      <c r="AV39" s="388">
        <f t="shared" si="51"/>
        <v>0</v>
      </c>
      <c r="AW39" s="359">
        <f t="shared" si="52"/>
        <v>0</v>
      </c>
      <c r="AX39" s="279">
        <f t="shared" si="53"/>
        <v>0</v>
      </c>
      <c r="AY39" s="360">
        <v>8</v>
      </c>
      <c r="AZ39" s="366" t="str">
        <f t="shared" si="54"/>
        <v/>
      </c>
      <c r="BA39" s="362" t="str">
        <f t="shared" si="38"/>
        <v/>
      </c>
      <c r="BB39" s="367" t="str">
        <f t="shared" si="55"/>
        <v/>
      </c>
      <c r="BC39" s="366" t="str">
        <f t="shared" si="56"/>
        <v/>
      </c>
      <c r="BD39" s="362" t="str">
        <f t="shared" si="57"/>
        <v/>
      </c>
      <c r="BE39" s="368" t="str">
        <f t="shared" si="58"/>
        <v/>
      </c>
      <c r="BF39" s="366" t="str">
        <f t="shared" si="59"/>
        <v/>
      </c>
      <c r="BG39" s="362" t="str">
        <f t="shared" si="60"/>
        <v/>
      </c>
      <c r="BH39" s="368" t="str">
        <f t="shared" si="61"/>
        <v/>
      </c>
      <c r="BI39" s="366" t="str">
        <f t="shared" si="62"/>
        <v/>
      </c>
      <c r="BJ39" s="362" t="str">
        <f t="shared" si="63"/>
        <v/>
      </c>
      <c r="BK39" s="368" t="str">
        <f t="shared" si="64"/>
        <v/>
      </c>
      <c r="BL39" s="366" t="str">
        <f t="shared" si="65"/>
        <v/>
      </c>
      <c r="BM39" s="362" t="str">
        <f t="shared" si="66"/>
        <v/>
      </c>
      <c r="BN39" s="368" t="str">
        <f t="shared" si="67"/>
        <v/>
      </c>
      <c r="BO39" s="366" t="str">
        <f t="shared" si="68"/>
        <v/>
      </c>
      <c r="BP39" s="362" t="str">
        <f t="shared" si="69"/>
        <v/>
      </c>
      <c r="BQ39" s="368" t="str">
        <f t="shared" si="70"/>
        <v/>
      </c>
      <c r="BR39" s="366" t="str">
        <f t="shared" si="71"/>
        <v/>
      </c>
      <c r="BS39" s="362" t="str">
        <f t="shared" si="72"/>
        <v/>
      </c>
      <c r="BT39" s="368" t="str">
        <f t="shared" si="73"/>
        <v/>
      </c>
      <c r="BU39" s="366" t="str">
        <f t="shared" si="74"/>
        <v/>
      </c>
      <c r="BV39" s="362" t="str">
        <f t="shared" si="75"/>
        <v/>
      </c>
      <c r="BW39" s="368" t="str">
        <f t="shared" si="76"/>
        <v/>
      </c>
      <c r="BX39" s="369">
        <f t="shared" si="39"/>
        <v>0</v>
      </c>
      <c r="BY39" s="372"/>
      <c r="BZ39" s="372"/>
      <c r="CA39" s="372"/>
      <c r="CB39" s="372"/>
      <c r="CC39" s="372"/>
      <c r="CD39" s="372"/>
      <c r="CE39" s="372"/>
      <c r="CF39" s="387"/>
      <c r="CG39" s="372"/>
      <c r="CH39" s="292"/>
      <c r="CI39" s="292"/>
      <c r="CJ39" s="292"/>
      <c r="CK39" s="292"/>
      <c r="CL39" s="292"/>
      <c r="CM39" s="292"/>
      <c r="CN39" s="292"/>
      <c r="CO39" s="292"/>
      <c r="CP39" s="292"/>
      <c r="CQ39" s="292"/>
      <c r="CR39" s="292"/>
      <c r="CS39" s="292"/>
      <c r="CT39" s="292"/>
      <c r="CU39" s="292"/>
      <c r="CV39" s="292"/>
      <c r="CW39" s="292"/>
      <c r="CX39" s="292"/>
      <c r="CY39" s="292"/>
      <c r="CZ39" s="292"/>
      <c r="DA39" s="292"/>
      <c r="DB39" s="292"/>
      <c r="DC39" s="292"/>
      <c r="DD39" s="292"/>
      <c r="DE39" s="292"/>
      <c r="DF39" s="292"/>
      <c r="DG39" s="292"/>
      <c r="DH39" s="292"/>
      <c r="DI39" s="292"/>
      <c r="DJ39" s="292"/>
      <c r="DK39" s="292"/>
      <c r="DL39" s="292"/>
      <c r="DM39" s="292"/>
      <c r="DN39" s="292"/>
      <c r="DO39" s="292"/>
      <c r="DP39" s="292"/>
      <c r="DQ39" s="292"/>
      <c r="DR39" s="292"/>
      <c r="DS39" s="292"/>
      <c r="DT39" s="292"/>
      <c r="DU39" s="292"/>
      <c r="DV39" s="292"/>
      <c r="DW39" s="292"/>
      <c r="DX39" s="292"/>
      <c r="DY39" s="292"/>
      <c r="DZ39" s="292"/>
      <c r="EA39" s="292"/>
    </row>
    <row r="40" spans="1:131" s="691" customFormat="1" ht="15" customHeight="1" x14ac:dyDescent="0.2">
      <c r="A40" s="1068" t="str">
        <f>T(Admin!D8)</f>
        <v>A</v>
      </c>
      <c r="B40" s="1069"/>
      <c r="C40" s="246" t="e">
        <f>LOOKUP(D40,D70:D107,C70:C107)</f>
        <v>#N/A</v>
      </c>
      <c r="D40" s="657"/>
      <c r="E40" s="660"/>
      <c r="F40" s="659"/>
      <c r="G40" s="251">
        <f t="shared" si="40"/>
        <v>0</v>
      </c>
      <c r="H40" s="251"/>
      <c r="I40" s="272" t="str">
        <f t="shared" si="41"/>
        <v/>
      </c>
      <c r="J40" s="248" t="e">
        <f>LOOKUP(K40,K70:K109,J70:J109)</f>
        <v>#N/A</v>
      </c>
      <c r="K40" s="657"/>
      <c r="L40" s="660"/>
      <c r="M40" s="659"/>
      <c r="N40" s="251">
        <f t="shared" si="42"/>
        <v>0</v>
      </c>
      <c r="O40" s="251"/>
      <c r="P40" s="271" t="str">
        <f t="shared" si="43"/>
        <v/>
      </c>
      <c r="Q40" s="250" t="e">
        <f>LOOKUP(R40,R69:R112,Q69:Q112)</f>
        <v>#N/A</v>
      </c>
      <c r="R40" s="657"/>
      <c r="S40" s="660"/>
      <c r="T40" s="659"/>
      <c r="U40" s="251">
        <f t="shared" si="44"/>
        <v>0</v>
      </c>
      <c r="V40" s="251"/>
      <c r="W40" s="271" t="str">
        <f t="shared" si="45"/>
        <v/>
      </c>
      <c r="X40" s="1111"/>
      <c r="Y40" s="1105"/>
      <c r="Z40" s="1105"/>
      <c r="AA40" s="1106"/>
      <c r="AB40" s="251">
        <f t="shared" si="46"/>
        <v>0</v>
      </c>
      <c r="AC40" s="251"/>
      <c r="AD40" s="251"/>
      <c r="AE40" s="1073" t="s">
        <v>281</v>
      </c>
      <c r="AF40" s="1073"/>
      <c r="AG40" s="1073"/>
      <c r="AH40" s="698">
        <f>AL45</f>
        <v>0</v>
      </c>
      <c r="AI40" s="251">
        <f t="shared" si="47"/>
        <v>0</v>
      </c>
      <c r="AJ40" s="251"/>
      <c r="AK40" s="252">
        <f t="shared" si="48"/>
        <v>0</v>
      </c>
      <c r="AL40" s="696">
        <f>COUNTIF(AE4:AE33,"No-Go")</f>
        <v>0</v>
      </c>
      <c r="AM40" s="696">
        <f>COUNTIF(AG4:AG33,"No-Go")</f>
        <v>0</v>
      </c>
      <c r="AN40" s="292"/>
      <c r="AO40" s="697" t="e">
        <f>BK67</f>
        <v>#DIV/0!</v>
      </c>
      <c r="AP40" s="251">
        <f t="shared" si="37"/>
        <v>0</v>
      </c>
      <c r="AQ40" s="251"/>
      <c r="AR40" s="387"/>
      <c r="AS40" s="252">
        <f t="shared" si="49"/>
        <v>0</v>
      </c>
      <c r="AT40" s="1078">
        <f t="shared" si="50"/>
        <v>0</v>
      </c>
      <c r="AU40" s="1078"/>
      <c r="AV40" s="388">
        <f t="shared" si="51"/>
        <v>0</v>
      </c>
      <c r="AW40" s="359">
        <f t="shared" si="52"/>
        <v>0</v>
      </c>
      <c r="AX40" s="279">
        <f t="shared" si="53"/>
        <v>0</v>
      </c>
      <c r="AY40" s="360">
        <v>8</v>
      </c>
      <c r="AZ40" s="366" t="str">
        <f t="shared" si="54"/>
        <v/>
      </c>
      <c r="BA40" s="362" t="str">
        <f t="shared" si="38"/>
        <v/>
      </c>
      <c r="BB40" s="367" t="str">
        <f t="shared" si="55"/>
        <v/>
      </c>
      <c r="BC40" s="366" t="str">
        <f t="shared" si="56"/>
        <v/>
      </c>
      <c r="BD40" s="362" t="str">
        <f t="shared" si="57"/>
        <v/>
      </c>
      <c r="BE40" s="368" t="str">
        <f t="shared" si="58"/>
        <v/>
      </c>
      <c r="BF40" s="366" t="str">
        <f t="shared" si="59"/>
        <v/>
      </c>
      <c r="BG40" s="362" t="str">
        <f t="shared" si="60"/>
        <v/>
      </c>
      <c r="BH40" s="368" t="str">
        <f t="shared" si="61"/>
        <v/>
      </c>
      <c r="BI40" s="366" t="str">
        <f t="shared" si="62"/>
        <v/>
      </c>
      <c r="BJ40" s="362" t="str">
        <f t="shared" si="63"/>
        <v/>
      </c>
      <c r="BK40" s="368" t="str">
        <f t="shared" si="64"/>
        <v/>
      </c>
      <c r="BL40" s="366" t="str">
        <f t="shared" si="65"/>
        <v/>
      </c>
      <c r="BM40" s="362" t="str">
        <f t="shared" si="66"/>
        <v/>
      </c>
      <c r="BN40" s="368" t="str">
        <f t="shared" si="67"/>
        <v/>
      </c>
      <c r="BO40" s="366" t="str">
        <f t="shared" si="68"/>
        <v/>
      </c>
      <c r="BP40" s="362" t="str">
        <f t="shared" si="69"/>
        <v/>
      </c>
      <c r="BQ40" s="368" t="str">
        <f t="shared" si="70"/>
        <v/>
      </c>
      <c r="BR40" s="366" t="str">
        <f t="shared" si="71"/>
        <v/>
      </c>
      <c r="BS40" s="362" t="str">
        <f t="shared" si="72"/>
        <v/>
      </c>
      <c r="BT40" s="368" t="str">
        <f t="shared" si="73"/>
        <v/>
      </c>
      <c r="BU40" s="366" t="str">
        <f t="shared" si="74"/>
        <v/>
      </c>
      <c r="BV40" s="362" t="str">
        <f t="shared" si="75"/>
        <v/>
      </c>
      <c r="BW40" s="368" t="str">
        <f t="shared" si="76"/>
        <v/>
      </c>
      <c r="BX40" s="369">
        <f t="shared" si="39"/>
        <v>0</v>
      </c>
      <c r="BY40" s="372"/>
      <c r="BZ40" s="372"/>
      <c r="CA40" s="372"/>
      <c r="CB40" s="372"/>
      <c r="CC40" s="372"/>
      <c r="CD40" s="372"/>
      <c r="CE40" s="372"/>
      <c r="CF40" s="387"/>
      <c r="CG40" s="372"/>
      <c r="CH40" s="292"/>
      <c r="CI40" s="292"/>
      <c r="CJ40" s="292"/>
      <c r="CK40" s="292"/>
      <c r="CL40" s="292"/>
      <c r="CM40" s="292"/>
      <c r="CN40" s="292"/>
      <c r="CO40" s="292"/>
      <c r="CP40" s="292"/>
      <c r="CQ40" s="292"/>
      <c r="CR40" s="292"/>
      <c r="CS40" s="292"/>
      <c r="CT40" s="292"/>
      <c r="CU40" s="292"/>
      <c r="CV40" s="292"/>
      <c r="CW40" s="292"/>
      <c r="CX40" s="292"/>
      <c r="CY40" s="292"/>
      <c r="CZ40" s="292"/>
      <c r="DA40" s="292"/>
      <c r="DB40" s="292"/>
      <c r="DC40" s="292"/>
      <c r="DD40" s="292"/>
      <c r="DE40" s="292"/>
      <c r="DF40" s="292"/>
      <c r="DG40" s="292"/>
      <c r="DH40" s="292"/>
      <c r="DI40" s="292"/>
      <c r="DJ40" s="292"/>
      <c r="DK40" s="292"/>
      <c r="DL40" s="292"/>
      <c r="DM40" s="292"/>
      <c r="DN40" s="292"/>
      <c r="DO40" s="292"/>
      <c r="DP40" s="292"/>
      <c r="DQ40" s="292"/>
      <c r="DR40" s="292"/>
      <c r="DS40" s="292"/>
      <c r="DT40" s="292"/>
      <c r="DU40" s="292"/>
      <c r="DV40" s="292"/>
      <c r="DW40" s="292"/>
      <c r="DX40" s="292"/>
      <c r="DY40" s="292"/>
      <c r="DZ40" s="292"/>
      <c r="EA40" s="292"/>
    </row>
    <row r="41" spans="1:131" s="691" customFormat="1" ht="15" customHeight="1" x14ac:dyDescent="0.2">
      <c r="A41" s="1068" t="str">
        <f>T(Admin!D9)</f>
        <v>A</v>
      </c>
      <c r="B41" s="1069"/>
      <c r="C41" s="246" t="e">
        <f>LOOKUP(D41,D70:D107,C70:C107)</f>
        <v>#N/A</v>
      </c>
      <c r="D41" s="657"/>
      <c r="E41" s="660"/>
      <c r="F41" s="659"/>
      <c r="G41" s="251">
        <f t="shared" si="40"/>
        <v>0</v>
      </c>
      <c r="H41" s="251"/>
      <c r="I41" s="272" t="str">
        <f t="shared" si="41"/>
        <v/>
      </c>
      <c r="J41" s="248" t="e">
        <f>LOOKUP(K41,K70:K109,J70:J109)</f>
        <v>#N/A</v>
      </c>
      <c r="K41" s="657"/>
      <c r="L41" s="660"/>
      <c r="M41" s="659"/>
      <c r="N41" s="251">
        <f t="shared" si="42"/>
        <v>0</v>
      </c>
      <c r="O41" s="251"/>
      <c r="P41" s="271" t="str">
        <f t="shared" si="43"/>
        <v/>
      </c>
      <c r="Q41" s="250" t="e">
        <f>LOOKUP(R41,R69:R112,Q69:Q112)</f>
        <v>#N/A</v>
      </c>
      <c r="R41" s="657"/>
      <c r="S41" s="660"/>
      <c r="T41" s="659"/>
      <c r="U41" s="251">
        <f t="shared" si="44"/>
        <v>0</v>
      </c>
      <c r="V41" s="251"/>
      <c r="W41" s="271" t="str">
        <f t="shared" si="45"/>
        <v/>
      </c>
      <c r="X41" s="1111"/>
      <c r="Y41" s="1105"/>
      <c r="Z41" s="1105"/>
      <c r="AA41" s="1106"/>
      <c r="AB41" s="251">
        <f t="shared" si="46"/>
        <v>0</v>
      </c>
      <c r="AC41" s="251"/>
      <c r="AD41" s="251"/>
      <c r="AE41" s="1073"/>
      <c r="AF41" s="1073"/>
      <c r="AG41" s="1073"/>
      <c r="AH41" s="698"/>
      <c r="AI41" s="251">
        <f t="shared" si="47"/>
        <v>0</v>
      </c>
      <c r="AJ41" s="251"/>
      <c r="AK41" s="252">
        <f t="shared" si="48"/>
        <v>0</v>
      </c>
      <c r="AL41" s="696">
        <f>COUNTIF(AL4:AL33,"No-Go")</f>
        <v>0</v>
      </c>
      <c r="AM41" s="696">
        <f>COUNTIF(AN4:AN33,"No-Go")</f>
        <v>0</v>
      </c>
      <c r="AN41" s="292"/>
      <c r="AO41" s="697" t="e">
        <f>BN67</f>
        <v>#DIV/0!</v>
      </c>
      <c r="AP41" s="251">
        <f t="shared" si="37"/>
        <v>0</v>
      </c>
      <c r="AQ41" s="251"/>
      <c r="AR41" s="387"/>
      <c r="AS41" s="252">
        <f t="shared" si="49"/>
        <v>0</v>
      </c>
      <c r="AT41" s="1078">
        <f t="shared" si="50"/>
        <v>0</v>
      </c>
      <c r="AU41" s="1078"/>
      <c r="AV41" s="388">
        <f t="shared" si="51"/>
        <v>0</v>
      </c>
      <c r="AW41" s="359">
        <f t="shared" si="52"/>
        <v>0</v>
      </c>
      <c r="AX41" s="279">
        <f t="shared" si="53"/>
        <v>0</v>
      </c>
      <c r="AY41" s="360">
        <v>8</v>
      </c>
      <c r="AZ41" s="366" t="str">
        <f t="shared" si="54"/>
        <v/>
      </c>
      <c r="BA41" s="362" t="str">
        <f t="shared" si="38"/>
        <v/>
      </c>
      <c r="BB41" s="367" t="str">
        <f t="shared" si="55"/>
        <v/>
      </c>
      <c r="BC41" s="366" t="str">
        <f t="shared" si="56"/>
        <v/>
      </c>
      <c r="BD41" s="362" t="str">
        <f t="shared" si="57"/>
        <v/>
      </c>
      <c r="BE41" s="368" t="str">
        <f t="shared" si="58"/>
        <v/>
      </c>
      <c r="BF41" s="366" t="str">
        <f t="shared" si="59"/>
        <v/>
      </c>
      <c r="BG41" s="362" t="str">
        <f t="shared" si="60"/>
        <v/>
      </c>
      <c r="BH41" s="368" t="str">
        <f t="shared" si="61"/>
        <v/>
      </c>
      <c r="BI41" s="366" t="str">
        <f t="shared" si="62"/>
        <v/>
      </c>
      <c r="BJ41" s="362" t="str">
        <f t="shared" si="63"/>
        <v/>
      </c>
      <c r="BK41" s="368" t="str">
        <f t="shared" si="64"/>
        <v/>
      </c>
      <c r="BL41" s="366" t="str">
        <f t="shared" si="65"/>
        <v/>
      </c>
      <c r="BM41" s="362" t="str">
        <f t="shared" si="66"/>
        <v/>
      </c>
      <c r="BN41" s="368" t="str">
        <f t="shared" si="67"/>
        <v/>
      </c>
      <c r="BO41" s="366" t="str">
        <f t="shared" si="68"/>
        <v/>
      </c>
      <c r="BP41" s="362" t="str">
        <f t="shared" si="69"/>
        <v/>
      </c>
      <c r="BQ41" s="368" t="str">
        <f t="shared" si="70"/>
        <v/>
      </c>
      <c r="BR41" s="366" t="str">
        <f t="shared" si="71"/>
        <v/>
      </c>
      <c r="BS41" s="362" t="str">
        <f t="shared" si="72"/>
        <v/>
      </c>
      <c r="BT41" s="368" t="str">
        <f t="shared" si="73"/>
        <v/>
      </c>
      <c r="BU41" s="366" t="str">
        <f t="shared" si="74"/>
        <v/>
      </c>
      <c r="BV41" s="362" t="str">
        <f t="shared" si="75"/>
        <v/>
      </c>
      <c r="BW41" s="368" t="str">
        <f t="shared" si="76"/>
        <v/>
      </c>
      <c r="BX41" s="369">
        <f t="shared" si="39"/>
        <v>0</v>
      </c>
      <c r="BY41" s="372"/>
      <c r="BZ41" s="372"/>
      <c r="CA41" s="372"/>
      <c r="CB41" s="372"/>
      <c r="CC41" s="372"/>
      <c r="CD41" s="372"/>
      <c r="CE41" s="372"/>
      <c r="CF41" s="387"/>
      <c r="CG41" s="372"/>
      <c r="CH41" s="292"/>
      <c r="CI41" s="292"/>
      <c r="CJ41" s="292"/>
      <c r="CK41" s="292"/>
      <c r="CL41" s="292"/>
      <c r="CM41" s="292"/>
      <c r="CN41" s="292"/>
      <c r="CO41" s="292"/>
      <c r="CP41" s="292"/>
      <c r="CQ41" s="292"/>
      <c r="CR41" s="292"/>
      <c r="CS41" s="292"/>
      <c r="CT41" s="292"/>
      <c r="CU41" s="292"/>
      <c r="CV41" s="292"/>
      <c r="CW41" s="292"/>
      <c r="CX41" s="292"/>
      <c r="CY41" s="292"/>
      <c r="CZ41" s="292"/>
      <c r="DA41" s="292"/>
      <c r="DB41" s="292"/>
      <c r="DC41" s="292"/>
      <c r="DD41" s="292"/>
      <c r="DE41" s="292"/>
      <c r="DF41" s="292"/>
      <c r="DG41" s="292"/>
      <c r="DH41" s="292"/>
      <c r="DI41" s="292"/>
      <c r="DJ41" s="292"/>
      <c r="DK41" s="292"/>
      <c r="DL41" s="292"/>
      <c r="DM41" s="292"/>
      <c r="DN41" s="292"/>
      <c r="DO41" s="292"/>
      <c r="DP41" s="292"/>
      <c r="DQ41" s="292"/>
      <c r="DR41" s="292"/>
      <c r="DS41" s="292"/>
      <c r="DT41" s="292"/>
      <c r="DU41" s="292"/>
      <c r="DV41" s="292"/>
      <c r="DW41" s="292"/>
      <c r="DX41" s="292"/>
      <c r="DY41" s="292"/>
      <c r="DZ41" s="292"/>
      <c r="EA41" s="292"/>
    </row>
    <row r="42" spans="1:131" s="691" customFormat="1" ht="15" customHeight="1" x14ac:dyDescent="0.2">
      <c r="A42" s="1068" t="str">
        <f>T(Admin!D10)</f>
        <v/>
      </c>
      <c r="B42" s="1069"/>
      <c r="C42" s="246" t="e">
        <f>LOOKUP(D42,D70:D107,C70:C107)</f>
        <v>#N/A</v>
      </c>
      <c r="D42" s="657"/>
      <c r="E42" s="660"/>
      <c r="F42" s="659"/>
      <c r="G42" s="251">
        <f t="shared" si="40"/>
        <v>0</v>
      </c>
      <c r="H42" s="251"/>
      <c r="I42" s="272" t="str">
        <f t="shared" si="41"/>
        <v/>
      </c>
      <c r="J42" s="248" t="e">
        <f>LOOKUP(K42,K70:K109,J70:J109)</f>
        <v>#N/A</v>
      </c>
      <c r="K42" s="657"/>
      <c r="L42" s="660"/>
      <c r="M42" s="659"/>
      <c r="N42" s="251">
        <f t="shared" si="42"/>
        <v>0</v>
      </c>
      <c r="O42" s="251"/>
      <c r="P42" s="271" t="str">
        <f t="shared" si="43"/>
        <v/>
      </c>
      <c r="Q42" s="250" t="e">
        <f>LOOKUP(R42,R69:R112,Q69:Q112)</f>
        <v>#N/A</v>
      </c>
      <c r="R42" s="657"/>
      <c r="S42" s="660"/>
      <c r="T42" s="659"/>
      <c r="U42" s="251">
        <f t="shared" si="44"/>
        <v>0</v>
      </c>
      <c r="V42" s="251"/>
      <c r="W42" s="271" t="str">
        <f t="shared" si="45"/>
        <v/>
      </c>
      <c r="X42" s="1111"/>
      <c r="Y42" s="1105"/>
      <c r="Z42" s="1105"/>
      <c r="AA42" s="1106"/>
      <c r="AB42" s="251">
        <f t="shared" si="46"/>
        <v>0</v>
      </c>
      <c r="AC42" s="251"/>
      <c r="AD42" s="251"/>
      <c r="AE42" s="699"/>
      <c r="AF42" s="699"/>
      <c r="AG42" s="699"/>
      <c r="AH42" s="699"/>
      <c r="AI42" s="251">
        <f t="shared" si="47"/>
        <v>0</v>
      </c>
      <c r="AJ42" s="251"/>
      <c r="AK42" s="252">
        <f t="shared" si="48"/>
        <v>0</v>
      </c>
      <c r="AL42" s="696">
        <f>COUNTIF(C37:C66,"No-Go")</f>
        <v>0</v>
      </c>
      <c r="AM42" s="696">
        <f>COUNTIF(E37:E66,"No-Go")</f>
        <v>0</v>
      </c>
      <c r="AN42" s="292"/>
      <c r="AO42" s="697" t="e">
        <f>BQ67</f>
        <v>#DIV/0!</v>
      </c>
      <c r="AP42" s="251">
        <f t="shared" si="37"/>
        <v>0</v>
      </c>
      <c r="AQ42" s="251"/>
      <c r="AR42" s="387"/>
      <c r="AS42" s="252">
        <f t="shared" si="49"/>
        <v>0</v>
      </c>
      <c r="AT42" s="1078">
        <f t="shared" si="50"/>
        <v>0</v>
      </c>
      <c r="AU42" s="1078"/>
      <c r="AV42" s="388">
        <f t="shared" si="51"/>
        <v>0</v>
      </c>
      <c r="AW42" s="359">
        <f t="shared" si="52"/>
        <v>0</v>
      </c>
      <c r="AX42" s="279">
        <f t="shared" si="53"/>
        <v>0</v>
      </c>
      <c r="AY42" s="360">
        <v>8</v>
      </c>
      <c r="AZ42" s="366" t="str">
        <f t="shared" si="54"/>
        <v/>
      </c>
      <c r="BA42" s="362" t="str">
        <f t="shared" si="38"/>
        <v/>
      </c>
      <c r="BB42" s="367" t="str">
        <f t="shared" si="55"/>
        <v/>
      </c>
      <c r="BC42" s="366" t="str">
        <f t="shared" si="56"/>
        <v/>
      </c>
      <c r="BD42" s="362" t="str">
        <f t="shared" si="57"/>
        <v/>
      </c>
      <c r="BE42" s="368" t="str">
        <f t="shared" si="58"/>
        <v/>
      </c>
      <c r="BF42" s="366" t="str">
        <f t="shared" si="59"/>
        <v/>
      </c>
      <c r="BG42" s="362" t="str">
        <f t="shared" si="60"/>
        <v/>
      </c>
      <c r="BH42" s="368" t="str">
        <f t="shared" si="61"/>
        <v/>
      </c>
      <c r="BI42" s="366" t="str">
        <f t="shared" si="62"/>
        <v/>
      </c>
      <c r="BJ42" s="362" t="str">
        <f t="shared" si="63"/>
        <v/>
      </c>
      <c r="BK42" s="368" t="str">
        <f t="shared" si="64"/>
        <v/>
      </c>
      <c r="BL42" s="366" t="str">
        <f t="shared" si="65"/>
        <v/>
      </c>
      <c r="BM42" s="362" t="str">
        <f t="shared" si="66"/>
        <v/>
      </c>
      <c r="BN42" s="368" t="str">
        <f t="shared" si="67"/>
        <v/>
      </c>
      <c r="BO42" s="366" t="str">
        <f t="shared" si="68"/>
        <v/>
      </c>
      <c r="BP42" s="362" t="str">
        <f t="shared" si="69"/>
        <v/>
      </c>
      <c r="BQ42" s="368" t="str">
        <f t="shared" si="70"/>
        <v/>
      </c>
      <c r="BR42" s="366" t="str">
        <f t="shared" si="71"/>
        <v/>
      </c>
      <c r="BS42" s="362" t="str">
        <f t="shared" si="72"/>
        <v/>
      </c>
      <c r="BT42" s="368" t="str">
        <f t="shared" si="73"/>
        <v/>
      </c>
      <c r="BU42" s="366" t="str">
        <f t="shared" si="74"/>
        <v/>
      </c>
      <c r="BV42" s="362" t="str">
        <f t="shared" si="75"/>
        <v/>
      </c>
      <c r="BW42" s="368" t="str">
        <f t="shared" si="76"/>
        <v/>
      </c>
      <c r="BX42" s="369">
        <f t="shared" si="39"/>
        <v>0</v>
      </c>
      <c r="BY42" s="372"/>
      <c r="BZ42" s="372"/>
      <c r="CA42" s="372"/>
      <c r="CB42" s="372"/>
      <c r="CC42" s="372"/>
      <c r="CD42" s="372"/>
      <c r="CE42" s="372"/>
      <c r="CF42" s="387"/>
      <c r="CG42" s="372"/>
      <c r="CH42" s="292"/>
      <c r="CI42" s="292"/>
      <c r="CJ42" s="292"/>
      <c r="CK42" s="292"/>
      <c r="CL42" s="292"/>
      <c r="CM42" s="292"/>
      <c r="CN42" s="292"/>
      <c r="CO42" s="292"/>
      <c r="CP42" s="292"/>
      <c r="CQ42" s="292"/>
      <c r="CR42" s="292"/>
      <c r="CS42" s="292"/>
      <c r="CT42" s="292"/>
      <c r="CU42" s="292"/>
      <c r="CV42" s="292"/>
      <c r="CW42" s="292"/>
      <c r="CX42" s="292"/>
      <c r="CY42" s="292"/>
      <c r="CZ42" s="292"/>
      <c r="DA42" s="292"/>
      <c r="DB42" s="292"/>
      <c r="DC42" s="292"/>
      <c r="DD42" s="292"/>
      <c r="DE42" s="292"/>
      <c r="DF42" s="292"/>
      <c r="DG42" s="292"/>
      <c r="DH42" s="292"/>
      <c r="DI42" s="292"/>
      <c r="DJ42" s="292"/>
      <c r="DK42" s="292"/>
      <c r="DL42" s="292"/>
      <c r="DM42" s="292"/>
      <c r="DN42" s="292"/>
      <c r="DO42" s="292"/>
      <c r="DP42" s="292"/>
      <c r="DQ42" s="292"/>
      <c r="DR42" s="292"/>
      <c r="DS42" s="292"/>
      <c r="DT42" s="292"/>
      <c r="DU42" s="292"/>
      <c r="DV42" s="292"/>
      <c r="DW42" s="292"/>
      <c r="DX42" s="292"/>
      <c r="DY42" s="292"/>
      <c r="DZ42" s="292"/>
      <c r="EA42" s="292"/>
    </row>
    <row r="43" spans="1:131" s="691" customFormat="1" ht="15" customHeight="1" x14ac:dyDescent="0.2">
      <c r="A43" s="1068" t="str">
        <f>T(Admin!D11)</f>
        <v/>
      </c>
      <c r="B43" s="1069"/>
      <c r="C43" s="246" t="e">
        <f>LOOKUP(D43,D70:D107,C70:C107)</f>
        <v>#N/A</v>
      </c>
      <c r="D43" s="657"/>
      <c r="E43" s="660"/>
      <c r="F43" s="659"/>
      <c r="G43" s="251">
        <f t="shared" si="40"/>
        <v>0</v>
      </c>
      <c r="H43" s="251"/>
      <c r="I43" s="272" t="str">
        <f t="shared" si="41"/>
        <v/>
      </c>
      <c r="J43" s="248" t="e">
        <f>LOOKUP(K43,K70:K109,J70:J109)</f>
        <v>#N/A</v>
      </c>
      <c r="K43" s="657"/>
      <c r="L43" s="660"/>
      <c r="M43" s="659"/>
      <c r="N43" s="251">
        <f t="shared" si="42"/>
        <v>0</v>
      </c>
      <c r="O43" s="251"/>
      <c r="P43" s="271" t="str">
        <f t="shared" si="43"/>
        <v/>
      </c>
      <c r="Q43" s="250" t="e">
        <f>LOOKUP(R43,R69:R112,Q69:Q112)</f>
        <v>#N/A</v>
      </c>
      <c r="R43" s="657"/>
      <c r="S43" s="660"/>
      <c r="T43" s="659"/>
      <c r="U43" s="251">
        <f t="shared" si="44"/>
        <v>0</v>
      </c>
      <c r="V43" s="251"/>
      <c r="W43" s="271" t="str">
        <f t="shared" si="45"/>
        <v/>
      </c>
      <c r="X43" s="1111"/>
      <c r="Y43" s="1105"/>
      <c r="Z43" s="1105"/>
      <c r="AA43" s="1106"/>
      <c r="AB43" s="251">
        <f t="shared" si="46"/>
        <v>0</v>
      </c>
      <c r="AC43" s="251"/>
      <c r="AD43" s="251"/>
      <c r="AE43" s="1073" t="s">
        <v>282</v>
      </c>
      <c r="AF43" s="1073"/>
      <c r="AG43" s="1073"/>
      <c r="AH43" s="1070">
        <f>AM45</f>
        <v>0</v>
      </c>
      <c r="AI43" s="251">
        <f t="shared" si="47"/>
        <v>0</v>
      </c>
      <c r="AJ43" s="251"/>
      <c r="AK43" s="252">
        <f t="shared" si="48"/>
        <v>0</v>
      </c>
      <c r="AL43" s="696">
        <f>COUNTIF(J37:J66,"No-Go")</f>
        <v>0</v>
      </c>
      <c r="AM43" s="696">
        <f>COUNTIF(L37:L66,"No-Go")</f>
        <v>0</v>
      </c>
      <c r="AN43" s="292"/>
      <c r="AO43" s="697" t="e">
        <f>BT67</f>
        <v>#DIV/0!</v>
      </c>
      <c r="AP43" s="251">
        <f t="shared" si="37"/>
        <v>0</v>
      </c>
      <c r="AQ43" s="251"/>
      <c r="AR43" s="387"/>
      <c r="AS43" s="252">
        <f t="shared" si="49"/>
        <v>0</v>
      </c>
      <c r="AT43" s="1078">
        <f t="shared" si="50"/>
        <v>0</v>
      </c>
      <c r="AU43" s="1078"/>
      <c r="AV43" s="388">
        <f t="shared" si="51"/>
        <v>0</v>
      </c>
      <c r="AW43" s="359">
        <f t="shared" si="52"/>
        <v>0</v>
      </c>
      <c r="AX43" s="279">
        <f t="shared" si="53"/>
        <v>0</v>
      </c>
      <c r="AY43" s="360">
        <v>8</v>
      </c>
      <c r="AZ43" s="366" t="str">
        <f t="shared" si="54"/>
        <v/>
      </c>
      <c r="BA43" s="362" t="str">
        <f t="shared" si="38"/>
        <v/>
      </c>
      <c r="BB43" s="367" t="str">
        <f t="shared" si="55"/>
        <v/>
      </c>
      <c r="BC43" s="366" t="str">
        <f t="shared" si="56"/>
        <v/>
      </c>
      <c r="BD43" s="362" t="str">
        <f t="shared" si="57"/>
        <v/>
      </c>
      <c r="BE43" s="368" t="str">
        <f t="shared" si="58"/>
        <v/>
      </c>
      <c r="BF43" s="366" t="str">
        <f t="shared" si="59"/>
        <v/>
      </c>
      <c r="BG43" s="362" t="str">
        <f t="shared" si="60"/>
        <v/>
      </c>
      <c r="BH43" s="368" t="str">
        <f t="shared" si="61"/>
        <v/>
      </c>
      <c r="BI43" s="366" t="str">
        <f t="shared" si="62"/>
        <v/>
      </c>
      <c r="BJ43" s="362" t="str">
        <f t="shared" si="63"/>
        <v/>
      </c>
      <c r="BK43" s="368" t="str">
        <f t="shared" si="64"/>
        <v/>
      </c>
      <c r="BL43" s="366" t="str">
        <f t="shared" si="65"/>
        <v/>
      </c>
      <c r="BM43" s="362" t="str">
        <f t="shared" si="66"/>
        <v/>
      </c>
      <c r="BN43" s="368" t="str">
        <f t="shared" si="67"/>
        <v/>
      </c>
      <c r="BO43" s="366" t="str">
        <f t="shared" si="68"/>
        <v/>
      </c>
      <c r="BP43" s="362" t="str">
        <f t="shared" si="69"/>
        <v/>
      </c>
      <c r="BQ43" s="368" t="str">
        <f t="shared" si="70"/>
        <v/>
      </c>
      <c r="BR43" s="366" t="str">
        <f t="shared" si="71"/>
        <v/>
      </c>
      <c r="BS43" s="362" t="str">
        <f t="shared" si="72"/>
        <v/>
      </c>
      <c r="BT43" s="368" t="str">
        <f t="shared" si="73"/>
        <v/>
      </c>
      <c r="BU43" s="366" t="str">
        <f t="shared" si="74"/>
        <v/>
      </c>
      <c r="BV43" s="362" t="str">
        <f t="shared" si="75"/>
        <v/>
      </c>
      <c r="BW43" s="368" t="str">
        <f t="shared" si="76"/>
        <v/>
      </c>
      <c r="BX43" s="369">
        <f t="shared" si="39"/>
        <v>0</v>
      </c>
      <c r="BY43" s="372"/>
      <c r="BZ43" s="372"/>
      <c r="CA43" s="372"/>
      <c r="CB43" s="372"/>
      <c r="CC43" s="372"/>
      <c r="CD43" s="372"/>
      <c r="CE43" s="372"/>
      <c r="CF43" s="387"/>
      <c r="CG43" s="372"/>
      <c r="CH43" s="292"/>
      <c r="CI43" s="292"/>
      <c r="CJ43" s="292"/>
      <c r="CK43" s="292"/>
      <c r="CL43" s="292"/>
      <c r="CM43" s="292"/>
      <c r="CN43" s="292"/>
      <c r="CO43" s="292"/>
      <c r="CP43" s="292"/>
      <c r="CQ43" s="292"/>
      <c r="CR43" s="292"/>
      <c r="CS43" s="292"/>
      <c r="CT43" s="292"/>
      <c r="CU43" s="292"/>
      <c r="CV43" s="292"/>
      <c r="CW43" s="292"/>
      <c r="CX43" s="292"/>
      <c r="CY43" s="292"/>
      <c r="CZ43" s="292"/>
      <c r="DA43" s="292"/>
      <c r="DB43" s="292"/>
      <c r="DC43" s="292"/>
      <c r="DD43" s="292"/>
      <c r="DE43" s="292"/>
      <c r="DF43" s="292"/>
      <c r="DG43" s="292"/>
      <c r="DH43" s="292"/>
      <c r="DI43" s="292"/>
      <c r="DJ43" s="292"/>
      <c r="DK43" s="292"/>
      <c r="DL43" s="292"/>
      <c r="DM43" s="292"/>
      <c r="DN43" s="292"/>
      <c r="DO43" s="292"/>
      <c r="DP43" s="292"/>
      <c r="DQ43" s="292"/>
      <c r="DR43" s="292"/>
      <c r="DS43" s="292"/>
      <c r="DT43" s="292"/>
      <c r="DU43" s="292"/>
      <c r="DV43" s="292"/>
      <c r="DW43" s="292"/>
      <c r="DX43" s="292"/>
      <c r="DY43" s="292"/>
      <c r="DZ43" s="292"/>
      <c r="EA43" s="292"/>
    </row>
    <row r="44" spans="1:131" s="691" customFormat="1" ht="15" customHeight="1" x14ac:dyDescent="0.2">
      <c r="A44" s="1068" t="str">
        <f>T(Admin!D12)</f>
        <v/>
      </c>
      <c r="B44" s="1069"/>
      <c r="C44" s="246" t="e">
        <f>LOOKUP(D44,D70:D107,C70:C107)</f>
        <v>#N/A</v>
      </c>
      <c r="D44" s="657"/>
      <c r="E44" s="660"/>
      <c r="F44" s="659"/>
      <c r="G44" s="251">
        <f t="shared" si="40"/>
        <v>0</v>
      </c>
      <c r="H44" s="251"/>
      <c r="I44" s="272" t="str">
        <f t="shared" si="41"/>
        <v/>
      </c>
      <c r="J44" s="248" t="e">
        <f>LOOKUP(K44,K70:K109,J70:J109)</f>
        <v>#N/A</v>
      </c>
      <c r="K44" s="657"/>
      <c r="L44" s="660"/>
      <c r="M44" s="659"/>
      <c r="N44" s="251">
        <f t="shared" si="42"/>
        <v>0</v>
      </c>
      <c r="O44" s="251"/>
      <c r="P44" s="271" t="str">
        <f t="shared" si="43"/>
        <v/>
      </c>
      <c r="Q44" s="250" t="e">
        <f>LOOKUP(R44,R69:R112,Q69:Q112)</f>
        <v>#N/A</v>
      </c>
      <c r="R44" s="657"/>
      <c r="S44" s="660"/>
      <c r="T44" s="659"/>
      <c r="U44" s="251">
        <f t="shared" si="44"/>
        <v>0</v>
      </c>
      <c r="V44" s="251"/>
      <c r="W44" s="271" t="str">
        <f t="shared" si="45"/>
        <v/>
      </c>
      <c r="X44" s="1111"/>
      <c r="Y44" s="1105"/>
      <c r="Z44" s="1105"/>
      <c r="AA44" s="1106"/>
      <c r="AB44" s="251">
        <f t="shared" si="46"/>
        <v>0</v>
      </c>
      <c r="AC44" s="251"/>
      <c r="AD44" s="251"/>
      <c r="AE44" s="1073"/>
      <c r="AF44" s="1073"/>
      <c r="AG44" s="1073"/>
      <c r="AH44" s="1070"/>
      <c r="AI44" s="251">
        <f t="shared" si="47"/>
        <v>0</v>
      </c>
      <c r="AJ44" s="251"/>
      <c r="AK44" s="252">
        <f t="shared" si="48"/>
        <v>0</v>
      </c>
      <c r="AL44" s="696">
        <f>COUNTIF(Q37:Q66,"No-Go")</f>
        <v>0</v>
      </c>
      <c r="AM44" s="696">
        <f>COUNTIF(S37:S66,"No-Go")</f>
        <v>0</v>
      </c>
      <c r="AN44" s="292"/>
      <c r="AO44" s="697" t="e">
        <f>BW67</f>
        <v>#DIV/0!</v>
      </c>
      <c r="AP44" s="251">
        <f t="shared" si="37"/>
        <v>0</v>
      </c>
      <c r="AQ44" s="251"/>
      <c r="AR44" s="387"/>
      <c r="AS44" s="252">
        <f t="shared" si="49"/>
        <v>0</v>
      </c>
      <c r="AT44" s="1078">
        <f t="shared" si="50"/>
        <v>0</v>
      </c>
      <c r="AU44" s="1078"/>
      <c r="AV44" s="388">
        <f t="shared" si="51"/>
        <v>0</v>
      </c>
      <c r="AW44" s="359">
        <f t="shared" si="52"/>
        <v>0</v>
      </c>
      <c r="AX44" s="279">
        <f t="shared" si="53"/>
        <v>0</v>
      </c>
      <c r="AY44" s="360">
        <v>8</v>
      </c>
      <c r="AZ44" s="366" t="str">
        <f t="shared" si="54"/>
        <v/>
      </c>
      <c r="BA44" s="362" t="str">
        <f t="shared" si="38"/>
        <v/>
      </c>
      <c r="BB44" s="367" t="str">
        <f t="shared" si="55"/>
        <v/>
      </c>
      <c r="BC44" s="366" t="str">
        <f t="shared" si="56"/>
        <v/>
      </c>
      <c r="BD44" s="362" t="str">
        <f t="shared" si="57"/>
        <v/>
      </c>
      <c r="BE44" s="368" t="str">
        <f t="shared" si="58"/>
        <v/>
      </c>
      <c r="BF44" s="366" t="str">
        <f t="shared" si="59"/>
        <v/>
      </c>
      <c r="BG44" s="362" t="str">
        <f t="shared" si="60"/>
        <v/>
      </c>
      <c r="BH44" s="368" t="str">
        <f t="shared" si="61"/>
        <v/>
      </c>
      <c r="BI44" s="366" t="str">
        <f t="shared" si="62"/>
        <v/>
      </c>
      <c r="BJ44" s="362" t="str">
        <f t="shared" si="63"/>
        <v/>
      </c>
      <c r="BK44" s="368" t="str">
        <f t="shared" si="64"/>
        <v/>
      </c>
      <c r="BL44" s="366" t="str">
        <f t="shared" si="65"/>
        <v/>
      </c>
      <c r="BM44" s="362" t="str">
        <f t="shared" si="66"/>
        <v/>
      </c>
      <c r="BN44" s="368" t="str">
        <f t="shared" si="67"/>
        <v/>
      </c>
      <c r="BO44" s="366" t="str">
        <f t="shared" si="68"/>
        <v/>
      </c>
      <c r="BP44" s="362" t="str">
        <f t="shared" si="69"/>
        <v/>
      </c>
      <c r="BQ44" s="368" t="str">
        <f t="shared" si="70"/>
        <v/>
      </c>
      <c r="BR44" s="366" t="str">
        <f t="shared" si="71"/>
        <v/>
      </c>
      <c r="BS44" s="362" t="str">
        <f t="shared" si="72"/>
        <v/>
      </c>
      <c r="BT44" s="368" t="str">
        <f t="shared" si="73"/>
        <v/>
      </c>
      <c r="BU44" s="366" t="str">
        <f t="shared" si="74"/>
        <v/>
      </c>
      <c r="BV44" s="362" t="str">
        <f t="shared" si="75"/>
        <v/>
      </c>
      <c r="BW44" s="368" t="str">
        <f t="shared" si="76"/>
        <v/>
      </c>
      <c r="BX44" s="369">
        <f t="shared" si="39"/>
        <v>0</v>
      </c>
      <c r="BY44" s="372"/>
      <c r="BZ44" s="372"/>
      <c r="CA44" s="372"/>
      <c r="CB44" s="372"/>
      <c r="CC44" s="372"/>
      <c r="CD44" s="372"/>
      <c r="CE44" s="372"/>
      <c r="CF44" s="387"/>
      <c r="CG44" s="372"/>
      <c r="CH44" s="292"/>
      <c r="CI44" s="292"/>
      <c r="CJ44" s="292"/>
      <c r="CK44" s="292"/>
      <c r="CL44" s="292"/>
      <c r="CM44" s="292"/>
      <c r="CN44" s="292"/>
      <c r="CO44" s="292"/>
      <c r="CP44" s="292"/>
      <c r="CQ44" s="292"/>
      <c r="CR44" s="292"/>
      <c r="CS44" s="292"/>
      <c r="CT44" s="292"/>
      <c r="CU44" s="292"/>
      <c r="CV44" s="292"/>
      <c r="CW44" s="292"/>
      <c r="CX44" s="292"/>
      <c r="CY44" s="292"/>
      <c r="CZ44" s="292"/>
      <c r="DA44" s="292"/>
      <c r="DB44" s="292"/>
      <c r="DC44" s="292"/>
      <c r="DD44" s="292"/>
      <c r="DE44" s="292"/>
      <c r="DF44" s="292"/>
      <c r="DG44" s="292"/>
      <c r="DH44" s="292"/>
      <c r="DI44" s="292"/>
      <c r="DJ44" s="292"/>
      <c r="DK44" s="292"/>
      <c r="DL44" s="292"/>
      <c r="DM44" s="292"/>
      <c r="DN44" s="292"/>
      <c r="DO44" s="292"/>
      <c r="DP44" s="292"/>
      <c r="DQ44" s="292"/>
      <c r="DR44" s="292"/>
      <c r="DS44" s="292"/>
      <c r="DT44" s="292"/>
      <c r="DU44" s="292"/>
      <c r="DV44" s="292"/>
      <c r="DW44" s="292"/>
      <c r="DX44" s="292"/>
      <c r="DY44" s="292"/>
      <c r="DZ44" s="292"/>
      <c r="EA44" s="292"/>
    </row>
    <row r="45" spans="1:131" s="691" customFormat="1" ht="15" customHeight="1" x14ac:dyDescent="0.2">
      <c r="A45" s="1068" t="str">
        <f>T(Admin!D13)</f>
        <v/>
      </c>
      <c r="B45" s="1069"/>
      <c r="C45" s="246" t="e">
        <f>LOOKUP(D45,D70:D107,C70:C107)</f>
        <v>#N/A</v>
      </c>
      <c r="D45" s="657"/>
      <c r="E45" s="660"/>
      <c r="F45" s="659"/>
      <c r="G45" s="251">
        <f t="shared" si="40"/>
        <v>0</v>
      </c>
      <c r="H45" s="251"/>
      <c r="I45" s="272" t="str">
        <f t="shared" si="41"/>
        <v/>
      </c>
      <c r="J45" s="248" t="e">
        <f>LOOKUP(K45,K70:K109,J70:J109)</f>
        <v>#N/A</v>
      </c>
      <c r="K45" s="657"/>
      <c r="L45" s="660"/>
      <c r="M45" s="659"/>
      <c r="N45" s="251">
        <f t="shared" si="42"/>
        <v>0</v>
      </c>
      <c r="O45" s="251"/>
      <c r="P45" s="271" t="str">
        <f t="shared" si="43"/>
        <v/>
      </c>
      <c r="Q45" s="250" t="e">
        <f>LOOKUP(R45,R69:R112,Q69:Q112)</f>
        <v>#N/A</v>
      </c>
      <c r="R45" s="657"/>
      <c r="S45" s="660"/>
      <c r="T45" s="659"/>
      <c r="U45" s="251">
        <f t="shared" si="44"/>
        <v>0</v>
      </c>
      <c r="V45" s="251"/>
      <c r="W45" s="271" t="str">
        <f t="shared" si="45"/>
        <v/>
      </c>
      <c r="X45" s="1111"/>
      <c r="Y45" s="1105"/>
      <c r="Z45" s="1105"/>
      <c r="AA45" s="1106"/>
      <c r="AB45" s="251">
        <f t="shared" si="46"/>
        <v>0</v>
      </c>
      <c r="AC45" s="251"/>
      <c r="AD45" s="251"/>
      <c r="AE45" s="699"/>
      <c r="AF45" s="699"/>
      <c r="AG45" s="699"/>
      <c r="AH45" s="699"/>
      <c r="AI45" s="251">
        <f t="shared" si="47"/>
        <v>0</v>
      </c>
      <c r="AJ45" s="251"/>
      <c r="AK45" s="252">
        <f t="shared" si="48"/>
        <v>0</v>
      </c>
      <c r="AL45" s="700">
        <f>SUM(AL37:AL44)</f>
        <v>0</v>
      </c>
      <c r="AM45" s="700">
        <f>SUM(AM37:AM44)</f>
        <v>0</v>
      </c>
      <c r="AN45" s="292"/>
      <c r="AO45" s="701"/>
      <c r="AP45" s="251">
        <f t="shared" si="37"/>
        <v>0</v>
      </c>
      <c r="AQ45" s="251"/>
      <c r="AR45" s="387"/>
      <c r="AS45" s="252">
        <f t="shared" si="49"/>
        <v>0</v>
      </c>
      <c r="AT45" s="1078">
        <f t="shared" si="50"/>
        <v>0</v>
      </c>
      <c r="AU45" s="1078"/>
      <c r="AV45" s="388">
        <f t="shared" si="51"/>
        <v>0</v>
      </c>
      <c r="AW45" s="359">
        <f t="shared" si="52"/>
        <v>0</v>
      </c>
      <c r="AX45" s="279">
        <f t="shared" si="53"/>
        <v>0</v>
      </c>
      <c r="AY45" s="360">
        <v>8</v>
      </c>
      <c r="AZ45" s="366" t="str">
        <f t="shared" si="54"/>
        <v/>
      </c>
      <c r="BA45" s="362" t="str">
        <f t="shared" si="38"/>
        <v/>
      </c>
      <c r="BB45" s="367" t="str">
        <f t="shared" si="55"/>
        <v/>
      </c>
      <c r="BC45" s="366" t="str">
        <f t="shared" si="56"/>
        <v/>
      </c>
      <c r="BD45" s="362" t="str">
        <f t="shared" si="57"/>
        <v/>
      </c>
      <c r="BE45" s="368" t="str">
        <f t="shared" si="58"/>
        <v/>
      </c>
      <c r="BF45" s="366" t="str">
        <f t="shared" si="59"/>
        <v/>
      </c>
      <c r="BG45" s="362" t="str">
        <f t="shared" si="60"/>
        <v/>
      </c>
      <c r="BH45" s="368" t="str">
        <f t="shared" si="61"/>
        <v/>
      </c>
      <c r="BI45" s="366" t="str">
        <f t="shared" si="62"/>
        <v/>
      </c>
      <c r="BJ45" s="362" t="str">
        <f t="shared" si="63"/>
        <v/>
      </c>
      <c r="BK45" s="368" t="str">
        <f t="shared" si="64"/>
        <v/>
      </c>
      <c r="BL45" s="366" t="str">
        <f t="shared" si="65"/>
        <v/>
      </c>
      <c r="BM45" s="362" t="str">
        <f t="shared" si="66"/>
        <v/>
      </c>
      <c r="BN45" s="368" t="str">
        <f t="shared" si="67"/>
        <v/>
      </c>
      <c r="BO45" s="366" t="str">
        <f t="shared" si="68"/>
        <v/>
      </c>
      <c r="BP45" s="362" t="str">
        <f t="shared" si="69"/>
        <v/>
      </c>
      <c r="BQ45" s="368" t="str">
        <f t="shared" si="70"/>
        <v/>
      </c>
      <c r="BR45" s="366" t="str">
        <f t="shared" si="71"/>
        <v/>
      </c>
      <c r="BS45" s="362" t="str">
        <f t="shared" si="72"/>
        <v/>
      </c>
      <c r="BT45" s="368" t="str">
        <f t="shared" si="73"/>
        <v/>
      </c>
      <c r="BU45" s="366" t="str">
        <f t="shared" si="74"/>
        <v/>
      </c>
      <c r="BV45" s="362" t="str">
        <f t="shared" si="75"/>
        <v/>
      </c>
      <c r="BW45" s="368" t="str">
        <f t="shared" si="76"/>
        <v/>
      </c>
      <c r="BX45" s="369">
        <f t="shared" si="39"/>
        <v>0</v>
      </c>
      <c r="BY45" s="372"/>
      <c r="BZ45" s="372"/>
      <c r="CA45" s="372"/>
      <c r="CB45" s="372"/>
      <c r="CC45" s="372"/>
      <c r="CD45" s="372"/>
      <c r="CE45" s="372"/>
      <c r="CF45" s="387"/>
      <c r="CG45" s="372"/>
      <c r="CH45" s="292"/>
      <c r="CI45" s="292"/>
      <c r="CJ45" s="292"/>
      <c r="CK45" s="292"/>
      <c r="CL45" s="292"/>
      <c r="CM45" s="292"/>
      <c r="CN45" s="292"/>
      <c r="CO45" s="292"/>
      <c r="CP45" s="292"/>
      <c r="CQ45" s="292"/>
      <c r="CR45" s="292"/>
      <c r="CS45" s="292"/>
      <c r="CT45" s="292"/>
      <c r="CU45" s="292"/>
      <c r="CV45" s="292"/>
      <c r="CW45" s="292"/>
      <c r="CX45" s="292"/>
      <c r="CY45" s="292"/>
      <c r="CZ45" s="292"/>
      <c r="DA45" s="292"/>
      <c r="DB45" s="292"/>
      <c r="DC45" s="292"/>
      <c r="DD45" s="292"/>
      <c r="DE45" s="292"/>
      <c r="DF45" s="292"/>
      <c r="DG45" s="292"/>
      <c r="DH45" s="292"/>
      <c r="DI45" s="292"/>
      <c r="DJ45" s="292"/>
      <c r="DK45" s="292"/>
      <c r="DL45" s="292"/>
      <c r="DM45" s="292"/>
      <c r="DN45" s="292"/>
      <c r="DO45" s="292"/>
      <c r="DP45" s="292"/>
      <c r="DQ45" s="292"/>
      <c r="DR45" s="292"/>
      <c r="DS45" s="292"/>
      <c r="DT45" s="292"/>
      <c r="DU45" s="292"/>
      <c r="DV45" s="292"/>
      <c r="DW45" s="292"/>
      <c r="DX45" s="292"/>
      <c r="DY45" s="292"/>
      <c r="DZ45" s="292"/>
      <c r="EA45" s="292"/>
    </row>
    <row r="46" spans="1:131" s="691" customFormat="1" ht="15" customHeight="1" x14ac:dyDescent="0.2">
      <c r="A46" s="1068" t="str">
        <f>T(Admin!D14)</f>
        <v/>
      </c>
      <c r="B46" s="1069"/>
      <c r="C46" s="246" t="e">
        <f>LOOKUP(D46,D70:D107,C70:C107)</f>
        <v>#N/A</v>
      </c>
      <c r="D46" s="657"/>
      <c r="E46" s="660"/>
      <c r="F46" s="659"/>
      <c r="G46" s="251">
        <f t="shared" si="40"/>
        <v>0</v>
      </c>
      <c r="H46" s="251"/>
      <c r="I46" s="272" t="str">
        <f t="shared" si="41"/>
        <v/>
      </c>
      <c r="J46" s="248" t="e">
        <f>LOOKUP(K46,K70:K109,J70:J109)</f>
        <v>#N/A</v>
      </c>
      <c r="K46" s="657"/>
      <c r="L46" s="660"/>
      <c r="M46" s="659"/>
      <c r="N46" s="251">
        <f t="shared" si="42"/>
        <v>0</v>
      </c>
      <c r="O46" s="251"/>
      <c r="P46" s="271" t="str">
        <f t="shared" si="43"/>
        <v/>
      </c>
      <c r="Q46" s="250" t="e">
        <f>LOOKUP(R46,R69:R112,Q69:Q112)</f>
        <v>#N/A</v>
      </c>
      <c r="R46" s="657"/>
      <c r="S46" s="660"/>
      <c r="T46" s="659"/>
      <c r="U46" s="251">
        <f t="shared" si="44"/>
        <v>0</v>
      </c>
      <c r="V46" s="251"/>
      <c r="W46" s="271" t="str">
        <f t="shared" si="45"/>
        <v/>
      </c>
      <c r="X46" s="1111"/>
      <c r="Y46" s="1105"/>
      <c r="Z46" s="1105"/>
      <c r="AA46" s="1106"/>
      <c r="AB46" s="251">
        <f t="shared" si="46"/>
        <v>0</v>
      </c>
      <c r="AC46" s="251"/>
      <c r="AD46" s="251"/>
      <c r="AE46" s="1073" t="s">
        <v>283</v>
      </c>
      <c r="AF46" s="1073"/>
      <c r="AG46" s="1073"/>
      <c r="AH46" s="1077">
        <f>AL46</f>
        <v>0</v>
      </c>
      <c r="AI46" s="251">
        <f t="shared" si="47"/>
        <v>0</v>
      </c>
      <c r="AJ46" s="251"/>
      <c r="AK46" s="252">
        <f t="shared" si="48"/>
        <v>0</v>
      </c>
      <c r="AL46" s="702">
        <f>SUM(AL45/AH38)</f>
        <v>0</v>
      </c>
      <c r="AM46" s="702">
        <f>SUM(AM45/AH38)</f>
        <v>0</v>
      </c>
      <c r="AN46" s="292"/>
      <c r="AO46" s="703" t="e">
        <f>AVERAGE(AO37:AO44)</f>
        <v>#DIV/0!</v>
      </c>
      <c r="AP46" s="251">
        <f t="shared" si="37"/>
        <v>0</v>
      </c>
      <c r="AQ46" s="251"/>
      <c r="AR46" s="387"/>
      <c r="AS46" s="252">
        <f t="shared" si="49"/>
        <v>0</v>
      </c>
      <c r="AT46" s="1078">
        <f t="shared" si="50"/>
        <v>0</v>
      </c>
      <c r="AU46" s="1078"/>
      <c r="AV46" s="388">
        <f t="shared" si="51"/>
        <v>0</v>
      </c>
      <c r="AW46" s="359">
        <f t="shared" si="52"/>
        <v>0</v>
      </c>
      <c r="AX46" s="279">
        <f t="shared" si="53"/>
        <v>0</v>
      </c>
      <c r="AY46" s="360">
        <v>8</v>
      </c>
      <c r="AZ46" s="366" t="str">
        <f t="shared" si="54"/>
        <v/>
      </c>
      <c r="BA46" s="362" t="str">
        <f t="shared" si="38"/>
        <v/>
      </c>
      <c r="BB46" s="367" t="str">
        <f t="shared" si="55"/>
        <v/>
      </c>
      <c r="BC46" s="366" t="str">
        <f t="shared" si="56"/>
        <v/>
      </c>
      <c r="BD46" s="362" t="str">
        <f t="shared" si="57"/>
        <v/>
      </c>
      <c r="BE46" s="368" t="str">
        <f t="shared" si="58"/>
        <v/>
      </c>
      <c r="BF46" s="366" t="str">
        <f t="shared" si="59"/>
        <v/>
      </c>
      <c r="BG46" s="362" t="str">
        <f t="shared" si="60"/>
        <v/>
      </c>
      <c r="BH46" s="368" t="str">
        <f t="shared" si="61"/>
        <v/>
      </c>
      <c r="BI46" s="366" t="str">
        <f t="shared" si="62"/>
        <v/>
      </c>
      <c r="BJ46" s="362" t="str">
        <f t="shared" si="63"/>
        <v/>
      </c>
      <c r="BK46" s="368" t="str">
        <f t="shared" si="64"/>
        <v/>
      </c>
      <c r="BL46" s="366" t="str">
        <f t="shared" si="65"/>
        <v/>
      </c>
      <c r="BM46" s="362" t="str">
        <f t="shared" si="66"/>
        <v/>
      </c>
      <c r="BN46" s="368" t="str">
        <f t="shared" si="67"/>
        <v/>
      </c>
      <c r="BO46" s="366" t="str">
        <f t="shared" si="68"/>
        <v/>
      </c>
      <c r="BP46" s="362" t="str">
        <f t="shared" si="69"/>
        <v/>
      </c>
      <c r="BQ46" s="368" t="str">
        <f t="shared" si="70"/>
        <v/>
      </c>
      <c r="BR46" s="366" t="str">
        <f t="shared" si="71"/>
        <v/>
      </c>
      <c r="BS46" s="362" t="str">
        <f t="shared" si="72"/>
        <v/>
      </c>
      <c r="BT46" s="368" t="str">
        <f t="shared" si="73"/>
        <v/>
      </c>
      <c r="BU46" s="366" t="str">
        <f t="shared" si="74"/>
        <v/>
      </c>
      <c r="BV46" s="362" t="str">
        <f t="shared" si="75"/>
        <v/>
      </c>
      <c r="BW46" s="368" t="str">
        <f t="shared" si="76"/>
        <v/>
      </c>
      <c r="BX46" s="369">
        <f t="shared" si="39"/>
        <v>0</v>
      </c>
      <c r="BY46" s="372"/>
      <c r="BZ46" s="372"/>
      <c r="CA46" s="372"/>
      <c r="CB46" s="372"/>
      <c r="CC46" s="372"/>
      <c r="CD46" s="372"/>
      <c r="CE46" s="372"/>
      <c r="CF46" s="387"/>
      <c r="CG46" s="372"/>
      <c r="CH46" s="292"/>
      <c r="CI46" s="292"/>
      <c r="CJ46" s="292"/>
      <c r="CK46" s="292"/>
      <c r="CL46" s="292"/>
      <c r="CM46" s="292"/>
      <c r="CN46" s="292"/>
      <c r="CO46" s="292"/>
      <c r="CP46" s="292"/>
      <c r="CQ46" s="292"/>
      <c r="CR46" s="292"/>
      <c r="CS46" s="292"/>
      <c r="CT46" s="292"/>
      <c r="CU46" s="292"/>
      <c r="CV46" s="292"/>
      <c r="CW46" s="292"/>
      <c r="CX46" s="292"/>
      <c r="CY46" s="292"/>
      <c r="CZ46" s="292"/>
      <c r="DA46" s="292"/>
      <c r="DB46" s="292"/>
      <c r="DC46" s="292"/>
      <c r="DD46" s="292"/>
      <c r="DE46" s="292"/>
      <c r="DF46" s="292"/>
      <c r="DG46" s="292"/>
      <c r="DH46" s="292"/>
      <c r="DI46" s="292"/>
      <c r="DJ46" s="292"/>
      <c r="DK46" s="292"/>
      <c r="DL46" s="292"/>
      <c r="DM46" s="292"/>
      <c r="DN46" s="292"/>
      <c r="DO46" s="292"/>
      <c r="DP46" s="292"/>
      <c r="DQ46" s="292"/>
      <c r="DR46" s="292"/>
      <c r="DS46" s="292"/>
      <c r="DT46" s="292"/>
      <c r="DU46" s="292"/>
      <c r="DV46" s="292"/>
      <c r="DW46" s="292"/>
      <c r="DX46" s="292"/>
      <c r="DY46" s="292"/>
      <c r="DZ46" s="292"/>
      <c r="EA46" s="292"/>
    </row>
    <row r="47" spans="1:131" s="691" customFormat="1" ht="15" customHeight="1" x14ac:dyDescent="0.2">
      <c r="A47" s="1068" t="str">
        <f>T(Admin!D15)</f>
        <v/>
      </c>
      <c r="B47" s="1069"/>
      <c r="C47" s="246" t="e">
        <f>LOOKUP(D47,D70:D107,C70:C107)</f>
        <v>#N/A</v>
      </c>
      <c r="D47" s="657"/>
      <c r="E47" s="660"/>
      <c r="F47" s="659"/>
      <c r="G47" s="251">
        <f t="shared" si="40"/>
        <v>0</v>
      </c>
      <c r="H47" s="251"/>
      <c r="I47" s="272" t="str">
        <f t="shared" si="41"/>
        <v/>
      </c>
      <c r="J47" s="248" t="e">
        <f>LOOKUP(K47,K70:K109,J70:J109)</f>
        <v>#N/A</v>
      </c>
      <c r="K47" s="657"/>
      <c r="L47" s="660"/>
      <c r="M47" s="659"/>
      <c r="N47" s="251">
        <f t="shared" si="42"/>
        <v>0</v>
      </c>
      <c r="O47" s="251"/>
      <c r="P47" s="271" t="str">
        <f t="shared" si="43"/>
        <v/>
      </c>
      <c r="Q47" s="250" t="e">
        <f>LOOKUP(R47,R69:R112,Q69:Q112)</f>
        <v>#N/A</v>
      </c>
      <c r="R47" s="657"/>
      <c r="S47" s="660"/>
      <c r="T47" s="659"/>
      <c r="U47" s="251">
        <f t="shared" si="44"/>
        <v>0</v>
      </c>
      <c r="V47" s="251"/>
      <c r="W47" s="271" t="str">
        <f t="shared" si="45"/>
        <v/>
      </c>
      <c r="X47" s="1111"/>
      <c r="Y47" s="1105"/>
      <c r="Z47" s="1105"/>
      <c r="AA47" s="1106"/>
      <c r="AB47" s="251">
        <f t="shared" si="46"/>
        <v>0</v>
      </c>
      <c r="AC47" s="251"/>
      <c r="AD47" s="251"/>
      <c r="AE47" s="1073"/>
      <c r="AF47" s="1073"/>
      <c r="AG47" s="1073"/>
      <c r="AH47" s="1070"/>
      <c r="AI47" s="251">
        <f t="shared" si="47"/>
        <v>0</v>
      </c>
      <c r="AJ47" s="251"/>
      <c r="AK47" s="252">
        <f t="shared" si="48"/>
        <v>0</v>
      </c>
      <c r="AL47" s="696"/>
      <c r="AM47" s="704"/>
      <c r="AN47" s="704"/>
      <c r="AO47" s="701"/>
      <c r="AP47" s="251">
        <f t="shared" ref="AP47:AP66" si="77">COUNTIF(AL47:AN47,"No-Go")</f>
        <v>0</v>
      </c>
      <c r="AQ47" s="251"/>
      <c r="AR47" s="387"/>
      <c r="AS47" s="252">
        <f t="shared" si="49"/>
        <v>0</v>
      </c>
      <c r="AT47" s="1078">
        <f t="shared" si="50"/>
        <v>0</v>
      </c>
      <c r="AU47" s="1078"/>
      <c r="AV47" s="388">
        <f t="shared" si="51"/>
        <v>0</v>
      </c>
      <c r="AW47" s="359">
        <f t="shared" si="52"/>
        <v>0</v>
      </c>
      <c r="AX47" s="279">
        <f t="shared" si="53"/>
        <v>0</v>
      </c>
      <c r="AY47" s="360">
        <v>8</v>
      </c>
      <c r="AZ47" s="366" t="str">
        <f t="shared" si="54"/>
        <v/>
      </c>
      <c r="BA47" s="362" t="str">
        <f t="shared" si="38"/>
        <v/>
      </c>
      <c r="BB47" s="367" t="str">
        <f t="shared" si="55"/>
        <v/>
      </c>
      <c r="BC47" s="366" t="str">
        <f t="shared" si="56"/>
        <v/>
      </c>
      <c r="BD47" s="362" t="str">
        <f t="shared" si="57"/>
        <v/>
      </c>
      <c r="BE47" s="368" t="str">
        <f t="shared" si="58"/>
        <v/>
      </c>
      <c r="BF47" s="366" t="str">
        <f t="shared" si="59"/>
        <v/>
      </c>
      <c r="BG47" s="362" t="str">
        <f t="shared" si="60"/>
        <v/>
      </c>
      <c r="BH47" s="368" t="str">
        <f t="shared" si="61"/>
        <v/>
      </c>
      <c r="BI47" s="366" t="str">
        <f t="shared" si="62"/>
        <v/>
      </c>
      <c r="BJ47" s="362" t="str">
        <f t="shared" si="63"/>
        <v/>
      </c>
      <c r="BK47" s="368" t="str">
        <f t="shared" si="64"/>
        <v/>
      </c>
      <c r="BL47" s="366" t="str">
        <f t="shared" si="65"/>
        <v/>
      </c>
      <c r="BM47" s="362" t="str">
        <f t="shared" si="66"/>
        <v/>
      </c>
      <c r="BN47" s="368" t="str">
        <f t="shared" si="67"/>
        <v/>
      </c>
      <c r="BO47" s="366" t="str">
        <f t="shared" si="68"/>
        <v/>
      </c>
      <c r="BP47" s="362" t="str">
        <f t="shared" si="69"/>
        <v/>
      </c>
      <c r="BQ47" s="368" t="str">
        <f t="shared" si="70"/>
        <v/>
      </c>
      <c r="BR47" s="366" t="str">
        <f t="shared" si="71"/>
        <v/>
      </c>
      <c r="BS47" s="362" t="str">
        <f t="shared" si="72"/>
        <v/>
      </c>
      <c r="BT47" s="368" t="str">
        <f t="shared" si="73"/>
        <v/>
      </c>
      <c r="BU47" s="366" t="str">
        <f t="shared" si="74"/>
        <v/>
      </c>
      <c r="BV47" s="362" t="str">
        <f t="shared" si="75"/>
        <v/>
      </c>
      <c r="BW47" s="368" t="str">
        <f t="shared" si="76"/>
        <v/>
      </c>
      <c r="BX47" s="369">
        <f t="shared" si="39"/>
        <v>0</v>
      </c>
      <c r="BY47" s="372"/>
      <c r="BZ47" s="372"/>
      <c r="CA47" s="372"/>
      <c r="CB47" s="372"/>
      <c r="CC47" s="372"/>
      <c r="CD47" s="372"/>
      <c r="CE47" s="372"/>
      <c r="CF47" s="387"/>
      <c r="CG47" s="372"/>
      <c r="CH47" s="292"/>
      <c r="CI47" s="292"/>
      <c r="CJ47" s="292"/>
      <c r="CK47" s="292"/>
      <c r="CL47" s="292"/>
      <c r="CM47" s="292"/>
      <c r="CN47" s="292"/>
      <c r="CO47" s="292"/>
      <c r="CP47" s="292"/>
      <c r="CQ47" s="292"/>
      <c r="CR47" s="292"/>
      <c r="CS47" s="292"/>
      <c r="CT47" s="292"/>
      <c r="CU47" s="292"/>
      <c r="CV47" s="292"/>
      <c r="CW47" s="292"/>
      <c r="CX47" s="292"/>
      <c r="CY47" s="292"/>
      <c r="CZ47" s="292"/>
      <c r="DA47" s="292"/>
      <c r="DB47" s="292"/>
      <c r="DC47" s="292"/>
      <c r="DD47" s="292"/>
      <c r="DE47" s="292"/>
      <c r="DF47" s="292"/>
      <c r="DG47" s="292"/>
      <c r="DH47" s="292"/>
      <c r="DI47" s="292"/>
      <c r="DJ47" s="292"/>
      <c r="DK47" s="292"/>
      <c r="DL47" s="292"/>
      <c r="DM47" s="292"/>
      <c r="DN47" s="292"/>
      <c r="DO47" s="292"/>
      <c r="DP47" s="292"/>
      <c r="DQ47" s="292"/>
      <c r="DR47" s="292"/>
      <c r="DS47" s="292"/>
      <c r="DT47" s="292"/>
      <c r="DU47" s="292"/>
      <c r="DV47" s="292"/>
      <c r="DW47" s="292"/>
      <c r="DX47" s="292"/>
      <c r="DY47" s="292"/>
      <c r="DZ47" s="292"/>
      <c r="EA47" s="292"/>
    </row>
    <row r="48" spans="1:131" s="691" customFormat="1" ht="15" customHeight="1" x14ac:dyDescent="0.2">
      <c r="A48" s="1068" t="str">
        <f>T(Admin!D16)</f>
        <v/>
      </c>
      <c r="B48" s="1069"/>
      <c r="C48" s="246" t="e">
        <f>LOOKUP(D48,D70:D107,C70:C107)</f>
        <v>#N/A</v>
      </c>
      <c r="D48" s="657"/>
      <c r="E48" s="660"/>
      <c r="F48" s="659"/>
      <c r="G48" s="251">
        <f t="shared" si="40"/>
        <v>0</v>
      </c>
      <c r="H48" s="251"/>
      <c r="I48" s="272" t="str">
        <f t="shared" si="41"/>
        <v/>
      </c>
      <c r="J48" s="248" t="e">
        <f>LOOKUP(K48,K70:K109,J70:J109)</f>
        <v>#N/A</v>
      </c>
      <c r="K48" s="657"/>
      <c r="L48" s="660"/>
      <c r="M48" s="659"/>
      <c r="N48" s="251">
        <f t="shared" si="42"/>
        <v>0</v>
      </c>
      <c r="O48" s="251"/>
      <c r="P48" s="271" t="str">
        <f t="shared" si="43"/>
        <v/>
      </c>
      <c r="Q48" s="250" t="e">
        <f>LOOKUP(R48,R69:R112,Q69:Q112)</f>
        <v>#N/A</v>
      </c>
      <c r="R48" s="657"/>
      <c r="S48" s="660"/>
      <c r="T48" s="659"/>
      <c r="U48" s="251">
        <f t="shared" si="44"/>
        <v>0</v>
      </c>
      <c r="V48" s="251"/>
      <c r="W48" s="271" t="str">
        <f t="shared" si="45"/>
        <v/>
      </c>
      <c r="X48" s="1111"/>
      <c r="Y48" s="1105"/>
      <c r="Z48" s="1105"/>
      <c r="AA48" s="1106"/>
      <c r="AB48" s="251">
        <f t="shared" si="46"/>
        <v>0</v>
      </c>
      <c r="AC48" s="251"/>
      <c r="AD48" s="251"/>
      <c r="AE48" s="705"/>
      <c r="AF48" s="705"/>
      <c r="AG48" s="705"/>
      <c r="AH48" s="699"/>
      <c r="AI48" s="251">
        <f t="shared" si="47"/>
        <v>0</v>
      </c>
      <c r="AJ48" s="251"/>
      <c r="AK48" s="252">
        <f t="shared" si="48"/>
        <v>0</v>
      </c>
      <c r="AL48" s="696"/>
      <c r="AM48" s="704"/>
      <c r="AN48" s="704"/>
      <c r="AO48" s="701"/>
      <c r="AP48" s="251">
        <f t="shared" si="77"/>
        <v>0</v>
      </c>
      <c r="AQ48" s="251"/>
      <c r="AR48" s="387"/>
      <c r="AS48" s="252">
        <f t="shared" si="49"/>
        <v>0</v>
      </c>
      <c r="AT48" s="1078">
        <f t="shared" si="50"/>
        <v>0</v>
      </c>
      <c r="AU48" s="1078"/>
      <c r="AV48" s="388">
        <f t="shared" si="51"/>
        <v>0</v>
      </c>
      <c r="AW48" s="359">
        <f t="shared" si="52"/>
        <v>0</v>
      </c>
      <c r="AX48" s="279">
        <f t="shared" si="53"/>
        <v>0</v>
      </c>
      <c r="AY48" s="360">
        <v>8</v>
      </c>
      <c r="AZ48" s="366" t="str">
        <f t="shared" si="54"/>
        <v/>
      </c>
      <c r="BA48" s="362" t="str">
        <f t="shared" si="38"/>
        <v/>
      </c>
      <c r="BB48" s="367" t="str">
        <f t="shared" si="55"/>
        <v/>
      </c>
      <c r="BC48" s="366" t="str">
        <f t="shared" si="56"/>
        <v/>
      </c>
      <c r="BD48" s="362" t="str">
        <f t="shared" si="57"/>
        <v/>
      </c>
      <c r="BE48" s="368" t="str">
        <f t="shared" si="58"/>
        <v/>
      </c>
      <c r="BF48" s="366" t="str">
        <f t="shared" si="59"/>
        <v/>
      </c>
      <c r="BG48" s="362" t="str">
        <f t="shared" si="60"/>
        <v/>
      </c>
      <c r="BH48" s="368" t="str">
        <f t="shared" si="61"/>
        <v/>
      </c>
      <c r="BI48" s="366" t="str">
        <f t="shared" si="62"/>
        <v/>
      </c>
      <c r="BJ48" s="362" t="str">
        <f t="shared" si="63"/>
        <v/>
      </c>
      <c r="BK48" s="368" t="str">
        <f t="shared" si="64"/>
        <v/>
      </c>
      <c r="BL48" s="366" t="str">
        <f t="shared" si="65"/>
        <v/>
      </c>
      <c r="BM48" s="362" t="str">
        <f t="shared" si="66"/>
        <v/>
      </c>
      <c r="BN48" s="368" t="str">
        <f t="shared" si="67"/>
        <v/>
      </c>
      <c r="BO48" s="366" t="str">
        <f t="shared" si="68"/>
        <v/>
      </c>
      <c r="BP48" s="362" t="str">
        <f t="shared" si="69"/>
        <v/>
      </c>
      <c r="BQ48" s="368" t="str">
        <f t="shared" si="70"/>
        <v/>
      </c>
      <c r="BR48" s="366" t="str">
        <f t="shared" si="71"/>
        <v/>
      </c>
      <c r="BS48" s="362" t="str">
        <f t="shared" si="72"/>
        <v/>
      </c>
      <c r="BT48" s="368" t="str">
        <f t="shared" si="73"/>
        <v/>
      </c>
      <c r="BU48" s="366" t="str">
        <f t="shared" si="74"/>
        <v/>
      </c>
      <c r="BV48" s="362" t="str">
        <f t="shared" si="75"/>
        <v/>
      </c>
      <c r="BW48" s="368" t="str">
        <f t="shared" si="76"/>
        <v/>
      </c>
      <c r="BX48" s="369">
        <f t="shared" si="39"/>
        <v>0</v>
      </c>
      <c r="BY48" s="372"/>
      <c r="BZ48" s="372"/>
      <c r="CA48" s="372"/>
      <c r="CB48" s="372"/>
      <c r="CC48" s="372"/>
      <c r="CD48" s="372"/>
      <c r="CE48" s="372"/>
      <c r="CF48" s="387"/>
      <c r="CG48" s="372"/>
      <c r="CH48" s="292"/>
      <c r="CI48" s="292"/>
      <c r="CJ48" s="292"/>
      <c r="CK48" s="292"/>
      <c r="CL48" s="292"/>
      <c r="CM48" s="292"/>
      <c r="CN48" s="292"/>
      <c r="CO48" s="292"/>
      <c r="CP48" s="292"/>
      <c r="CQ48" s="292"/>
      <c r="CR48" s="292"/>
      <c r="CS48" s="292"/>
      <c r="CT48" s="292"/>
      <c r="CU48" s="292"/>
      <c r="CV48" s="292"/>
      <c r="CW48" s="292"/>
      <c r="CX48" s="292"/>
      <c r="CY48" s="292"/>
      <c r="CZ48" s="292"/>
      <c r="DA48" s="292"/>
      <c r="DB48" s="292"/>
      <c r="DC48" s="292"/>
      <c r="DD48" s="292"/>
      <c r="DE48" s="292"/>
      <c r="DF48" s="292"/>
      <c r="DG48" s="292"/>
      <c r="DH48" s="292"/>
      <c r="DI48" s="292"/>
      <c r="DJ48" s="292"/>
      <c r="DK48" s="292"/>
      <c r="DL48" s="292"/>
      <c r="DM48" s="292"/>
      <c r="DN48" s="292"/>
      <c r="DO48" s="292"/>
      <c r="DP48" s="292"/>
      <c r="DQ48" s="292"/>
      <c r="DR48" s="292"/>
      <c r="DS48" s="292"/>
      <c r="DT48" s="292"/>
      <c r="DU48" s="292"/>
      <c r="DV48" s="292"/>
      <c r="DW48" s="292"/>
      <c r="DX48" s="292"/>
      <c r="DY48" s="292"/>
      <c r="DZ48" s="292"/>
      <c r="EA48" s="292"/>
    </row>
    <row r="49" spans="1:131" s="691" customFormat="1" ht="15" customHeight="1" x14ac:dyDescent="0.2">
      <c r="A49" s="1068" t="str">
        <f>T(Admin!D17)</f>
        <v/>
      </c>
      <c r="B49" s="1069"/>
      <c r="C49" s="246" t="e">
        <f>LOOKUP(D49,D70:D107,C70:C107)</f>
        <v>#N/A</v>
      </c>
      <c r="D49" s="657"/>
      <c r="E49" s="660"/>
      <c r="F49" s="659"/>
      <c r="G49" s="251">
        <f t="shared" si="40"/>
        <v>0</v>
      </c>
      <c r="H49" s="251"/>
      <c r="I49" s="272" t="str">
        <f t="shared" si="41"/>
        <v/>
      </c>
      <c r="J49" s="248" t="e">
        <f>LOOKUP(K49,K70:K109,J70:J109)</f>
        <v>#N/A</v>
      </c>
      <c r="K49" s="657"/>
      <c r="L49" s="660"/>
      <c r="M49" s="659"/>
      <c r="N49" s="251">
        <f t="shared" si="42"/>
        <v>0</v>
      </c>
      <c r="O49" s="251"/>
      <c r="P49" s="271" t="str">
        <f t="shared" si="43"/>
        <v/>
      </c>
      <c r="Q49" s="250" t="e">
        <f>LOOKUP(R49,R69:R112,Q69:Q112)</f>
        <v>#N/A</v>
      </c>
      <c r="R49" s="657"/>
      <c r="S49" s="660"/>
      <c r="T49" s="659"/>
      <c r="U49" s="251">
        <f t="shared" si="44"/>
        <v>0</v>
      </c>
      <c r="V49" s="251"/>
      <c r="W49" s="271" t="str">
        <f t="shared" si="45"/>
        <v/>
      </c>
      <c r="X49" s="1111"/>
      <c r="Y49" s="1105"/>
      <c r="Z49" s="1105"/>
      <c r="AA49" s="1106"/>
      <c r="AB49" s="251">
        <f t="shared" si="46"/>
        <v>0</v>
      </c>
      <c r="AC49" s="251"/>
      <c r="AD49" s="251"/>
      <c r="AE49" s="1073" t="s">
        <v>284</v>
      </c>
      <c r="AF49" s="1073"/>
      <c r="AG49" s="1073"/>
      <c r="AH49" s="1077">
        <f>AM46</f>
        <v>0</v>
      </c>
      <c r="AI49" s="251">
        <f t="shared" si="47"/>
        <v>0</v>
      </c>
      <c r="AJ49" s="251"/>
      <c r="AK49" s="252">
        <f t="shared" si="48"/>
        <v>0</v>
      </c>
      <c r="AL49" s="696"/>
      <c r="AM49" s="704"/>
      <c r="AN49" s="704"/>
      <c r="AO49" s="701"/>
      <c r="AP49" s="251">
        <f t="shared" si="77"/>
        <v>0</v>
      </c>
      <c r="AQ49" s="251"/>
      <c r="AR49" s="387"/>
      <c r="AS49" s="252">
        <f t="shared" si="49"/>
        <v>0</v>
      </c>
      <c r="AT49" s="1078">
        <f t="shared" si="50"/>
        <v>0</v>
      </c>
      <c r="AU49" s="1078"/>
      <c r="AV49" s="388">
        <f t="shared" si="51"/>
        <v>0</v>
      </c>
      <c r="AW49" s="359">
        <f t="shared" si="52"/>
        <v>0</v>
      </c>
      <c r="AX49" s="279">
        <f t="shared" si="53"/>
        <v>0</v>
      </c>
      <c r="AY49" s="360">
        <v>8</v>
      </c>
      <c r="AZ49" s="370" t="str">
        <f>I49</f>
        <v/>
      </c>
      <c r="BA49" s="362" t="str">
        <f t="shared" si="38"/>
        <v/>
      </c>
      <c r="BB49" s="367" t="str">
        <f t="shared" si="55"/>
        <v/>
      </c>
      <c r="BC49" s="366" t="str">
        <f t="shared" si="56"/>
        <v/>
      </c>
      <c r="BD49" s="362" t="str">
        <f t="shared" si="57"/>
        <v/>
      </c>
      <c r="BE49" s="368" t="str">
        <f t="shared" si="58"/>
        <v/>
      </c>
      <c r="BF49" s="366" t="str">
        <f t="shared" si="59"/>
        <v/>
      </c>
      <c r="BG49" s="362" t="str">
        <f t="shared" si="60"/>
        <v/>
      </c>
      <c r="BH49" s="368" t="str">
        <f t="shared" si="61"/>
        <v/>
      </c>
      <c r="BI49" s="366" t="str">
        <f t="shared" si="62"/>
        <v/>
      </c>
      <c r="BJ49" s="362" t="str">
        <f t="shared" si="63"/>
        <v/>
      </c>
      <c r="BK49" s="368" t="str">
        <f t="shared" si="64"/>
        <v/>
      </c>
      <c r="BL49" s="366" t="str">
        <f t="shared" si="65"/>
        <v/>
      </c>
      <c r="BM49" s="362" t="str">
        <f t="shared" si="66"/>
        <v/>
      </c>
      <c r="BN49" s="368" t="str">
        <f t="shared" si="67"/>
        <v/>
      </c>
      <c r="BO49" s="366" t="str">
        <f t="shared" si="68"/>
        <v/>
      </c>
      <c r="BP49" s="362" t="str">
        <f t="shared" si="69"/>
        <v/>
      </c>
      <c r="BQ49" s="368" t="str">
        <f t="shared" si="70"/>
        <v/>
      </c>
      <c r="BR49" s="366" t="str">
        <f t="shared" si="71"/>
        <v/>
      </c>
      <c r="BS49" s="362" t="str">
        <f t="shared" si="72"/>
        <v/>
      </c>
      <c r="BT49" s="368" t="str">
        <f t="shared" si="73"/>
        <v/>
      </c>
      <c r="BU49" s="366" t="str">
        <f t="shared" si="74"/>
        <v/>
      </c>
      <c r="BV49" s="362" t="str">
        <f t="shared" si="75"/>
        <v/>
      </c>
      <c r="BW49" s="368" t="str">
        <f t="shared" si="76"/>
        <v/>
      </c>
      <c r="BX49" s="369">
        <f t="shared" si="39"/>
        <v>0</v>
      </c>
      <c r="BY49" s="372"/>
      <c r="BZ49" s="372"/>
      <c r="CA49" s="372"/>
      <c r="CB49" s="372"/>
      <c r="CC49" s="372"/>
      <c r="CD49" s="372"/>
      <c r="CE49" s="372"/>
      <c r="CF49" s="387"/>
      <c r="CG49" s="372"/>
      <c r="CH49" s="292"/>
      <c r="CI49" s="292"/>
      <c r="CJ49" s="292"/>
      <c r="CK49" s="292"/>
      <c r="CL49" s="292"/>
      <c r="CM49" s="292"/>
      <c r="CN49" s="292"/>
      <c r="CO49" s="292"/>
      <c r="CP49" s="292"/>
      <c r="CQ49" s="292"/>
      <c r="CR49" s="292"/>
      <c r="CS49" s="292"/>
      <c r="CT49" s="292"/>
      <c r="CU49" s="292"/>
      <c r="CV49" s="292"/>
      <c r="CW49" s="292"/>
      <c r="CX49" s="292"/>
      <c r="CY49" s="292"/>
      <c r="CZ49" s="292"/>
      <c r="DA49" s="292"/>
      <c r="DB49" s="292"/>
      <c r="DC49" s="292"/>
      <c r="DD49" s="292"/>
      <c r="DE49" s="292"/>
      <c r="DF49" s="292"/>
      <c r="DG49" s="292"/>
      <c r="DH49" s="292"/>
      <c r="DI49" s="292"/>
      <c r="DJ49" s="292"/>
      <c r="DK49" s="292"/>
      <c r="DL49" s="292"/>
      <c r="DM49" s="292"/>
      <c r="DN49" s="292"/>
      <c r="DO49" s="292"/>
      <c r="DP49" s="292"/>
      <c r="DQ49" s="292"/>
      <c r="DR49" s="292"/>
      <c r="DS49" s="292"/>
      <c r="DT49" s="292"/>
      <c r="DU49" s="292"/>
      <c r="DV49" s="292"/>
      <c r="DW49" s="292"/>
      <c r="DX49" s="292"/>
      <c r="DY49" s="292"/>
      <c r="DZ49" s="292"/>
      <c r="EA49" s="292"/>
    </row>
    <row r="50" spans="1:131" s="691" customFormat="1" ht="15" customHeight="1" x14ac:dyDescent="0.2">
      <c r="A50" s="1068" t="str">
        <f>T(Admin!D18)</f>
        <v/>
      </c>
      <c r="B50" s="1069"/>
      <c r="C50" s="246" t="e">
        <f>LOOKUP(D50,D70:D107,C70:C107)</f>
        <v>#N/A</v>
      </c>
      <c r="D50" s="657"/>
      <c r="E50" s="660"/>
      <c r="F50" s="659"/>
      <c r="G50" s="251">
        <f t="shared" si="40"/>
        <v>0</v>
      </c>
      <c r="H50" s="251"/>
      <c r="I50" s="272" t="str">
        <f t="shared" si="41"/>
        <v/>
      </c>
      <c r="J50" s="248" t="e">
        <f>LOOKUP(K50,K70:K109,J70:J109)</f>
        <v>#N/A</v>
      </c>
      <c r="K50" s="657"/>
      <c r="L50" s="660"/>
      <c r="M50" s="659"/>
      <c r="N50" s="251">
        <f t="shared" si="42"/>
        <v>0</v>
      </c>
      <c r="O50" s="251"/>
      <c r="P50" s="271" t="str">
        <f t="shared" si="43"/>
        <v/>
      </c>
      <c r="Q50" s="250" t="e">
        <f>LOOKUP(R50,R69:R112,Q69:Q112)</f>
        <v>#N/A</v>
      </c>
      <c r="R50" s="657"/>
      <c r="S50" s="660"/>
      <c r="T50" s="659"/>
      <c r="U50" s="251">
        <f t="shared" si="44"/>
        <v>0</v>
      </c>
      <c r="V50" s="251"/>
      <c r="W50" s="271" t="str">
        <f t="shared" si="45"/>
        <v/>
      </c>
      <c r="X50" s="1111"/>
      <c r="Y50" s="1105"/>
      <c r="Z50" s="1105"/>
      <c r="AA50" s="1106"/>
      <c r="AB50" s="251">
        <f t="shared" si="46"/>
        <v>0</v>
      </c>
      <c r="AC50" s="251"/>
      <c r="AD50" s="251"/>
      <c r="AE50" s="1073"/>
      <c r="AF50" s="1073"/>
      <c r="AG50" s="1073"/>
      <c r="AH50" s="1070"/>
      <c r="AI50" s="251">
        <f t="shared" si="47"/>
        <v>0</v>
      </c>
      <c r="AJ50" s="251"/>
      <c r="AK50" s="252">
        <f t="shared" si="48"/>
        <v>0</v>
      </c>
      <c r="AL50" s="696"/>
      <c r="AM50" s="704"/>
      <c r="AN50" s="704"/>
      <c r="AO50" s="701"/>
      <c r="AP50" s="251">
        <f t="shared" si="77"/>
        <v>0</v>
      </c>
      <c r="AQ50" s="251"/>
      <c r="AR50" s="387"/>
      <c r="AS50" s="252">
        <f t="shared" si="49"/>
        <v>0</v>
      </c>
      <c r="AT50" s="1078">
        <f t="shared" si="50"/>
        <v>0</v>
      </c>
      <c r="AU50" s="1078"/>
      <c r="AV50" s="388">
        <f t="shared" si="51"/>
        <v>0</v>
      </c>
      <c r="AW50" s="359">
        <f t="shared" si="52"/>
        <v>0</v>
      </c>
      <c r="AX50" s="279">
        <f t="shared" si="53"/>
        <v>0</v>
      </c>
      <c r="AY50" s="360">
        <v>8</v>
      </c>
      <c r="AZ50" s="366" t="str">
        <f t="shared" si="54"/>
        <v/>
      </c>
      <c r="BA50" s="362" t="str">
        <f t="shared" si="38"/>
        <v/>
      </c>
      <c r="BB50" s="367" t="str">
        <f t="shared" si="55"/>
        <v/>
      </c>
      <c r="BC50" s="366" t="str">
        <f t="shared" si="56"/>
        <v/>
      </c>
      <c r="BD50" s="362" t="str">
        <f t="shared" si="57"/>
        <v/>
      </c>
      <c r="BE50" s="368" t="str">
        <f t="shared" si="58"/>
        <v/>
      </c>
      <c r="BF50" s="366" t="str">
        <f t="shared" si="59"/>
        <v/>
      </c>
      <c r="BG50" s="362" t="str">
        <f t="shared" si="60"/>
        <v/>
      </c>
      <c r="BH50" s="368" t="str">
        <f t="shared" si="61"/>
        <v/>
      </c>
      <c r="BI50" s="366" t="str">
        <f t="shared" si="62"/>
        <v/>
      </c>
      <c r="BJ50" s="362" t="str">
        <f t="shared" si="63"/>
        <v/>
      </c>
      <c r="BK50" s="368" t="str">
        <f t="shared" si="64"/>
        <v/>
      </c>
      <c r="BL50" s="366" t="str">
        <f t="shared" si="65"/>
        <v/>
      </c>
      <c r="BM50" s="362" t="str">
        <f t="shared" si="66"/>
        <v/>
      </c>
      <c r="BN50" s="368" t="str">
        <f t="shared" si="67"/>
        <v/>
      </c>
      <c r="BO50" s="366" t="str">
        <f t="shared" si="68"/>
        <v/>
      </c>
      <c r="BP50" s="362" t="str">
        <f t="shared" si="69"/>
        <v/>
      </c>
      <c r="BQ50" s="368" t="str">
        <f t="shared" si="70"/>
        <v/>
      </c>
      <c r="BR50" s="366" t="str">
        <f t="shared" si="71"/>
        <v/>
      </c>
      <c r="BS50" s="362" t="str">
        <f t="shared" si="72"/>
        <v/>
      </c>
      <c r="BT50" s="368" t="str">
        <f t="shared" si="73"/>
        <v/>
      </c>
      <c r="BU50" s="366" t="str">
        <f t="shared" si="74"/>
        <v/>
      </c>
      <c r="BV50" s="362" t="str">
        <f t="shared" si="75"/>
        <v/>
      </c>
      <c r="BW50" s="368" t="str">
        <f t="shared" si="76"/>
        <v/>
      </c>
      <c r="BX50" s="369">
        <f t="shared" si="39"/>
        <v>0</v>
      </c>
      <c r="BY50" s="372"/>
      <c r="BZ50" s="372"/>
      <c r="CA50" s="372"/>
      <c r="CB50" s="372"/>
      <c r="CC50" s="372"/>
      <c r="CD50" s="372"/>
      <c r="CE50" s="372"/>
      <c r="CF50" s="387"/>
      <c r="CG50" s="372"/>
      <c r="CH50" s="292"/>
      <c r="CI50" s="292"/>
      <c r="CJ50" s="292"/>
      <c r="CK50" s="292"/>
      <c r="CL50" s="292"/>
      <c r="CM50" s="292"/>
      <c r="CN50" s="292"/>
      <c r="CO50" s="292"/>
      <c r="CP50" s="292"/>
      <c r="CQ50" s="292"/>
      <c r="CR50" s="292"/>
      <c r="CS50" s="292"/>
      <c r="CT50" s="292"/>
      <c r="CU50" s="292"/>
      <c r="CV50" s="292"/>
      <c r="CW50" s="292"/>
      <c r="CX50" s="292"/>
      <c r="CY50" s="292"/>
      <c r="CZ50" s="292"/>
      <c r="DA50" s="292"/>
      <c r="DB50" s="292"/>
      <c r="DC50" s="292"/>
      <c r="DD50" s="292"/>
      <c r="DE50" s="292"/>
      <c r="DF50" s="292"/>
      <c r="DG50" s="292"/>
      <c r="DH50" s="292"/>
      <c r="DI50" s="292"/>
      <c r="DJ50" s="292"/>
      <c r="DK50" s="292"/>
      <c r="DL50" s="292"/>
      <c r="DM50" s="292"/>
      <c r="DN50" s="292"/>
      <c r="DO50" s="292"/>
      <c r="DP50" s="292"/>
      <c r="DQ50" s="292"/>
      <c r="DR50" s="292"/>
      <c r="DS50" s="292"/>
      <c r="DT50" s="292"/>
      <c r="DU50" s="292"/>
      <c r="DV50" s="292"/>
      <c r="DW50" s="292"/>
      <c r="DX50" s="292"/>
      <c r="DY50" s="292"/>
      <c r="DZ50" s="292"/>
      <c r="EA50" s="292"/>
    </row>
    <row r="51" spans="1:131" s="691" customFormat="1" ht="15" customHeight="1" x14ac:dyDescent="0.2">
      <c r="A51" s="1068" t="str">
        <f>T(Admin!D19)</f>
        <v/>
      </c>
      <c r="B51" s="1069"/>
      <c r="C51" s="246" t="e">
        <f>LOOKUP(D51,D70:D107,C70:C107)</f>
        <v>#N/A</v>
      </c>
      <c r="D51" s="657"/>
      <c r="E51" s="660"/>
      <c r="F51" s="659"/>
      <c r="G51" s="251">
        <f t="shared" si="40"/>
        <v>0</v>
      </c>
      <c r="H51" s="251"/>
      <c r="I51" s="272" t="str">
        <f t="shared" si="41"/>
        <v/>
      </c>
      <c r="J51" s="248" t="e">
        <f>LOOKUP(K51,K70:K109,J70:J109)</f>
        <v>#N/A</v>
      </c>
      <c r="K51" s="657"/>
      <c r="L51" s="660"/>
      <c r="M51" s="659"/>
      <c r="N51" s="251">
        <f t="shared" si="42"/>
        <v>0</v>
      </c>
      <c r="O51" s="251"/>
      <c r="P51" s="271" t="str">
        <f t="shared" si="43"/>
        <v/>
      </c>
      <c r="Q51" s="250" t="e">
        <f>LOOKUP(R51,R69:R112,Q69:Q112)</f>
        <v>#N/A</v>
      </c>
      <c r="R51" s="657"/>
      <c r="S51" s="660"/>
      <c r="T51" s="659"/>
      <c r="U51" s="251">
        <f t="shared" si="44"/>
        <v>0</v>
      </c>
      <c r="V51" s="251"/>
      <c r="W51" s="271" t="str">
        <f t="shared" si="45"/>
        <v/>
      </c>
      <c r="X51" s="1111"/>
      <c r="Y51" s="1105"/>
      <c r="Z51" s="1105"/>
      <c r="AA51" s="1106"/>
      <c r="AB51" s="251">
        <f t="shared" si="46"/>
        <v>0</v>
      </c>
      <c r="AC51" s="251"/>
      <c r="AD51" s="251"/>
      <c r="AE51" s="699"/>
      <c r="AF51" s="699"/>
      <c r="AG51" s="699"/>
      <c r="AH51" s="699"/>
      <c r="AI51" s="251">
        <f t="shared" si="47"/>
        <v>0</v>
      </c>
      <c r="AJ51" s="251"/>
      <c r="AK51" s="252">
        <f t="shared" si="48"/>
        <v>0</v>
      </c>
      <c r="AL51" s="696"/>
      <c r="AM51" s="704"/>
      <c r="AN51" s="704"/>
      <c r="AO51" s="701"/>
      <c r="AP51" s="251">
        <f t="shared" si="77"/>
        <v>0</v>
      </c>
      <c r="AQ51" s="251"/>
      <c r="AR51" s="387"/>
      <c r="AS51" s="252">
        <f t="shared" si="49"/>
        <v>0</v>
      </c>
      <c r="AT51" s="1078">
        <f t="shared" si="50"/>
        <v>0</v>
      </c>
      <c r="AU51" s="1078"/>
      <c r="AV51" s="388">
        <f t="shared" si="51"/>
        <v>0</v>
      </c>
      <c r="AW51" s="359">
        <f t="shared" si="52"/>
        <v>0</v>
      </c>
      <c r="AX51" s="279">
        <f t="shared" si="53"/>
        <v>0</v>
      </c>
      <c r="AY51" s="360">
        <v>8</v>
      </c>
      <c r="AZ51" s="366" t="str">
        <f t="shared" si="54"/>
        <v/>
      </c>
      <c r="BA51" s="362" t="str">
        <f t="shared" si="38"/>
        <v/>
      </c>
      <c r="BB51" s="367" t="str">
        <f t="shared" si="55"/>
        <v/>
      </c>
      <c r="BC51" s="366" t="str">
        <f t="shared" si="56"/>
        <v/>
      </c>
      <c r="BD51" s="362" t="str">
        <f t="shared" si="57"/>
        <v/>
      </c>
      <c r="BE51" s="368" t="str">
        <f t="shared" si="58"/>
        <v/>
      </c>
      <c r="BF51" s="366" t="str">
        <f t="shared" si="59"/>
        <v/>
      </c>
      <c r="BG51" s="362" t="str">
        <f t="shared" si="60"/>
        <v/>
      </c>
      <c r="BH51" s="368" t="str">
        <f t="shared" si="61"/>
        <v/>
      </c>
      <c r="BI51" s="366" t="str">
        <f t="shared" si="62"/>
        <v/>
      </c>
      <c r="BJ51" s="362" t="str">
        <f t="shared" si="63"/>
        <v/>
      </c>
      <c r="BK51" s="368" t="str">
        <f t="shared" si="64"/>
        <v/>
      </c>
      <c r="BL51" s="366" t="str">
        <f t="shared" si="65"/>
        <v/>
      </c>
      <c r="BM51" s="362" t="str">
        <f t="shared" si="66"/>
        <v/>
      </c>
      <c r="BN51" s="368" t="str">
        <f t="shared" si="67"/>
        <v/>
      </c>
      <c r="BO51" s="366" t="str">
        <f t="shared" si="68"/>
        <v/>
      </c>
      <c r="BP51" s="362" t="str">
        <f t="shared" si="69"/>
        <v/>
      </c>
      <c r="BQ51" s="368" t="str">
        <f t="shared" si="70"/>
        <v/>
      </c>
      <c r="BR51" s="366" t="str">
        <f t="shared" si="71"/>
        <v/>
      </c>
      <c r="BS51" s="362" t="str">
        <f t="shared" si="72"/>
        <v/>
      </c>
      <c r="BT51" s="368" t="str">
        <f t="shared" si="73"/>
        <v/>
      </c>
      <c r="BU51" s="366" t="str">
        <f t="shared" si="74"/>
        <v/>
      </c>
      <c r="BV51" s="362" t="str">
        <f t="shared" si="75"/>
        <v/>
      </c>
      <c r="BW51" s="368" t="str">
        <f t="shared" si="76"/>
        <v/>
      </c>
      <c r="BX51" s="369">
        <f t="shared" si="39"/>
        <v>0</v>
      </c>
      <c r="BY51" s="372"/>
      <c r="BZ51" s="372"/>
      <c r="CA51" s="372"/>
      <c r="CB51" s="372"/>
      <c r="CC51" s="372"/>
      <c r="CD51" s="372"/>
      <c r="CE51" s="372"/>
      <c r="CF51" s="387"/>
      <c r="CG51" s="372"/>
      <c r="CH51" s="292"/>
      <c r="CI51" s="292"/>
      <c r="CJ51" s="292"/>
      <c r="CK51" s="292"/>
      <c r="CL51" s="292"/>
      <c r="CM51" s="292"/>
      <c r="CN51" s="292"/>
      <c r="CO51" s="292"/>
      <c r="CP51" s="292"/>
      <c r="CQ51" s="292"/>
      <c r="CR51" s="292"/>
      <c r="CS51" s="292"/>
      <c r="CT51" s="292"/>
      <c r="CU51" s="292"/>
      <c r="CV51" s="292"/>
      <c r="CW51" s="292"/>
      <c r="CX51" s="292"/>
      <c r="CY51" s="292"/>
      <c r="CZ51" s="292"/>
      <c r="DA51" s="292"/>
      <c r="DB51" s="292"/>
      <c r="DC51" s="292"/>
      <c r="DD51" s="292"/>
      <c r="DE51" s="292"/>
      <c r="DF51" s="292"/>
      <c r="DG51" s="292"/>
      <c r="DH51" s="292"/>
      <c r="DI51" s="292"/>
      <c r="DJ51" s="292"/>
      <c r="DK51" s="292"/>
      <c r="DL51" s="292"/>
      <c r="DM51" s="292"/>
      <c r="DN51" s="292"/>
      <c r="DO51" s="292"/>
      <c r="DP51" s="292"/>
      <c r="DQ51" s="292"/>
      <c r="DR51" s="292"/>
      <c r="DS51" s="292"/>
      <c r="DT51" s="292"/>
      <c r="DU51" s="292"/>
      <c r="DV51" s="292"/>
      <c r="DW51" s="292"/>
      <c r="DX51" s="292"/>
      <c r="DY51" s="292"/>
      <c r="DZ51" s="292"/>
      <c r="EA51" s="292"/>
    </row>
    <row r="52" spans="1:131" s="691" customFormat="1" ht="15" customHeight="1" x14ac:dyDescent="0.2">
      <c r="A52" s="1068" t="str">
        <f>T(Admin!D20)</f>
        <v/>
      </c>
      <c r="B52" s="1069"/>
      <c r="C52" s="246" t="e">
        <f>LOOKUP(D52,D70:D107,C70:C107)</f>
        <v>#N/A</v>
      </c>
      <c r="D52" s="657"/>
      <c r="E52" s="660"/>
      <c r="F52" s="659"/>
      <c r="G52" s="251">
        <f t="shared" si="40"/>
        <v>0</v>
      </c>
      <c r="H52" s="251"/>
      <c r="I52" s="272" t="str">
        <f t="shared" si="41"/>
        <v/>
      </c>
      <c r="J52" s="248" t="e">
        <f>LOOKUP(K52,K70:K109,J70:J109)</f>
        <v>#N/A</v>
      </c>
      <c r="K52" s="657"/>
      <c r="L52" s="660"/>
      <c r="M52" s="659"/>
      <c r="N52" s="251">
        <f t="shared" si="42"/>
        <v>0</v>
      </c>
      <c r="O52" s="251"/>
      <c r="P52" s="271" t="str">
        <f t="shared" si="43"/>
        <v/>
      </c>
      <c r="Q52" s="250" t="e">
        <f>LOOKUP(R52,R69:R112,Q69:Q112)</f>
        <v>#N/A</v>
      </c>
      <c r="R52" s="657"/>
      <c r="S52" s="660"/>
      <c r="T52" s="659"/>
      <c r="U52" s="251">
        <f t="shared" si="44"/>
        <v>0</v>
      </c>
      <c r="V52" s="251"/>
      <c r="W52" s="271" t="str">
        <f t="shared" si="45"/>
        <v/>
      </c>
      <c r="X52" s="1111"/>
      <c r="Y52" s="1105"/>
      <c r="Z52" s="1105"/>
      <c r="AA52" s="1106"/>
      <c r="AB52" s="251">
        <f t="shared" si="46"/>
        <v>0</v>
      </c>
      <c r="AC52" s="251"/>
      <c r="AD52" s="251"/>
      <c r="AE52" s="1070" t="s">
        <v>285</v>
      </c>
      <c r="AF52" s="1070"/>
      <c r="AG52" s="1070"/>
      <c r="AH52" s="1079" t="e">
        <f>AO46</f>
        <v>#DIV/0!</v>
      </c>
      <c r="AI52" s="251">
        <f t="shared" si="47"/>
        <v>0</v>
      </c>
      <c r="AJ52" s="251"/>
      <c r="AK52" s="252">
        <f t="shared" si="48"/>
        <v>0</v>
      </c>
      <c r="AL52" s="696"/>
      <c r="AM52" s="704"/>
      <c r="AN52" s="704"/>
      <c r="AO52" s="701"/>
      <c r="AP52" s="251">
        <f t="shared" si="77"/>
        <v>0</v>
      </c>
      <c r="AQ52" s="251"/>
      <c r="AR52" s="387"/>
      <c r="AS52" s="252">
        <f t="shared" si="49"/>
        <v>0</v>
      </c>
      <c r="AT52" s="1078">
        <f t="shared" si="50"/>
        <v>0</v>
      </c>
      <c r="AU52" s="1078"/>
      <c r="AV52" s="388">
        <f t="shared" si="51"/>
        <v>0</v>
      </c>
      <c r="AW52" s="359">
        <f t="shared" si="52"/>
        <v>0</v>
      </c>
      <c r="AX52" s="279">
        <f t="shared" si="53"/>
        <v>0</v>
      </c>
      <c r="AY52" s="360">
        <v>8</v>
      </c>
      <c r="AZ52" s="366" t="str">
        <f t="shared" si="54"/>
        <v/>
      </c>
      <c r="BA52" s="362" t="str">
        <f t="shared" si="38"/>
        <v/>
      </c>
      <c r="BB52" s="367" t="str">
        <f t="shared" si="55"/>
        <v/>
      </c>
      <c r="BC52" s="366" t="str">
        <f t="shared" si="56"/>
        <v/>
      </c>
      <c r="BD52" s="362" t="str">
        <f t="shared" si="57"/>
        <v/>
      </c>
      <c r="BE52" s="368" t="str">
        <f t="shared" si="58"/>
        <v/>
      </c>
      <c r="BF52" s="366" t="str">
        <f t="shared" si="59"/>
        <v/>
      </c>
      <c r="BG52" s="362" t="str">
        <f t="shared" si="60"/>
        <v/>
      </c>
      <c r="BH52" s="368" t="str">
        <f t="shared" si="61"/>
        <v/>
      </c>
      <c r="BI52" s="366" t="str">
        <f t="shared" si="62"/>
        <v/>
      </c>
      <c r="BJ52" s="362" t="str">
        <f t="shared" si="63"/>
        <v/>
      </c>
      <c r="BK52" s="368" t="str">
        <f t="shared" si="64"/>
        <v/>
      </c>
      <c r="BL52" s="366" t="str">
        <f t="shared" si="65"/>
        <v/>
      </c>
      <c r="BM52" s="362" t="str">
        <f t="shared" si="66"/>
        <v/>
      </c>
      <c r="BN52" s="368" t="str">
        <f t="shared" si="67"/>
        <v/>
      </c>
      <c r="BO52" s="366" t="str">
        <f t="shared" si="68"/>
        <v/>
      </c>
      <c r="BP52" s="362" t="str">
        <f t="shared" si="69"/>
        <v/>
      </c>
      <c r="BQ52" s="368" t="str">
        <f t="shared" si="70"/>
        <v/>
      </c>
      <c r="BR52" s="366" t="str">
        <f t="shared" si="71"/>
        <v/>
      </c>
      <c r="BS52" s="362" t="str">
        <f t="shared" si="72"/>
        <v/>
      </c>
      <c r="BT52" s="368" t="str">
        <f t="shared" si="73"/>
        <v/>
      </c>
      <c r="BU52" s="366" t="str">
        <f t="shared" si="74"/>
        <v/>
      </c>
      <c r="BV52" s="362" t="str">
        <f t="shared" si="75"/>
        <v/>
      </c>
      <c r="BW52" s="368" t="str">
        <f t="shared" si="76"/>
        <v/>
      </c>
      <c r="BX52" s="369">
        <f t="shared" si="39"/>
        <v>0</v>
      </c>
      <c r="BY52" s="372"/>
      <c r="BZ52" s="372"/>
      <c r="CA52" s="372"/>
      <c r="CB52" s="372"/>
      <c r="CC52" s="372"/>
      <c r="CD52" s="372"/>
      <c r="CE52" s="372"/>
      <c r="CF52" s="387"/>
      <c r="CG52" s="372"/>
      <c r="CH52" s="292"/>
      <c r="CI52" s="292"/>
      <c r="CJ52" s="292"/>
      <c r="CK52" s="292"/>
      <c r="CL52" s="292"/>
      <c r="CM52" s="292"/>
      <c r="CN52" s="292"/>
      <c r="CO52" s="292"/>
      <c r="CP52" s="292"/>
      <c r="CQ52" s="292"/>
      <c r="CR52" s="292"/>
      <c r="CS52" s="292"/>
      <c r="CT52" s="292"/>
      <c r="CU52" s="292"/>
      <c r="CV52" s="292"/>
      <c r="CW52" s="292"/>
      <c r="CX52" s="292"/>
      <c r="CY52" s="292"/>
      <c r="CZ52" s="292"/>
      <c r="DA52" s="292"/>
      <c r="DB52" s="292"/>
      <c r="DC52" s="292"/>
      <c r="DD52" s="292"/>
      <c r="DE52" s="292"/>
      <c r="DF52" s="292"/>
      <c r="DG52" s="292"/>
      <c r="DH52" s="292"/>
      <c r="DI52" s="292"/>
      <c r="DJ52" s="292"/>
      <c r="DK52" s="292"/>
      <c r="DL52" s="292"/>
      <c r="DM52" s="292"/>
      <c r="DN52" s="292"/>
      <c r="DO52" s="292"/>
      <c r="DP52" s="292"/>
      <c r="DQ52" s="292"/>
      <c r="DR52" s="292"/>
      <c r="DS52" s="292"/>
      <c r="DT52" s="292"/>
      <c r="DU52" s="292"/>
      <c r="DV52" s="292"/>
      <c r="DW52" s="292"/>
      <c r="DX52" s="292"/>
      <c r="DY52" s="292"/>
      <c r="DZ52" s="292"/>
      <c r="EA52" s="292"/>
    </row>
    <row r="53" spans="1:131" s="691" customFormat="1" ht="15" customHeight="1" x14ac:dyDescent="0.2">
      <c r="A53" s="1068" t="str">
        <f>T(Admin!D21)</f>
        <v/>
      </c>
      <c r="B53" s="1069"/>
      <c r="C53" s="246" t="e">
        <f>LOOKUP(D53,D70:D107,C70:C107)</f>
        <v>#N/A</v>
      </c>
      <c r="D53" s="657"/>
      <c r="E53" s="660"/>
      <c r="F53" s="659"/>
      <c r="G53" s="251">
        <f t="shared" si="40"/>
        <v>0</v>
      </c>
      <c r="H53" s="251"/>
      <c r="I53" s="272" t="str">
        <f t="shared" si="41"/>
        <v/>
      </c>
      <c r="J53" s="248" t="e">
        <f>LOOKUP(K53,K70:K109,J70:J109)</f>
        <v>#N/A</v>
      </c>
      <c r="K53" s="657"/>
      <c r="L53" s="660"/>
      <c r="M53" s="659"/>
      <c r="N53" s="251">
        <f t="shared" si="42"/>
        <v>0</v>
      </c>
      <c r="O53" s="251"/>
      <c r="P53" s="271" t="str">
        <f t="shared" si="43"/>
        <v/>
      </c>
      <c r="Q53" s="250" t="e">
        <f>LOOKUP(R53,R69:R112,Q69:Q112)</f>
        <v>#N/A</v>
      </c>
      <c r="R53" s="657"/>
      <c r="S53" s="660"/>
      <c r="T53" s="659"/>
      <c r="U53" s="251">
        <f t="shared" si="44"/>
        <v>0</v>
      </c>
      <c r="V53" s="251"/>
      <c r="W53" s="271" t="str">
        <f t="shared" si="45"/>
        <v/>
      </c>
      <c r="X53" s="1111"/>
      <c r="Y53" s="1105"/>
      <c r="Z53" s="1105"/>
      <c r="AA53" s="1106"/>
      <c r="AB53" s="251">
        <f t="shared" si="46"/>
        <v>0</v>
      </c>
      <c r="AC53" s="251"/>
      <c r="AD53" s="251"/>
      <c r="AE53" s="1070"/>
      <c r="AF53" s="1070"/>
      <c r="AG53" s="1070"/>
      <c r="AH53" s="1079"/>
      <c r="AI53" s="251">
        <f t="shared" si="47"/>
        <v>0</v>
      </c>
      <c r="AJ53" s="251"/>
      <c r="AK53" s="252">
        <f t="shared" si="48"/>
        <v>0</v>
      </c>
      <c r="AL53" s="696"/>
      <c r="AM53" s="704"/>
      <c r="AN53" s="704"/>
      <c r="AO53" s="701"/>
      <c r="AP53" s="251">
        <f t="shared" si="77"/>
        <v>0</v>
      </c>
      <c r="AQ53" s="251"/>
      <c r="AR53" s="387"/>
      <c r="AS53" s="252">
        <f t="shared" si="49"/>
        <v>0</v>
      </c>
      <c r="AT53" s="1078">
        <f t="shared" si="50"/>
        <v>0</v>
      </c>
      <c r="AU53" s="1078"/>
      <c r="AV53" s="388">
        <f t="shared" si="51"/>
        <v>0</v>
      </c>
      <c r="AW53" s="359">
        <f t="shared" si="52"/>
        <v>0</v>
      </c>
      <c r="AX53" s="279">
        <f t="shared" si="53"/>
        <v>0</v>
      </c>
      <c r="AY53" s="360">
        <v>8</v>
      </c>
      <c r="AZ53" s="366" t="str">
        <f t="shared" si="54"/>
        <v/>
      </c>
      <c r="BA53" s="362" t="str">
        <f t="shared" si="38"/>
        <v/>
      </c>
      <c r="BB53" s="367" t="str">
        <f t="shared" si="55"/>
        <v/>
      </c>
      <c r="BC53" s="366" t="str">
        <f t="shared" si="56"/>
        <v/>
      </c>
      <c r="BD53" s="362" t="str">
        <f t="shared" si="57"/>
        <v/>
      </c>
      <c r="BE53" s="368" t="str">
        <f t="shared" si="58"/>
        <v/>
      </c>
      <c r="BF53" s="366" t="str">
        <f t="shared" si="59"/>
        <v/>
      </c>
      <c r="BG53" s="362" t="str">
        <f t="shared" si="60"/>
        <v/>
      </c>
      <c r="BH53" s="368" t="str">
        <f t="shared" si="61"/>
        <v/>
      </c>
      <c r="BI53" s="366" t="str">
        <f t="shared" si="62"/>
        <v/>
      </c>
      <c r="BJ53" s="362" t="str">
        <f t="shared" si="63"/>
        <v/>
      </c>
      <c r="BK53" s="368" t="str">
        <f t="shared" si="64"/>
        <v/>
      </c>
      <c r="BL53" s="366" t="str">
        <f t="shared" si="65"/>
        <v/>
      </c>
      <c r="BM53" s="362" t="str">
        <f t="shared" si="66"/>
        <v/>
      </c>
      <c r="BN53" s="368" t="str">
        <f t="shared" si="67"/>
        <v/>
      </c>
      <c r="BO53" s="366" t="str">
        <f t="shared" si="68"/>
        <v/>
      </c>
      <c r="BP53" s="362" t="str">
        <f t="shared" si="69"/>
        <v/>
      </c>
      <c r="BQ53" s="368" t="str">
        <f t="shared" si="70"/>
        <v/>
      </c>
      <c r="BR53" s="366" t="str">
        <f t="shared" si="71"/>
        <v/>
      </c>
      <c r="BS53" s="362" t="str">
        <f t="shared" si="72"/>
        <v/>
      </c>
      <c r="BT53" s="368" t="str">
        <f t="shared" si="73"/>
        <v/>
      </c>
      <c r="BU53" s="366" t="str">
        <f t="shared" si="74"/>
        <v/>
      </c>
      <c r="BV53" s="362" t="str">
        <f t="shared" si="75"/>
        <v/>
      </c>
      <c r="BW53" s="368" t="str">
        <f t="shared" si="76"/>
        <v/>
      </c>
      <c r="BX53" s="369">
        <f t="shared" si="39"/>
        <v>0</v>
      </c>
      <c r="BY53" s="372"/>
      <c r="BZ53" s="372"/>
      <c r="CA53" s="372"/>
      <c r="CB53" s="372"/>
      <c r="CC53" s="372"/>
      <c r="CD53" s="372"/>
      <c r="CE53" s="372"/>
      <c r="CF53" s="387"/>
      <c r="CG53" s="372"/>
      <c r="CH53" s="292"/>
      <c r="CI53" s="292"/>
      <c r="CJ53" s="292"/>
      <c r="CK53" s="292"/>
      <c r="CL53" s="292"/>
      <c r="CM53" s="292"/>
      <c r="CN53" s="292"/>
      <c r="CO53" s="292"/>
      <c r="CP53" s="292"/>
      <c r="CQ53" s="292"/>
      <c r="CR53" s="292"/>
      <c r="CS53" s="292"/>
      <c r="CT53" s="292"/>
      <c r="CU53" s="292"/>
      <c r="CV53" s="292"/>
      <c r="CW53" s="292"/>
      <c r="CX53" s="292"/>
      <c r="CY53" s="292"/>
      <c r="CZ53" s="292"/>
      <c r="DA53" s="292"/>
      <c r="DB53" s="292"/>
      <c r="DC53" s="292"/>
      <c r="DD53" s="292"/>
      <c r="DE53" s="292"/>
      <c r="DF53" s="292"/>
      <c r="DG53" s="292"/>
      <c r="DH53" s="292"/>
      <c r="DI53" s="292"/>
      <c r="DJ53" s="292"/>
      <c r="DK53" s="292"/>
      <c r="DL53" s="292"/>
      <c r="DM53" s="292"/>
      <c r="DN53" s="292"/>
      <c r="DO53" s="292"/>
      <c r="DP53" s="292"/>
      <c r="DQ53" s="292"/>
      <c r="DR53" s="292"/>
      <c r="DS53" s="292"/>
      <c r="DT53" s="292"/>
      <c r="DU53" s="292"/>
      <c r="DV53" s="292"/>
      <c r="DW53" s="292"/>
      <c r="DX53" s="292"/>
      <c r="DY53" s="292"/>
      <c r="DZ53" s="292"/>
      <c r="EA53" s="292"/>
    </row>
    <row r="54" spans="1:131" s="691" customFormat="1" ht="15" customHeight="1" x14ac:dyDescent="0.2">
      <c r="A54" s="1068" t="str">
        <f>T(Admin!D22)</f>
        <v/>
      </c>
      <c r="B54" s="1069"/>
      <c r="C54" s="246" t="e">
        <f>LOOKUP(D54,D70:D107,C70:C107)</f>
        <v>#N/A</v>
      </c>
      <c r="D54" s="657"/>
      <c r="E54" s="660"/>
      <c r="F54" s="659"/>
      <c r="G54" s="251">
        <f t="shared" si="40"/>
        <v>0</v>
      </c>
      <c r="H54" s="251"/>
      <c r="I54" s="272" t="str">
        <f t="shared" si="41"/>
        <v/>
      </c>
      <c r="J54" s="248" t="e">
        <f>LOOKUP(K54,K70:K109,J70:J109)</f>
        <v>#N/A</v>
      </c>
      <c r="K54" s="657"/>
      <c r="L54" s="660"/>
      <c r="M54" s="659"/>
      <c r="N54" s="251">
        <f t="shared" si="42"/>
        <v>0</v>
      </c>
      <c r="O54" s="251"/>
      <c r="P54" s="271" t="str">
        <f t="shared" si="43"/>
        <v/>
      </c>
      <c r="Q54" s="250" t="e">
        <f>LOOKUP(R54,R69:R112,Q69:Q112)</f>
        <v>#N/A</v>
      </c>
      <c r="R54" s="657"/>
      <c r="S54" s="660"/>
      <c r="T54" s="659"/>
      <c r="U54" s="251">
        <f t="shared" si="44"/>
        <v>0</v>
      </c>
      <c r="V54" s="251"/>
      <c r="W54" s="271" t="str">
        <f t="shared" si="45"/>
        <v/>
      </c>
      <c r="X54" s="1111"/>
      <c r="Y54" s="1105"/>
      <c r="Z54" s="1105"/>
      <c r="AA54" s="1106"/>
      <c r="AB54" s="251">
        <f t="shared" si="46"/>
        <v>0</v>
      </c>
      <c r="AC54" s="251"/>
      <c r="AD54" s="251"/>
      <c r="AE54" s="699"/>
      <c r="AF54" s="699"/>
      <c r="AG54" s="699"/>
      <c r="AH54" s="699"/>
      <c r="AI54" s="251">
        <f t="shared" si="47"/>
        <v>0</v>
      </c>
      <c r="AJ54" s="251"/>
      <c r="AK54" s="252">
        <f t="shared" si="48"/>
        <v>0</v>
      </c>
      <c r="AL54" s="696"/>
      <c r="AM54" s="704"/>
      <c r="AN54" s="704"/>
      <c r="AO54" s="701"/>
      <c r="AP54" s="251">
        <f t="shared" si="77"/>
        <v>0</v>
      </c>
      <c r="AQ54" s="251"/>
      <c r="AR54" s="387"/>
      <c r="AS54" s="252">
        <f t="shared" si="49"/>
        <v>0</v>
      </c>
      <c r="AT54" s="1078">
        <f t="shared" si="50"/>
        <v>0</v>
      </c>
      <c r="AU54" s="1078"/>
      <c r="AV54" s="388">
        <f t="shared" si="51"/>
        <v>0</v>
      </c>
      <c r="AW54" s="359">
        <f t="shared" si="52"/>
        <v>0</v>
      </c>
      <c r="AX54" s="279">
        <f t="shared" si="53"/>
        <v>0</v>
      </c>
      <c r="AY54" s="360">
        <v>8</v>
      </c>
      <c r="AZ54" s="366" t="str">
        <f t="shared" si="54"/>
        <v/>
      </c>
      <c r="BA54" s="362" t="str">
        <f t="shared" si="38"/>
        <v/>
      </c>
      <c r="BB54" s="367" t="str">
        <f t="shared" si="55"/>
        <v/>
      </c>
      <c r="BC54" s="366" t="str">
        <f t="shared" si="56"/>
        <v/>
      </c>
      <c r="BD54" s="362" t="str">
        <f t="shared" si="57"/>
        <v/>
      </c>
      <c r="BE54" s="368" t="str">
        <f t="shared" si="58"/>
        <v/>
      </c>
      <c r="BF54" s="366" t="str">
        <f t="shared" si="59"/>
        <v/>
      </c>
      <c r="BG54" s="362" t="str">
        <f t="shared" si="60"/>
        <v/>
      </c>
      <c r="BH54" s="368" t="str">
        <f t="shared" si="61"/>
        <v/>
      </c>
      <c r="BI54" s="366" t="str">
        <f t="shared" si="62"/>
        <v/>
      </c>
      <c r="BJ54" s="362" t="str">
        <f t="shared" si="63"/>
        <v/>
      </c>
      <c r="BK54" s="368" t="str">
        <f t="shared" si="64"/>
        <v/>
      </c>
      <c r="BL54" s="366" t="str">
        <f t="shared" si="65"/>
        <v/>
      </c>
      <c r="BM54" s="362" t="str">
        <f t="shared" si="66"/>
        <v/>
      </c>
      <c r="BN54" s="368" t="str">
        <f t="shared" si="67"/>
        <v/>
      </c>
      <c r="BO54" s="366" t="str">
        <f t="shared" si="68"/>
        <v/>
      </c>
      <c r="BP54" s="362" t="str">
        <f t="shared" si="69"/>
        <v/>
      </c>
      <c r="BQ54" s="368" t="str">
        <f t="shared" si="70"/>
        <v/>
      </c>
      <c r="BR54" s="366" t="str">
        <f t="shared" si="71"/>
        <v/>
      </c>
      <c r="BS54" s="362" t="str">
        <f t="shared" si="72"/>
        <v/>
      </c>
      <c r="BT54" s="368" t="str">
        <f t="shared" si="73"/>
        <v/>
      </c>
      <c r="BU54" s="366" t="str">
        <f t="shared" si="74"/>
        <v/>
      </c>
      <c r="BV54" s="362" t="str">
        <f t="shared" si="75"/>
        <v/>
      </c>
      <c r="BW54" s="368" t="str">
        <f t="shared" si="76"/>
        <v/>
      </c>
      <c r="BX54" s="369">
        <f t="shared" si="39"/>
        <v>0</v>
      </c>
      <c r="BY54" s="372"/>
      <c r="BZ54" s="372"/>
      <c r="CA54" s="372"/>
      <c r="CB54" s="372"/>
      <c r="CC54" s="372"/>
      <c r="CD54" s="372"/>
      <c r="CE54" s="372"/>
      <c r="CF54" s="387"/>
      <c r="CG54" s="372"/>
      <c r="CH54" s="292"/>
      <c r="CI54" s="292"/>
      <c r="CJ54" s="292"/>
      <c r="CK54" s="292"/>
      <c r="CL54" s="292"/>
      <c r="CM54" s="292"/>
      <c r="CN54" s="292"/>
      <c r="CO54" s="292"/>
      <c r="CP54" s="292"/>
      <c r="CQ54" s="292"/>
      <c r="CR54" s="292"/>
      <c r="CS54" s="292"/>
      <c r="CT54" s="292"/>
      <c r="CU54" s="292"/>
      <c r="CV54" s="292"/>
      <c r="CW54" s="292"/>
      <c r="CX54" s="292"/>
      <c r="CY54" s="292"/>
      <c r="CZ54" s="292"/>
      <c r="DA54" s="292"/>
      <c r="DB54" s="292"/>
      <c r="DC54" s="292"/>
      <c r="DD54" s="292"/>
      <c r="DE54" s="292"/>
      <c r="DF54" s="292"/>
      <c r="DG54" s="292"/>
      <c r="DH54" s="292"/>
      <c r="DI54" s="292"/>
      <c r="DJ54" s="292"/>
      <c r="DK54" s="292"/>
      <c r="DL54" s="292"/>
      <c r="DM54" s="292"/>
      <c r="DN54" s="292"/>
      <c r="DO54" s="292"/>
      <c r="DP54" s="292"/>
      <c r="DQ54" s="292"/>
      <c r="DR54" s="292"/>
      <c r="DS54" s="292"/>
      <c r="DT54" s="292"/>
      <c r="DU54" s="292"/>
      <c r="DV54" s="292"/>
      <c r="DW54" s="292"/>
      <c r="DX54" s="292"/>
      <c r="DY54" s="292"/>
      <c r="DZ54" s="292"/>
      <c r="EA54" s="292"/>
    </row>
    <row r="55" spans="1:131" s="691" customFormat="1" ht="15" customHeight="1" x14ac:dyDescent="0.2">
      <c r="A55" s="1068" t="str">
        <f>T(Admin!D23)</f>
        <v/>
      </c>
      <c r="B55" s="1069"/>
      <c r="C55" s="246" t="e">
        <f>LOOKUP(D55,D70:D107,C70:C107)</f>
        <v>#N/A</v>
      </c>
      <c r="D55" s="657"/>
      <c r="E55" s="660"/>
      <c r="F55" s="659"/>
      <c r="G55" s="251">
        <f t="shared" si="40"/>
        <v>0</v>
      </c>
      <c r="H55" s="251"/>
      <c r="I55" s="272" t="str">
        <f t="shared" si="41"/>
        <v/>
      </c>
      <c r="J55" s="248" t="e">
        <f>LOOKUP(K55,K70:K109,J70:J109)</f>
        <v>#N/A</v>
      </c>
      <c r="K55" s="657"/>
      <c r="L55" s="660"/>
      <c r="M55" s="659"/>
      <c r="N55" s="251">
        <f t="shared" si="42"/>
        <v>0</v>
      </c>
      <c r="O55" s="251"/>
      <c r="P55" s="271" t="str">
        <f t="shared" si="43"/>
        <v/>
      </c>
      <c r="Q55" s="250" t="e">
        <f>LOOKUP(R55,R69:R112,Q69:Q112)</f>
        <v>#N/A</v>
      </c>
      <c r="R55" s="657"/>
      <c r="S55" s="660"/>
      <c r="T55" s="659"/>
      <c r="U55" s="251">
        <f t="shared" si="44"/>
        <v>0</v>
      </c>
      <c r="V55" s="251"/>
      <c r="W55" s="271" t="str">
        <f t="shared" si="45"/>
        <v/>
      </c>
      <c r="X55" s="1111"/>
      <c r="Y55" s="1105"/>
      <c r="Z55" s="1105"/>
      <c r="AA55" s="1106"/>
      <c r="AB55" s="251">
        <f t="shared" si="46"/>
        <v>0</v>
      </c>
      <c r="AC55" s="251"/>
      <c r="AD55" s="251"/>
      <c r="AE55" s="695"/>
      <c r="AF55" s="695"/>
      <c r="AG55" s="695"/>
      <c r="AH55" s="695"/>
      <c r="AI55" s="251">
        <f t="shared" si="47"/>
        <v>0</v>
      </c>
      <c r="AJ55" s="251"/>
      <c r="AK55" s="252">
        <f t="shared" si="48"/>
        <v>0</v>
      </c>
      <c r="AL55" s="696"/>
      <c r="AM55" s="704"/>
      <c r="AN55" s="704"/>
      <c r="AO55" s="701"/>
      <c r="AP55" s="251">
        <f t="shared" si="77"/>
        <v>0</v>
      </c>
      <c r="AQ55" s="251"/>
      <c r="AR55" s="387"/>
      <c r="AS55" s="252">
        <f t="shared" si="49"/>
        <v>0</v>
      </c>
      <c r="AT55" s="1078">
        <f t="shared" si="50"/>
        <v>0</v>
      </c>
      <c r="AU55" s="1078"/>
      <c r="AV55" s="388">
        <f t="shared" si="51"/>
        <v>0</v>
      </c>
      <c r="AW55" s="359">
        <f t="shared" si="52"/>
        <v>0</v>
      </c>
      <c r="AX55" s="279">
        <f t="shared" si="53"/>
        <v>0</v>
      </c>
      <c r="AY55" s="360">
        <v>8</v>
      </c>
      <c r="AZ55" s="366" t="str">
        <f t="shared" si="54"/>
        <v/>
      </c>
      <c r="BA55" s="362" t="str">
        <f t="shared" si="38"/>
        <v/>
      </c>
      <c r="BB55" s="367" t="str">
        <f t="shared" si="55"/>
        <v/>
      </c>
      <c r="BC55" s="366" t="str">
        <f t="shared" si="56"/>
        <v/>
      </c>
      <c r="BD55" s="362" t="str">
        <f t="shared" si="57"/>
        <v/>
      </c>
      <c r="BE55" s="368" t="str">
        <f t="shared" si="58"/>
        <v/>
      </c>
      <c r="BF55" s="366" t="str">
        <f t="shared" si="59"/>
        <v/>
      </c>
      <c r="BG55" s="362" t="str">
        <f t="shared" si="60"/>
        <v/>
      </c>
      <c r="BH55" s="368" t="str">
        <f t="shared" si="61"/>
        <v/>
      </c>
      <c r="BI55" s="366" t="str">
        <f t="shared" si="62"/>
        <v/>
      </c>
      <c r="BJ55" s="362" t="str">
        <f t="shared" si="63"/>
        <v/>
      </c>
      <c r="BK55" s="368" t="str">
        <f t="shared" si="64"/>
        <v/>
      </c>
      <c r="BL55" s="366" t="str">
        <f t="shared" si="65"/>
        <v/>
      </c>
      <c r="BM55" s="362" t="str">
        <f t="shared" si="66"/>
        <v/>
      </c>
      <c r="BN55" s="368" t="str">
        <f t="shared" si="67"/>
        <v/>
      </c>
      <c r="BO55" s="366" t="str">
        <f t="shared" si="68"/>
        <v/>
      </c>
      <c r="BP55" s="362" t="str">
        <f t="shared" si="69"/>
        <v/>
      </c>
      <c r="BQ55" s="368" t="str">
        <f t="shared" si="70"/>
        <v/>
      </c>
      <c r="BR55" s="366" t="str">
        <f t="shared" si="71"/>
        <v/>
      </c>
      <c r="BS55" s="362" t="str">
        <f t="shared" si="72"/>
        <v/>
      </c>
      <c r="BT55" s="368" t="str">
        <f t="shared" si="73"/>
        <v/>
      </c>
      <c r="BU55" s="366" t="str">
        <f t="shared" si="74"/>
        <v/>
      </c>
      <c r="BV55" s="362" t="str">
        <f t="shared" si="75"/>
        <v/>
      </c>
      <c r="BW55" s="368" t="str">
        <f t="shared" si="76"/>
        <v/>
      </c>
      <c r="BX55" s="369">
        <f t="shared" si="39"/>
        <v>0</v>
      </c>
      <c r="BY55" s="372"/>
      <c r="BZ55" s="372"/>
      <c r="CA55" s="372"/>
      <c r="CB55" s="372"/>
      <c r="CC55" s="372"/>
      <c r="CD55" s="372"/>
      <c r="CE55" s="372"/>
      <c r="CF55" s="387"/>
      <c r="CG55" s="372"/>
      <c r="CH55" s="292"/>
      <c r="CI55" s="292"/>
      <c r="CJ55" s="292"/>
      <c r="CK55" s="292"/>
      <c r="CL55" s="292"/>
      <c r="CM55" s="292"/>
      <c r="CN55" s="292"/>
      <c r="CO55" s="292"/>
      <c r="CP55" s="292"/>
      <c r="CQ55" s="292"/>
      <c r="CR55" s="292"/>
      <c r="CS55" s="292"/>
      <c r="CT55" s="292"/>
      <c r="CU55" s="292"/>
      <c r="CV55" s="292"/>
      <c r="CW55" s="292"/>
      <c r="CX55" s="292"/>
      <c r="CY55" s="292"/>
      <c r="CZ55" s="292"/>
      <c r="DA55" s="292"/>
      <c r="DB55" s="292"/>
      <c r="DC55" s="292"/>
      <c r="DD55" s="292"/>
      <c r="DE55" s="292"/>
      <c r="DF55" s="292"/>
      <c r="DG55" s="292"/>
      <c r="DH55" s="292"/>
      <c r="DI55" s="292"/>
      <c r="DJ55" s="292"/>
      <c r="DK55" s="292"/>
      <c r="DL55" s="292"/>
      <c r="DM55" s="292"/>
      <c r="DN55" s="292"/>
      <c r="DO55" s="292"/>
      <c r="DP55" s="292"/>
      <c r="DQ55" s="292"/>
      <c r="DR55" s="292"/>
      <c r="DS55" s="292"/>
      <c r="DT55" s="292"/>
      <c r="DU55" s="292"/>
      <c r="DV55" s="292"/>
      <c r="DW55" s="292"/>
      <c r="DX55" s="292"/>
      <c r="DY55" s="292"/>
      <c r="DZ55" s="292"/>
      <c r="EA55" s="292"/>
    </row>
    <row r="56" spans="1:131" s="691" customFormat="1" ht="15" customHeight="1" x14ac:dyDescent="0.2">
      <c r="A56" s="1068" t="str">
        <f>T(Admin!D24)</f>
        <v/>
      </c>
      <c r="B56" s="1069"/>
      <c r="C56" s="246" t="e">
        <f>LOOKUP(D56,D70:D107,C70:C107)</f>
        <v>#N/A</v>
      </c>
      <c r="D56" s="657"/>
      <c r="E56" s="660"/>
      <c r="F56" s="659"/>
      <c r="G56" s="251">
        <f t="shared" si="40"/>
        <v>0</v>
      </c>
      <c r="H56" s="251"/>
      <c r="I56" s="272" t="str">
        <f t="shared" si="41"/>
        <v/>
      </c>
      <c r="J56" s="248" t="e">
        <f>LOOKUP(K56,K70:K109,J70:J109)</f>
        <v>#N/A</v>
      </c>
      <c r="K56" s="657"/>
      <c r="L56" s="660"/>
      <c r="M56" s="659"/>
      <c r="N56" s="251">
        <f t="shared" si="42"/>
        <v>0</v>
      </c>
      <c r="O56" s="251"/>
      <c r="P56" s="271" t="str">
        <f t="shared" si="43"/>
        <v/>
      </c>
      <c r="Q56" s="250" t="e">
        <f>LOOKUP(R56,R69:R112,Q69:Q112)</f>
        <v>#N/A</v>
      </c>
      <c r="R56" s="657"/>
      <c r="S56" s="660"/>
      <c r="T56" s="659"/>
      <c r="U56" s="251">
        <f t="shared" si="44"/>
        <v>0</v>
      </c>
      <c r="V56" s="251"/>
      <c r="W56" s="271" t="str">
        <f t="shared" si="45"/>
        <v/>
      </c>
      <c r="X56" s="1111"/>
      <c r="Y56" s="1105"/>
      <c r="Z56" s="1105"/>
      <c r="AA56" s="1106"/>
      <c r="AB56" s="251">
        <f t="shared" si="46"/>
        <v>0</v>
      </c>
      <c r="AC56" s="251"/>
      <c r="AD56" s="251"/>
      <c r="AE56" s="695"/>
      <c r="AF56" s="695"/>
      <c r="AG56" s="695"/>
      <c r="AH56" s="695"/>
      <c r="AI56" s="251">
        <f t="shared" si="47"/>
        <v>0</v>
      </c>
      <c r="AJ56" s="251"/>
      <c r="AK56" s="252">
        <f t="shared" si="48"/>
        <v>0</v>
      </c>
      <c r="AL56" s="696"/>
      <c r="AM56" s="704"/>
      <c r="AN56" s="704"/>
      <c r="AO56" s="701"/>
      <c r="AP56" s="251">
        <f t="shared" si="77"/>
        <v>0</v>
      </c>
      <c r="AQ56" s="251"/>
      <c r="AR56" s="387"/>
      <c r="AS56" s="252">
        <f t="shared" si="49"/>
        <v>0</v>
      </c>
      <c r="AT56" s="1078">
        <f t="shared" si="50"/>
        <v>0</v>
      </c>
      <c r="AU56" s="1078"/>
      <c r="AV56" s="388">
        <f t="shared" si="51"/>
        <v>0</v>
      </c>
      <c r="AW56" s="359">
        <f t="shared" si="52"/>
        <v>0</v>
      </c>
      <c r="AX56" s="279">
        <f t="shared" si="53"/>
        <v>0</v>
      </c>
      <c r="AY56" s="360">
        <v>8</v>
      </c>
      <c r="AZ56" s="366" t="str">
        <f t="shared" si="54"/>
        <v/>
      </c>
      <c r="BA56" s="362" t="str">
        <f t="shared" si="38"/>
        <v/>
      </c>
      <c r="BB56" s="367" t="str">
        <f t="shared" si="55"/>
        <v/>
      </c>
      <c r="BC56" s="366" t="str">
        <f t="shared" si="56"/>
        <v/>
      </c>
      <c r="BD56" s="362" t="str">
        <f t="shared" si="57"/>
        <v/>
      </c>
      <c r="BE56" s="368" t="str">
        <f t="shared" si="58"/>
        <v/>
      </c>
      <c r="BF56" s="366" t="str">
        <f t="shared" si="59"/>
        <v/>
      </c>
      <c r="BG56" s="362" t="str">
        <f t="shared" si="60"/>
        <v/>
      </c>
      <c r="BH56" s="368" t="str">
        <f t="shared" si="61"/>
        <v/>
      </c>
      <c r="BI56" s="366" t="str">
        <f t="shared" si="62"/>
        <v/>
      </c>
      <c r="BJ56" s="362" t="str">
        <f t="shared" si="63"/>
        <v/>
      </c>
      <c r="BK56" s="368" t="str">
        <f t="shared" si="64"/>
        <v/>
      </c>
      <c r="BL56" s="366" t="str">
        <f t="shared" si="65"/>
        <v/>
      </c>
      <c r="BM56" s="362" t="str">
        <f t="shared" si="66"/>
        <v/>
      </c>
      <c r="BN56" s="368" t="str">
        <f t="shared" si="67"/>
        <v/>
      </c>
      <c r="BO56" s="366" t="str">
        <f t="shared" si="68"/>
        <v/>
      </c>
      <c r="BP56" s="362" t="str">
        <f t="shared" si="69"/>
        <v/>
      </c>
      <c r="BQ56" s="368" t="str">
        <f t="shared" si="70"/>
        <v/>
      </c>
      <c r="BR56" s="366" t="str">
        <f t="shared" si="71"/>
        <v/>
      </c>
      <c r="BS56" s="362" t="str">
        <f t="shared" si="72"/>
        <v/>
      </c>
      <c r="BT56" s="368" t="str">
        <f t="shared" si="73"/>
        <v/>
      </c>
      <c r="BU56" s="366" t="str">
        <f t="shared" si="74"/>
        <v/>
      </c>
      <c r="BV56" s="362" t="str">
        <f t="shared" si="75"/>
        <v/>
      </c>
      <c r="BW56" s="368" t="str">
        <f t="shared" si="76"/>
        <v/>
      </c>
      <c r="BX56" s="369">
        <f t="shared" si="39"/>
        <v>0</v>
      </c>
      <c r="BY56" s="372"/>
      <c r="BZ56" s="372"/>
      <c r="CA56" s="372"/>
      <c r="CB56" s="372"/>
      <c r="CC56" s="372"/>
      <c r="CD56" s="372"/>
      <c r="CE56" s="372"/>
      <c r="CF56" s="387"/>
      <c r="CG56" s="372"/>
      <c r="CH56" s="292"/>
      <c r="CI56" s="292"/>
      <c r="CJ56" s="292"/>
      <c r="CK56" s="292"/>
      <c r="CL56" s="292"/>
      <c r="CM56" s="292"/>
      <c r="CN56" s="292"/>
      <c r="CO56" s="292"/>
      <c r="CP56" s="292"/>
      <c r="CQ56" s="292"/>
      <c r="CR56" s="292"/>
      <c r="CS56" s="292"/>
      <c r="CT56" s="292"/>
      <c r="CU56" s="292"/>
      <c r="CV56" s="292"/>
      <c r="CW56" s="292"/>
      <c r="CX56" s="292"/>
      <c r="CY56" s="292"/>
      <c r="CZ56" s="292"/>
      <c r="DA56" s="292"/>
      <c r="DB56" s="292"/>
      <c r="DC56" s="292"/>
      <c r="DD56" s="292"/>
      <c r="DE56" s="292"/>
      <c r="DF56" s="292"/>
      <c r="DG56" s="292"/>
      <c r="DH56" s="292"/>
      <c r="DI56" s="292"/>
      <c r="DJ56" s="292"/>
      <c r="DK56" s="292"/>
      <c r="DL56" s="292"/>
      <c r="DM56" s="292"/>
      <c r="DN56" s="292"/>
      <c r="DO56" s="292"/>
      <c r="DP56" s="292"/>
      <c r="DQ56" s="292"/>
      <c r="DR56" s="292"/>
      <c r="DS56" s="292"/>
      <c r="DT56" s="292"/>
      <c r="DU56" s="292"/>
      <c r="DV56" s="292"/>
      <c r="DW56" s="292"/>
      <c r="DX56" s="292"/>
      <c r="DY56" s="292"/>
      <c r="DZ56" s="292"/>
      <c r="EA56" s="292"/>
    </row>
    <row r="57" spans="1:131" s="691" customFormat="1" ht="15" customHeight="1" x14ac:dyDescent="0.2">
      <c r="A57" s="1068" t="str">
        <f>T(Admin!D25)</f>
        <v/>
      </c>
      <c r="B57" s="1069"/>
      <c r="C57" s="246" t="e">
        <f>LOOKUP(D57,D70:D107,C70:C107)</f>
        <v>#N/A</v>
      </c>
      <c r="D57" s="657"/>
      <c r="E57" s="660"/>
      <c r="F57" s="659"/>
      <c r="G57" s="251">
        <f t="shared" si="40"/>
        <v>0</v>
      </c>
      <c r="H57" s="249"/>
      <c r="I57" s="272" t="str">
        <f t="shared" si="41"/>
        <v/>
      </c>
      <c r="J57" s="248" t="e">
        <f>LOOKUP(K57,K70:K109,J70:J109)</f>
        <v>#N/A</v>
      </c>
      <c r="K57" s="657"/>
      <c r="L57" s="660"/>
      <c r="M57" s="659"/>
      <c r="N57" s="251">
        <f t="shared" si="42"/>
        <v>0</v>
      </c>
      <c r="O57" s="249"/>
      <c r="P57" s="271" t="str">
        <f t="shared" si="43"/>
        <v/>
      </c>
      <c r="Q57" s="250" t="e">
        <f>LOOKUP(R57,R69:R112,Q69:Q112)</f>
        <v>#N/A</v>
      </c>
      <c r="R57" s="657"/>
      <c r="S57" s="660"/>
      <c r="T57" s="659"/>
      <c r="U57" s="251">
        <f t="shared" si="44"/>
        <v>0</v>
      </c>
      <c r="V57" s="249"/>
      <c r="W57" s="271" t="str">
        <f t="shared" si="45"/>
        <v/>
      </c>
      <c r="X57" s="1111"/>
      <c r="Y57" s="1105"/>
      <c r="Z57" s="1105"/>
      <c r="AA57" s="1106"/>
      <c r="AB57" s="251">
        <f t="shared" si="46"/>
        <v>0</v>
      </c>
      <c r="AC57" s="249"/>
      <c r="AD57" s="249"/>
      <c r="AE57" s="695"/>
      <c r="AF57" s="695"/>
      <c r="AG57" s="695"/>
      <c r="AH57" s="695"/>
      <c r="AI57" s="251">
        <f t="shared" si="47"/>
        <v>0</v>
      </c>
      <c r="AJ57" s="387"/>
      <c r="AK57" s="252">
        <f t="shared" si="48"/>
        <v>0</v>
      </c>
      <c r="AL57" s="696"/>
      <c r="AM57" s="704"/>
      <c r="AN57" s="704"/>
      <c r="AO57" s="701"/>
      <c r="AP57" s="251">
        <f t="shared" si="77"/>
        <v>0</v>
      </c>
      <c r="AQ57" s="387"/>
      <c r="AR57" s="387"/>
      <c r="AS57" s="252">
        <f t="shared" si="49"/>
        <v>0</v>
      </c>
      <c r="AT57" s="1078">
        <f t="shared" si="50"/>
        <v>0</v>
      </c>
      <c r="AU57" s="1078"/>
      <c r="AV57" s="388">
        <f t="shared" si="51"/>
        <v>0</v>
      </c>
      <c r="AW57" s="359">
        <f t="shared" si="52"/>
        <v>0</v>
      </c>
      <c r="AX57" s="279">
        <f t="shared" si="53"/>
        <v>0</v>
      </c>
      <c r="AY57" s="360">
        <v>8</v>
      </c>
      <c r="AZ57" s="366" t="str">
        <f t="shared" si="54"/>
        <v/>
      </c>
      <c r="BA57" s="362" t="str">
        <f t="shared" si="38"/>
        <v/>
      </c>
      <c r="BB57" s="367" t="str">
        <f t="shared" si="55"/>
        <v/>
      </c>
      <c r="BC57" s="366" t="str">
        <f t="shared" si="56"/>
        <v/>
      </c>
      <c r="BD57" s="362" t="str">
        <f t="shared" si="57"/>
        <v/>
      </c>
      <c r="BE57" s="368" t="str">
        <f t="shared" si="58"/>
        <v/>
      </c>
      <c r="BF57" s="366" t="str">
        <f t="shared" si="59"/>
        <v/>
      </c>
      <c r="BG57" s="362" t="str">
        <f t="shared" si="60"/>
        <v/>
      </c>
      <c r="BH57" s="368" t="str">
        <f t="shared" si="61"/>
        <v/>
      </c>
      <c r="BI57" s="366" t="str">
        <f t="shared" si="62"/>
        <v/>
      </c>
      <c r="BJ57" s="362" t="str">
        <f t="shared" si="63"/>
        <v/>
      </c>
      <c r="BK57" s="368" t="str">
        <f t="shared" si="64"/>
        <v/>
      </c>
      <c r="BL57" s="366" t="str">
        <f t="shared" si="65"/>
        <v/>
      </c>
      <c r="BM57" s="362" t="str">
        <f t="shared" si="66"/>
        <v/>
      </c>
      <c r="BN57" s="368" t="str">
        <f t="shared" si="67"/>
        <v/>
      </c>
      <c r="BO57" s="366" t="str">
        <f t="shared" si="68"/>
        <v/>
      </c>
      <c r="BP57" s="362" t="str">
        <f t="shared" si="69"/>
        <v/>
      </c>
      <c r="BQ57" s="368" t="str">
        <f t="shared" si="70"/>
        <v/>
      </c>
      <c r="BR57" s="366" t="str">
        <f t="shared" si="71"/>
        <v/>
      </c>
      <c r="BS57" s="362" t="str">
        <f t="shared" si="72"/>
        <v/>
      </c>
      <c r="BT57" s="368" t="str">
        <f t="shared" si="73"/>
        <v/>
      </c>
      <c r="BU57" s="366" t="str">
        <f t="shared" si="74"/>
        <v/>
      </c>
      <c r="BV57" s="362" t="str">
        <f t="shared" si="75"/>
        <v/>
      </c>
      <c r="BW57" s="368" t="str">
        <f t="shared" si="76"/>
        <v/>
      </c>
      <c r="BX57" s="369">
        <f t="shared" si="39"/>
        <v>0</v>
      </c>
      <c r="BY57" s="372"/>
      <c r="BZ57" s="372"/>
      <c r="CA57" s="372"/>
      <c r="CB57" s="372"/>
      <c r="CC57" s="372"/>
      <c r="CD57" s="372"/>
      <c r="CE57" s="372"/>
      <c r="CF57" s="387"/>
      <c r="CG57" s="372"/>
      <c r="CH57" s="292"/>
      <c r="CI57" s="292"/>
      <c r="CJ57" s="292"/>
      <c r="CK57" s="292"/>
      <c r="CL57" s="292"/>
      <c r="CM57" s="292"/>
      <c r="CN57" s="292"/>
      <c r="CO57" s="292"/>
      <c r="CP57" s="292"/>
      <c r="CQ57" s="292"/>
      <c r="CR57" s="292"/>
      <c r="CS57" s="292"/>
      <c r="CT57" s="292"/>
      <c r="CU57" s="292"/>
      <c r="CV57" s="292"/>
      <c r="CW57" s="292"/>
      <c r="CX57" s="292"/>
      <c r="CY57" s="292"/>
      <c r="CZ57" s="292"/>
      <c r="DA57" s="292"/>
      <c r="DB57" s="292"/>
      <c r="DC57" s="292"/>
      <c r="DD57" s="292"/>
      <c r="DE57" s="292"/>
      <c r="DF57" s="292"/>
      <c r="DG57" s="292"/>
      <c r="DH57" s="292"/>
      <c r="DI57" s="292"/>
      <c r="DJ57" s="292"/>
      <c r="DK57" s="292"/>
      <c r="DL57" s="292"/>
      <c r="DM57" s="292"/>
      <c r="DN57" s="292"/>
      <c r="DO57" s="292"/>
      <c r="DP57" s="292"/>
      <c r="DQ57" s="292"/>
      <c r="DR57" s="292"/>
      <c r="DS57" s="292"/>
      <c r="DT57" s="292"/>
      <c r="DU57" s="292"/>
      <c r="DV57" s="292"/>
      <c r="DW57" s="292"/>
      <c r="DX57" s="292"/>
      <c r="DY57" s="292"/>
      <c r="DZ57" s="292"/>
      <c r="EA57" s="292"/>
    </row>
    <row r="58" spans="1:131" s="691" customFormat="1" ht="15" customHeight="1" x14ac:dyDescent="0.2">
      <c r="A58" s="1068" t="str">
        <f>T(Admin!D26)</f>
        <v/>
      </c>
      <c r="B58" s="1069"/>
      <c r="C58" s="246" t="e">
        <f>LOOKUP(D58,D70:D107,C70:C107)</f>
        <v>#N/A</v>
      </c>
      <c r="D58" s="657"/>
      <c r="E58" s="660"/>
      <c r="F58" s="659"/>
      <c r="G58" s="251">
        <f t="shared" si="40"/>
        <v>0</v>
      </c>
      <c r="H58" s="292"/>
      <c r="I58" s="272" t="str">
        <f t="shared" si="41"/>
        <v/>
      </c>
      <c r="J58" s="248" t="e">
        <f>LOOKUP(K58,K70:K109,J70:J109)</f>
        <v>#N/A</v>
      </c>
      <c r="K58" s="657"/>
      <c r="L58" s="660"/>
      <c r="M58" s="659"/>
      <c r="N58" s="251">
        <f t="shared" si="42"/>
        <v>0</v>
      </c>
      <c r="O58" s="292"/>
      <c r="P58" s="271" t="str">
        <f t="shared" si="43"/>
        <v/>
      </c>
      <c r="Q58" s="250" t="e">
        <f>LOOKUP(R58,R69:R112,Q69:Q112)</f>
        <v>#N/A</v>
      </c>
      <c r="R58" s="657"/>
      <c r="S58" s="660"/>
      <c r="T58" s="659"/>
      <c r="U58" s="251">
        <f t="shared" si="44"/>
        <v>0</v>
      </c>
      <c r="V58" s="292"/>
      <c r="W58" s="271" t="str">
        <f t="shared" si="45"/>
        <v/>
      </c>
      <c r="X58" s="1111"/>
      <c r="Y58" s="1105"/>
      <c r="Z58" s="1105"/>
      <c r="AA58" s="1106"/>
      <c r="AB58" s="251">
        <f t="shared" si="46"/>
        <v>0</v>
      </c>
      <c r="AC58" s="292"/>
      <c r="AD58" s="292"/>
      <c r="AE58" s="695"/>
      <c r="AF58" s="695"/>
      <c r="AG58" s="695"/>
      <c r="AH58" s="695"/>
      <c r="AI58" s="251">
        <f t="shared" si="47"/>
        <v>0</v>
      </c>
      <c r="AJ58" s="292"/>
      <c r="AK58" s="252">
        <f t="shared" si="48"/>
        <v>0</v>
      </c>
      <c r="AL58" s="696"/>
      <c r="AM58" s="704"/>
      <c r="AN58" s="704"/>
      <c r="AO58" s="701"/>
      <c r="AP58" s="251">
        <f t="shared" si="77"/>
        <v>0</v>
      </c>
      <c r="AQ58" s="292"/>
      <c r="AR58" s="292"/>
      <c r="AS58" s="252">
        <f t="shared" si="49"/>
        <v>0</v>
      </c>
      <c r="AT58" s="1078">
        <f t="shared" si="50"/>
        <v>0</v>
      </c>
      <c r="AU58" s="1078"/>
      <c r="AV58" s="388">
        <f t="shared" si="51"/>
        <v>0</v>
      </c>
      <c r="AW58" s="359">
        <f t="shared" si="52"/>
        <v>0</v>
      </c>
      <c r="AX58" s="279">
        <f t="shared" si="53"/>
        <v>0</v>
      </c>
      <c r="AY58" s="360">
        <v>8</v>
      </c>
      <c r="AZ58" s="366" t="str">
        <f t="shared" si="54"/>
        <v/>
      </c>
      <c r="BA58" s="362" t="str">
        <f t="shared" si="38"/>
        <v/>
      </c>
      <c r="BB58" s="367" t="str">
        <f t="shared" si="55"/>
        <v/>
      </c>
      <c r="BC58" s="366" t="str">
        <f t="shared" si="56"/>
        <v/>
      </c>
      <c r="BD58" s="362" t="str">
        <f t="shared" si="57"/>
        <v/>
      </c>
      <c r="BE58" s="368" t="str">
        <f t="shared" si="58"/>
        <v/>
      </c>
      <c r="BF58" s="366" t="str">
        <f t="shared" si="59"/>
        <v/>
      </c>
      <c r="BG58" s="362" t="str">
        <f t="shared" si="60"/>
        <v/>
      </c>
      <c r="BH58" s="368" t="str">
        <f t="shared" si="61"/>
        <v/>
      </c>
      <c r="BI58" s="366" t="str">
        <f t="shared" si="62"/>
        <v/>
      </c>
      <c r="BJ58" s="362" t="str">
        <f t="shared" si="63"/>
        <v/>
      </c>
      <c r="BK58" s="368" t="str">
        <f t="shared" si="64"/>
        <v/>
      </c>
      <c r="BL58" s="366" t="str">
        <f t="shared" si="65"/>
        <v/>
      </c>
      <c r="BM58" s="362" t="str">
        <f t="shared" si="66"/>
        <v/>
      </c>
      <c r="BN58" s="368" t="str">
        <f t="shared" si="67"/>
        <v/>
      </c>
      <c r="BO58" s="366" t="str">
        <f t="shared" si="68"/>
        <v/>
      </c>
      <c r="BP58" s="362" t="str">
        <f t="shared" si="69"/>
        <v/>
      </c>
      <c r="BQ58" s="368" t="str">
        <f t="shared" si="70"/>
        <v/>
      </c>
      <c r="BR58" s="366" t="str">
        <f t="shared" si="71"/>
        <v/>
      </c>
      <c r="BS58" s="362" t="str">
        <f t="shared" si="72"/>
        <v/>
      </c>
      <c r="BT58" s="368" t="str">
        <f t="shared" si="73"/>
        <v/>
      </c>
      <c r="BU58" s="366" t="str">
        <f t="shared" si="74"/>
        <v/>
      </c>
      <c r="BV58" s="362" t="str">
        <f t="shared" si="75"/>
        <v/>
      </c>
      <c r="BW58" s="368" t="str">
        <f t="shared" si="76"/>
        <v/>
      </c>
      <c r="BX58" s="369">
        <f t="shared" si="39"/>
        <v>0</v>
      </c>
      <c r="BY58" s="372"/>
      <c r="BZ58" s="372"/>
      <c r="CA58" s="372"/>
      <c r="CB58" s="372"/>
      <c r="CC58" s="372"/>
      <c r="CD58" s="372"/>
      <c r="CE58" s="372"/>
      <c r="CF58" s="387"/>
      <c r="CG58" s="372"/>
      <c r="CH58" s="292"/>
      <c r="CI58" s="292"/>
      <c r="CJ58" s="292"/>
      <c r="CK58" s="292"/>
      <c r="CL58" s="292"/>
      <c r="CM58" s="292"/>
      <c r="CN58" s="292"/>
      <c r="CO58" s="292"/>
      <c r="CP58" s="292"/>
      <c r="CQ58" s="292"/>
      <c r="CR58" s="292"/>
      <c r="CS58" s="292"/>
      <c r="CT58" s="292"/>
      <c r="CU58" s="292"/>
      <c r="CV58" s="292"/>
      <c r="CW58" s="292"/>
      <c r="CX58" s="292"/>
      <c r="CY58" s="292"/>
      <c r="CZ58" s="292"/>
      <c r="DA58" s="292"/>
      <c r="DB58" s="292"/>
      <c r="DC58" s="292"/>
      <c r="DD58" s="292"/>
      <c r="DE58" s="292"/>
      <c r="DF58" s="292"/>
      <c r="DG58" s="292"/>
      <c r="DH58" s="292"/>
      <c r="DI58" s="292"/>
      <c r="DJ58" s="292"/>
      <c r="DK58" s="292"/>
      <c r="DL58" s="292"/>
      <c r="DM58" s="292"/>
      <c r="DN58" s="292"/>
      <c r="DO58" s="292"/>
      <c r="DP58" s="292"/>
      <c r="DQ58" s="292"/>
      <c r="DR58" s="292"/>
      <c r="DS58" s="292"/>
      <c r="DT58" s="292"/>
      <c r="DU58" s="292"/>
      <c r="DV58" s="292"/>
      <c r="DW58" s="292"/>
      <c r="DX58" s="292"/>
      <c r="DY58" s="292"/>
      <c r="DZ58" s="292"/>
      <c r="EA58" s="292"/>
    </row>
    <row r="59" spans="1:131" s="691" customFormat="1" ht="15" customHeight="1" x14ac:dyDescent="0.2">
      <c r="A59" s="1068" t="str">
        <f>T(Admin!D27)</f>
        <v/>
      </c>
      <c r="B59" s="1069"/>
      <c r="C59" s="246" t="e">
        <f>LOOKUP(D59,D70:D107,C70:C107)</f>
        <v>#N/A</v>
      </c>
      <c r="D59" s="657"/>
      <c r="E59" s="660"/>
      <c r="F59" s="659"/>
      <c r="G59" s="251">
        <f t="shared" si="40"/>
        <v>0</v>
      </c>
      <c r="H59" s="292"/>
      <c r="I59" s="272" t="str">
        <f t="shared" si="41"/>
        <v/>
      </c>
      <c r="J59" s="248" t="e">
        <f>LOOKUP(K59,K70:K109,J70:J109)</f>
        <v>#N/A</v>
      </c>
      <c r="K59" s="657"/>
      <c r="L59" s="660"/>
      <c r="M59" s="659"/>
      <c r="N59" s="251">
        <f t="shared" si="42"/>
        <v>0</v>
      </c>
      <c r="O59" s="292"/>
      <c r="P59" s="271" t="str">
        <f t="shared" si="43"/>
        <v/>
      </c>
      <c r="Q59" s="250" t="e">
        <f>LOOKUP(R59,R69:R112,Q69:Q112)</f>
        <v>#N/A</v>
      </c>
      <c r="R59" s="657"/>
      <c r="S59" s="660"/>
      <c r="T59" s="659"/>
      <c r="U59" s="251">
        <f t="shared" si="44"/>
        <v>0</v>
      </c>
      <c r="V59" s="292"/>
      <c r="W59" s="271" t="str">
        <f t="shared" si="45"/>
        <v/>
      </c>
      <c r="X59" s="1111"/>
      <c r="Y59" s="1105"/>
      <c r="Z59" s="1105"/>
      <c r="AA59" s="1106"/>
      <c r="AB59" s="251">
        <f t="shared" si="46"/>
        <v>0</v>
      </c>
      <c r="AC59" s="292"/>
      <c r="AD59" s="292"/>
      <c r="AE59" s="695"/>
      <c r="AF59" s="695"/>
      <c r="AG59" s="695"/>
      <c r="AH59" s="695"/>
      <c r="AI59" s="251">
        <f t="shared" si="47"/>
        <v>0</v>
      </c>
      <c r="AJ59" s="292"/>
      <c r="AK59" s="252">
        <f t="shared" si="48"/>
        <v>0</v>
      </c>
      <c r="AL59" s="696"/>
      <c r="AM59" s="704"/>
      <c r="AN59" s="704"/>
      <c r="AO59" s="701"/>
      <c r="AP59" s="251">
        <f t="shared" si="77"/>
        <v>0</v>
      </c>
      <c r="AQ59" s="292"/>
      <c r="AR59" s="292"/>
      <c r="AS59" s="252">
        <f t="shared" si="49"/>
        <v>0</v>
      </c>
      <c r="AT59" s="1078">
        <f t="shared" si="50"/>
        <v>0</v>
      </c>
      <c r="AU59" s="1078"/>
      <c r="AV59" s="388">
        <f t="shared" si="51"/>
        <v>0</v>
      </c>
      <c r="AW59" s="359">
        <f t="shared" si="52"/>
        <v>0</v>
      </c>
      <c r="AX59" s="279">
        <f t="shared" si="53"/>
        <v>0</v>
      </c>
      <c r="AY59" s="360">
        <v>8</v>
      </c>
      <c r="AZ59" s="366" t="str">
        <f t="shared" si="54"/>
        <v/>
      </c>
      <c r="BA59" s="362" t="str">
        <f t="shared" si="38"/>
        <v/>
      </c>
      <c r="BB59" s="367" t="str">
        <f t="shared" si="55"/>
        <v/>
      </c>
      <c r="BC59" s="366" t="str">
        <f t="shared" si="56"/>
        <v/>
      </c>
      <c r="BD59" s="362" t="str">
        <f t="shared" si="57"/>
        <v/>
      </c>
      <c r="BE59" s="368" t="str">
        <f t="shared" si="58"/>
        <v/>
      </c>
      <c r="BF59" s="366" t="str">
        <f t="shared" si="59"/>
        <v/>
      </c>
      <c r="BG59" s="362" t="str">
        <f t="shared" si="60"/>
        <v/>
      </c>
      <c r="BH59" s="368" t="str">
        <f t="shared" si="61"/>
        <v/>
      </c>
      <c r="BI59" s="366" t="str">
        <f t="shared" si="62"/>
        <v/>
      </c>
      <c r="BJ59" s="362" t="str">
        <f t="shared" si="63"/>
        <v/>
      </c>
      <c r="BK59" s="368" t="str">
        <f t="shared" si="64"/>
        <v/>
      </c>
      <c r="BL59" s="366" t="str">
        <f t="shared" si="65"/>
        <v/>
      </c>
      <c r="BM59" s="362" t="str">
        <f t="shared" si="66"/>
        <v/>
      </c>
      <c r="BN59" s="368" t="str">
        <f t="shared" si="67"/>
        <v/>
      </c>
      <c r="BO59" s="366" t="str">
        <f t="shared" si="68"/>
        <v/>
      </c>
      <c r="BP59" s="362" t="str">
        <f t="shared" si="69"/>
        <v/>
      </c>
      <c r="BQ59" s="368" t="str">
        <f t="shared" si="70"/>
        <v/>
      </c>
      <c r="BR59" s="366" t="str">
        <f t="shared" si="71"/>
        <v/>
      </c>
      <c r="BS59" s="362" t="str">
        <f t="shared" si="72"/>
        <v/>
      </c>
      <c r="BT59" s="368" t="str">
        <f t="shared" si="73"/>
        <v/>
      </c>
      <c r="BU59" s="366" t="str">
        <f t="shared" si="74"/>
        <v/>
      </c>
      <c r="BV59" s="362" t="str">
        <f t="shared" si="75"/>
        <v/>
      </c>
      <c r="BW59" s="368" t="str">
        <f t="shared" si="76"/>
        <v/>
      </c>
      <c r="BX59" s="369">
        <f t="shared" si="39"/>
        <v>0</v>
      </c>
      <c r="BY59" s="372"/>
      <c r="BZ59" s="372"/>
      <c r="CA59" s="372"/>
      <c r="CB59" s="372"/>
      <c r="CC59" s="372"/>
      <c r="CD59" s="372"/>
      <c r="CE59" s="372"/>
      <c r="CF59" s="387"/>
      <c r="CG59" s="372"/>
      <c r="CH59" s="292"/>
      <c r="CI59" s="292"/>
      <c r="CJ59" s="292"/>
      <c r="CK59" s="292"/>
      <c r="CL59" s="292"/>
      <c r="CM59" s="292"/>
      <c r="CN59" s="292"/>
      <c r="CO59" s="292"/>
      <c r="CP59" s="292"/>
      <c r="CQ59" s="292"/>
      <c r="CR59" s="292"/>
      <c r="CS59" s="292"/>
      <c r="CT59" s="292"/>
      <c r="CU59" s="292"/>
      <c r="CV59" s="292"/>
      <c r="CW59" s="292"/>
      <c r="CX59" s="292"/>
      <c r="CY59" s="292"/>
      <c r="CZ59" s="292"/>
      <c r="DA59" s="292"/>
      <c r="DB59" s="292"/>
      <c r="DC59" s="292"/>
      <c r="DD59" s="292"/>
      <c r="DE59" s="292"/>
      <c r="DF59" s="292"/>
      <c r="DG59" s="292"/>
      <c r="DH59" s="292"/>
      <c r="DI59" s="292"/>
      <c r="DJ59" s="292"/>
      <c r="DK59" s="292"/>
      <c r="DL59" s="292"/>
      <c r="DM59" s="292"/>
      <c r="DN59" s="292"/>
      <c r="DO59" s="292"/>
      <c r="DP59" s="292"/>
      <c r="DQ59" s="292"/>
      <c r="DR59" s="292"/>
      <c r="DS59" s="292"/>
      <c r="DT59" s="292"/>
      <c r="DU59" s="292"/>
      <c r="DV59" s="292"/>
      <c r="DW59" s="292"/>
      <c r="DX59" s="292"/>
      <c r="DY59" s="292"/>
      <c r="DZ59" s="292"/>
      <c r="EA59" s="292"/>
    </row>
    <row r="60" spans="1:131" s="691" customFormat="1" ht="15" customHeight="1" x14ac:dyDescent="0.2">
      <c r="A60" s="1068" t="str">
        <f>T(Admin!D28)</f>
        <v/>
      </c>
      <c r="B60" s="1069"/>
      <c r="C60" s="246" t="e">
        <f>LOOKUP(D60,D70:D107,C70:C107)</f>
        <v>#N/A</v>
      </c>
      <c r="D60" s="657"/>
      <c r="E60" s="660"/>
      <c r="F60" s="659"/>
      <c r="G60" s="251">
        <f t="shared" si="40"/>
        <v>0</v>
      </c>
      <c r="H60" s="292"/>
      <c r="I60" s="272" t="str">
        <f t="shared" si="41"/>
        <v/>
      </c>
      <c r="J60" s="248" t="e">
        <f>LOOKUP(K60,K70:K109,J70:J109)</f>
        <v>#N/A</v>
      </c>
      <c r="K60" s="657"/>
      <c r="L60" s="660"/>
      <c r="M60" s="659"/>
      <c r="N60" s="251">
        <f t="shared" si="42"/>
        <v>0</v>
      </c>
      <c r="O60" s="292"/>
      <c r="P60" s="271" t="str">
        <f t="shared" si="43"/>
        <v/>
      </c>
      <c r="Q60" s="250" t="e">
        <f>LOOKUP(R60,R69:R112,Q69:Q112)</f>
        <v>#N/A</v>
      </c>
      <c r="R60" s="657"/>
      <c r="S60" s="660"/>
      <c r="T60" s="659"/>
      <c r="U60" s="251">
        <f t="shared" si="44"/>
        <v>0</v>
      </c>
      <c r="V60" s="292"/>
      <c r="W60" s="271" t="str">
        <f t="shared" si="45"/>
        <v/>
      </c>
      <c r="X60" s="1111"/>
      <c r="Y60" s="1105"/>
      <c r="Z60" s="1105"/>
      <c r="AA60" s="1106"/>
      <c r="AB60" s="251">
        <f t="shared" si="46"/>
        <v>0</v>
      </c>
      <c r="AC60" s="292"/>
      <c r="AD60" s="292"/>
      <c r="AE60" s="695"/>
      <c r="AF60" s="695"/>
      <c r="AG60" s="695"/>
      <c r="AH60" s="695"/>
      <c r="AI60" s="251">
        <f t="shared" si="47"/>
        <v>0</v>
      </c>
      <c r="AJ60" s="292"/>
      <c r="AK60" s="252">
        <f t="shared" si="48"/>
        <v>0</v>
      </c>
      <c r="AL60" s="696"/>
      <c r="AM60" s="704"/>
      <c r="AN60" s="704"/>
      <c r="AO60" s="701"/>
      <c r="AP60" s="251">
        <f t="shared" si="77"/>
        <v>0</v>
      </c>
      <c r="AQ60" s="292"/>
      <c r="AR60" s="292"/>
      <c r="AS60" s="252">
        <f t="shared" si="49"/>
        <v>0</v>
      </c>
      <c r="AT60" s="1078">
        <f t="shared" si="50"/>
        <v>0</v>
      </c>
      <c r="AU60" s="1078"/>
      <c r="AV60" s="388">
        <f t="shared" si="51"/>
        <v>0</v>
      </c>
      <c r="AW60" s="359">
        <f t="shared" si="52"/>
        <v>0</v>
      </c>
      <c r="AX60" s="279">
        <f t="shared" si="53"/>
        <v>0</v>
      </c>
      <c r="AY60" s="360">
        <v>8</v>
      </c>
      <c r="AZ60" s="366" t="str">
        <f t="shared" si="54"/>
        <v/>
      </c>
      <c r="BA60" s="362" t="str">
        <f t="shared" si="38"/>
        <v/>
      </c>
      <c r="BB60" s="367" t="str">
        <f t="shared" si="55"/>
        <v/>
      </c>
      <c r="BC60" s="366" t="str">
        <f t="shared" si="56"/>
        <v/>
      </c>
      <c r="BD60" s="362" t="str">
        <f t="shared" si="57"/>
        <v/>
      </c>
      <c r="BE60" s="368" t="str">
        <f t="shared" si="58"/>
        <v/>
      </c>
      <c r="BF60" s="366" t="str">
        <f t="shared" si="59"/>
        <v/>
      </c>
      <c r="BG60" s="362" t="str">
        <f t="shared" si="60"/>
        <v/>
      </c>
      <c r="BH60" s="368" t="str">
        <f t="shared" si="61"/>
        <v/>
      </c>
      <c r="BI60" s="366" t="str">
        <f t="shared" si="62"/>
        <v/>
      </c>
      <c r="BJ60" s="362" t="str">
        <f t="shared" si="63"/>
        <v/>
      </c>
      <c r="BK60" s="368" t="str">
        <f t="shared" si="64"/>
        <v/>
      </c>
      <c r="BL60" s="366" t="str">
        <f t="shared" si="65"/>
        <v/>
      </c>
      <c r="BM60" s="362" t="str">
        <f t="shared" si="66"/>
        <v/>
      </c>
      <c r="BN60" s="368" t="str">
        <f t="shared" si="67"/>
        <v/>
      </c>
      <c r="BO60" s="366" t="str">
        <f t="shared" si="68"/>
        <v/>
      </c>
      <c r="BP60" s="362" t="str">
        <f t="shared" si="69"/>
        <v/>
      </c>
      <c r="BQ60" s="368" t="str">
        <f t="shared" si="70"/>
        <v/>
      </c>
      <c r="BR60" s="366" t="str">
        <f t="shared" si="71"/>
        <v/>
      </c>
      <c r="BS60" s="362" t="str">
        <f t="shared" si="72"/>
        <v/>
      </c>
      <c r="BT60" s="368" t="str">
        <f t="shared" si="73"/>
        <v/>
      </c>
      <c r="BU60" s="366" t="str">
        <f t="shared" si="74"/>
        <v/>
      </c>
      <c r="BV60" s="362" t="str">
        <f t="shared" si="75"/>
        <v/>
      </c>
      <c r="BW60" s="368" t="str">
        <f t="shared" si="76"/>
        <v/>
      </c>
      <c r="BX60" s="369">
        <f t="shared" si="39"/>
        <v>0</v>
      </c>
      <c r="BY60" s="372"/>
      <c r="BZ60" s="372"/>
      <c r="CA60" s="372"/>
      <c r="CB60" s="372"/>
      <c r="CC60" s="372"/>
      <c r="CD60" s="372"/>
      <c r="CE60" s="372"/>
      <c r="CF60" s="387"/>
      <c r="CG60" s="372"/>
      <c r="CH60" s="292"/>
      <c r="CI60" s="292"/>
      <c r="CJ60" s="292"/>
      <c r="CK60" s="292"/>
      <c r="CL60" s="292"/>
      <c r="CM60" s="292"/>
      <c r="CN60" s="292"/>
      <c r="CO60" s="292"/>
      <c r="CP60" s="292"/>
      <c r="CQ60" s="292"/>
      <c r="CR60" s="292"/>
      <c r="CS60" s="292"/>
      <c r="CT60" s="292"/>
      <c r="CU60" s="292"/>
      <c r="CV60" s="292"/>
      <c r="CW60" s="292"/>
      <c r="CX60" s="292"/>
      <c r="CY60" s="292"/>
      <c r="CZ60" s="292"/>
      <c r="DA60" s="292"/>
      <c r="DB60" s="292"/>
      <c r="DC60" s="292"/>
      <c r="DD60" s="292"/>
      <c r="DE60" s="292"/>
      <c r="DF60" s="292"/>
      <c r="DG60" s="292"/>
      <c r="DH60" s="292"/>
      <c r="DI60" s="292"/>
      <c r="DJ60" s="292"/>
      <c r="DK60" s="292"/>
      <c r="DL60" s="292"/>
      <c r="DM60" s="292"/>
      <c r="DN60" s="292"/>
      <c r="DO60" s="292"/>
      <c r="DP60" s="292"/>
      <c r="DQ60" s="292"/>
      <c r="DR60" s="292"/>
      <c r="DS60" s="292"/>
      <c r="DT60" s="292"/>
      <c r="DU60" s="292"/>
      <c r="DV60" s="292"/>
      <c r="DW60" s="292"/>
      <c r="DX60" s="292"/>
      <c r="DY60" s="292"/>
      <c r="DZ60" s="292"/>
      <c r="EA60" s="292"/>
    </row>
    <row r="61" spans="1:131" s="691" customFormat="1" ht="15" customHeight="1" x14ac:dyDescent="0.2">
      <c r="A61" s="1068" t="str">
        <f>T(Admin!D29)</f>
        <v/>
      </c>
      <c r="B61" s="1069"/>
      <c r="C61" s="246" t="e">
        <f>LOOKUP(D61,D70:D107,C70:C107)</f>
        <v>#N/A</v>
      </c>
      <c r="D61" s="657"/>
      <c r="E61" s="660"/>
      <c r="F61" s="659"/>
      <c r="G61" s="251">
        <f t="shared" si="40"/>
        <v>0</v>
      </c>
      <c r="H61" s="292"/>
      <c r="I61" s="272" t="str">
        <f t="shared" si="41"/>
        <v/>
      </c>
      <c r="J61" s="248" t="e">
        <f>LOOKUP(K61,K70:K109,J70:J109)</f>
        <v>#N/A</v>
      </c>
      <c r="K61" s="657"/>
      <c r="L61" s="660"/>
      <c r="M61" s="659"/>
      <c r="N61" s="251">
        <f t="shared" si="42"/>
        <v>0</v>
      </c>
      <c r="O61" s="292"/>
      <c r="P61" s="271" t="str">
        <f t="shared" si="43"/>
        <v/>
      </c>
      <c r="Q61" s="250" t="e">
        <f>LOOKUP(R61,R69:R112,Q69:Q112)</f>
        <v>#N/A</v>
      </c>
      <c r="R61" s="657"/>
      <c r="S61" s="660"/>
      <c r="T61" s="659"/>
      <c r="U61" s="251">
        <f t="shared" si="44"/>
        <v>0</v>
      </c>
      <c r="V61" s="292"/>
      <c r="W61" s="271" t="str">
        <f t="shared" si="45"/>
        <v/>
      </c>
      <c r="X61" s="1111"/>
      <c r="Y61" s="1105"/>
      <c r="Z61" s="1105"/>
      <c r="AA61" s="1106"/>
      <c r="AB61" s="251">
        <f t="shared" si="46"/>
        <v>0</v>
      </c>
      <c r="AC61" s="292"/>
      <c r="AD61" s="292"/>
      <c r="AE61" s="695"/>
      <c r="AF61" s="695"/>
      <c r="AG61" s="695"/>
      <c r="AH61" s="695"/>
      <c r="AI61" s="251">
        <f t="shared" si="47"/>
        <v>0</v>
      </c>
      <c r="AJ61" s="292"/>
      <c r="AK61" s="252">
        <f t="shared" si="48"/>
        <v>0</v>
      </c>
      <c r="AL61" s="696"/>
      <c r="AM61" s="704"/>
      <c r="AN61" s="704"/>
      <c r="AO61" s="701"/>
      <c r="AP61" s="251">
        <f t="shared" si="77"/>
        <v>0</v>
      </c>
      <c r="AQ61" s="292"/>
      <c r="AR61" s="292"/>
      <c r="AS61" s="252">
        <f t="shared" si="49"/>
        <v>0</v>
      </c>
      <c r="AT61" s="1078">
        <f t="shared" si="50"/>
        <v>0</v>
      </c>
      <c r="AU61" s="1078"/>
      <c r="AV61" s="388">
        <f t="shared" si="51"/>
        <v>0</v>
      </c>
      <c r="AW61" s="359">
        <f t="shared" si="52"/>
        <v>0</v>
      </c>
      <c r="AX61" s="279">
        <f t="shared" si="53"/>
        <v>0</v>
      </c>
      <c r="AY61" s="360">
        <v>8</v>
      </c>
      <c r="AZ61" s="366" t="str">
        <f t="shared" si="54"/>
        <v/>
      </c>
      <c r="BA61" s="362" t="str">
        <f t="shared" si="38"/>
        <v/>
      </c>
      <c r="BB61" s="367" t="str">
        <f t="shared" si="55"/>
        <v/>
      </c>
      <c r="BC61" s="366" t="str">
        <f t="shared" si="56"/>
        <v/>
      </c>
      <c r="BD61" s="362" t="str">
        <f t="shared" si="57"/>
        <v/>
      </c>
      <c r="BE61" s="368" t="str">
        <f t="shared" si="58"/>
        <v/>
      </c>
      <c r="BF61" s="366" t="str">
        <f t="shared" si="59"/>
        <v/>
      </c>
      <c r="BG61" s="362" t="str">
        <f t="shared" si="60"/>
        <v/>
      </c>
      <c r="BH61" s="368" t="str">
        <f t="shared" si="61"/>
        <v/>
      </c>
      <c r="BI61" s="366" t="str">
        <f t="shared" si="62"/>
        <v/>
      </c>
      <c r="BJ61" s="362" t="str">
        <f t="shared" si="63"/>
        <v/>
      </c>
      <c r="BK61" s="368" t="str">
        <f t="shared" si="64"/>
        <v/>
      </c>
      <c r="BL61" s="366" t="str">
        <f t="shared" si="65"/>
        <v/>
      </c>
      <c r="BM61" s="362" t="str">
        <f t="shared" si="66"/>
        <v/>
      </c>
      <c r="BN61" s="368" t="str">
        <f t="shared" si="67"/>
        <v/>
      </c>
      <c r="BO61" s="366" t="str">
        <f t="shared" si="68"/>
        <v/>
      </c>
      <c r="BP61" s="362" t="str">
        <f t="shared" si="69"/>
        <v/>
      </c>
      <c r="BQ61" s="368" t="str">
        <f t="shared" si="70"/>
        <v/>
      </c>
      <c r="BR61" s="366" t="str">
        <f t="shared" si="71"/>
        <v/>
      </c>
      <c r="BS61" s="362" t="str">
        <f t="shared" si="72"/>
        <v/>
      </c>
      <c r="BT61" s="368" t="str">
        <f t="shared" si="73"/>
        <v/>
      </c>
      <c r="BU61" s="366" t="str">
        <f t="shared" si="74"/>
        <v/>
      </c>
      <c r="BV61" s="362" t="str">
        <f t="shared" si="75"/>
        <v/>
      </c>
      <c r="BW61" s="368" t="str">
        <f t="shared" si="76"/>
        <v/>
      </c>
      <c r="BX61" s="369">
        <f t="shared" si="39"/>
        <v>0</v>
      </c>
      <c r="BY61" s="372"/>
      <c r="BZ61" s="372"/>
      <c r="CA61" s="372"/>
      <c r="CB61" s="372"/>
      <c r="CC61" s="372"/>
      <c r="CD61" s="372"/>
      <c r="CE61" s="372"/>
      <c r="CF61" s="387"/>
      <c r="CG61" s="372"/>
      <c r="CH61" s="292"/>
      <c r="CI61" s="292"/>
      <c r="CJ61" s="292"/>
      <c r="CK61" s="292"/>
      <c r="CL61" s="292"/>
      <c r="CM61" s="292"/>
      <c r="CN61" s="292"/>
      <c r="CO61" s="292"/>
      <c r="CP61" s="292"/>
      <c r="CQ61" s="292"/>
      <c r="CR61" s="292"/>
      <c r="CS61" s="292"/>
      <c r="CT61" s="292"/>
      <c r="CU61" s="292"/>
      <c r="CV61" s="292"/>
      <c r="CW61" s="292"/>
      <c r="CX61" s="292"/>
      <c r="CY61" s="292"/>
      <c r="CZ61" s="292"/>
      <c r="DA61" s="292"/>
      <c r="DB61" s="292"/>
      <c r="DC61" s="292"/>
      <c r="DD61" s="292"/>
      <c r="DE61" s="292"/>
      <c r="DF61" s="292"/>
      <c r="DG61" s="292"/>
      <c r="DH61" s="292"/>
      <c r="DI61" s="292"/>
      <c r="DJ61" s="292"/>
      <c r="DK61" s="292"/>
      <c r="DL61" s="292"/>
      <c r="DM61" s="292"/>
      <c r="DN61" s="292"/>
      <c r="DO61" s="292"/>
      <c r="DP61" s="292"/>
      <c r="DQ61" s="292"/>
      <c r="DR61" s="292"/>
      <c r="DS61" s="292"/>
      <c r="DT61" s="292"/>
      <c r="DU61" s="292"/>
      <c r="DV61" s="292"/>
      <c r="DW61" s="292"/>
      <c r="DX61" s="292"/>
      <c r="DY61" s="292"/>
      <c r="DZ61" s="292"/>
      <c r="EA61" s="292"/>
    </row>
    <row r="62" spans="1:131" s="691" customFormat="1" ht="15" customHeight="1" x14ac:dyDescent="0.2">
      <c r="A62" s="1068" t="str">
        <f>T(Admin!D30)</f>
        <v/>
      </c>
      <c r="B62" s="1069"/>
      <c r="C62" s="246" t="e">
        <f>LOOKUP(D62,D70:D107,C70:C107)</f>
        <v>#N/A</v>
      </c>
      <c r="D62" s="657"/>
      <c r="E62" s="660"/>
      <c r="F62" s="659"/>
      <c r="G62" s="251">
        <f t="shared" si="40"/>
        <v>0</v>
      </c>
      <c r="H62" s="292"/>
      <c r="I62" s="272" t="str">
        <f t="shared" si="41"/>
        <v/>
      </c>
      <c r="J62" s="248" t="e">
        <f>LOOKUP(K62,K70:K109,J70:J109)</f>
        <v>#N/A</v>
      </c>
      <c r="K62" s="657"/>
      <c r="L62" s="660"/>
      <c r="M62" s="659"/>
      <c r="N62" s="251">
        <f t="shared" si="42"/>
        <v>0</v>
      </c>
      <c r="O62" s="292"/>
      <c r="P62" s="271" t="str">
        <f t="shared" si="43"/>
        <v/>
      </c>
      <c r="Q62" s="250" t="e">
        <f>LOOKUP(R62,R69:R112,Q69:Q112)</f>
        <v>#N/A</v>
      </c>
      <c r="R62" s="657"/>
      <c r="S62" s="660"/>
      <c r="T62" s="659"/>
      <c r="U62" s="251">
        <f t="shared" si="44"/>
        <v>0</v>
      </c>
      <c r="V62" s="292"/>
      <c r="W62" s="271" t="str">
        <f t="shared" si="45"/>
        <v/>
      </c>
      <c r="X62" s="1111"/>
      <c r="Y62" s="1105"/>
      <c r="Z62" s="1105"/>
      <c r="AA62" s="1106"/>
      <c r="AB62" s="251">
        <f t="shared" si="46"/>
        <v>0</v>
      </c>
      <c r="AC62" s="292"/>
      <c r="AD62" s="292"/>
      <c r="AE62" s="695"/>
      <c r="AF62" s="695"/>
      <c r="AG62" s="695"/>
      <c r="AH62" s="695"/>
      <c r="AI62" s="251">
        <f t="shared" si="47"/>
        <v>0</v>
      </c>
      <c r="AJ62" s="292"/>
      <c r="AK62" s="252">
        <f t="shared" si="48"/>
        <v>0</v>
      </c>
      <c r="AL62" s="696"/>
      <c r="AM62" s="704"/>
      <c r="AN62" s="704"/>
      <c r="AO62" s="701"/>
      <c r="AP62" s="251">
        <f t="shared" si="77"/>
        <v>0</v>
      </c>
      <c r="AQ62" s="292"/>
      <c r="AR62" s="292"/>
      <c r="AS62" s="252">
        <f t="shared" si="49"/>
        <v>0</v>
      </c>
      <c r="AT62" s="1078">
        <f t="shared" si="50"/>
        <v>0</v>
      </c>
      <c r="AU62" s="1078"/>
      <c r="AV62" s="388">
        <f t="shared" si="51"/>
        <v>0</v>
      </c>
      <c r="AW62" s="359">
        <f t="shared" si="52"/>
        <v>0</v>
      </c>
      <c r="AX62" s="279">
        <f t="shared" si="53"/>
        <v>0</v>
      </c>
      <c r="AY62" s="360">
        <v>8</v>
      </c>
      <c r="AZ62" s="366" t="str">
        <f t="shared" si="54"/>
        <v/>
      </c>
      <c r="BA62" s="362" t="str">
        <f t="shared" si="38"/>
        <v/>
      </c>
      <c r="BB62" s="367" t="str">
        <f t="shared" si="55"/>
        <v/>
      </c>
      <c r="BC62" s="366" t="str">
        <f t="shared" si="56"/>
        <v/>
      </c>
      <c r="BD62" s="362" t="str">
        <f t="shared" si="57"/>
        <v/>
      </c>
      <c r="BE62" s="368" t="str">
        <f t="shared" si="58"/>
        <v/>
      </c>
      <c r="BF62" s="366" t="str">
        <f t="shared" si="59"/>
        <v/>
      </c>
      <c r="BG62" s="362" t="str">
        <f t="shared" si="60"/>
        <v/>
      </c>
      <c r="BH62" s="368" t="str">
        <f t="shared" si="61"/>
        <v/>
      </c>
      <c r="BI62" s="366" t="str">
        <f t="shared" si="62"/>
        <v/>
      </c>
      <c r="BJ62" s="362" t="str">
        <f t="shared" si="63"/>
        <v/>
      </c>
      <c r="BK62" s="368" t="str">
        <f t="shared" si="64"/>
        <v/>
      </c>
      <c r="BL62" s="366" t="str">
        <f t="shared" si="65"/>
        <v/>
      </c>
      <c r="BM62" s="362" t="str">
        <f t="shared" si="66"/>
        <v/>
      </c>
      <c r="BN62" s="368" t="str">
        <f t="shared" si="67"/>
        <v/>
      </c>
      <c r="BO62" s="366" t="str">
        <f t="shared" si="68"/>
        <v/>
      </c>
      <c r="BP62" s="362" t="str">
        <f t="shared" si="69"/>
        <v/>
      </c>
      <c r="BQ62" s="368" t="str">
        <f t="shared" si="70"/>
        <v/>
      </c>
      <c r="BR62" s="366" t="str">
        <f t="shared" si="71"/>
        <v/>
      </c>
      <c r="BS62" s="362" t="str">
        <f t="shared" si="72"/>
        <v/>
      </c>
      <c r="BT62" s="368" t="str">
        <f t="shared" si="73"/>
        <v/>
      </c>
      <c r="BU62" s="366" t="str">
        <f t="shared" si="74"/>
        <v/>
      </c>
      <c r="BV62" s="362" t="str">
        <f t="shared" si="75"/>
        <v/>
      </c>
      <c r="BW62" s="368" t="str">
        <f t="shared" si="76"/>
        <v/>
      </c>
      <c r="BX62" s="369">
        <f t="shared" si="39"/>
        <v>0</v>
      </c>
      <c r="BY62" s="372"/>
      <c r="BZ62" s="372"/>
      <c r="CA62" s="372"/>
      <c r="CB62" s="372"/>
      <c r="CC62" s="372"/>
      <c r="CD62" s="372"/>
      <c r="CE62" s="372"/>
      <c r="CF62" s="387"/>
      <c r="CG62" s="372"/>
      <c r="CH62" s="292"/>
      <c r="CI62" s="292"/>
      <c r="CJ62" s="292"/>
      <c r="CK62" s="292"/>
      <c r="CL62" s="292"/>
      <c r="CM62" s="292"/>
      <c r="CN62" s="292"/>
      <c r="CO62" s="292"/>
      <c r="CP62" s="292"/>
      <c r="CQ62" s="292"/>
      <c r="CR62" s="292"/>
      <c r="CS62" s="292"/>
      <c r="CT62" s="292"/>
      <c r="CU62" s="292"/>
      <c r="CV62" s="292"/>
      <c r="CW62" s="292"/>
      <c r="CX62" s="292"/>
      <c r="CY62" s="292"/>
      <c r="CZ62" s="292"/>
      <c r="DA62" s="292"/>
      <c r="DB62" s="292"/>
      <c r="DC62" s="292"/>
      <c r="DD62" s="292"/>
      <c r="DE62" s="292"/>
      <c r="DF62" s="292"/>
      <c r="DG62" s="292"/>
      <c r="DH62" s="292"/>
      <c r="DI62" s="292"/>
      <c r="DJ62" s="292"/>
      <c r="DK62" s="292"/>
      <c r="DL62" s="292"/>
      <c r="DM62" s="292"/>
      <c r="DN62" s="292"/>
      <c r="DO62" s="292"/>
      <c r="DP62" s="292"/>
      <c r="DQ62" s="292"/>
      <c r="DR62" s="292"/>
      <c r="DS62" s="292"/>
      <c r="DT62" s="292"/>
      <c r="DU62" s="292"/>
      <c r="DV62" s="292"/>
      <c r="DW62" s="292"/>
      <c r="DX62" s="292"/>
      <c r="DY62" s="292"/>
      <c r="DZ62" s="292"/>
      <c r="EA62" s="292"/>
    </row>
    <row r="63" spans="1:131" s="691" customFormat="1" ht="15" customHeight="1" x14ac:dyDescent="0.2">
      <c r="A63" s="1068" t="str">
        <f>T(Admin!D31)</f>
        <v/>
      </c>
      <c r="B63" s="1069"/>
      <c r="C63" s="246" t="e">
        <f>LOOKUP(D63,D70:D107,C70:C107)</f>
        <v>#N/A</v>
      </c>
      <c r="D63" s="657"/>
      <c r="E63" s="660"/>
      <c r="F63" s="659"/>
      <c r="G63" s="251">
        <f t="shared" si="40"/>
        <v>0</v>
      </c>
      <c r="H63" s="292"/>
      <c r="I63" s="272" t="str">
        <f t="shared" si="41"/>
        <v/>
      </c>
      <c r="J63" s="248" t="e">
        <f>LOOKUP(K63,K70:K109,J70:J109)</f>
        <v>#N/A</v>
      </c>
      <c r="K63" s="657"/>
      <c r="L63" s="660"/>
      <c r="M63" s="659"/>
      <c r="N63" s="251">
        <f t="shared" si="42"/>
        <v>0</v>
      </c>
      <c r="O63" s="292"/>
      <c r="P63" s="271" t="str">
        <f t="shared" si="43"/>
        <v/>
      </c>
      <c r="Q63" s="250" t="e">
        <f>LOOKUP(R63,R69:R112,Q69:Q112)</f>
        <v>#N/A</v>
      </c>
      <c r="R63" s="657"/>
      <c r="S63" s="660"/>
      <c r="T63" s="659"/>
      <c r="U63" s="251">
        <f t="shared" si="44"/>
        <v>0</v>
      </c>
      <c r="V63" s="292"/>
      <c r="W63" s="271" t="str">
        <f t="shared" si="45"/>
        <v/>
      </c>
      <c r="X63" s="1111"/>
      <c r="Y63" s="1105"/>
      <c r="Z63" s="1105"/>
      <c r="AA63" s="1106"/>
      <c r="AB63" s="251">
        <f t="shared" si="46"/>
        <v>0</v>
      </c>
      <c r="AC63" s="292"/>
      <c r="AD63" s="292"/>
      <c r="AE63" s="695"/>
      <c r="AF63" s="695"/>
      <c r="AG63" s="695"/>
      <c r="AH63" s="695"/>
      <c r="AI63" s="251">
        <f t="shared" si="47"/>
        <v>0</v>
      </c>
      <c r="AJ63" s="292"/>
      <c r="AK63" s="252">
        <f t="shared" si="48"/>
        <v>0</v>
      </c>
      <c r="AL63" s="696"/>
      <c r="AM63" s="704"/>
      <c r="AN63" s="704"/>
      <c r="AO63" s="701"/>
      <c r="AP63" s="251">
        <f t="shared" si="77"/>
        <v>0</v>
      </c>
      <c r="AQ63" s="292"/>
      <c r="AR63" s="292"/>
      <c r="AS63" s="252">
        <f t="shared" si="49"/>
        <v>0</v>
      </c>
      <c r="AT63" s="1078">
        <f t="shared" si="50"/>
        <v>0</v>
      </c>
      <c r="AU63" s="1078"/>
      <c r="AV63" s="388">
        <f t="shared" si="51"/>
        <v>0</v>
      </c>
      <c r="AW63" s="359">
        <f t="shared" si="52"/>
        <v>0</v>
      </c>
      <c r="AX63" s="279">
        <f t="shared" si="53"/>
        <v>0</v>
      </c>
      <c r="AY63" s="360">
        <v>8</v>
      </c>
      <c r="AZ63" s="366" t="str">
        <f t="shared" si="54"/>
        <v/>
      </c>
      <c r="BA63" s="362" t="str">
        <f t="shared" si="38"/>
        <v/>
      </c>
      <c r="BB63" s="367" t="str">
        <f t="shared" si="55"/>
        <v/>
      </c>
      <c r="BC63" s="366" t="str">
        <f t="shared" si="56"/>
        <v/>
      </c>
      <c r="BD63" s="362" t="str">
        <f t="shared" si="57"/>
        <v/>
      </c>
      <c r="BE63" s="368" t="str">
        <f t="shared" si="58"/>
        <v/>
      </c>
      <c r="BF63" s="366" t="str">
        <f t="shared" si="59"/>
        <v/>
      </c>
      <c r="BG63" s="362" t="str">
        <f t="shared" si="60"/>
        <v/>
      </c>
      <c r="BH63" s="368" t="str">
        <f t="shared" si="61"/>
        <v/>
      </c>
      <c r="BI63" s="366" t="str">
        <f t="shared" si="62"/>
        <v/>
      </c>
      <c r="BJ63" s="362" t="str">
        <f t="shared" si="63"/>
        <v/>
      </c>
      <c r="BK63" s="368" t="str">
        <f t="shared" si="64"/>
        <v/>
      </c>
      <c r="BL63" s="366" t="str">
        <f t="shared" si="65"/>
        <v/>
      </c>
      <c r="BM63" s="362" t="str">
        <f t="shared" si="66"/>
        <v/>
      </c>
      <c r="BN63" s="368" t="str">
        <f t="shared" si="67"/>
        <v/>
      </c>
      <c r="BO63" s="366" t="str">
        <f t="shared" si="68"/>
        <v/>
      </c>
      <c r="BP63" s="362" t="str">
        <f t="shared" si="69"/>
        <v/>
      </c>
      <c r="BQ63" s="368" t="str">
        <f t="shared" si="70"/>
        <v/>
      </c>
      <c r="BR63" s="366" t="str">
        <f t="shared" si="71"/>
        <v/>
      </c>
      <c r="BS63" s="362" t="str">
        <f t="shared" si="72"/>
        <v/>
      </c>
      <c r="BT63" s="368" t="str">
        <f t="shared" si="73"/>
        <v/>
      </c>
      <c r="BU63" s="366" t="str">
        <f t="shared" si="74"/>
        <v/>
      </c>
      <c r="BV63" s="362" t="str">
        <f t="shared" si="75"/>
        <v/>
      </c>
      <c r="BW63" s="368" t="str">
        <f t="shared" si="76"/>
        <v/>
      </c>
      <c r="BX63" s="369">
        <f t="shared" si="39"/>
        <v>0</v>
      </c>
      <c r="BY63" s="372"/>
      <c r="BZ63" s="372"/>
      <c r="CA63" s="372"/>
      <c r="CB63" s="372"/>
      <c r="CC63" s="372"/>
      <c r="CD63" s="372"/>
      <c r="CE63" s="372"/>
      <c r="CF63" s="387"/>
      <c r="CG63" s="372"/>
      <c r="CH63" s="292"/>
      <c r="CI63" s="292"/>
      <c r="CJ63" s="292"/>
      <c r="CK63" s="292"/>
      <c r="CL63" s="292"/>
      <c r="CM63" s="292"/>
      <c r="CN63" s="292"/>
      <c r="CO63" s="292"/>
      <c r="CP63" s="292"/>
      <c r="CQ63" s="292"/>
      <c r="CR63" s="292"/>
      <c r="CS63" s="292"/>
      <c r="CT63" s="292"/>
      <c r="CU63" s="292"/>
      <c r="CV63" s="292"/>
      <c r="CW63" s="292"/>
      <c r="CX63" s="292"/>
      <c r="CY63" s="292"/>
      <c r="CZ63" s="292"/>
      <c r="DA63" s="292"/>
      <c r="DB63" s="292"/>
      <c r="DC63" s="292"/>
      <c r="DD63" s="292"/>
      <c r="DE63" s="292"/>
      <c r="DF63" s="292"/>
      <c r="DG63" s="292"/>
      <c r="DH63" s="292"/>
      <c r="DI63" s="292"/>
      <c r="DJ63" s="292"/>
      <c r="DK63" s="292"/>
      <c r="DL63" s="292"/>
      <c r="DM63" s="292"/>
      <c r="DN63" s="292"/>
      <c r="DO63" s="292"/>
      <c r="DP63" s="292"/>
      <c r="DQ63" s="292"/>
      <c r="DR63" s="292"/>
      <c r="DS63" s="292"/>
      <c r="DT63" s="292"/>
      <c r="DU63" s="292"/>
      <c r="DV63" s="292"/>
      <c r="DW63" s="292"/>
      <c r="DX63" s="292"/>
      <c r="DY63" s="292"/>
      <c r="DZ63" s="292"/>
      <c r="EA63" s="292"/>
    </row>
    <row r="64" spans="1:131" s="691" customFormat="1" ht="15" customHeight="1" x14ac:dyDescent="0.2">
      <c r="A64" s="1068" t="str">
        <f>T(Admin!D32)</f>
        <v/>
      </c>
      <c r="B64" s="1069"/>
      <c r="C64" s="246" t="e">
        <f>LOOKUP(D64,D70:D107,C70:C107)</f>
        <v>#N/A</v>
      </c>
      <c r="D64" s="657"/>
      <c r="E64" s="660"/>
      <c r="F64" s="659"/>
      <c r="G64" s="251">
        <f t="shared" si="40"/>
        <v>0</v>
      </c>
      <c r="H64" s="292"/>
      <c r="I64" s="272" t="str">
        <f t="shared" si="41"/>
        <v/>
      </c>
      <c r="J64" s="248" t="e">
        <f>LOOKUP(K64,K70:K109,J70:J109)</f>
        <v>#N/A</v>
      </c>
      <c r="K64" s="657"/>
      <c r="L64" s="660"/>
      <c r="M64" s="659"/>
      <c r="N64" s="251">
        <f t="shared" si="42"/>
        <v>0</v>
      </c>
      <c r="O64" s="292"/>
      <c r="P64" s="271" t="str">
        <f t="shared" si="43"/>
        <v/>
      </c>
      <c r="Q64" s="250" t="e">
        <f>LOOKUP(R64,R69:R112,Q69:Q112)</f>
        <v>#N/A</v>
      </c>
      <c r="R64" s="657"/>
      <c r="S64" s="660"/>
      <c r="T64" s="659"/>
      <c r="U64" s="251">
        <f t="shared" si="44"/>
        <v>0</v>
      </c>
      <c r="V64" s="292"/>
      <c r="W64" s="271" t="str">
        <f t="shared" si="45"/>
        <v/>
      </c>
      <c r="X64" s="1111"/>
      <c r="Y64" s="1105"/>
      <c r="Z64" s="1105"/>
      <c r="AA64" s="1106"/>
      <c r="AB64" s="251">
        <f t="shared" si="46"/>
        <v>0</v>
      </c>
      <c r="AC64" s="292"/>
      <c r="AD64" s="292"/>
      <c r="AE64" s="695"/>
      <c r="AF64" s="695"/>
      <c r="AG64" s="695"/>
      <c r="AH64" s="695"/>
      <c r="AI64" s="251">
        <f t="shared" si="47"/>
        <v>0</v>
      </c>
      <c r="AJ64" s="292"/>
      <c r="AK64" s="252">
        <f t="shared" si="48"/>
        <v>0</v>
      </c>
      <c r="AL64" s="696"/>
      <c r="AM64" s="704"/>
      <c r="AN64" s="704"/>
      <c r="AO64" s="701"/>
      <c r="AP64" s="251">
        <f t="shared" si="77"/>
        <v>0</v>
      </c>
      <c r="AQ64" s="292"/>
      <c r="AR64" s="292"/>
      <c r="AS64" s="252">
        <f t="shared" si="49"/>
        <v>0</v>
      </c>
      <c r="AT64" s="1078">
        <f t="shared" si="50"/>
        <v>0</v>
      </c>
      <c r="AU64" s="1078"/>
      <c r="AV64" s="388">
        <f t="shared" si="51"/>
        <v>0</v>
      </c>
      <c r="AW64" s="359">
        <f t="shared" si="52"/>
        <v>0</v>
      </c>
      <c r="AX64" s="279">
        <f t="shared" si="53"/>
        <v>0</v>
      </c>
      <c r="AY64" s="360">
        <v>8</v>
      </c>
      <c r="AZ64" s="366" t="str">
        <f t="shared" si="54"/>
        <v/>
      </c>
      <c r="BA64" s="362" t="str">
        <f t="shared" si="38"/>
        <v/>
      </c>
      <c r="BB64" s="367" t="str">
        <f t="shared" si="55"/>
        <v/>
      </c>
      <c r="BC64" s="366" t="str">
        <f t="shared" si="56"/>
        <v/>
      </c>
      <c r="BD64" s="362" t="str">
        <f t="shared" si="57"/>
        <v/>
      </c>
      <c r="BE64" s="368" t="str">
        <f t="shared" si="58"/>
        <v/>
      </c>
      <c r="BF64" s="366" t="str">
        <f t="shared" si="59"/>
        <v/>
      </c>
      <c r="BG64" s="362" t="str">
        <f t="shared" si="60"/>
        <v/>
      </c>
      <c r="BH64" s="368" t="str">
        <f t="shared" si="61"/>
        <v/>
      </c>
      <c r="BI64" s="366" t="str">
        <f t="shared" si="62"/>
        <v/>
      </c>
      <c r="BJ64" s="362" t="str">
        <f t="shared" si="63"/>
        <v/>
      </c>
      <c r="BK64" s="368" t="str">
        <f t="shared" si="64"/>
        <v/>
      </c>
      <c r="BL64" s="366" t="str">
        <f t="shared" si="65"/>
        <v/>
      </c>
      <c r="BM64" s="362" t="str">
        <f t="shared" si="66"/>
        <v/>
      </c>
      <c r="BN64" s="368" t="str">
        <f t="shared" si="67"/>
        <v/>
      </c>
      <c r="BO64" s="366" t="str">
        <f t="shared" si="68"/>
        <v/>
      </c>
      <c r="BP64" s="362" t="str">
        <f t="shared" si="69"/>
        <v/>
      </c>
      <c r="BQ64" s="368" t="str">
        <f t="shared" si="70"/>
        <v/>
      </c>
      <c r="BR64" s="366" t="str">
        <f t="shared" si="71"/>
        <v/>
      </c>
      <c r="BS64" s="362" t="str">
        <f t="shared" si="72"/>
        <v/>
      </c>
      <c r="BT64" s="368" t="str">
        <f t="shared" si="73"/>
        <v/>
      </c>
      <c r="BU64" s="366" t="str">
        <f t="shared" si="74"/>
        <v/>
      </c>
      <c r="BV64" s="362" t="str">
        <f t="shared" si="75"/>
        <v/>
      </c>
      <c r="BW64" s="368" t="str">
        <f t="shared" si="76"/>
        <v/>
      </c>
      <c r="BX64" s="369">
        <f t="shared" si="39"/>
        <v>0</v>
      </c>
      <c r="BY64" s="372"/>
      <c r="BZ64" s="372"/>
      <c r="CA64" s="372"/>
      <c r="CB64" s="372"/>
      <c r="CC64" s="372"/>
      <c r="CD64" s="372"/>
      <c r="CE64" s="372"/>
      <c r="CF64" s="387"/>
      <c r="CG64" s="372"/>
      <c r="CH64" s="292"/>
      <c r="CI64" s="292"/>
      <c r="CJ64" s="292"/>
      <c r="CK64" s="292"/>
      <c r="CL64" s="292"/>
      <c r="CM64" s="292"/>
      <c r="CN64" s="292"/>
      <c r="CO64" s="292"/>
      <c r="CP64" s="292"/>
      <c r="CQ64" s="292"/>
      <c r="CR64" s="292"/>
      <c r="CS64" s="292"/>
      <c r="CT64" s="292"/>
      <c r="CU64" s="292"/>
      <c r="CV64" s="292"/>
      <c r="CW64" s="292"/>
      <c r="CX64" s="292"/>
      <c r="CY64" s="292"/>
      <c r="CZ64" s="292"/>
      <c r="DA64" s="292"/>
      <c r="DB64" s="292"/>
      <c r="DC64" s="292"/>
      <c r="DD64" s="292"/>
      <c r="DE64" s="292"/>
      <c r="DF64" s="292"/>
      <c r="DG64" s="292"/>
      <c r="DH64" s="292"/>
      <c r="DI64" s="292"/>
      <c r="DJ64" s="292"/>
      <c r="DK64" s="292"/>
      <c r="DL64" s="292"/>
      <c r="DM64" s="292"/>
      <c r="DN64" s="292"/>
      <c r="DO64" s="292"/>
      <c r="DP64" s="292"/>
      <c r="DQ64" s="292"/>
      <c r="DR64" s="292"/>
      <c r="DS64" s="292"/>
      <c r="DT64" s="292"/>
      <c r="DU64" s="292"/>
      <c r="DV64" s="292"/>
      <c r="DW64" s="292"/>
      <c r="DX64" s="292"/>
      <c r="DY64" s="292"/>
      <c r="DZ64" s="292"/>
      <c r="EA64" s="292"/>
    </row>
    <row r="65" spans="1:131" s="691" customFormat="1" ht="15" customHeight="1" x14ac:dyDescent="0.2">
      <c r="A65" s="1068" t="str">
        <f>T(Admin!D33)</f>
        <v/>
      </c>
      <c r="B65" s="1069"/>
      <c r="C65" s="246" t="e">
        <f>LOOKUP(D65,D70:D107,C70:C107)</f>
        <v>#N/A</v>
      </c>
      <c r="D65" s="657"/>
      <c r="E65" s="660"/>
      <c r="F65" s="659"/>
      <c r="G65" s="251">
        <f t="shared" si="40"/>
        <v>0</v>
      </c>
      <c r="H65" s="292"/>
      <c r="I65" s="272" t="str">
        <f t="shared" si="41"/>
        <v/>
      </c>
      <c r="J65" s="248" t="e">
        <f>LOOKUP(K65,K70:K109,J70:J109)</f>
        <v>#N/A</v>
      </c>
      <c r="K65" s="657"/>
      <c r="L65" s="660"/>
      <c r="M65" s="659"/>
      <c r="N65" s="251">
        <f t="shared" si="42"/>
        <v>0</v>
      </c>
      <c r="O65" s="292"/>
      <c r="P65" s="271" t="str">
        <f t="shared" si="43"/>
        <v/>
      </c>
      <c r="Q65" s="250" t="e">
        <f>LOOKUP(R65,R69:R112,Q69:Q112)</f>
        <v>#N/A</v>
      </c>
      <c r="R65" s="657"/>
      <c r="S65" s="660"/>
      <c r="T65" s="659"/>
      <c r="U65" s="251">
        <f t="shared" si="44"/>
        <v>0</v>
      </c>
      <c r="V65" s="292"/>
      <c r="W65" s="271" t="str">
        <f t="shared" si="45"/>
        <v/>
      </c>
      <c r="X65" s="1111"/>
      <c r="Y65" s="1105"/>
      <c r="Z65" s="1105"/>
      <c r="AA65" s="1106"/>
      <c r="AB65" s="251">
        <f t="shared" si="46"/>
        <v>0</v>
      </c>
      <c r="AC65" s="292"/>
      <c r="AD65" s="292"/>
      <c r="AE65" s="695"/>
      <c r="AF65" s="695"/>
      <c r="AG65" s="695"/>
      <c r="AH65" s="695"/>
      <c r="AI65" s="251">
        <f t="shared" si="47"/>
        <v>0</v>
      </c>
      <c r="AJ65" s="292"/>
      <c r="AK65" s="252">
        <f t="shared" si="48"/>
        <v>0</v>
      </c>
      <c r="AL65" s="696"/>
      <c r="AM65" s="704"/>
      <c r="AN65" s="704"/>
      <c r="AO65" s="701"/>
      <c r="AP65" s="251">
        <f t="shared" si="77"/>
        <v>0</v>
      </c>
      <c r="AQ65" s="292"/>
      <c r="AR65" s="292"/>
      <c r="AS65" s="252">
        <f t="shared" si="49"/>
        <v>0</v>
      </c>
      <c r="AT65" s="1078">
        <f t="shared" si="50"/>
        <v>0</v>
      </c>
      <c r="AU65" s="1078"/>
      <c r="AV65" s="388">
        <f t="shared" si="51"/>
        <v>0</v>
      </c>
      <c r="AW65" s="359">
        <f t="shared" si="52"/>
        <v>0</v>
      </c>
      <c r="AX65" s="279">
        <f t="shared" si="53"/>
        <v>0</v>
      </c>
      <c r="AY65" s="360">
        <v>8</v>
      </c>
      <c r="AZ65" s="366" t="str">
        <f t="shared" si="54"/>
        <v/>
      </c>
      <c r="BA65" s="362" t="str">
        <f t="shared" si="38"/>
        <v/>
      </c>
      <c r="BB65" s="367" t="str">
        <f t="shared" si="55"/>
        <v/>
      </c>
      <c r="BC65" s="366" t="str">
        <f t="shared" si="56"/>
        <v/>
      </c>
      <c r="BD65" s="362" t="str">
        <f t="shared" si="57"/>
        <v/>
      </c>
      <c r="BE65" s="368" t="str">
        <f t="shared" si="58"/>
        <v/>
      </c>
      <c r="BF65" s="366" t="str">
        <f t="shared" si="59"/>
        <v/>
      </c>
      <c r="BG65" s="362" t="str">
        <f t="shared" si="60"/>
        <v/>
      </c>
      <c r="BH65" s="368" t="str">
        <f t="shared" si="61"/>
        <v/>
      </c>
      <c r="BI65" s="366" t="str">
        <f t="shared" si="62"/>
        <v/>
      </c>
      <c r="BJ65" s="362" t="str">
        <f t="shared" si="63"/>
        <v/>
      </c>
      <c r="BK65" s="368" t="str">
        <f t="shared" si="64"/>
        <v/>
      </c>
      <c r="BL65" s="366" t="str">
        <f t="shared" si="65"/>
        <v/>
      </c>
      <c r="BM65" s="362" t="str">
        <f t="shared" si="66"/>
        <v/>
      </c>
      <c r="BN65" s="368" t="str">
        <f t="shared" si="67"/>
        <v/>
      </c>
      <c r="BO65" s="366" t="str">
        <f t="shared" si="68"/>
        <v/>
      </c>
      <c r="BP65" s="362" t="str">
        <f t="shared" si="69"/>
        <v/>
      </c>
      <c r="BQ65" s="368" t="str">
        <f t="shared" si="70"/>
        <v/>
      </c>
      <c r="BR65" s="366" t="str">
        <f t="shared" si="71"/>
        <v/>
      </c>
      <c r="BS65" s="362" t="str">
        <f t="shared" si="72"/>
        <v/>
      </c>
      <c r="BT65" s="368" t="str">
        <f t="shared" si="73"/>
        <v/>
      </c>
      <c r="BU65" s="366" t="str">
        <f t="shared" si="74"/>
        <v/>
      </c>
      <c r="BV65" s="362" t="str">
        <f t="shared" si="75"/>
        <v/>
      </c>
      <c r="BW65" s="368" t="str">
        <f t="shared" si="76"/>
        <v/>
      </c>
      <c r="BX65" s="369">
        <f t="shared" si="39"/>
        <v>0</v>
      </c>
      <c r="BY65" s="372"/>
      <c r="BZ65" s="372"/>
      <c r="CA65" s="372"/>
      <c r="CB65" s="372"/>
      <c r="CC65" s="372"/>
      <c r="CD65" s="372"/>
      <c r="CE65" s="372"/>
      <c r="CF65" s="387"/>
      <c r="CG65" s="372"/>
      <c r="CH65" s="292"/>
      <c r="CI65" s="292"/>
      <c r="CJ65" s="292"/>
      <c r="CK65" s="292"/>
      <c r="CL65" s="292"/>
      <c r="CM65" s="292"/>
      <c r="CN65" s="292"/>
      <c r="CO65" s="292"/>
      <c r="CP65" s="292"/>
      <c r="CQ65" s="292"/>
      <c r="CR65" s="292"/>
      <c r="CS65" s="292"/>
      <c r="CT65" s="292"/>
      <c r="CU65" s="292"/>
      <c r="CV65" s="292"/>
      <c r="CW65" s="292"/>
      <c r="CX65" s="292"/>
      <c r="CY65" s="292"/>
      <c r="CZ65" s="292"/>
      <c r="DA65" s="292"/>
      <c r="DB65" s="292"/>
      <c r="DC65" s="292"/>
      <c r="DD65" s="292"/>
      <c r="DE65" s="292"/>
      <c r="DF65" s="292"/>
      <c r="DG65" s="292"/>
      <c r="DH65" s="292"/>
      <c r="DI65" s="292"/>
      <c r="DJ65" s="292"/>
      <c r="DK65" s="292"/>
      <c r="DL65" s="292"/>
      <c r="DM65" s="292"/>
      <c r="DN65" s="292"/>
      <c r="DO65" s="292"/>
      <c r="DP65" s="292"/>
      <c r="DQ65" s="292"/>
      <c r="DR65" s="292"/>
      <c r="DS65" s="292"/>
      <c r="DT65" s="292"/>
      <c r="DU65" s="292"/>
      <c r="DV65" s="292"/>
      <c r="DW65" s="292"/>
      <c r="DX65" s="292"/>
      <c r="DY65" s="292"/>
      <c r="DZ65" s="292"/>
      <c r="EA65" s="292"/>
    </row>
    <row r="66" spans="1:131" s="691" customFormat="1" ht="15" customHeight="1" x14ac:dyDescent="0.2">
      <c r="A66" s="1068" t="str">
        <f>T(Admin!D34)</f>
        <v/>
      </c>
      <c r="B66" s="1069"/>
      <c r="C66" s="246" t="e">
        <f>LOOKUP(D66,D70:D107,C70:C107)</f>
        <v>#N/A</v>
      </c>
      <c r="D66" s="657"/>
      <c r="E66" s="660"/>
      <c r="F66" s="659"/>
      <c r="G66" s="251">
        <f t="shared" si="40"/>
        <v>0</v>
      </c>
      <c r="H66" s="292"/>
      <c r="I66" s="272" t="str">
        <f t="shared" si="41"/>
        <v/>
      </c>
      <c r="J66" s="248" t="e">
        <f>LOOKUP(K66,K70:K109,J70:J109)</f>
        <v>#N/A</v>
      </c>
      <c r="K66" s="657"/>
      <c r="L66" s="660"/>
      <c r="M66" s="659"/>
      <c r="N66" s="251">
        <f t="shared" si="42"/>
        <v>0</v>
      </c>
      <c r="O66" s="292"/>
      <c r="P66" s="271" t="str">
        <f t="shared" si="43"/>
        <v/>
      </c>
      <c r="Q66" s="250" t="e">
        <f>LOOKUP(R66,R69:R112,Q69:Q112)</f>
        <v>#N/A</v>
      </c>
      <c r="R66" s="657"/>
      <c r="S66" s="660"/>
      <c r="T66" s="659"/>
      <c r="U66" s="251">
        <f t="shared" si="44"/>
        <v>0</v>
      </c>
      <c r="V66" s="292"/>
      <c r="W66" s="271" t="str">
        <f t="shared" si="45"/>
        <v/>
      </c>
      <c r="X66" s="1112"/>
      <c r="Y66" s="1108"/>
      <c r="Z66" s="1108"/>
      <c r="AA66" s="1109"/>
      <c r="AB66" s="251">
        <f t="shared" si="46"/>
        <v>0</v>
      </c>
      <c r="AC66" s="292"/>
      <c r="AD66" s="292"/>
      <c r="AE66" s="695"/>
      <c r="AF66" s="695"/>
      <c r="AG66" s="695"/>
      <c r="AH66" s="695"/>
      <c r="AI66" s="251">
        <f t="shared" si="47"/>
        <v>0</v>
      </c>
      <c r="AJ66" s="292"/>
      <c r="AK66" s="252">
        <f t="shared" si="48"/>
        <v>0</v>
      </c>
      <c r="AL66" s="706"/>
      <c r="AM66" s="707"/>
      <c r="AN66" s="707"/>
      <c r="AO66" s="708"/>
      <c r="AP66" s="251">
        <f t="shared" si="77"/>
        <v>0</v>
      </c>
      <c r="AQ66" s="292"/>
      <c r="AR66" s="292"/>
      <c r="AS66" s="252">
        <f t="shared" si="49"/>
        <v>0</v>
      </c>
      <c r="AT66" s="1078">
        <f t="shared" si="50"/>
        <v>0</v>
      </c>
      <c r="AU66" s="1078"/>
      <c r="AV66" s="388">
        <f t="shared" si="51"/>
        <v>0</v>
      </c>
      <c r="AW66" s="359">
        <f t="shared" si="52"/>
        <v>0</v>
      </c>
      <c r="AX66" s="279">
        <f t="shared" si="53"/>
        <v>0</v>
      </c>
      <c r="AY66" s="360">
        <v>8</v>
      </c>
      <c r="AZ66" s="366" t="str">
        <f t="shared" si="54"/>
        <v/>
      </c>
      <c r="BA66" s="362" t="str">
        <f>IF(AZ66="","",SUM(AZ66/AY66))</f>
        <v/>
      </c>
      <c r="BB66" s="367" t="str">
        <f t="shared" si="55"/>
        <v/>
      </c>
      <c r="BC66" s="366" t="str">
        <f t="shared" si="56"/>
        <v/>
      </c>
      <c r="BD66" s="362" t="str">
        <f t="shared" si="57"/>
        <v/>
      </c>
      <c r="BE66" s="368" t="str">
        <f t="shared" si="58"/>
        <v/>
      </c>
      <c r="BF66" s="366" t="str">
        <f t="shared" si="59"/>
        <v/>
      </c>
      <c r="BG66" s="362" t="str">
        <f>IF(BF66="","",PRODUCT(BF66,AY66))</f>
        <v/>
      </c>
      <c r="BH66" s="368" t="str">
        <f t="shared" si="61"/>
        <v/>
      </c>
      <c r="BI66" s="366" t="str">
        <f t="shared" si="62"/>
        <v/>
      </c>
      <c r="BJ66" s="362" t="str">
        <f t="shared" si="63"/>
        <v/>
      </c>
      <c r="BK66" s="368" t="str">
        <f t="shared" si="64"/>
        <v/>
      </c>
      <c r="BL66" s="366" t="str">
        <f t="shared" si="65"/>
        <v/>
      </c>
      <c r="BM66" s="362" t="str">
        <f t="shared" si="66"/>
        <v/>
      </c>
      <c r="BN66" s="368" t="str">
        <f t="shared" si="67"/>
        <v/>
      </c>
      <c r="BO66" s="366" t="str">
        <f t="shared" si="68"/>
        <v/>
      </c>
      <c r="BP66" s="362" t="str">
        <f t="shared" si="69"/>
        <v/>
      </c>
      <c r="BQ66" s="368" t="str">
        <f t="shared" si="70"/>
        <v/>
      </c>
      <c r="BR66" s="366" t="str">
        <f t="shared" si="71"/>
        <v/>
      </c>
      <c r="BS66" s="362" t="str">
        <f t="shared" si="72"/>
        <v/>
      </c>
      <c r="BT66" s="368" t="str">
        <f t="shared" si="73"/>
        <v/>
      </c>
      <c r="BU66" s="366" t="str">
        <f t="shared" si="74"/>
        <v/>
      </c>
      <c r="BV66" s="362" t="str">
        <f>IF(BU66="","",PRODUCT(BU66,AY66))</f>
        <v/>
      </c>
      <c r="BW66" s="368" t="str">
        <f t="shared" si="76"/>
        <v/>
      </c>
      <c r="BX66" s="369">
        <f t="shared" si="39"/>
        <v>0</v>
      </c>
      <c r="BY66" s="372"/>
      <c r="BZ66" s="372"/>
      <c r="CA66" s="372"/>
      <c r="CB66" s="372"/>
      <c r="CC66" s="372"/>
      <c r="CD66" s="372"/>
      <c r="CE66" s="372"/>
      <c r="CF66" s="387"/>
      <c r="CG66" s="372"/>
      <c r="CH66" s="292"/>
      <c r="CI66" s="292"/>
      <c r="CJ66" s="292"/>
      <c r="CK66" s="292"/>
      <c r="CL66" s="292"/>
      <c r="CM66" s="292"/>
      <c r="CN66" s="292"/>
      <c r="CO66" s="292"/>
      <c r="CP66" s="292"/>
      <c r="CQ66" s="292"/>
      <c r="CR66" s="292"/>
      <c r="CS66" s="292"/>
      <c r="CT66" s="292"/>
      <c r="CU66" s="292"/>
      <c r="CV66" s="292"/>
      <c r="CW66" s="292"/>
      <c r="CX66" s="292"/>
      <c r="CY66" s="292"/>
      <c r="CZ66" s="292"/>
      <c r="DA66" s="292"/>
      <c r="DB66" s="292"/>
      <c r="DC66" s="292"/>
      <c r="DD66" s="292"/>
      <c r="DE66" s="292"/>
      <c r="DF66" s="292"/>
      <c r="DG66" s="292"/>
      <c r="DH66" s="292"/>
      <c r="DI66" s="292"/>
      <c r="DJ66" s="292"/>
      <c r="DK66" s="292"/>
      <c r="DL66" s="292"/>
      <c r="DM66" s="292"/>
      <c r="DN66" s="292"/>
      <c r="DO66" s="292"/>
      <c r="DP66" s="292"/>
      <c r="DQ66" s="292"/>
      <c r="DR66" s="292"/>
      <c r="DS66" s="292"/>
      <c r="DT66" s="292"/>
      <c r="DU66" s="292"/>
      <c r="DV66" s="292"/>
      <c r="DW66" s="292"/>
      <c r="DX66" s="292"/>
      <c r="DY66" s="292"/>
      <c r="DZ66" s="292"/>
      <c r="EA66" s="292"/>
    </row>
    <row r="67" spans="1:131" s="292" customFormat="1" x14ac:dyDescent="0.2">
      <c r="B67" s="386"/>
      <c r="AT67" s="389"/>
      <c r="AU67" s="371"/>
      <c r="AV67" s="355"/>
      <c r="AY67" s="372"/>
      <c r="AZ67" s="709"/>
      <c r="BA67" s="710"/>
      <c r="BB67" s="711" t="e">
        <f>AVERAGE(BB37:BB66)</f>
        <v>#DIV/0!</v>
      </c>
      <c r="BC67" s="709"/>
      <c r="BD67" s="710"/>
      <c r="BE67" s="711" t="e">
        <f>AVERAGE(BE37:BE66)</f>
        <v>#DIV/0!</v>
      </c>
      <c r="BF67" s="709"/>
      <c r="BG67" s="710"/>
      <c r="BH67" s="711" t="e">
        <f>AVERAGE(BH37:BH66)</f>
        <v>#DIV/0!</v>
      </c>
      <c r="BI67" s="709"/>
      <c r="BJ67" s="710"/>
      <c r="BK67" s="711" t="e">
        <f>AVERAGE(BK37:BK66)</f>
        <v>#DIV/0!</v>
      </c>
      <c r="BL67" s="709"/>
      <c r="BM67" s="710"/>
      <c r="BN67" s="711" t="e">
        <f>AVERAGE(BN37:BN66)</f>
        <v>#DIV/0!</v>
      </c>
      <c r="BO67" s="709"/>
      <c r="BP67" s="710"/>
      <c r="BQ67" s="711" t="e">
        <f>AVERAGE(BQ37:BQ66)</f>
        <v>#DIV/0!</v>
      </c>
      <c r="BR67" s="709"/>
      <c r="BS67" s="710"/>
      <c r="BT67" s="711" t="e">
        <f>AVERAGE(BT37:BT66)</f>
        <v>#DIV/0!</v>
      </c>
      <c r="BU67" s="709"/>
      <c r="BV67" s="710"/>
      <c r="BW67" s="711" t="e">
        <f>AVERAGE(BW37:BW66)</f>
        <v>#DIV/0!</v>
      </c>
      <c r="BX67" s="387"/>
      <c r="BY67" s="372"/>
    </row>
    <row r="68" spans="1:131" s="292" customFormat="1" x14ac:dyDescent="0.2">
      <c r="Q68" s="1094" t="s">
        <v>89</v>
      </c>
      <c r="R68" s="1094"/>
      <c r="S68" s="1094"/>
      <c r="T68" s="1094"/>
      <c r="AT68" s="389"/>
      <c r="AU68" s="371"/>
      <c r="AV68" s="355"/>
      <c r="AY68" s="372"/>
      <c r="AZ68" s="372"/>
      <c r="BA68" s="372"/>
      <c r="BB68" s="372"/>
      <c r="BC68" s="372"/>
      <c r="BD68" s="372"/>
      <c r="BE68" s="372"/>
      <c r="BF68" s="372"/>
      <c r="BG68" s="372"/>
      <c r="BH68" s="372"/>
      <c r="BI68" s="372"/>
      <c r="BJ68" s="372"/>
      <c r="BK68" s="372"/>
      <c r="BL68" s="372"/>
      <c r="BM68" s="372"/>
      <c r="BN68" s="372"/>
      <c r="BO68" s="372"/>
      <c r="BP68" s="372"/>
      <c r="BQ68" s="372"/>
      <c r="BR68" s="372"/>
      <c r="BS68" s="372"/>
      <c r="BT68" s="372"/>
      <c r="BU68" s="372"/>
      <c r="BV68" s="372"/>
      <c r="BW68" s="372"/>
      <c r="BX68" s="387"/>
      <c r="BY68" s="372"/>
    </row>
    <row r="69" spans="1:131" s="292" customFormat="1" x14ac:dyDescent="0.2">
      <c r="C69" s="1094" t="s">
        <v>171</v>
      </c>
      <c r="D69" s="1094"/>
      <c r="E69" s="1094"/>
      <c r="F69" s="1094"/>
      <c r="J69" s="1094" t="s">
        <v>87</v>
      </c>
      <c r="K69" s="1094"/>
      <c r="L69" s="1094"/>
      <c r="M69" s="1094"/>
      <c r="S69" s="279">
        <v>3.33</v>
      </c>
      <c r="X69" s="1094" t="s">
        <v>92</v>
      </c>
      <c r="Y69" s="1094"/>
      <c r="Z69" s="1094"/>
      <c r="AA69" s="1094"/>
      <c r="AE69" s="1094" t="s">
        <v>91</v>
      </c>
      <c r="AF69" s="1094"/>
      <c r="AG69" s="1094"/>
      <c r="AH69" s="1094"/>
      <c r="AL69" s="1093" t="s">
        <v>321</v>
      </c>
      <c r="AM69" s="1094"/>
      <c r="AN69" s="1094"/>
      <c r="AO69" s="1094"/>
      <c r="AT69" s="1094" t="s">
        <v>111</v>
      </c>
      <c r="AU69" s="1094"/>
      <c r="AV69" s="1094"/>
      <c r="AW69" s="1094"/>
      <c r="AY69" s="1096" t="s">
        <v>90</v>
      </c>
      <c r="AZ69" s="1097"/>
      <c r="BA69" s="1097"/>
      <c r="BB69" s="1097"/>
      <c r="BC69" s="1097"/>
      <c r="BD69" s="1096" t="s">
        <v>261</v>
      </c>
      <c r="BE69" s="1097"/>
      <c r="BF69" s="1097"/>
      <c r="BG69" s="1097"/>
      <c r="BH69" s="1097"/>
      <c r="BI69" s="1097"/>
      <c r="BJ69" s="1097"/>
      <c r="BK69" s="1097"/>
      <c r="BL69" s="372"/>
      <c r="BM69" s="372"/>
      <c r="BN69" s="372"/>
      <c r="BO69" s="372"/>
      <c r="BP69" s="372"/>
      <c r="BQ69" s="372"/>
      <c r="BR69" s="372"/>
      <c r="BS69" s="372"/>
      <c r="BT69" s="372"/>
      <c r="BU69" s="372"/>
      <c r="BV69" s="372"/>
      <c r="BW69" s="372"/>
      <c r="BX69" s="387"/>
      <c r="BY69" s="372"/>
    </row>
    <row r="70" spans="1:131" s="292" customFormat="1" x14ac:dyDescent="0.2">
      <c r="C70" s="385"/>
      <c r="D70" s="385"/>
      <c r="E70" s="285">
        <v>3.75</v>
      </c>
      <c r="F70" s="385"/>
      <c r="J70" s="385"/>
      <c r="K70" s="385"/>
      <c r="L70" s="285">
        <v>5</v>
      </c>
      <c r="M70" s="385"/>
      <c r="Q70" s="385" t="s">
        <v>97</v>
      </c>
      <c r="R70" s="385" t="s">
        <v>156</v>
      </c>
      <c r="S70" s="285">
        <v>0</v>
      </c>
      <c r="T70" s="385"/>
      <c r="X70" s="385"/>
      <c r="Y70" s="385"/>
      <c r="Z70" s="285">
        <v>5</v>
      </c>
      <c r="AA70" s="385"/>
      <c r="AE70" s="385"/>
      <c r="AF70" s="385"/>
      <c r="AG70" s="385"/>
      <c r="AH70" s="385"/>
      <c r="AL70" s="385"/>
      <c r="AM70" s="385"/>
      <c r="AN70" s="385"/>
      <c r="AO70" s="385"/>
      <c r="AT70" s="389"/>
      <c r="AU70" s="389"/>
      <c r="AV70" s="286"/>
      <c r="AW70" s="385"/>
      <c r="AY70" s="387"/>
      <c r="AZ70" s="387"/>
      <c r="BA70" s="252"/>
      <c r="BB70" s="387"/>
      <c r="BC70" s="387"/>
      <c r="BD70" s="387"/>
      <c r="BE70" s="387"/>
      <c r="BF70" s="387"/>
      <c r="BG70" s="387"/>
      <c r="BH70" s="387"/>
      <c r="BI70" s="387"/>
      <c r="BJ70" s="387"/>
      <c r="BK70" s="387"/>
      <c r="BL70" s="372"/>
      <c r="BM70" s="372"/>
      <c r="BN70" s="372"/>
      <c r="BO70" s="372"/>
      <c r="BP70" s="372"/>
      <c r="BQ70" s="372"/>
      <c r="BR70" s="372"/>
      <c r="BS70" s="372"/>
      <c r="BT70" s="372"/>
      <c r="BU70" s="372"/>
      <c r="BV70" s="372"/>
      <c r="BW70" s="372"/>
      <c r="BX70" s="387"/>
      <c r="BY70" s="372"/>
    </row>
    <row r="71" spans="1:131" s="292" customFormat="1" x14ac:dyDescent="0.2">
      <c r="C71" s="286" t="s">
        <v>97</v>
      </c>
      <c r="D71" s="279">
        <v>1</v>
      </c>
      <c r="E71" s="279">
        <v>0</v>
      </c>
      <c r="J71" s="286" t="s">
        <v>97</v>
      </c>
      <c r="K71" s="279">
        <v>1</v>
      </c>
      <c r="L71" s="279">
        <v>0</v>
      </c>
      <c r="Q71" s="389" t="s">
        <v>97</v>
      </c>
      <c r="R71" s="279">
        <v>1</v>
      </c>
      <c r="S71" s="285">
        <v>0</v>
      </c>
      <c r="X71" s="389" t="s">
        <v>97</v>
      </c>
      <c r="Y71" s="279">
        <v>1</v>
      </c>
      <c r="Z71" s="279">
        <v>0</v>
      </c>
      <c r="AE71" s="285" t="s">
        <v>97</v>
      </c>
      <c r="AF71" s="279">
        <v>1</v>
      </c>
      <c r="AG71" s="279"/>
      <c r="AL71" s="286" t="s">
        <v>97</v>
      </c>
      <c r="AM71" s="279">
        <v>1</v>
      </c>
      <c r="AN71" s="279">
        <v>0</v>
      </c>
      <c r="AT71" s="389" t="s">
        <v>97</v>
      </c>
      <c r="AU71" s="354">
        <v>69</v>
      </c>
      <c r="AV71" s="355">
        <v>0</v>
      </c>
      <c r="AW71" s="389" t="s">
        <v>97</v>
      </c>
      <c r="AY71" s="252" t="s">
        <v>97</v>
      </c>
      <c r="AZ71" s="360">
        <v>1</v>
      </c>
      <c r="BA71" s="279">
        <v>0</v>
      </c>
      <c r="BB71" s="372"/>
      <c r="BC71" s="372"/>
      <c r="BD71" s="252" t="s">
        <v>97</v>
      </c>
      <c r="BE71" s="360" t="s">
        <v>156</v>
      </c>
      <c r="BF71" s="360">
        <v>0</v>
      </c>
      <c r="BG71" s="372"/>
      <c r="BH71" s="252"/>
      <c r="BI71" s="360"/>
      <c r="BJ71" s="360"/>
      <c r="BK71" s="372"/>
      <c r="BL71" s="372"/>
      <c r="BM71" s="372"/>
      <c r="BN71" s="372"/>
      <c r="BO71" s="372"/>
      <c r="BP71" s="252"/>
      <c r="BQ71" s="360"/>
      <c r="BR71" s="372"/>
      <c r="BS71" s="372"/>
      <c r="BT71" s="372"/>
      <c r="BU71" s="372"/>
      <c r="BV71" s="372"/>
      <c r="BW71" s="372"/>
      <c r="BX71" s="387"/>
      <c r="BY71" s="372"/>
    </row>
    <row r="72" spans="1:131" s="292" customFormat="1" x14ac:dyDescent="0.2">
      <c r="C72" s="286" t="s">
        <v>97</v>
      </c>
      <c r="D72" s="279">
        <v>2</v>
      </c>
      <c r="E72" s="279">
        <v>0</v>
      </c>
      <c r="J72" s="286" t="s">
        <v>97</v>
      </c>
      <c r="K72" s="279">
        <v>2</v>
      </c>
      <c r="L72" s="279">
        <v>0</v>
      </c>
      <c r="Q72" s="389" t="s">
        <v>97</v>
      </c>
      <c r="R72" s="279">
        <v>2</v>
      </c>
      <c r="S72" s="285">
        <v>0</v>
      </c>
      <c r="X72" s="389" t="s">
        <v>97</v>
      </c>
      <c r="Y72" s="279">
        <v>2</v>
      </c>
      <c r="Z72" s="279">
        <v>0</v>
      </c>
      <c r="AE72" s="285" t="s">
        <v>97</v>
      </c>
      <c r="AF72" s="279">
        <v>2</v>
      </c>
      <c r="AG72" s="279"/>
      <c r="AL72" s="286" t="s">
        <v>97</v>
      </c>
      <c r="AM72" s="279">
        <v>2</v>
      </c>
      <c r="AN72" s="279">
        <v>0</v>
      </c>
      <c r="AT72" s="389" t="s">
        <v>97</v>
      </c>
      <c r="AU72" s="354">
        <f>SUM(AU71+0.5)</f>
        <v>69.5</v>
      </c>
      <c r="AV72" s="355">
        <v>0</v>
      </c>
      <c r="AW72" s="389" t="s">
        <v>99</v>
      </c>
      <c r="AY72" s="252" t="s">
        <v>97</v>
      </c>
      <c r="AZ72" s="360">
        <v>2</v>
      </c>
      <c r="BA72" s="279">
        <v>0</v>
      </c>
      <c r="BB72" s="372"/>
      <c r="BC72" s="372"/>
      <c r="BD72" s="252" t="s">
        <v>97</v>
      </c>
      <c r="BE72" s="360">
        <v>1</v>
      </c>
      <c r="BF72" s="360">
        <v>0</v>
      </c>
      <c r="BG72" s="372"/>
      <c r="BH72" s="252"/>
      <c r="BI72" s="360"/>
      <c r="BJ72" s="360"/>
      <c r="BK72" s="372"/>
      <c r="BL72" s="372"/>
      <c r="BM72" s="372"/>
      <c r="BN72" s="372"/>
      <c r="BO72" s="372"/>
      <c r="BP72" s="252"/>
      <c r="BQ72" s="360"/>
      <c r="BR72" s="372"/>
      <c r="BS72" s="372"/>
      <c r="BT72" s="372"/>
      <c r="BU72" s="372"/>
      <c r="BV72" s="372"/>
      <c r="BW72" s="372"/>
      <c r="BX72" s="387"/>
      <c r="BY72" s="372"/>
    </row>
    <row r="73" spans="1:131" s="292" customFormat="1" x14ac:dyDescent="0.2">
      <c r="C73" s="286" t="s">
        <v>97</v>
      </c>
      <c r="D73" s="279">
        <v>3</v>
      </c>
      <c r="E73" s="279">
        <v>0</v>
      </c>
      <c r="J73" s="286" t="s">
        <v>97</v>
      </c>
      <c r="K73" s="279">
        <v>3</v>
      </c>
      <c r="L73" s="279">
        <v>0</v>
      </c>
      <c r="Q73" s="389" t="s">
        <v>97</v>
      </c>
      <c r="R73" s="279">
        <v>3</v>
      </c>
      <c r="S73" s="285">
        <v>0</v>
      </c>
      <c r="X73" s="389" t="s">
        <v>97</v>
      </c>
      <c r="Y73" s="279">
        <v>3</v>
      </c>
      <c r="Z73" s="279">
        <v>0</v>
      </c>
      <c r="AE73" s="285" t="s">
        <v>97</v>
      </c>
      <c r="AF73" s="279">
        <v>3</v>
      </c>
      <c r="AG73" s="279"/>
      <c r="AL73" s="286" t="s">
        <v>97</v>
      </c>
      <c r="AM73" s="279">
        <v>3</v>
      </c>
      <c r="AN73" s="279">
        <v>0</v>
      </c>
      <c r="AT73" s="389" t="s">
        <v>99</v>
      </c>
      <c r="AU73" s="354">
        <f t="shared" ref="AU73:AU133" si="78">SUM(AU72+0.5)</f>
        <v>70</v>
      </c>
      <c r="AV73" s="355">
        <v>70</v>
      </c>
      <c r="AY73" s="252" t="s">
        <v>97</v>
      </c>
      <c r="AZ73" s="360">
        <v>3</v>
      </c>
      <c r="BA73" s="279">
        <v>0</v>
      </c>
      <c r="BB73" s="372"/>
      <c r="BC73" s="372"/>
      <c r="BD73" s="252" t="s">
        <v>97</v>
      </c>
      <c r="BE73" s="360">
        <v>2</v>
      </c>
      <c r="BF73" s="360">
        <v>0</v>
      </c>
      <c r="BG73" s="372"/>
      <c r="BH73" s="252"/>
      <c r="BI73" s="360"/>
      <c r="BJ73" s="360"/>
      <c r="BK73" s="372"/>
      <c r="BL73" s="372"/>
      <c r="BM73" s="372"/>
      <c r="BN73" s="372"/>
      <c r="BO73" s="372"/>
      <c r="BP73" s="252"/>
      <c r="BQ73" s="360"/>
      <c r="BR73" s="372"/>
      <c r="BS73" s="372"/>
      <c r="BT73" s="372"/>
      <c r="BU73" s="372"/>
      <c r="BV73" s="372"/>
      <c r="BW73" s="372"/>
      <c r="BX73" s="387"/>
      <c r="BY73" s="372"/>
    </row>
    <row r="74" spans="1:131" s="292" customFormat="1" x14ac:dyDescent="0.2">
      <c r="C74" s="286" t="s">
        <v>97</v>
      </c>
      <c r="D74" s="279">
        <v>4</v>
      </c>
      <c r="E74" s="279">
        <v>0</v>
      </c>
      <c r="J74" s="286" t="s">
        <v>97</v>
      </c>
      <c r="K74" s="279">
        <v>4</v>
      </c>
      <c r="L74" s="279">
        <v>0</v>
      </c>
      <c r="Q74" s="389" t="s">
        <v>97</v>
      </c>
      <c r="R74" s="279">
        <v>4</v>
      </c>
      <c r="S74" s="285">
        <v>0</v>
      </c>
      <c r="X74" s="389" t="s">
        <v>97</v>
      </c>
      <c r="Y74" s="279">
        <v>4</v>
      </c>
      <c r="Z74" s="279">
        <v>0</v>
      </c>
      <c r="AE74" s="285" t="s">
        <v>97</v>
      </c>
      <c r="AF74" s="279">
        <v>4</v>
      </c>
      <c r="AG74" s="279"/>
      <c r="AL74" s="286" t="s">
        <v>97</v>
      </c>
      <c r="AM74" s="279">
        <v>4</v>
      </c>
      <c r="AN74" s="279">
        <v>0</v>
      </c>
      <c r="AT74" s="389" t="s">
        <v>99</v>
      </c>
      <c r="AU74" s="354">
        <f t="shared" si="78"/>
        <v>70.5</v>
      </c>
      <c r="AV74" s="355">
        <f>SUM((AV73)+0.5)</f>
        <v>70.5</v>
      </c>
      <c r="AY74" s="252" t="s">
        <v>97</v>
      </c>
      <c r="AZ74" s="360">
        <v>4</v>
      </c>
      <c r="BA74" s="279">
        <v>0</v>
      </c>
      <c r="BB74" s="372"/>
      <c r="BC74" s="372"/>
      <c r="BD74" s="252" t="s">
        <v>97</v>
      </c>
      <c r="BE74" s="360">
        <v>3</v>
      </c>
      <c r="BF74" s="360">
        <v>0</v>
      </c>
      <c r="BG74" s="372"/>
      <c r="BH74" s="252"/>
      <c r="BI74" s="360"/>
      <c r="BJ74" s="360"/>
      <c r="BK74" s="372"/>
      <c r="BL74" s="372"/>
      <c r="BM74" s="372"/>
      <c r="BN74" s="372"/>
      <c r="BO74" s="372"/>
      <c r="BP74" s="252"/>
      <c r="BQ74" s="360"/>
      <c r="BR74" s="372"/>
      <c r="BS74" s="372"/>
      <c r="BT74" s="372"/>
      <c r="BU74" s="372"/>
      <c r="BV74" s="372"/>
      <c r="BW74" s="372"/>
      <c r="BX74" s="387"/>
      <c r="BY74" s="372"/>
    </row>
    <row r="75" spans="1:131" s="292" customFormat="1" x14ac:dyDescent="0.2">
      <c r="C75" s="286" t="s">
        <v>97</v>
      </c>
      <c r="D75" s="279">
        <v>5</v>
      </c>
      <c r="E75" s="279">
        <v>0</v>
      </c>
      <c r="J75" s="286" t="s">
        <v>97</v>
      </c>
      <c r="K75" s="279">
        <v>5</v>
      </c>
      <c r="L75" s="279">
        <v>0</v>
      </c>
      <c r="Q75" s="389" t="s">
        <v>97</v>
      </c>
      <c r="R75" s="279">
        <v>5</v>
      </c>
      <c r="S75" s="285">
        <v>0</v>
      </c>
      <c r="X75" s="389" t="s">
        <v>97</v>
      </c>
      <c r="Y75" s="279">
        <v>5</v>
      </c>
      <c r="Z75" s="279">
        <v>0</v>
      </c>
      <c r="AE75" s="285" t="s">
        <v>97</v>
      </c>
      <c r="AF75" s="279">
        <v>5</v>
      </c>
      <c r="AG75" s="279"/>
      <c r="AL75" s="286" t="s">
        <v>97</v>
      </c>
      <c r="AM75" s="279">
        <v>5</v>
      </c>
      <c r="AN75" s="279">
        <v>0</v>
      </c>
      <c r="AT75" s="389" t="s">
        <v>99</v>
      </c>
      <c r="AU75" s="354">
        <f t="shared" si="78"/>
        <v>71</v>
      </c>
      <c r="AV75" s="355">
        <f t="shared" ref="AV75:AV133" si="79">SUM((AV74)+0.5)</f>
        <v>71</v>
      </c>
      <c r="AY75" s="252" t="s">
        <v>99</v>
      </c>
      <c r="AZ75" s="360">
        <v>5</v>
      </c>
      <c r="BA75" s="279">
        <v>70</v>
      </c>
      <c r="BB75" s="372"/>
      <c r="BC75" s="372"/>
      <c r="BD75" s="252" t="s">
        <v>97</v>
      </c>
      <c r="BE75" s="360">
        <v>4</v>
      </c>
      <c r="BF75" s="360">
        <v>0</v>
      </c>
      <c r="BG75" s="372"/>
      <c r="BH75" s="252"/>
      <c r="BI75" s="360"/>
      <c r="BJ75" s="360"/>
      <c r="BK75" s="372"/>
      <c r="BL75" s="372"/>
      <c r="BM75" s="372"/>
      <c r="BN75" s="372"/>
      <c r="BO75" s="372"/>
      <c r="BP75" s="252"/>
      <c r="BQ75" s="360"/>
      <c r="BR75" s="372"/>
      <c r="BS75" s="372"/>
      <c r="BT75" s="372"/>
      <c r="BU75" s="372"/>
      <c r="BV75" s="372"/>
      <c r="BW75" s="372"/>
      <c r="BX75" s="387"/>
      <c r="BY75" s="372"/>
    </row>
    <row r="76" spans="1:131" s="292" customFormat="1" x14ac:dyDescent="0.2">
      <c r="C76" s="286" t="s">
        <v>97</v>
      </c>
      <c r="D76" s="279">
        <v>6</v>
      </c>
      <c r="E76" s="279">
        <v>0</v>
      </c>
      <c r="J76" s="286" t="s">
        <v>97</v>
      </c>
      <c r="K76" s="279">
        <v>6</v>
      </c>
      <c r="L76" s="279">
        <v>0</v>
      </c>
      <c r="Q76" s="389" t="s">
        <v>97</v>
      </c>
      <c r="R76" s="279">
        <v>6</v>
      </c>
      <c r="S76" s="285">
        <v>0</v>
      </c>
      <c r="X76" s="389" t="s">
        <v>97</v>
      </c>
      <c r="Y76" s="279">
        <v>6</v>
      </c>
      <c r="Z76" s="279">
        <v>0</v>
      </c>
      <c r="AE76" s="285" t="s">
        <v>97</v>
      </c>
      <c r="AF76" s="279">
        <v>6</v>
      </c>
      <c r="AG76" s="279"/>
      <c r="AL76" s="286" t="s">
        <v>97</v>
      </c>
      <c r="AM76" s="279">
        <v>6</v>
      </c>
      <c r="AN76" s="279">
        <v>0</v>
      </c>
      <c r="AT76" s="389" t="s">
        <v>99</v>
      </c>
      <c r="AU76" s="354">
        <f t="shared" si="78"/>
        <v>71.5</v>
      </c>
      <c r="AV76" s="355">
        <f t="shared" si="79"/>
        <v>71.5</v>
      </c>
      <c r="AY76" s="252" t="s">
        <v>98</v>
      </c>
      <c r="AZ76" s="360">
        <v>6</v>
      </c>
      <c r="BA76" s="279">
        <v>100</v>
      </c>
      <c r="BB76" s="372"/>
      <c r="BC76" s="372"/>
      <c r="BD76" s="252" t="s">
        <v>97</v>
      </c>
      <c r="BE76" s="360">
        <v>5</v>
      </c>
      <c r="BF76" s="360">
        <v>0</v>
      </c>
      <c r="BG76" s="372"/>
      <c r="BH76" s="252"/>
      <c r="BI76" s="360"/>
      <c r="BJ76" s="360"/>
      <c r="BK76" s="372"/>
      <c r="BL76" s="372"/>
      <c r="BM76" s="372"/>
      <c r="BN76" s="372"/>
      <c r="BO76" s="372"/>
      <c r="BP76" s="252"/>
      <c r="BQ76" s="360"/>
      <c r="BR76" s="372"/>
      <c r="BS76" s="372"/>
      <c r="BT76" s="372"/>
      <c r="BU76" s="372"/>
      <c r="BV76" s="372"/>
      <c r="BW76" s="372"/>
      <c r="BX76" s="387"/>
      <c r="BY76" s="372"/>
    </row>
    <row r="77" spans="1:131" s="292" customFormat="1" x14ac:dyDescent="0.2">
      <c r="C77" s="286" t="s">
        <v>97</v>
      </c>
      <c r="D77" s="279">
        <v>7</v>
      </c>
      <c r="E77" s="279">
        <v>0</v>
      </c>
      <c r="J77" s="286" t="s">
        <v>97</v>
      </c>
      <c r="K77" s="279">
        <v>7</v>
      </c>
      <c r="L77" s="279">
        <v>0</v>
      </c>
      <c r="Q77" s="389" t="s">
        <v>97</v>
      </c>
      <c r="R77" s="279">
        <v>7</v>
      </c>
      <c r="S77" s="285">
        <v>0</v>
      </c>
      <c r="X77" s="389" t="s">
        <v>97</v>
      </c>
      <c r="Y77" s="279">
        <v>7</v>
      </c>
      <c r="Z77" s="279">
        <v>0</v>
      </c>
      <c r="AE77" s="285" t="s">
        <v>97</v>
      </c>
      <c r="AF77" s="279">
        <v>7</v>
      </c>
      <c r="AG77" s="279"/>
      <c r="AL77" s="286" t="s">
        <v>99</v>
      </c>
      <c r="AM77" s="279">
        <v>7</v>
      </c>
      <c r="AN77" s="279">
        <v>70</v>
      </c>
      <c r="AT77" s="389" t="s">
        <v>99</v>
      </c>
      <c r="AU77" s="354">
        <f t="shared" si="78"/>
        <v>72</v>
      </c>
      <c r="AV77" s="355">
        <f t="shared" si="79"/>
        <v>72</v>
      </c>
      <c r="AY77" s="252"/>
      <c r="AZ77" s="252"/>
      <c r="BA77" s="360"/>
      <c r="BB77" s="372"/>
      <c r="BC77" s="372"/>
      <c r="BD77" s="252" t="s">
        <v>97</v>
      </c>
      <c r="BE77" s="360">
        <v>6</v>
      </c>
      <c r="BF77" s="360">
        <v>0</v>
      </c>
      <c r="BG77" s="372"/>
      <c r="BH77" s="386"/>
      <c r="BI77" s="360"/>
      <c r="BJ77" s="372"/>
      <c r="BK77" s="372"/>
      <c r="BL77" s="372"/>
      <c r="BM77" s="372"/>
      <c r="BN77" s="372"/>
      <c r="BO77" s="372"/>
      <c r="BP77" s="252"/>
      <c r="BQ77" s="360"/>
      <c r="BR77" s="372"/>
      <c r="BS77" s="372"/>
      <c r="BT77" s="372"/>
      <c r="BU77" s="372"/>
      <c r="BV77" s="372"/>
      <c r="BW77" s="372"/>
      <c r="BX77" s="387"/>
      <c r="BY77" s="372"/>
    </row>
    <row r="78" spans="1:131" s="292" customFormat="1" x14ac:dyDescent="0.2">
      <c r="C78" s="286" t="s">
        <v>97</v>
      </c>
      <c r="D78" s="279">
        <v>8</v>
      </c>
      <c r="E78" s="279">
        <v>0</v>
      </c>
      <c r="J78" s="286" t="s">
        <v>97</v>
      </c>
      <c r="K78" s="279">
        <v>8</v>
      </c>
      <c r="L78" s="279">
        <v>0</v>
      </c>
      <c r="Q78" s="389" t="s">
        <v>97</v>
      </c>
      <c r="R78" s="279">
        <v>8</v>
      </c>
      <c r="S78" s="285">
        <v>0</v>
      </c>
      <c r="X78" s="389" t="s">
        <v>97</v>
      </c>
      <c r="Y78" s="279">
        <v>8</v>
      </c>
      <c r="Z78" s="279">
        <v>0</v>
      </c>
      <c r="AE78" s="285" t="s">
        <v>97</v>
      </c>
      <c r="AF78" s="279">
        <v>8</v>
      </c>
      <c r="AG78" s="279"/>
      <c r="AL78" s="286" t="s">
        <v>99</v>
      </c>
      <c r="AM78" s="279">
        <v>8</v>
      </c>
      <c r="AN78" s="279">
        <v>80</v>
      </c>
      <c r="AT78" s="389" t="s">
        <v>99</v>
      </c>
      <c r="AU78" s="354">
        <f t="shared" si="78"/>
        <v>72.5</v>
      </c>
      <c r="AV78" s="355">
        <f t="shared" si="79"/>
        <v>72.5</v>
      </c>
      <c r="AY78" s="252"/>
      <c r="AZ78" s="252"/>
      <c r="BA78" s="360"/>
      <c r="BB78" s="372"/>
      <c r="BC78" s="372"/>
      <c r="BD78" s="252" t="s">
        <v>97</v>
      </c>
      <c r="BE78" s="360">
        <v>7</v>
      </c>
      <c r="BF78" s="360">
        <v>0</v>
      </c>
      <c r="BG78" s="372"/>
      <c r="BH78" s="386"/>
      <c r="BI78" s="360"/>
      <c r="BJ78" s="372"/>
      <c r="BK78" s="372"/>
      <c r="BL78" s="372"/>
      <c r="BM78" s="372"/>
      <c r="BN78" s="372"/>
      <c r="BO78" s="372"/>
      <c r="BP78" s="252"/>
      <c r="BQ78" s="360"/>
      <c r="BR78" s="372"/>
      <c r="BS78" s="372"/>
      <c r="BT78" s="372"/>
      <c r="BU78" s="372"/>
      <c r="BV78" s="372"/>
      <c r="BW78" s="372"/>
      <c r="BX78" s="387"/>
      <c r="BY78" s="372"/>
    </row>
    <row r="79" spans="1:131" s="292" customFormat="1" x14ac:dyDescent="0.2">
      <c r="C79" s="286" t="s">
        <v>97</v>
      </c>
      <c r="D79" s="279">
        <v>9</v>
      </c>
      <c r="E79" s="279">
        <v>0</v>
      </c>
      <c r="J79" s="286" t="s">
        <v>97</v>
      </c>
      <c r="K79" s="279">
        <v>9</v>
      </c>
      <c r="L79" s="279">
        <v>0</v>
      </c>
      <c r="Q79" s="389" t="s">
        <v>97</v>
      </c>
      <c r="R79" s="279">
        <v>9</v>
      </c>
      <c r="S79" s="285">
        <v>0</v>
      </c>
      <c r="X79" s="389" t="s">
        <v>97</v>
      </c>
      <c r="Y79" s="279">
        <v>9</v>
      </c>
      <c r="Z79" s="279">
        <v>0</v>
      </c>
      <c r="AE79" s="285" t="s">
        <v>97</v>
      </c>
      <c r="AF79" s="279">
        <v>9</v>
      </c>
      <c r="AG79" s="279"/>
      <c r="AL79" s="286" t="s">
        <v>98</v>
      </c>
      <c r="AM79" s="279">
        <v>9</v>
      </c>
      <c r="AN79" s="279">
        <v>90</v>
      </c>
      <c r="AT79" s="389" t="s">
        <v>99</v>
      </c>
      <c r="AU79" s="354">
        <f t="shared" si="78"/>
        <v>73</v>
      </c>
      <c r="AV79" s="355">
        <f t="shared" si="79"/>
        <v>73</v>
      </c>
      <c r="AY79" s="252"/>
      <c r="AZ79" s="252"/>
      <c r="BA79" s="360"/>
      <c r="BB79" s="372"/>
      <c r="BC79" s="372"/>
      <c r="BD79" s="252" t="s">
        <v>97</v>
      </c>
      <c r="BE79" s="360">
        <v>8</v>
      </c>
      <c r="BF79" s="360">
        <v>0</v>
      </c>
      <c r="BG79" s="372"/>
      <c r="BH79" s="386"/>
      <c r="BI79" s="360"/>
      <c r="BJ79" s="372"/>
      <c r="BK79" s="372"/>
      <c r="BL79" s="372"/>
      <c r="BM79" s="372"/>
      <c r="BN79" s="372"/>
      <c r="BO79" s="372"/>
      <c r="BP79" s="252"/>
      <c r="BQ79" s="360"/>
      <c r="BR79" s="372"/>
      <c r="BS79" s="372"/>
      <c r="BT79" s="372"/>
      <c r="BU79" s="372"/>
      <c r="BV79" s="372"/>
      <c r="BW79" s="372"/>
      <c r="BX79" s="387"/>
      <c r="BY79" s="372"/>
    </row>
    <row r="80" spans="1:131" s="292" customFormat="1" x14ac:dyDescent="0.2">
      <c r="C80" s="286" t="s">
        <v>97</v>
      </c>
      <c r="D80" s="279">
        <v>10</v>
      </c>
      <c r="E80" s="279">
        <v>0</v>
      </c>
      <c r="J80" s="286" t="s">
        <v>97</v>
      </c>
      <c r="K80" s="279">
        <v>10</v>
      </c>
      <c r="L80" s="279">
        <v>0</v>
      </c>
      <c r="Q80" s="389" t="s">
        <v>97</v>
      </c>
      <c r="R80" s="279">
        <v>10</v>
      </c>
      <c r="S80" s="285">
        <v>0</v>
      </c>
      <c r="X80" s="389" t="s">
        <v>97</v>
      </c>
      <c r="Y80" s="279">
        <v>10</v>
      </c>
      <c r="Z80" s="279">
        <v>0</v>
      </c>
      <c r="AE80" s="285" t="s">
        <v>97</v>
      </c>
      <c r="AF80" s="279">
        <v>10</v>
      </c>
      <c r="AG80" s="279"/>
      <c r="AL80" s="286" t="s">
        <v>98</v>
      </c>
      <c r="AM80" s="279">
        <v>10</v>
      </c>
      <c r="AN80" s="279">
        <v>100</v>
      </c>
      <c r="AT80" s="389" t="s">
        <v>99</v>
      </c>
      <c r="AU80" s="354">
        <f t="shared" si="78"/>
        <v>73.5</v>
      </c>
      <c r="AV80" s="355">
        <f t="shared" si="79"/>
        <v>73.5</v>
      </c>
      <c r="AY80" s="252"/>
      <c r="AZ80" s="252"/>
      <c r="BA80" s="360"/>
      <c r="BB80" s="372"/>
      <c r="BC80" s="372"/>
      <c r="BD80" s="252" t="s">
        <v>97</v>
      </c>
      <c r="BE80" s="360">
        <v>9</v>
      </c>
      <c r="BF80" s="360">
        <v>0</v>
      </c>
      <c r="BG80" s="372"/>
      <c r="BH80" s="386"/>
      <c r="BI80" s="360"/>
      <c r="BJ80" s="372"/>
      <c r="BK80" s="372"/>
      <c r="BL80" s="372"/>
      <c r="BM80" s="372"/>
      <c r="BN80" s="372"/>
      <c r="BO80" s="372"/>
      <c r="BP80" s="252"/>
      <c r="BQ80" s="360"/>
      <c r="BR80" s="372"/>
      <c r="BS80" s="372"/>
      <c r="BT80" s="372"/>
      <c r="BU80" s="372"/>
      <c r="BV80" s="372"/>
      <c r="BW80" s="372"/>
      <c r="BX80" s="387"/>
      <c r="BY80" s="372"/>
    </row>
    <row r="81" spans="3:77" s="292" customFormat="1" x14ac:dyDescent="0.2">
      <c r="C81" s="286" t="s">
        <v>97</v>
      </c>
      <c r="D81" s="279">
        <v>11</v>
      </c>
      <c r="E81" s="279">
        <v>0</v>
      </c>
      <c r="J81" s="286" t="s">
        <v>97</v>
      </c>
      <c r="K81" s="279">
        <v>11</v>
      </c>
      <c r="L81" s="279">
        <v>0</v>
      </c>
      <c r="Q81" s="389" t="s">
        <v>97</v>
      </c>
      <c r="R81" s="279">
        <v>11</v>
      </c>
      <c r="S81" s="285">
        <v>0</v>
      </c>
      <c r="X81" s="389" t="s">
        <v>97</v>
      </c>
      <c r="Y81" s="279">
        <v>11</v>
      </c>
      <c r="Z81" s="279">
        <v>0</v>
      </c>
      <c r="AE81" s="285" t="s">
        <v>97</v>
      </c>
      <c r="AF81" s="279">
        <v>11</v>
      </c>
      <c r="AG81" s="279"/>
      <c r="AL81" s="285"/>
      <c r="AM81" s="279"/>
      <c r="AN81" s="279"/>
      <c r="AT81" s="389" t="s">
        <v>99</v>
      </c>
      <c r="AU81" s="354">
        <f t="shared" si="78"/>
        <v>74</v>
      </c>
      <c r="AV81" s="355">
        <f t="shared" si="79"/>
        <v>74</v>
      </c>
      <c r="AY81" s="252"/>
      <c r="AZ81" s="252"/>
      <c r="BA81" s="360"/>
      <c r="BB81" s="372"/>
      <c r="BC81" s="372"/>
      <c r="BD81" s="252" t="s">
        <v>97</v>
      </c>
      <c r="BE81" s="360">
        <v>10</v>
      </c>
      <c r="BF81" s="360">
        <v>0</v>
      </c>
      <c r="BG81" s="372"/>
      <c r="BH81" s="386"/>
      <c r="BI81" s="360"/>
      <c r="BJ81" s="372"/>
      <c r="BK81" s="372"/>
      <c r="BL81" s="372"/>
      <c r="BM81" s="372"/>
      <c r="BN81" s="372"/>
      <c r="BO81" s="372"/>
      <c r="BP81" s="252"/>
      <c r="BQ81" s="360"/>
      <c r="BR81" s="372"/>
      <c r="BS81" s="372"/>
      <c r="BT81" s="372"/>
      <c r="BU81" s="372"/>
      <c r="BV81" s="372"/>
      <c r="BW81" s="372"/>
      <c r="BX81" s="387"/>
      <c r="BY81" s="372"/>
    </row>
    <row r="82" spans="3:77" s="292" customFormat="1" x14ac:dyDescent="0.2">
      <c r="C82" s="286" t="s">
        <v>97</v>
      </c>
      <c r="D82" s="279">
        <v>12</v>
      </c>
      <c r="E82" s="279">
        <v>0</v>
      </c>
      <c r="J82" s="286" t="s">
        <v>97</v>
      </c>
      <c r="K82" s="279">
        <v>12</v>
      </c>
      <c r="L82" s="279">
        <v>0</v>
      </c>
      <c r="Q82" s="389" t="s">
        <v>97</v>
      </c>
      <c r="R82" s="279">
        <v>12</v>
      </c>
      <c r="S82" s="285">
        <v>0</v>
      </c>
      <c r="X82" s="389" t="s">
        <v>97</v>
      </c>
      <c r="Y82" s="279">
        <v>12</v>
      </c>
      <c r="Z82" s="279">
        <v>0</v>
      </c>
      <c r="AE82" s="285" t="s">
        <v>97</v>
      </c>
      <c r="AF82" s="279">
        <v>12</v>
      </c>
      <c r="AG82" s="279"/>
      <c r="AL82" s="285"/>
      <c r="AM82" s="279"/>
      <c r="AT82" s="389" t="s">
        <v>99</v>
      </c>
      <c r="AU82" s="354">
        <f t="shared" si="78"/>
        <v>74.5</v>
      </c>
      <c r="AV82" s="355">
        <f t="shared" si="79"/>
        <v>74.5</v>
      </c>
      <c r="AY82" s="252"/>
      <c r="AZ82" s="252"/>
      <c r="BA82" s="360"/>
      <c r="BB82" s="372"/>
      <c r="BC82" s="372"/>
      <c r="BD82" s="252" t="s">
        <v>97</v>
      </c>
      <c r="BE82" s="360">
        <v>11</v>
      </c>
      <c r="BF82" s="360">
        <v>0</v>
      </c>
      <c r="BG82" s="372"/>
      <c r="BH82" s="386"/>
      <c r="BI82" s="360"/>
      <c r="BJ82" s="372"/>
      <c r="BK82" s="372"/>
      <c r="BL82" s="372"/>
      <c r="BM82" s="372"/>
      <c r="BN82" s="372"/>
      <c r="BO82" s="372"/>
      <c r="BP82" s="252"/>
      <c r="BQ82" s="360"/>
      <c r="BR82" s="372"/>
      <c r="BS82" s="372"/>
      <c r="BT82" s="372"/>
      <c r="BU82" s="372"/>
      <c r="BV82" s="372"/>
      <c r="BW82" s="372"/>
      <c r="BX82" s="387"/>
      <c r="BY82" s="372"/>
    </row>
    <row r="83" spans="3:77" s="292" customFormat="1" x14ac:dyDescent="0.2">
      <c r="C83" s="286" t="s">
        <v>97</v>
      </c>
      <c r="D83" s="279">
        <v>13</v>
      </c>
      <c r="E83" s="279">
        <v>0</v>
      </c>
      <c r="J83" s="286" t="s">
        <v>97</v>
      </c>
      <c r="K83" s="279">
        <v>13</v>
      </c>
      <c r="L83" s="279">
        <v>0</v>
      </c>
      <c r="Q83" s="389" t="s">
        <v>97</v>
      </c>
      <c r="R83" s="279">
        <v>13</v>
      </c>
      <c r="S83" s="285">
        <v>0</v>
      </c>
      <c r="X83" s="389" t="s">
        <v>97</v>
      </c>
      <c r="Y83" s="279">
        <v>13</v>
      </c>
      <c r="Z83" s="279">
        <v>0</v>
      </c>
      <c r="AE83" s="285" t="s">
        <v>97</v>
      </c>
      <c r="AF83" s="279">
        <v>13</v>
      </c>
      <c r="AG83" s="279"/>
      <c r="AL83" s="285"/>
      <c r="AM83" s="279"/>
      <c r="AT83" s="389" t="s">
        <v>99</v>
      </c>
      <c r="AU83" s="354">
        <f t="shared" si="78"/>
        <v>75</v>
      </c>
      <c r="AV83" s="355">
        <f t="shared" si="79"/>
        <v>75</v>
      </c>
      <c r="AY83" s="252"/>
      <c r="AZ83" s="252"/>
      <c r="BA83" s="360"/>
      <c r="BB83" s="372"/>
      <c r="BC83" s="372"/>
      <c r="BD83" s="388" t="s">
        <v>99</v>
      </c>
      <c r="BE83" s="360">
        <v>12</v>
      </c>
      <c r="BF83" s="360">
        <v>70</v>
      </c>
      <c r="BG83" s="372"/>
      <c r="BH83" s="386"/>
      <c r="BI83" s="360"/>
      <c r="BJ83" s="372"/>
      <c r="BK83" s="372"/>
      <c r="BL83" s="372"/>
      <c r="BM83" s="372"/>
      <c r="BN83" s="372"/>
      <c r="BO83" s="372"/>
      <c r="BP83" s="252"/>
      <c r="BQ83" s="360"/>
      <c r="BR83" s="372"/>
      <c r="BS83" s="372"/>
      <c r="BT83" s="372"/>
      <c r="BU83" s="372"/>
      <c r="BV83" s="372"/>
      <c r="BW83" s="372"/>
      <c r="BX83" s="387"/>
      <c r="BY83" s="372"/>
    </row>
    <row r="84" spans="3:77" s="292" customFormat="1" x14ac:dyDescent="0.2">
      <c r="C84" s="286" t="s">
        <v>97</v>
      </c>
      <c r="D84" s="279">
        <v>14</v>
      </c>
      <c r="E84" s="279">
        <v>0</v>
      </c>
      <c r="J84" s="286" t="s">
        <v>97</v>
      </c>
      <c r="K84" s="279">
        <v>14</v>
      </c>
      <c r="L84" s="279">
        <v>0</v>
      </c>
      <c r="Q84" s="389" t="s">
        <v>97</v>
      </c>
      <c r="R84" s="279">
        <v>14</v>
      </c>
      <c r="S84" s="285">
        <v>0</v>
      </c>
      <c r="X84" s="389" t="s">
        <v>99</v>
      </c>
      <c r="Y84" s="279">
        <v>14</v>
      </c>
      <c r="Z84" s="279">
        <v>70</v>
      </c>
      <c r="AE84" s="285" t="s">
        <v>97</v>
      </c>
      <c r="AF84" s="279">
        <v>14</v>
      </c>
      <c r="AG84" s="279"/>
      <c r="AL84" s="285"/>
      <c r="AM84" s="279"/>
      <c r="AT84" s="389" t="s">
        <v>99</v>
      </c>
      <c r="AU84" s="354">
        <f t="shared" si="78"/>
        <v>75.5</v>
      </c>
      <c r="AV84" s="355">
        <f t="shared" si="79"/>
        <v>75.5</v>
      </c>
      <c r="AY84" s="252"/>
      <c r="AZ84" s="252"/>
      <c r="BA84" s="360"/>
      <c r="BB84" s="372"/>
      <c r="BC84" s="372"/>
      <c r="BD84" s="388" t="s">
        <v>99</v>
      </c>
      <c r="BE84" s="360">
        <v>13</v>
      </c>
      <c r="BF84" s="360">
        <v>76</v>
      </c>
      <c r="BG84" s="372"/>
      <c r="BH84" s="386"/>
      <c r="BI84" s="360"/>
      <c r="BJ84" s="372"/>
      <c r="BK84" s="372"/>
      <c r="BL84" s="372"/>
      <c r="BM84" s="372"/>
      <c r="BN84" s="372"/>
      <c r="BO84" s="372"/>
      <c r="BP84" s="252"/>
      <c r="BQ84" s="360"/>
      <c r="BR84" s="372"/>
      <c r="BS84" s="372"/>
      <c r="BT84" s="372"/>
      <c r="BU84" s="372"/>
      <c r="BV84" s="372"/>
      <c r="BW84" s="372"/>
      <c r="BX84" s="387"/>
      <c r="BY84" s="372"/>
    </row>
    <row r="85" spans="3:77" s="292" customFormat="1" x14ac:dyDescent="0.2">
      <c r="C85" s="286" t="s">
        <v>97</v>
      </c>
      <c r="D85" s="279">
        <v>15</v>
      </c>
      <c r="E85" s="279">
        <v>0</v>
      </c>
      <c r="J85" s="286" t="s">
        <v>97</v>
      </c>
      <c r="K85" s="279">
        <v>15</v>
      </c>
      <c r="L85" s="279">
        <v>0</v>
      </c>
      <c r="Q85" s="389" t="s">
        <v>97</v>
      </c>
      <c r="R85" s="279">
        <v>15</v>
      </c>
      <c r="S85" s="285">
        <v>0</v>
      </c>
      <c r="X85" s="389" t="s">
        <v>99</v>
      </c>
      <c r="Y85" s="279">
        <v>15</v>
      </c>
      <c r="Z85" s="279">
        <f>SUM(Z84,Z70)</f>
        <v>75</v>
      </c>
      <c r="AE85" s="285" t="s">
        <v>97</v>
      </c>
      <c r="AF85" s="279">
        <v>15</v>
      </c>
      <c r="AG85" s="279"/>
      <c r="AL85" s="285"/>
      <c r="AM85" s="279"/>
      <c r="AT85" s="389" t="s">
        <v>99</v>
      </c>
      <c r="AU85" s="354">
        <f t="shared" si="78"/>
        <v>76</v>
      </c>
      <c r="AV85" s="355">
        <f t="shared" si="79"/>
        <v>76</v>
      </c>
      <c r="AY85" s="252"/>
      <c r="AZ85" s="252"/>
      <c r="BA85" s="360"/>
      <c r="BB85" s="372"/>
      <c r="BC85" s="372"/>
      <c r="BD85" s="252" t="s">
        <v>99</v>
      </c>
      <c r="BE85" s="360">
        <v>14</v>
      </c>
      <c r="BF85" s="360">
        <v>82</v>
      </c>
      <c r="BG85" s="372"/>
      <c r="BH85" s="386"/>
      <c r="BI85" s="360"/>
      <c r="BJ85" s="372"/>
      <c r="BK85" s="372"/>
      <c r="BL85" s="372"/>
      <c r="BM85" s="372"/>
      <c r="BN85" s="372"/>
      <c r="BO85" s="372"/>
      <c r="BP85" s="252"/>
      <c r="BQ85" s="360"/>
      <c r="BR85" s="372"/>
      <c r="BS85" s="372"/>
      <c r="BT85" s="372"/>
      <c r="BU85" s="372"/>
      <c r="BV85" s="372"/>
      <c r="BW85" s="372"/>
      <c r="BX85" s="387"/>
      <c r="BY85" s="372"/>
    </row>
    <row r="86" spans="3:77" s="292" customFormat="1" x14ac:dyDescent="0.2">
      <c r="C86" s="286" t="s">
        <v>97</v>
      </c>
      <c r="D86" s="279">
        <v>16</v>
      </c>
      <c r="E86" s="279">
        <v>0</v>
      </c>
      <c r="J86" s="286" t="s">
        <v>97</v>
      </c>
      <c r="K86" s="279">
        <v>16</v>
      </c>
      <c r="L86" s="279">
        <v>0</v>
      </c>
      <c r="Q86" s="389" t="s">
        <v>97</v>
      </c>
      <c r="R86" s="279">
        <v>16</v>
      </c>
      <c r="S86" s="285">
        <v>0</v>
      </c>
      <c r="X86" s="389" t="s">
        <v>99</v>
      </c>
      <c r="Y86" s="279">
        <v>16</v>
      </c>
      <c r="Z86" s="279">
        <v>80</v>
      </c>
      <c r="AE86" s="285" t="s">
        <v>97</v>
      </c>
      <c r="AF86" s="279">
        <v>16</v>
      </c>
      <c r="AG86" s="279"/>
      <c r="AL86" s="285"/>
      <c r="AM86" s="279"/>
      <c r="AT86" s="389" t="s">
        <v>99</v>
      </c>
      <c r="AU86" s="354">
        <f t="shared" si="78"/>
        <v>76.5</v>
      </c>
      <c r="AV86" s="355">
        <f t="shared" si="79"/>
        <v>76.5</v>
      </c>
      <c r="AY86" s="252"/>
      <c r="AZ86" s="252"/>
      <c r="BA86" s="360"/>
      <c r="BB86" s="372"/>
      <c r="BC86" s="372"/>
      <c r="BD86" s="252" t="s">
        <v>99</v>
      </c>
      <c r="BE86" s="360">
        <v>15</v>
      </c>
      <c r="BF86" s="360">
        <v>88</v>
      </c>
      <c r="BG86" s="372"/>
      <c r="BH86" s="386"/>
      <c r="BI86" s="360"/>
      <c r="BJ86" s="372"/>
      <c r="BK86" s="372"/>
      <c r="BL86" s="372"/>
      <c r="BM86" s="372"/>
      <c r="BN86" s="372"/>
      <c r="BO86" s="372"/>
      <c r="BP86" s="252"/>
      <c r="BQ86" s="360"/>
      <c r="BR86" s="372"/>
      <c r="BS86" s="372"/>
      <c r="BT86" s="372"/>
      <c r="BU86" s="372"/>
      <c r="BV86" s="372"/>
      <c r="BW86" s="372"/>
      <c r="BX86" s="387"/>
      <c r="BY86" s="372"/>
    </row>
    <row r="87" spans="3:77" s="292" customFormat="1" x14ac:dyDescent="0.2">
      <c r="C87" s="286" t="s">
        <v>97</v>
      </c>
      <c r="D87" s="279">
        <v>17</v>
      </c>
      <c r="E87" s="279">
        <v>0</v>
      </c>
      <c r="J87" s="286" t="s">
        <v>97</v>
      </c>
      <c r="K87" s="279">
        <v>17</v>
      </c>
      <c r="L87" s="279">
        <v>0</v>
      </c>
      <c r="Q87" s="389" t="s">
        <v>97</v>
      </c>
      <c r="R87" s="279">
        <v>17</v>
      </c>
      <c r="S87" s="285">
        <v>0</v>
      </c>
      <c r="X87" s="389" t="s">
        <v>99</v>
      </c>
      <c r="Y87" s="279">
        <v>17</v>
      </c>
      <c r="Z87" s="279">
        <v>85</v>
      </c>
      <c r="AE87" s="285" t="s">
        <v>97</v>
      </c>
      <c r="AF87" s="279">
        <v>17</v>
      </c>
      <c r="AG87" s="279"/>
      <c r="AL87" s="285"/>
      <c r="AM87" s="279"/>
      <c r="AT87" s="389" t="s">
        <v>99</v>
      </c>
      <c r="AU87" s="354">
        <f t="shared" si="78"/>
        <v>77</v>
      </c>
      <c r="AV87" s="355">
        <f t="shared" si="79"/>
        <v>77</v>
      </c>
      <c r="AY87" s="252"/>
      <c r="AZ87" s="252"/>
      <c r="BA87" s="360"/>
      <c r="BB87" s="372"/>
      <c r="BC87" s="372"/>
      <c r="BD87" s="252" t="s">
        <v>98</v>
      </c>
      <c r="BE87" s="360">
        <v>16</v>
      </c>
      <c r="BF87" s="360">
        <v>94</v>
      </c>
      <c r="BG87" s="372"/>
      <c r="BH87" s="386"/>
      <c r="BI87" s="360"/>
      <c r="BJ87" s="372"/>
      <c r="BK87" s="372"/>
      <c r="BL87" s="372"/>
      <c r="BM87" s="372"/>
      <c r="BN87" s="372"/>
      <c r="BO87" s="372"/>
      <c r="BP87" s="252"/>
      <c r="BQ87" s="360"/>
      <c r="BR87" s="372"/>
      <c r="BS87" s="372"/>
      <c r="BT87" s="372"/>
      <c r="BU87" s="372"/>
      <c r="BV87" s="372"/>
      <c r="BW87" s="372"/>
      <c r="BX87" s="387"/>
      <c r="BY87" s="372"/>
    </row>
    <row r="88" spans="3:77" s="292" customFormat="1" x14ac:dyDescent="0.2">
      <c r="C88" s="286" t="s">
        <v>97</v>
      </c>
      <c r="D88" s="279">
        <v>18</v>
      </c>
      <c r="E88" s="279">
        <v>0</v>
      </c>
      <c r="J88" s="286" t="s">
        <v>97</v>
      </c>
      <c r="K88" s="279">
        <v>18</v>
      </c>
      <c r="L88" s="279">
        <v>0</v>
      </c>
      <c r="Q88" s="389" t="s">
        <v>97</v>
      </c>
      <c r="R88" s="279">
        <v>18</v>
      </c>
      <c r="S88" s="285">
        <v>0</v>
      </c>
      <c r="X88" s="389" t="s">
        <v>98</v>
      </c>
      <c r="Y88" s="279">
        <v>18</v>
      </c>
      <c r="Z88" s="279">
        <v>90</v>
      </c>
      <c r="AE88" s="285" t="s">
        <v>97</v>
      </c>
      <c r="AF88" s="279">
        <v>18</v>
      </c>
      <c r="AG88" s="279"/>
      <c r="AL88" s="285"/>
      <c r="AM88" s="279"/>
      <c r="AT88" s="389" t="s">
        <v>99</v>
      </c>
      <c r="AU88" s="354">
        <f t="shared" si="78"/>
        <v>77.5</v>
      </c>
      <c r="AV88" s="355">
        <f t="shared" si="79"/>
        <v>77.5</v>
      </c>
      <c r="AY88" s="252"/>
      <c r="AZ88" s="252"/>
      <c r="BA88" s="360"/>
      <c r="BB88" s="372"/>
      <c r="BC88" s="372"/>
      <c r="BD88" s="252" t="s">
        <v>98</v>
      </c>
      <c r="BE88" s="360">
        <v>17</v>
      </c>
      <c r="BF88" s="360">
        <v>100</v>
      </c>
      <c r="BG88" s="372"/>
      <c r="BH88" s="386"/>
      <c r="BI88" s="360"/>
      <c r="BJ88" s="372"/>
      <c r="BK88" s="372"/>
      <c r="BL88" s="372"/>
      <c r="BM88" s="372"/>
      <c r="BN88" s="372"/>
      <c r="BO88" s="372"/>
      <c r="BP88" s="252"/>
      <c r="BQ88" s="360"/>
      <c r="BR88" s="372"/>
      <c r="BS88" s="372"/>
      <c r="BT88" s="372"/>
      <c r="BU88" s="372"/>
      <c r="BV88" s="372"/>
      <c r="BW88" s="372"/>
      <c r="BX88" s="387"/>
      <c r="BY88" s="372"/>
    </row>
    <row r="89" spans="3:77" s="292" customFormat="1" x14ac:dyDescent="0.2">
      <c r="C89" s="286" t="s">
        <v>97</v>
      </c>
      <c r="D89" s="279">
        <v>19</v>
      </c>
      <c r="E89" s="279">
        <v>0</v>
      </c>
      <c r="J89" s="286" t="s">
        <v>97</v>
      </c>
      <c r="K89" s="279">
        <v>19</v>
      </c>
      <c r="L89" s="279">
        <v>0</v>
      </c>
      <c r="Q89" s="389" t="s">
        <v>97</v>
      </c>
      <c r="R89" s="279">
        <v>19</v>
      </c>
      <c r="S89" s="285">
        <v>0</v>
      </c>
      <c r="X89" s="389" t="s">
        <v>98</v>
      </c>
      <c r="Y89" s="279">
        <v>19</v>
      </c>
      <c r="Z89" s="279">
        <v>95</v>
      </c>
      <c r="AE89" s="285" t="s">
        <v>97</v>
      </c>
      <c r="AF89" s="279">
        <v>19</v>
      </c>
      <c r="AG89" s="279"/>
      <c r="AL89" s="285"/>
      <c r="AM89" s="279"/>
      <c r="AT89" s="389" t="s">
        <v>99</v>
      </c>
      <c r="AU89" s="354">
        <f t="shared" si="78"/>
        <v>78</v>
      </c>
      <c r="AV89" s="355">
        <f t="shared" si="79"/>
        <v>78</v>
      </c>
      <c r="AY89" s="372"/>
      <c r="AZ89" s="372"/>
      <c r="BA89" s="360"/>
      <c r="BB89" s="372"/>
      <c r="BC89" s="372"/>
      <c r="BD89" s="252"/>
      <c r="BE89" s="360"/>
      <c r="BF89" s="372"/>
      <c r="BG89" s="372"/>
      <c r="BH89" s="386"/>
      <c r="BI89" s="360"/>
      <c r="BJ89" s="372"/>
      <c r="BK89" s="372"/>
      <c r="BL89" s="372"/>
      <c r="BM89" s="372"/>
      <c r="BN89" s="372"/>
      <c r="BO89" s="372"/>
      <c r="BP89" s="252"/>
      <c r="BQ89" s="360"/>
      <c r="BR89" s="372"/>
      <c r="BS89" s="372"/>
      <c r="BT89" s="372"/>
      <c r="BU89" s="372"/>
      <c r="BV89" s="372"/>
      <c r="BW89" s="372"/>
      <c r="BX89" s="387"/>
      <c r="BY89" s="372"/>
    </row>
    <row r="90" spans="3:77" s="292" customFormat="1" x14ac:dyDescent="0.2">
      <c r="C90" s="286" t="s">
        <v>97</v>
      </c>
      <c r="D90" s="279">
        <v>20</v>
      </c>
      <c r="E90" s="279">
        <v>0</v>
      </c>
      <c r="J90" s="286" t="s">
        <v>97</v>
      </c>
      <c r="K90" s="279">
        <v>20</v>
      </c>
      <c r="L90" s="279">
        <v>0</v>
      </c>
      <c r="Q90" s="389" t="s">
        <v>97</v>
      </c>
      <c r="R90" s="279">
        <v>20</v>
      </c>
      <c r="S90" s="285">
        <v>0</v>
      </c>
      <c r="X90" s="389" t="s">
        <v>98</v>
      </c>
      <c r="Y90" s="279">
        <v>20</v>
      </c>
      <c r="Z90" s="279">
        <v>100</v>
      </c>
      <c r="AE90" s="285" t="s">
        <v>97</v>
      </c>
      <c r="AF90" s="279">
        <v>20</v>
      </c>
      <c r="AG90" s="279"/>
      <c r="AL90" s="285"/>
      <c r="AM90" s="279"/>
      <c r="AT90" s="389" t="s">
        <v>99</v>
      </c>
      <c r="AU90" s="354">
        <f t="shared" si="78"/>
        <v>78.5</v>
      </c>
      <c r="AV90" s="355">
        <f t="shared" si="79"/>
        <v>78.5</v>
      </c>
      <c r="AY90" s="372"/>
      <c r="AZ90" s="372"/>
      <c r="BA90" s="360"/>
      <c r="BB90" s="372"/>
      <c r="BC90" s="372"/>
      <c r="BD90" s="252"/>
      <c r="BE90" s="360"/>
      <c r="BF90" s="372"/>
      <c r="BG90" s="372"/>
      <c r="BH90" s="386"/>
      <c r="BI90" s="360"/>
      <c r="BJ90" s="372"/>
      <c r="BK90" s="372"/>
      <c r="BL90" s="372"/>
      <c r="BM90" s="372"/>
      <c r="BN90" s="372"/>
      <c r="BO90" s="372"/>
      <c r="BP90" s="252"/>
      <c r="BQ90" s="360"/>
      <c r="BR90" s="372"/>
      <c r="BS90" s="372"/>
      <c r="BT90" s="372"/>
      <c r="BU90" s="372"/>
      <c r="BV90" s="372"/>
      <c r="BW90" s="372"/>
      <c r="BX90" s="387"/>
      <c r="BY90" s="372"/>
    </row>
    <row r="91" spans="3:77" s="292" customFormat="1" x14ac:dyDescent="0.2">
      <c r="C91" s="286" t="s">
        <v>97</v>
      </c>
      <c r="D91" s="279">
        <v>21</v>
      </c>
      <c r="E91" s="279">
        <v>0</v>
      </c>
      <c r="J91" s="286" t="s">
        <v>97</v>
      </c>
      <c r="K91" s="279">
        <v>21</v>
      </c>
      <c r="L91" s="279">
        <v>0</v>
      </c>
      <c r="Q91" s="389" t="s">
        <v>97</v>
      </c>
      <c r="R91" s="279">
        <v>21</v>
      </c>
      <c r="S91" s="285">
        <v>0</v>
      </c>
      <c r="X91" s="389"/>
      <c r="Y91" s="279"/>
      <c r="AE91" s="285" t="s">
        <v>97</v>
      </c>
      <c r="AF91" s="279">
        <v>21</v>
      </c>
      <c r="AG91" s="279"/>
      <c r="AL91" s="285"/>
      <c r="AM91" s="279"/>
      <c r="AT91" s="389" t="s">
        <v>99</v>
      </c>
      <c r="AU91" s="354">
        <f t="shared" si="78"/>
        <v>79</v>
      </c>
      <c r="AV91" s="355">
        <f t="shared" si="79"/>
        <v>79</v>
      </c>
      <c r="AY91" s="372"/>
      <c r="AZ91" s="372"/>
      <c r="BA91" s="360"/>
      <c r="BB91" s="372"/>
      <c r="BC91" s="372"/>
      <c r="BD91" s="252"/>
      <c r="BE91" s="360"/>
      <c r="BF91" s="372"/>
      <c r="BG91" s="372"/>
      <c r="BH91" s="372"/>
      <c r="BI91" s="360"/>
      <c r="BJ91" s="372"/>
      <c r="BK91" s="372"/>
      <c r="BL91" s="372"/>
      <c r="BM91" s="372"/>
      <c r="BN91" s="372"/>
      <c r="BO91" s="372"/>
      <c r="BP91" s="252"/>
      <c r="BQ91" s="360"/>
      <c r="BR91" s="372"/>
      <c r="BS91" s="372"/>
      <c r="BT91" s="372"/>
      <c r="BU91" s="372"/>
      <c r="BV91" s="372"/>
      <c r="BW91" s="372"/>
      <c r="BX91" s="387"/>
      <c r="BY91" s="372"/>
    </row>
    <row r="92" spans="3:77" s="292" customFormat="1" x14ac:dyDescent="0.2">
      <c r="C92" s="286" t="s">
        <v>97</v>
      </c>
      <c r="D92" s="279">
        <v>22</v>
      </c>
      <c r="E92" s="279">
        <v>0</v>
      </c>
      <c r="J92" s="286" t="s">
        <v>97</v>
      </c>
      <c r="K92" s="279">
        <v>22</v>
      </c>
      <c r="L92" s="279">
        <v>0</v>
      </c>
      <c r="Q92" s="389" t="s">
        <v>97</v>
      </c>
      <c r="R92" s="279">
        <v>22</v>
      </c>
      <c r="S92" s="285">
        <v>0</v>
      </c>
      <c r="X92" s="389"/>
      <c r="Y92" s="279"/>
      <c r="AE92" s="285" t="s">
        <v>97</v>
      </c>
      <c r="AF92" s="279">
        <v>22</v>
      </c>
      <c r="AG92" s="279"/>
      <c r="AL92" s="285"/>
      <c r="AM92" s="279"/>
      <c r="AT92" s="389" t="s">
        <v>99</v>
      </c>
      <c r="AU92" s="354">
        <f t="shared" si="78"/>
        <v>79.5</v>
      </c>
      <c r="AV92" s="355">
        <f t="shared" si="79"/>
        <v>79.5</v>
      </c>
      <c r="AY92" s="372"/>
      <c r="AZ92" s="372"/>
      <c r="BA92" s="360"/>
      <c r="BB92" s="372"/>
      <c r="BC92" s="372"/>
      <c r="BD92" s="252"/>
      <c r="BE92" s="360"/>
      <c r="BF92" s="372"/>
      <c r="BG92" s="372"/>
      <c r="BH92" s="372"/>
      <c r="BI92" s="360"/>
      <c r="BJ92" s="372"/>
      <c r="BK92" s="372"/>
      <c r="BL92" s="372"/>
      <c r="BM92" s="372"/>
      <c r="BN92" s="372"/>
      <c r="BO92" s="372"/>
      <c r="BP92" s="252"/>
      <c r="BQ92" s="360"/>
      <c r="BR92" s="372"/>
      <c r="BS92" s="372"/>
      <c r="BT92" s="372"/>
      <c r="BU92" s="372"/>
      <c r="BV92" s="372"/>
      <c r="BW92" s="372"/>
      <c r="BX92" s="387"/>
      <c r="BY92" s="372"/>
    </row>
    <row r="93" spans="3:77" s="292" customFormat="1" x14ac:dyDescent="0.2">
      <c r="C93" s="286" t="s">
        <v>97</v>
      </c>
      <c r="D93" s="279">
        <v>23</v>
      </c>
      <c r="E93" s="279">
        <v>0</v>
      </c>
      <c r="J93" s="286" t="s">
        <v>97</v>
      </c>
      <c r="K93" s="279">
        <v>23</v>
      </c>
      <c r="L93" s="279">
        <v>0</v>
      </c>
      <c r="Q93" s="389" t="s">
        <v>97</v>
      </c>
      <c r="R93" s="279">
        <v>23</v>
      </c>
      <c r="S93" s="285">
        <v>0</v>
      </c>
      <c r="X93" s="389"/>
      <c r="Y93" s="279"/>
      <c r="AE93" s="285" t="s">
        <v>97</v>
      </c>
      <c r="AF93" s="279">
        <v>23</v>
      </c>
      <c r="AG93" s="279"/>
      <c r="AL93" s="285"/>
      <c r="AM93" s="279"/>
      <c r="AT93" s="389" t="s">
        <v>99</v>
      </c>
      <c r="AU93" s="354">
        <f t="shared" si="78"/>
        <v>80</v>
      </c>
      <c r="AV93" s="355">
        <f t="shared" si="79"/>
        <v>80</v>
      </c>
      <c r="AY93" s="372"/>
      <c r="AZ93" s="372"/>
      <c r="BA93" s="360"/>
      <c r="BB93" s="372"/>
      <c r="BC93" s="372"/>
      <c r="BD93" s="252"/>
      <c r="BE93" s="360"/>
      <c r="BF93" s="372"/>
      <c r="BG93" s="372"/>
      <c r="BH93" s="372"/>
      <c r="BI93" s="360"/>
      <c r="BJ93" s="372"/>
      <c r="BK93" s="372"/>
      <c r="BL93" s="372"/>
      <c r="BM93" s="372"/>
      <c r="BN93" s="372"/>
      <c r="BO93" s="372"/>
      <c r="BP93" s="252"/>
      <c r="BQ93" s="360"/>
      <c r="BR93" s="372"/>
      <c r="BS93" s="372"/>
      <c r="BT93" s="372"/>
      <c r="BU93" s="372"/>
      <c r="BV93" s="372"/>
      <c r="BW93" s="372"/>
      <c r="BX93" s="387"/>
      <c r="BY93" s="372"/>
    </row>
    <row r="94" spans="3:77" s="292" customFormat="1" x14ac:dyDescent="0.2">
      <c r="C94" s="286" t="s">
        <v>97</v>
      </c>
      <c r="D94" s="279">
        <v>24</v>
      </c>
      <c r="E94" s="279">
        <v>0</v>
      </c>
      <c r="J94" s="286" t="s">
        <v>97</v>
      </c>
      <c r="K94" s="279">
        <v>24</v>
      </c>
      <c r="L94" s="279">
        <v>0</v>
      </c>
      <c r="Q94" s="389" t="s">
        <v>97</v>
      </c>
      <c r="R94" s="279">
        <v>24</v>
      </c>
      <c r="S94" s="285">
        <v>0</v>
      </c>
      <c r="X94" s="389"/>
      <c r="Y94" s="279"/>
      <c r="AE94" s="285" t="s">
        <v>99</v>
      </c>
      <c r="AF94" s="279">
        <v>24</v>
      </c>
      <c r="AG94" s="279"/>
      <c r="AL94" s="285"/>
      <c r="AM94" s="279"/>
      <c r="AT94" s="389" t="s">
        <v>99</v>
      </c>
      <c r="AU94" s="354">
        <f t="shared" si="78"/>
        <v>80.5</v>
      </c>
      <c r="AV94" s="355">
        <f t="shared" si="79"/>
        <v>80.5</v>
      </c>
      <c r="AY94" s="372"/>
      <c r="AZ94" s="372"/>
      <c r="BA94" s="360"/>
      <c r="BB94" s="372"/>
      <c r="BC94" s="372"/>
      <c r="BD94" s="252"/>
      <c r="BE94" s="360"/>
      <c r="BF94" s="372"/>
      <c r="BG94" s="372"/>
      <c r="BH94" s="372"/>
      <c r="BI94" s="360"/>
      <c r="BJ94" s="372"/>
      <c r="BK94" s="372"/>
      <c r="BL94" s="372"/>
      <c r="BM94" s="372"/>
      <c r="BN94" s="372"/>
      <c r="BO94" s="372"/>
      <c r="BP94" s="252"/>
      <c r="BQ94" s="360"/>
      <c r="BR94" s="372"/>
      <c r="BS94" s="372"/>
      <c r="BT94" s="372"/>
      <c r="BU94" s="372"/>
      <c r="BV94" s="372"/>
      <c r="BW94" s="372"/>
      <c r="BX94" s="387"/>
      <c r="BY94" s="372"/>
    </row>
    <row r="95" spans="3:77" s="292" customFormat="1" x14ac:dyDescent="0.2">
      <c r="C95" s="286" t="s">
        <v>97</v>
      </c>
      <c r="D95" s="279">
        <v>25</v>
      </c>
      <c r="E95" s="279">
        <v>0</v>
      </c>
      <c r="J95" s="286" t="s">
        <v>97</v>
      </c>
      <c r="K95" s="279">
        <v>25</v>
      </c>
      <c r="L95" s="279">
        <v>0</v>
      </c>
      <c r="Q95" s="389" t="s">
        <v>97</v>
      </c>
      <c r="R95" s="279">
        <v>25</v>
      </c>
      <c r="S95" s="285">
        <v>0</v>
      </c>
      <c r="X95" s="389"/>
      <c r="Y95" s="279"/>
      <c r="AE95" s="285" t="s">
        <v>98</v>
      </c>
      <c r="AF95" s="279">
        <v>25</v>
      </c>
      <c r="AG95" s="279"/>
      <c r="AL95" s="285"/>
      <c r="AM95" s="279"/>
      <c r="AT95" s="389" t="s">
        <v>99</v>
      </c>
      <c r="AU95" s="354">
        <f t="shared" si="78"/>
        <v>81</v>
      </c>
      <c r="AV95" s="355">
        <f t="shared" si="79"/>
        <v>81</v>
      </c>
      <c r="AY95" s="372"/>
      <c r="AZ95" s="372"/>
      <c r="BA95" s="360"/>
      <c r="BB95" s="372"/>
      <c r="BC95" s="372"/>
      <c r="BD95" s="252"/>
      <c r="BE95" s="360"/>
      <c r="BF95" s="372"/>
      <c r="BG95" s="372"/>
      <c r="BH95" s="372"/>
      <c r="BI95" s="360"/>
      <c r="BJ95" s="372"/>
      <c r="BK95" s="372"/>
      <c r="BL95" s="372"/>
      <c r="BM95" s="372"/>
      <c r="BN95" s="372"/>
      <c r="BO95" s="372"/>
      <c r="BP95" s="252"/>
      <c r="BQ95" s="360"/>
      <c r="BR95" s="372"/>
      <c r="BS95" s="372"/>
      <c r="BT95" s="372"/>
      <c r="BU95" s="372"/>
      <c r="BV95" s="372"/>
      <c r="BW95" s="372"/>
      <c r="BX95" s="387"/>
      <c r="BY95" s="372"/>
    </row>
    <row r="96" spans="3:77" s="292" customFormat="1" x14ac:dyDescent="0.2">
      <c r="C96" s="286" t="s">
        <v>97</v>
      </c>
      <c r="D96" s="279">
        <v>26</v>
      </c>
      <c r="E96" s="279">
        <v>0</v>
      </c>
      <c r="J96" s="286" t="s">
        <v>97</v>
      </c>
      <c r="K96" s="279">
        <v>26</v>
      </c>
      <c r="L96" s="279">
        <v>0</v>
      </c>
      <c r="Q96" s="389" t="s">
        <v>97</v>
      </c>
      <c r="R96" s="279">
        <v>26</v>
      </c>
      <c r="S96" s="285">
        <v>0</v>
      </c>
      <c r="X96" s="389"/>
      <c r="Y96" s="279"/>
      <c r="AE96" s="285"/>
      <c r="AF96" s="279"/>
      <c r="AG96" s="279"/>
      <c r="AL96" s="285"/>
      <c r="AM96" s="279"/>
      <c r="AT96" s="389" t="s">
        <v>99</v>
      </c>
      <c r="AU96" s="354">
        <f t="shared" si="78"/>
        <v>81.5</v>
      </c>
      <c r="AV96" s="355">
        <f t="shared" si="79"/>
        <v>81.5</v>
      </c>
      <c r="AY96" s="372"/>
      <c r="AZ96" s="372"/>
      <c r="BA96" s="360"/>
      <c r="BB96" s="372"/>
      <c r="BC96" s="372"/>
      <c r="BD96" s="252"/>
      <c r="BE96" s="360"/>
      <c r="BF96" s="372"/>
      <c r="BG96" s="372"/>
      <c r="BH96" s="372"/>
      <c r="BI96" s="360"/>
      <c r="BJ96" s="372"/>
      <c r="BK96" s="372"/>
      <c r="BL96" s="372"/>
      <c r="BM96" s="372"/>
      <c r="BN96" s="372"/>
      <c r="BO96" s="372"/>
      <c r="BP96" s="252"/>
      <c r="BQ96" s="360"/>
      <c r="BR96" s="372"/>
      <c r="BS96" s="372"/>
      <c r="BT96" s="372"/>
      <c r="BU96" s="372"/>
      <c r="BV96" s="372"/>
      <c r="BW96" s="372"/>
      <c r="BX96" s="387"/>
      <c r="BY96" s="372"/>
    </row>
    <row r="97" spans="3:77" s="292" customFormat="1" x14ac:dyDescent="0.2">
      <c r="C97" s="286" t="s">
        <v>97</v>
      </c>
      <c r="D97" s="279">
        <v>27</v>
      </c>
      <c r="E97" s="287">
        <v>0</v>
      </c>
      <c r="J97" s="286" t="s">
        <v>97</v>
      </c>
      <c r="K97" s="279">
        <v>27</v>
      </c>
      <c r="L97" s="279">
        <v>0</v>
      </c>
      <c r="Q97" s="389" t="s">
        <v>97</v>
      </c>
      <c r="R97" s="279">
        <v>27</v>
      </c>
      <c r="S97" s="285">
        <v>0</v>
      </c>
      <c r="X97" s="389"/>
      <c r="Y97" s="279"/>
      <c r="AE97" s="285"/>
      <c r="AF97" s="279"/>
      <c r="AG97" s="279"/>
      <c r="AL97" s="285"/>
      <c r="AM97" s="279"/>
      <c r="AT97" s="389" t="s">
        <v>99</v>
      </c>
      <c r="AU97" s="354">
        <f t="shared" si="78"/>
        <v>82</v>
      </c>
      <c r="AV97" s="355">
        <f t="shared" si="79"/>
        <v>82</v>
      </c>
      <c r="AY97" s="372"/>
      <c r="AZ97" s="372"/>
      <c r="BA97" s="360"/>
      <c r="BB97" s="372"/>
      <c r="BC97" s="372"/>
      <c r="BD97" s="252"/>
      <c r="BE97" s="360"/>
      <c r="BF97" s="372"/>
      <c r="BG97" s="372"/>
      <c r="BH97" s="372"/>
      <c r="BI97" s="360"/>
      <c r="BJ97" s="372"/>
      <c r="BK97" s="372"/>
      <c r="BL97" s="372"/>
      <c r="BM97" s="372"/>
      <c r="BN97" s="372"/>
      <c r="BO97" s="372"/>
      <c r="BP97" s="252"/>
      <c r="BQ97" s="360"/>
      <c r="BR97" s="372"/>
      <c r="BS97" s="372"/>
      <c r="BT97" s="372"/>
      <c r="BU97" s="372"/>
      <c r="BV97" s="372"/>
      <c r="BW97" s="372"/>
      <c r="BX97" s="387"/>
      <c r="BY97" s="372"/>
    </row>
    <row r="98" spans="3:77" s="292" customFormat="1" x14ac:dyDescent="0.2">
      <c r="C98" s="286" t="s">
        <v>99</v>
      </c>
      <c r="D98" s="279">
        <v>28</v>
      </c>
      <c r="E98" s="287">
        <v>70</v>
      </c>
      <c r="J98" s="286" t="s">
        <v>97</v>
      </c>
      <c r="K98" s="279">
        <v>28</v>
      </c>
      <c r="L98" s="279">
        <v>0</v>
      </c>
      <c r="Q98" s="389" t="s">
        <v>97</v>
      </c>
      <c r="R98" s="279">
        <v>28</v>
      </c>
      <c r="S98" s="285">
        <v>0</v>
      </c>
      <c r="X98" s="389"/>
      <c r="Y98" s="279"/>
      <c r="AE98" s="285"/>
      <c r="AF98" s="279"/>
      <c r="AG98" s="279"/>
      <c r="AL98" s="285"/>
      <c r="AM98" s="279"/>
      <c r="AT98" s="389" t="s">
        <v>99</v>
      </c>
      <c r="AU98" s="354">
        <f t="shared" si="78"/>
        <v>82.5</v>
      </c>
      <c r="AV98" s="355">
        <f t="shared" si="79"/>
        <v>82.5</v>
      </c>
      <c r="AY98" s="372"/>
      <c r="AZ98" s="372"/>
      <c r="BA98" s="360"/>
      <c r="BB98" s="372"/>
      <c r="BC98" s="372"/>
      <c r="BD98" s="252"/>
      <c r="BE98" s="360"/>
      <c r="BF98" s="372"/>
      <c r="BG98" s="372"/>
      <c r="BH98" s="372"/>
      <c r="BI98" s="360"/>
      <c r="BJ98" s="372"/>
      <c r="BK98" s="372"/>
      <c r="BL98" s="372"/>
      <c r="BM98" s="372"/>
      <c r="BN98" s="372"/>
      <c r="BO98" s="372"/>
      <c r="BP98" s="252"/>
      <c r="BQ98" s="360"/>
      <c r="BR98" s="372"/>
      <c r="BS98" s="372"/>
      <c r="BT98" s="372"/>
      <c r="BU98" s="372"/>
      <c r="BV98" s="372"/>
      <c r="BW98" s="372"/>
      <c r="BX98" s="387"/>
      <c r="BY98" s="372"/>
    </row>
    <row r="99" spans="3:77" s="292" customFormat="1" x14ac:dyDescent="0.2">
      <c r="C99" s="286" t="s">
        <v>99</v>
      </c>
      <c r="D99" s="279">
        <v>29</v>
      </c>
      <c r="E99" s="287">
        <f>SUM(E98,$E$70)</f>
        <v>73.75</v>
      </c>
      <c r="J99" s="286" t="s">
        <v>97</v>
      </c>
      <c r="K99" s="279">
        <v>29</v>
      </c>
      <c r="L99" s="279">
        <v>0</v>
      </c>
      <c r="Q99" s="389" t="s">
        <v>97</v>
      </c>
      <c r="R99" s="279">
        <v>29</v>
      </c>
      <c r="S99" s="285">
        <v>0</v>
      </c>
      <c r="X99" s="389"/>
      <c r="Y99" s="279"/>
      <c r="AF99" s="279"/>
      <c r="AM99" s="279"/>
      <c r="AT99" s="389" t="s">
        <v>99</v>
      </c>
      <c r="AU99" s="354">
        <f t="shared" si="78"/>
        <v>83</v>
      </c>
      <c r="AV99" s="355">
        <f t="shared" si="79"/>
        <v>83</v>
      </c>
      <c r="AY99" s="372"/>
      <c r="AZ99" s="372"/>
      <c r="BA99" s="360"/>
      <c r="BB99" s="372"/>
      <c r="BC99" s="372"/>
      <c r="BD99" s="252"/>
      <c r="BE99" s="360"/>
      <c r="BF99" s="372"/>
      <c r="BG99" s="372"/>
      <c r="BH99" s="372"/>
      <c r="BI99" s="360"/>
      <c r="BJ99" s="372"/>
      <c r="BK99" s="372"/>
      <c r="BL99" s="372"/>
      <c r="BM99" s="372"/>
      <c r="BN99" s="372"/>
      <c r="BO99" s="372"/>
      <c r="BP99" s="372"/>
      <c r="BQ99" s="360"/>
      <c r="BR99" s="372"/>
      <c r="BS99" s="372"/>
      <c r="BT99" s="372"/>
      <c r="BU99" s="372"/>
      <c r="BV99" s="372"/>
      <c r="BW99" s="372"/>
      <c r="BX99" s="387"/>
      <c r="BY99" s="372"/>
    </row>
    <row r="100" spans="3:77" s="292" customFormat="1" x14ac:dyDescent="0.2">
      <c r="C100" s="286" t="s">
        <v>99</v>
      </c>
      <c r="D100" s="279">
        <v>30</v>
      </c>
      <c r="E100" s="287">
        <f t="shared" ref="E100:E106" si="80">SUM(E99,$E$70)</f>
        <v>77.5</v>
      </c>
      <c r="J100" s="286" t="s">
        <v>97</v>
      </c>
      <c r="K100" s="279">
        <v>30</v>
      </c>
      <c r="L100" s="279">
        <v>0</v>
      </c>
      <c r="Q100" s="389" t="s">
        <v>97</v>
      </c>
      <c r="R100" s="279">
        <v>30</v>
      </c>
      <c r="S100" s="285">
        <v>0</v>
      </c>
      <c r="X100" s="389"/>
      <c r="Y100" s="279"/>
      <c r="AF100" s="279"/>
      <c r="AM100" s="279"/>
      <c r="AT100" s="389" t="s">
        <v>99</v>
      </c>
      <c r="AU100" s="354">
        <f t="shared" si="78"/>
        <v>83.5</v>
      </c>
      <c r="AV100" s="355">
        <f t="shared" si="79"/>
        <v>83.5</v>
      </c>
      <c r="AY100" s="372"/>
      <c r="AZ100" s="372"/>
      <c r="BA100" s="360"/>
      <c r="BB100" s="372"/>
      <c r="BC100" s="372"/>
      <c r="BD100" s="252"/>
      <c r="BE100" s="360"/>
      <c r="BF100" s="372"/>
      <c r="BG100" s="372"/>
      <c r="BH100" s="372"/>
      <c r="BI100" s="360"/>
      <c r="BJ100" s="372"/>
      <c r="BK100" s="372"/>
      <c r="BL100" s="372"/>
      <c r="BM100" s="372"/>
      <c r="BN100" s="372"/>
      <c r="BO100" s="372"/>
      <c r="BP100" s="372"/>
      <c r="BQ100" s="360"/>
      <c r="BR100" s="372"/>
      <c r="BS100" s="372"/>
      <c r="BT100" s="372"/>
      <c r="BU100" s="372"/>
      <c r="BV100" s="372"/>
      <c r="BW100" s="372"/>
      <c r="BX100" s="387"/>
      <c r="BY100" s="372"/>
    </row>
    <row r="101" spans="3:77" s="292" customFormat="1" x14ac:dyDescent="0.2">
      <c r="C101" s="286" t="s">
        <v>99</v>
      </c>
      <c r="D101" s="279">
        <v>31</v>
      </c>
      <c r="E101" s="287">
        <f t="shared" si="80"/>
        <v>81.25</v>
      </c>
      <c r="J101" s="286" t="s">
        <v>97</v>
      </c>
      <c r="K101" s="279">
        <v>31</v>
      </c>
      <c r="L101" s="279">
        <v>0</v>
      </c>
      <c r="Q101" s="389" t="s">
        <v>99</v>
      </c>
      <c r="R101" s="279">
        <v>31</v>
      </c>
      <c r="S101" s="285">
        <v>70</v>
      </c>
      <c r="X101" s="389"/>
      <c r="Y101" s="279"/>
      <c r="AF101" s="279"/>
      <c r="AM101" s="279"/>
      <c r="AT101" s="389" t="s">
        <v>99</v>
      </c>
      <c r="AU101" s="354">
        <f t="shared" si="78"/>
        <v>84</v>
      </c>
      <c r="AV101" s="355">
        <f t="shared" si="79"/>
        <v>84</v>
      </c>
      <c r="AY101" s="372"/>
      <c r="AZ101" s="372"/>
      <c r="BA101" s="360"/>
      <c r="BB101" s="372"/>
      <c r="BC101" s="372"/>
      <c r="BD101" s="252"/>
      <c r="BE101" s="360"/>
      <c r="BF101" s="372"/>
      <c r="BG101" s="372"/>
      <c r="BH101" s="372"/>
      <c r="BI101" s="360"/>
      <c r="BJ101" s="372"/>
      <c r="BK101" s="372"/>
      <c r="BL101" s="372"/>
      <c r="BM101" s="372"/>
      <c r="BN101" s="372"/>
      <c r="BO101" s="372"/>
      <c r="BP101" s="372"/>
      <c r="BQ101" s="360"/>
      <c r="BR101" s="372"/>
      <c r="BS101" s="372"/>
      <c r="BT101" s="372"/>
      <c r="BU101" s="372"/>
      <c r="BV101" s="372"/>
      <c r="BW101" s="372"/>
      <c r="BX101" s="387"/>
      <c r="BY101" s="372"/>
    </row>
    <row r="102" spans="3:77" s="292" customFormat="1" x14ac:dyDescent="0.2">
      <c r="C102" s="286" t="s">
        <v>99</v>
      </c>
      <c r="D102" s="279">
        <v>32</v>
      </c>
      <c r="E102" s="287">
        <f t="shared" si="80"/>
        <v>85</v>
      </c>
      <c r="J102" s="286" t="s">
        <v>97</v>
      </c>
      <c r="K102" s="279">
        <v>32</v>
      </c>
      <c r="L102" s="279">
        <v>0</v>
      </c>
      <c r="Q102" s="389" t="s">
        <v>99</v>
      </c>
      <c r="R102" s="279">
        <v>32</v>
      </c>
      <c r="S102" s="287">
        <f>SUM(S101,S69)</f>
        <v>73.33</v>
      </c>
      <c r="X102" s="389"/>
      <c r="Y102" s="279"/>
      <c r="AF102" s="279"/>
      <c r="AM102" s="279"/>
      <c r="AT102" s="389" t="s">
        <v>99</v>
      </c>
      <c r="AU102" s="354">
        <f t="shared" si="78"/>
        <v>84.5</v>
      </c>
      <c r="AV102" s="355">
        <f t="shared" si="79"/>
        <v>84.5</v>
      </c>
      <c r="AY102" s="372"/>
      <c r="AZ102" s="372"/>
      <c r="BA102" s="360"/>
      <c r="BB102" s="372"/>
      <c r="BC102" s="372"/>
      <c r="BD102" s="252"/>
      <c r="BE102" s="360"/>
      <c r="BF102" s="372"/>
      <c r="BG102" s="372"/>
      <c r="BH102" s="372"/>
      <c r="BI102" s="360"/>
      <c r="BJ102" s="372"/>
      <c r="BK102" s="372"/>
      <c r="BL102" s="372"/>
      <c r="BM102" s="372"/>
      <c r="BN102" s="372"/>
      <c r="BO102" s="372"/>
      <c r="BP102" s="372"/>
      <c r="BQ102" s="360"/>
      <c r="BR102" s="372"/>
      <c r="BS102" s="372"/>
      <c r="BT102" s="372"/>
      <c r="BU102" s="372"/>
      <c r="BV102" s="372"/>
      <c r="BW102" s="372"/>
      <c r="BX102" s="387"/>
      <c r="BY102" s="372"/>
    </row>
    <row r="103" spans="3:77" s="292" customFormat="1" x14ac:dyDescent="0.2">
      <c r="C103" s="286" t="s">
        <v>99</v>
      </c>
      <c r="D103" s="279">
        <v>33</v>
      </c>
      <c r="E103" s="287">
        <f t="shared" si="80"/>
        <v>88.75</v>
      </c>
      <c r="J103" s="286" t="s">
        <v>99</v>
      </c>
      <c r="K103" s="279">
        <v>33</v>
      </c>
      <c r="L103" s="279">
        <v>70</v>
      </c>
      <c r="Q103" s="389" t="s">
        <v>99</v>
      </c>
      <c r="R103" s="279">
        <v>33</v>
      </c>
      <c r="S103" s="287">
        <f>SUM(S102,3.33)</f>
        <v>76.66</v>
      </c>
      <c r="X103" s="389"/>
      <c r="Y103" s="279"/>
      <c r="AF103" s="279"/>
      <c r="AM103" s="279"/>
      <c r="AT103" s="389" t="s">
        <v>99</v>
      </c>
      <c r="AU103" s="354">
        <f t="shared" si="78"/>
        <v>85</v>
      </c>
      <c r="AV103" s="355">
        <f t="shared" si="79"/>
        <v>85</v>
      </c>
      <c r="AY103" s="372"/>
      <c r="AZ103" s="372"/>
      <c r="BA103" s="360"/>
      <c r="BB103" s="372"/>
      <c r="BC103" s="372"/>
      <c r="BD103" s="252"/>
      <c r="BE103" s="360"/>
      <c r="BF103" s="372"/>
      <c r="BG103" s="372"/>
      <c r="BH103" s="372"/>
      <c r="BI103" s="360"/>
      <c r="BJ103" s="372"/>
      <c r="BK103" s="372"/>
      <c r="BL103" s="372"/>
      <c r="BM103" s="372"/>
      <c r="BN103" s="372"/>
      <c r="BO103" s="372"/>
      <c r="BP103" s="372"/>
      <c r="BQ103" s="360"/>
      <c r="BR103" s="372"/>
      <c r="BS103" s="372"/>
      <c r="BT103" s="372"/>
      <c r="BU103" s="372"/>
      <c r="BV103" s="372"/>
      <c r="BW103" s="372"/>
      <c r="BX103" s="387"/>
      <c r="BY103" s="372"/>
    </row>
    <row r="104" spans="3:77" s="292" customFormat="1" x14ac:dyDescent="0.2">
      <c r="C104" s="286" t="s">
        <v>98</v>
      </c>
      <c r="D104" s="279">
        <v>34</v>
      </c>
      <c r="E104" s="287">
        <f t="shared" si="80"/>
        <v>92.5</v>
      </c>
      <c r="J104" s="286" t="s">
        <v>99</v>
      </c>
      <c r="K104" s="279">
        <v>34</v>
      </c>
      <c r="L104" s="279">
        <f t="shared" ref="L104:L109" si="81">SUM(L103,$L$70)</f>
        <v>75</v>
      </c>
      <c r="Q104" s="389" t="s">
        <v>99</v>
      </c>
      <c r="R104" s="279">
        <v>34</v>
      </c>
      <c r="S104" s="287">
        <f>SUM(S103,3.33)</f>
        <v>79.989999999999995</v>
      </c>
      <c r="X104" s="389"/>
      <c r="Y104" s="279"/>
      <c r="AF104" s="279"/>
      <c r="AM104" s="279"/>
      <c r="AT104" s="389" t="s">
        <v>99</v>
      </c>
      <c r="AU104" s="354">
        <f t="shared" si="78"/>
        <v>85.5</v>
      </c>
      <c r="AV104" s="355">
        <f t="shared" si="79"/>
        <v>85.5</v>
      </c>
      <c r="AY104" s="372"/>
      <c r="AZ104" s="372"/>
      <c r="BA104" s="360"/>
      <c r="BB104" s="372"/>
      <c r="BC104" s="372"/>
      <c r="BD104" s="252"/>
      <c r="BE104" s="360"/>
      <c r="BF104" s="372"/>
      <c r="BG104" s="372"/>
      <c r="BH104" s="372"/>
      <c r="BI104" s="360"/>
      <c r="BJ104" s="372"/>
      <c r="BK104" s="372"/>
      <c r="BL104" s="372"/>
      <c r="BM104" s="372"/>
      <c r="BN104" s="372"/>
      <c r="BO104" s="372"/>
      <c r="BP104" s="372"/>
      <c r="BQ104" s="360"/>
      <c r="BR104" s="372"/>
      <c r="BS104" s="372"/>
      <c r="BT104" s="372"/>
      <c r="BU104" s="372"/>
      <c r="BV104" s="372"/>
      <c r="BW104" s="372"/>
      <c r="BX104" s="387"/>
      <c r="BY104" s="372"/>
    </row>
    <row r="105" spans="3:77" s="292" customFormat="1" x14ac:dyDescent="0.2">
      <c r="C105" s="286" t="s">
        <v>98</v>
      </c>
      <c r="D105" s="279">
        <v>35</v>
      </c>
      <c r="E105" s="287">
        <f t="shared" si="80"/>
        <v>96.25</v>
      </c>
      <c r="J105" s="286" t="s">
        <v>99</v>
      </c>
      <c r="K105" s="279">
        <v>35</v>
      </c>
      <c r="L105" s="279">
        <f t="shared" si="81"/>
        <v>80</v>
      </c>
      <c r="Q105" s="389" t="s">
        <v>99</v>
      </c>
      <c r="R105" s="279">
        <v>35</v>
      </c>
      <c r="S105" s="287">
        <v>83.33</v>
      </c>
      <c r="X105" s="389"/>
      <c r="Y105" s="279"/>
      <c r="AF105" s="279"/>
      <c r="AM105" s="279"/>
      <c r="AT105" s="389" t="s">
        <v>99</v>
      </c>
      <c r="AU105" s="354">
        <f t="shared" si="78"/>
        <v>86</v>
      </c>
      <c r="AV105" s="355">
        <f t="shared" si="79"/>
        <v>86</v>
      </c>
      <c r="AY105" s="372"/>
      <c r="AZ105" s="372"/>
      <c r="BA105" s="360"/>
      <c r="BB105" s="372"/>
      <c r="BC105" s="372"/>
      <c r="BD105" s="252"/>
      <c r="BE105" s="360"/>
      <c r="BF105" s="372"/>
      <c r="BG105" s="372"/>
      <c r="BH105" s="372"/>
      <c r="BI105" s="360"/>
      <c r="BJ105" s="372"/>
      <c r="BK105" s="372"/>
      <c r="BL105" s="372"/>
      <c r="BM105" s="372"/>
      <c r="BN105" s="372"/>
      <c r="BO105" s="372"/>
      <c r="BP105" s="372"/>
      <c r="BQ105" s="360"/>
      <c r="BR105" s="372"/>
      <c r="BS105" s="372"/>
      <c r="BT105" s="372"/>
      <c r="BU105" s="372"/>
      <c r="BV105" s="372"/>
      <c r="BW105" s="372"/>
      <c r="BX105" s="387"/>
      <c r="BY105" s="372"/>
    </row>
    <row r="106" spans="3:77" s="292" customFormat="1" x14ac:dyDescent="0.2">
      <c r="C106" s="286" t="s">
        <v>98</v>
      </c>
      <c r="D106" s="279">
        <v>36</v>
      </c>
      <c r="E106" s="287">
        <f t="shared" si="80"/>
        <v>100</v>
      </c>
      <c r="J106" s="286" t="s">
        <v>99</v>
      </c>
      <c r="K106" s="279">
        <v>36</v>
      </c>
      <c r="L106" s="279">
        <f t="shared" si="81"/>
        <v>85</v>
      </c>
      <c r="Q106" s="389" t="s">
        <v>99</v>
      </c>
      <c r="R106" s="279">
        <v>36</v>
      </c>
      <c r="S106" s="287">
        <f>SUM(S105,3.33)</f>
        <v>86.66</v>
      </c>
      <c r="X106" s="389"/>
      <c r="Y106" s="279"/>
      <c r="AF106" s="279"/>
      <c r="AM106" s="279"/>
      <c r="AT106" s="389" t="s">
        <v>99</v>
      </c>
      <c r="AU106" s="354">
        <f t="shared" si="78"/>
        <v>86.5</v>
      </c>
      <c r="AV106" s="355">
        <f t="shared" si="79"/>
        <v>86.5</v>
      </c>
      <c r="AY106" s="372"/>
      <c r="AZ106" s="372"/>
      <c r="BA106" s="360"/>
      <c r="BB106" s="372"/>
      <c r="BC106" s="372"/>
      <c r="BD106" s="252"/>
      <c r="BE106" s="360"/>
      <c r="BF106" s="372"/>
      <c r="BG106" s="372"/>
      <c r="BH106" s="372"/>
      <c r="BI106" s="360"/>
      <c r="BJ106" s="372"/>
      <c r="BK106" s="372"/>
      <c r="BL106" s="372"/>
      <c r="BM106" s="372"/>
      <c r="BN106" s="372"/>
      <c r="BO106" s="372"/>
      <c r="BP106" s="372"/>
      <c r="BQ106" s="360"/>
      <c r="BR106" s="372"/>
      <c r="BS106" s="372"/>
      <c r="BT106" s="372"/>
      <c r="BU106" s="372"/>
      <c r="BV106" s="372"/>
      <c r="BW106" s="372"/>
      <c r="BX106" s="387"/>
      <c r="BY106" s="372"/>
    </row>
    <row r="107" spans="3:77" s="292" customFormat="1" x14ac:dyDescent="0.2">
      <c r="C107" s="389"/>
      <c r="D107" s="279"/>
      <c r="E107" s="287"/>
      <c r="J107" s="286" t="s">
        <v>98</v>
      </c>
      <c r="K107" s="279">
        <v>37</v>
      </c>
      <c r="L107" s="279">
        <f t="shared" si="81"/>
        <v>90</v>
      </c>
      <c r="Q107" s="389" t="s">
        <v>98</v>
      </c>
      <c r="R107" s="279">
        <v>37</v>
      </c>
      <c r="S107" s="287">
        <f>SUM(S106,3.33)</f>
        <v>89.99</v>
      </c>
      <c r="X107" s="389"/>
      <c r="Y107" s="279"/>
      <c r="AF107" s="279"/>
      <c r="AM107" s="279"/>
      <c r="AT107" s="389" t="s">
        <v>99</v>
      </c>
      <c r="AU107" s="354">
        <f t="shared" si="78"/>
        <v>87</v>
      </c>
      <c r="AV107" s="355">
        <f t="shared" si="79"/>
        <v>87</v>
      </c>
      <c r="AY107" s="372"/>
      <c r="AZ107" s="372"/>
      <c r="BA107" s="360"/>
      <c r="BB107" s="372"/>
      <c r="BC107" s="372"/>
      <c r="BD107" s="252"/>
      <c r="BE107" s="360"/>
      <c r="BF107" s="372"/>
      <c r="BG107" s="372"/>
      <c r="BH107" s="372"/>
      <c r="BI107" s="360"/>
      <c r="BJ107" s="372"/>
      <c r="BK107" s="372"/>
      <c r="BL107" s="372"/>
      <c r="BM107" s="372"/>
      <c r="BN107" s="372"/>
      <c r="BO107" s="372"/>
      <c r="BP107" s="372"/>
      <c r="BQ107" s="360"/>
      <c r="BR107" s="372"/>
      <c r="BS107" s="372"/>
      <c r="BT107" s="372"/>
      <c r="BU107" s="372"/>
      <c r="BV107" s="372"/>
      <c r="BW107" s="372"/>
      <c r="BX107" s="387"/>
      <c r="BY107" s="372"/>
    </row>
    <row r="108" spans="3:77" s="292" customFormat="1" x14ac:dyDescent="0.2">
      <c r="J108" s="286" t="s">
        <v>98</v>
      </c>
      <c r="K108" s="279">
        <v>38</v>
      </c>
      <c r="L108" s="279">
        <f t="shared" si="81"/>
        <v>95</v>
      </c>
      <c r="Q108" s="389" t="s">
        <v>98</v>
      </c>
      <c r="R108" s="279">
        <v>38</v>
      </c>
      <c r="S108" s="287">
        <v>93.33</v>
      </c>
      <c r="X108" s="389"/>
      <c r="Y108" s="279"/>
      <c r="AF108" s="279"/>
      <c r="AM108" s="279"/>
      <c r="AT108" s="389" t="s">
        <v>99</v>
      </c>
      <c r="AU108" s="354">
        <f t="shared" si="78"/>
        <v>87.5</v>
      </c>
      <c r="AV108" s="355">
        <f t="shared" si="79"/>
        <v>87.5</v>
      </c>
      <c r="AY108" s="372"/>
      <c r="AZ108" s="372"/>
      <c r="BA108" s="360"/>
      <c r="BB108" s="372"/>
      <c r="BC108" s="372"/>
      <c r="BD108" s="252"/>
      <c r="BE108" s="360"/>
      <c r="BF108" s="372"/>
      <c r="BG108" s="372"/>
      <c r="BH108" s="372"/>
      <c r="BI108" s="360"/>
      <c r="BJ108" s="372"/>
      <c r="BK108" s="372"/>
      <c r="BL108" s="372"/>
      <c r="BM108" s="372"/>
      <c r="BN108" s="372"/>
      <c r="BO108" s="372"/>
      <c r="BP108" s="372"/>
      <c r="BQ108" s="360"/>
      <c r="BR108" s="372"/>
      <c r="BS108" s="372"/>
      <c r="BT108" s="372"/>
      <c r="BU108" s="372"/>
      <c r="BV108" s="372"/>
      <c r="BW108" s="372"/>
      <c r="BX108" s="387"/>
      <c r="BY108" s="372"/>
    </row>
    <row r="109" spans="3:77" s="292" customFormat="1" x14ac:dyDescent="0.2">
      <c r="J109" s="286" t="s">
        <v>98</v>
      </c>
      <c r="K109" s="279">
        <v>39</v>
      </c>
      <c r="L109" s="279">
        <f t="shared" si="81"/>
        <v>100</v>
      </c>
      <c r="Q109" s="389" t="s">
        <v>98</v>
      </c>
      <c r="R109" s="279">
        <v>39</v>
      </c>
      <c r="S109" s="287">
        <f>SUM(S108,3.33)</f>
        <v>96.66</v>
      </c>
      <c r="X109" s="389"/>
      <c r="Y109" s="279"/>
      <c r="AF109" s="279"/>
      <c r="AM109" s="279"/>
      <c r="AT109" s="389" t="s">
        <v>99</v>
      </c>
      <c r="AU109" s="354">
        <f t="shared" si="78"/>
        <v>88</v>
      </c>
      <c r="AV109" s="355">
        <f t="shared" si="79"/>
        <v>88</v>
      </c>
      <c r="AY109" s="372"/>
      <c r="AZ109" s="372"/>
      <c r="BA109" s="360"/>
      <c r="BB109" s="372"/>
      <c r="BC109" s="372"/>
      <c r="BD109" s="252"/>
      <c r="BE109" s="360"/>
      <c r="BF109" s="372"/>
      <c r="BG109" s="372"/>
      <c r="BH109" s="372"/>
      <c r="BI109" s="360"/>
      <c r="BJ109" s="372"/>
      <c r="BK109" s="372"/>
      <c r="BL109" s="372"/>
      <c r="BM109" s="372"/>
      <c r="BN109" s="372"/>
      <c r="BO109" s="372"/>
      <c r="BP109" s="372"/>
      <c r="BQ109" s="360"/>
      <c r="BR109" s="372"/>
      <c r="BS109" s="372"/>
      <c r="BT109" s="372"/>
      <c r="BU109" s="372"/>
      <c r="BV109" s="372"/>
      <c r="BW109" s="372"/>
      <c r="BX109" s="387"/>
      <c r="BY109" s="372"/>
    </row>
    <row r="110" spans="3:77" s="292" customFormat="1" x14ac:dyDescent="0.2">
      <c r="J110" s="286"/>
      <c r="K110" s="279"/>
      <c r="Q110" s="389" t="s">
        <v>98</v>
      </c>
      <c r="R110" s="279">
        <v>40</v>
      </c>
      <c r="S110" s="287">
        <v>100</v>
      </c>
      <c r="X110" s="389"/>
      <c r="Y110" s="279"/>
      <c r="AF110" s="279"/>
      <c r="AM110" s="279"/>
      <c r="AT110" s="389" t="s">
        <v>99</v>
      </c>
      <c r="AU110" s="354">
        <f t="shared" si="78"/>
        <v>88.5</v>
      </c>
      <c r="AV110" s="355">
        <f t="shared" si="79"/>
        <v>88.5</v>
      </c>
      <c r="AY110" s="372"/>
      <c r="AZ110" s="372"/>
      <c r="BA110" s="360"/>
      <c r="BB110" s="372"/>
      <c r="BC110" s="372"/>
      <c r="BD110" s="252"/>
      <c r="BE110" s="360"/>
      <c r="BF110" s="372"/>
      <c r="BG110" s="372"/>
      <c r="BH110" s="372"/>
      <c r="BI110" s="360"/>
      <c r="BJ110" s="372"/>
      <c r="BK110" s="372"/>
      <c r="BL110" s="372"/>
      <c r="BM110" s="372"/>
      <c r="BN110" s="372"/>
      <c r="BO110" s="372"/>
      <c r="BP110" s="372"/>
      <c r="BQ110" s="360"/>
      <c r="BR110" s="372"/>
      <c r="BS110" s="372"/>
      <c r="BT110" s="372"/>
      <c r="BU110" s="372"/>
      <c r="BV110" s="372"/>
      <c r="BW110" s="372"/>
      <c r="BX110" s="387"/>
      <c r="BY110" s="372"/>
    </row>
    <row r="111" spans="3:77" s="292" customFormat="1" x14ac:dyDescent="0.2">
      <c r="J111" s="286"/>
      <c r="K111" s="279"/>
      <c r="Q111" s="389"/>
      <c r="R111" s="279"/>
      <c r="S111" s="288"/>
      <c r="X111" s="389"/>
      <c r="Y111" s="279"/>
      <c r="AF111" s="279"/>
      <c r="AM111" s="279"/>
      <c r="AT111" s="389" t="s">
        <v>99</v>
      </c>
      <c r="AU111" s="354">
        <f t="shared" si="78"/>
        <v>89</v>
      </c>
      <c r="AV111" s="355">
        <f t="shared" si="79"/>
        <v>89</v>
      </c>
      <c r="AY111" s="372"/>
      <c r="AZ111" s="372"/>
      <c r="BA111" s="360"/>
      <c r="BB111" s="372"/>
      <c r="BC111" s="372"/>
      <c r="BD111" s="252"/>
      <c r="BE111" s="360"/>
      <c r="BF111" s="372"/>
      <c r="BG111" s="372"/>
      <c r="BH111" s="372"/>
      <c r="BI111" s="360"/>
      <c r="BJ111" s="372"/>
      <c r="BK111" s="372"/>
      <c r="BL111" s="372"/>
      <c r="BM111" s="372"/>
      <c r="BN111" s="372"/>
      <c r="BO111" s="372"/>
      <c r="BP111" s="372"/>
      <c r="BQ111" s="360"/>
      <c r="BR111" s="372"/>
      <c r="BS111" s="372"/>
      <c r="BT111" s="372"/>
      <c r="BU111" s="372"/>
      <c r="BV111" s="372"/>
      <c r="BW111" s="372"/>
      <c r="BX111" s="387"/>
      <c r="BY111" s="372"/>
    </row>
    <row r="112" spans="3:77" s="292" customFormat="1" x14ac:dyDescent="0.2">
      <c r="J112" s="286"/>
      <c r="K112" s="279"/>
      <c r="Q112" s="389"/>
      <c r="R112" s="279"/>
      <c r="S112" s="288"/>
      <c r="X112" s="389"/>
      <c r="Y112" s="279"/>
      <c r="AF112" s="279"/>
      <c r="AM112" s="279"/>
      <c r="AT112" s="389" t="s">
        <v>99</v>
      </c>
      <c r="AU112" s="354">
        <f t="shared" si="78"/>
        <v>89.5</v>
      </c>
      <c r="AV112" s="355">
        <f t="shared" si="79"/>
        <v>89.5</v>
      </c>
      <c r="AY112" s="372"/>
      <c r="AZ112" s="372"/>
      <c r="BA112" s="360"/>
      <c r="BB112" s="372"/>
      <c r="BC112" s="372"/>
      <c r="BD112" s="252"/>
      <c r="BE112" s="360"/>
      <c r="BF112" s="372"/>
      <c r="BG112" s="372"/>
      <c r="BH112" s="372"/>
      <c r="BI112" s="360"/>
      <c r="BJ112" s="372"/>
      <c r="BK112" s="372"/>
      <c r="BL112" s="372"/>
      <c r="BM112" s="372"/>
      <c r="BN112" s="372"/>
      <c r="BO112" s="372"/>
      <c r="BP112" s="372"/>
      <c r="BQ112" s="360"/>
      <c r="BR112" s="372"/>
      <c r="BS112" s="372"/>
      <c r="BT112" s="372"/>
      <c r="BU112" s="372"/>
      <c r="BV112" s="372"/>
      <c r="BW112" s="372"/>
      <c r="BX112" s="387"/>
      <c r="BY112" s="372"/>
    </row>
    <row r="113" spans="46:77" s="292" customFormat="1" x14ac:dyDescent="0.2">
      <c r="AT113" s="389" t="s">
        <v>98</v>
      </c>
      <c r="AU113" s="354">
        <f t="shared" si="78"/>
        <v>90</v>
      </c>
      <c r="AV113" s="355">
        <f t="shared" si="79"/>
        <v>90</v>
      </c>
      <c r="AY113" s="372"/>
      <c r="AZ113" s="372"/>
      <c r="BA113" s="360"/>
      <c r="BB113" s="372"/>
      <c r="BC113" s="372"/>
      <c r="BD113" s="252"/>
      <c r="BE113" s="360"/>
      <c r="BF113" s="372"/>
      <c r="BG113" s="372"/>
      <c r="BH113" s="372"/>
      <c r="BI113" s="372"/>
      <c r="BJ113" s="372"/>
      <c r="BK113" s="372"/>
      <c r="BL113" s="372"/>
      <c r="BM113" s="372"/>
      <c r="BN113" s="372"/>
      <c r="BO113" s="372"/>
      <c r="BP113" s="372"/>
      <c r="BQ113" s="372"/>
      <c r="BR113" s="372"/>
      <c r="BS113" s="372"/>
      <c r="BT113" s="372"/>
      <c r="BU113" s="372"/>
      <c r="BV113" s="372"/>
      <c r="BW113" s="372"/>
      <c r="BX113" s="387"/>
      <c r="BY113" s="372"/>
    </row>
    <row r="114" spans="46:77" s="292" customFormat="1" x14ac:dyDescent="0.2">
      <c r="AT114" s="389" t="s">
        <v>98</v>
      </c>
      <c r="AU114" s="354">
        <f t="shared" si="78"/>
        <v>90.5</v>
      </c>
      <c r="AV114" s="355">
        <f t="shared" si="79"/>
        <v>90.5</v>
      </c>
      <c r="AY114" s="372"/>
      <c r="AZ114" s="372"/>
      <c r="BA114" s="372"/>
      <c r="BB114" s="372"/>
      <c r="BC114" s="372"/>
      <c r="BD114" s="252"/>
      <c r="BE114" s="360"/>
      <c r="BF114" s="372"/>
      <c r="BG114" s="372"/>
      <c r="BH114" s="372"/>
      <c r="BI114" s="372"/>
      <c r="BJ114" s="372"/>
      <c r="BK114" s="372"/>
      <c r="BL114" s="372"/>
      <c r="BM114" s="372"/>
      <c r="BN114" s="372"/>
      <c r="BO114" s="372"/>
      <c r="BP114" s="372"/>
      <c r="BQ114" s="372"/>
      <c r="BR114" s="372"/>
      <c r="BS114" s="372"/>
      <c r="BT114" s="372"/>
      <c r="BU114" s="372"/>
      <c r="BV114" s="372"/>
      <c r="BW114" s="372"/>
      <c r="BX114" s="387"/>
      <c r="BY114" s="372"/>
    </row>
    <row r="115" spans="46:77" s="292" customFormat="1" x14ac:dyDescent="0.2">
      <c r="AT115" s="389" t="s">
        <v>98</v>
      </c>
      <c r="AU115" s="354">
        <f t="shared" si="78"/>
        <v>91</v>
      </c>
      <c r="AV115" s="355">
        <f t="shared" si="79"/>
        <v>91</v>
      </c>
      <c r="AY115" s="372"/>
      <c r="AZ115" s="372"/>
      <c r="BA115" s="372"/>
      <c r="BB115" s="372"/>
      <c r="BC115" s="372"/>
      <c r="BD115" s="252"/>
      <c r="BE115" s="360"/>
      <c r="BF115" s="372"/>
      <c r="BG115" s="372"/>
      <c r="BH115" s="372"/>
      <c r="BI115" s="372"/>
      <c r="BJ115" s="372"/>
      <c r="BK115" s="372"/>
      <c r="BL115" s="372"/>
      <c r="BM115" s="372"/>
      <c r="BN115" s="372"/>
      <c r="BO115" s="372"/>
      <c r="BP115" s="372"/>
      <c r="BQ115" s="372"/>
      <c r="BR115" s="372"/>
      <c r="BS115" s="372"/>
      <c r="BT115" s="372"/>
      <c r="BU115" s="372"/>
      <c r="BV115" s="372"/>
      <c r="BW115" s="372"/>
      <c r="BX115" s="387"/>
      <c r="BY115" s="372"/>
    </row>
    <row r="116" spans="46:77" s="292" customFormat="1" x14ac:dyDescent="0.2">
      <c r="AT116" s="389" t="s">
        <v>98</v>
      </c>
      <c r="AU116" s="354">
        <f t="shared" si="78"/>
        <v>91.5</v>
      </c>
      <c r="AV116" s="355">
        <f t="shared" si="79"/>
        <v>91.5</v>
      </c>
      <c r="AY116" s="372"/>
      <c r="AZ116" s="372"/>
      <c r="BA116" s="372"/>
      <c r="BB116" s="372"/>
      <c r="BC116" s="372"/>
      <c r="BD116" s="252"/>
      <c r="BE116" s="360"/>
      <c r="BF116" s="372"/>
      <c r="BG116" s="372"/>
      <c r="BH116" s="372"/>
      <c r="BI116" s="372"/>
      <c r="BJ116" s="372"/>
      <c r="BK116" s="372"/>
      <c r="BL116" s="372"/>
      <c r="BM116" s="372"/>
      <c r="BN116" s="372"/>
      <c r="BO116" s="372"/>
      <c r="BP116" s="372"/>
      <c r="BQ116" s="372"/>
      <c r="BR116" s="372"/>
      <c r="BS116" s="372"/>
      <c r="BT116" s="372"/>
      <c r="BU116" s="372"/>
      <c r="BV116" s="372"/>
      <c r="BW116" s="372"/>
      <c r="BX116" s="387"/>
      <c r="BY116" s="372"/>
    </row>
    <row r="117" spans="46:77" s="292" customFormat="1" x14ac:dyDescent="0.2">
      <c r="AT117" s="389" t="s">
        <v>98</v>
      </c>
      <c r="AU117" s="354">
        <f t="shared" si="78"/>
        <v>92</v>
      </c>
      <c r="AV117" s="355">
        <f t="shared" si="79"/>
        <v>92</v>
      </c>
      <c r="AY117" s="372"/>
      <c r="AZ117" s="372"/>
      <c r="BA117" s="372"/>
      <c r="BB117" s="372"/>
      <c r="BC117" s="372"/>
      <c r="BD117" s="252"/>
      <c r="BE117" s="360"/>
      <c r="BF117" s="372"/>
      <c r="BG117" s="372"/>
      <c r="BH117" s="372"/>
      <c r="BI117" s="372"/>
      <c r="BJ117" s="372"/>
      <c r="BK117" s="372"/>
      <c r="BL117" s="372"/>
      <c r="BM117" s="372"/>
      <c r="BN117" s="372"/>
      <c r="BO117" s="372"/>
      <c r="BP117" s="372"/>
      <c r="BQ117" s="372"/>
      <c r="BR117" s="372"/>
      <c r="BS117" s="372"/>
      <c r="BT117" s="372"/>
      <c r="BU117" s="372"/>
      <c r="BV117" s="372"/>
      <c r="BW117" s="372"/>
      <c r="BX117" s="387"/>
      <c r="BY117" s="372"/>
    </row>
    <row r="118" spans="46:77" s="292" customFormat="1" x14ac:dyDescent="0.2">
      <c r="AT118" s="389" t="s">
        <v>98</v>
      </c>
      <c r="AU118" s="354">
        <f t="shared" si="78"/>
        <v>92.5</v>
      </c>
      <c r="AV118" s="355">
        <f t="shared" si="79"/>
        <v>92.5</v>
      </c>
      <c r="AY118" s="372"/>
      <c r="AZ118" s="372"/>
      <c r="BA118" s="372"/>
      <c r="BB118" s="372"/>
      <c r="BC118" s="372"/>
      <c r="BD118" s="252"/>
      <c r="BE118" s="360"/>
      <c r="BF118" s="372"/>
      <c r="BG118" s="372"/>
      <c r="BH118" s="372"/>
      <c r="BI118" s="372"/>
      <c r="BJ118" s="372"/>
      <c r="BK118" s="372"/>
      <c r="BL118" s="372"/>
      <c r="BM118" s="372"/>
      <c r="BN118" s="372"/>
      <c r="BO118" s="372"/>
      <c r="BP118" s="372"/>
      <c r="BQ118" s="372"/>
      <c r="BR118" s="372"/>
      <c r="BS118" s="372"/>
      <c r="BT118" s="372"/>
      <c r="BU118" s="372"/>
      <c r="BV118" s="372"/>
      <c r="BW118" s="372"/>
      <c r="BX118" s="387"/>
      <c r="BY118" s="372"/>
    </row>
    <row r="119" spans="46:77" s="292" customFormat="1" x14ac:dyDescent="0.2">
      <c r="AT119" s="389" t="s">
        <v>98</v>
      </c>
      <c r="AU119" s="354">
        <f t="shared" si="78"/>
        <v>93</v>
      </c>
      <c r="AV119" s="355">
        <f t="shared" si="79"/>
        <v>93</v>
      </c>
      <c r="AY119" s="372"/>
      <c r="AZ119" s="372"/>
      <c r="BA119" s="372"/>
      <c r="BB119" s="372"/>
      <c r="BC119" s="372"/>
      <c r="BD119" s="252"/>
      <c r="BE119" s="360"/>
      <c r="BF119" s="372"/>
      <c r="BG119" s="372"/>
      <c r="BH119" s="372"/>
      <c r="BI119" s="372"/>
      <c r="BJ119" s="372"/>
      <c r="BK119" s="372"/>
      <c r="BL119" s="372"/>
      <c r="BM119" s="372"/>
      <c r="BN119" s="372"/>
      <c r="BO119" s="372"/>
      <c r="BP119" s="372"/>
      <c r="BQ119" s="372"/>
      <c r="BR119" s="372"/>
      <c r="BS119" s="372"/>
      <c r="BT119" s="372"/>
      <c r="BU119" s="372"/>
      <c r="BV119" s="372"/>
      <c r="BW119" s="372"/>
      <c r="BX119" s="387"/>
      <c r="BY119" s="372"/>
    </row>
    <row r="120" spans="46:77" s="292" customFormat="1" x14ac:dyDescent="0.2">
      <c r="AT120" s="389" t="s">
        <v>98</v>
      </c>
      <c r="AU120" s="354">
        <f t="shared" si="78"/>
        <v>93.5</v>
      </c>
      <c r="AV120" s="355">
        <f t="shared" si="79"/>
        <v>93.5</v>
      </c>
      <c r="AY120" s="372"/>
      <c r="AZ120" s="372"/>
      <c r="BA120" s="372"/>
      <c r="BB120" s="372"/>
      <c r="BC120" s="372"/>
      <c r="BD120" s="252"/>
      <c r="BE120" s="360"/>
      <c r="BF120" s="372"/>
      <c r="BG120" s="372"/>
      <c r="BH120" s="372"/>
      <c r="BI120" s="372"/>
      <c r="BJ120" s="372"/>
      <c r="BK120" s="372"/>
      <c r="BL120" s="372"/>
      <c r="BM120" s="372"/>
      <c r="BN120" s="372"/>
      <c r="BO120" s="372"/>
      <c r="BP120" s="372"/>
      <c r="BQ120" s="372"/>
      <c r="BR120" s="372"/>
      <c r="BS120" s="372"/>
      <c r="BT120" s="372"/>
      <c r="BU120" s="372"/>
      <c r="BV120" s="372"/>
      <c r="BW120" s="372"/>
      <c r="BX120" s="387"/>
      <c r="BY120" s="372"/>
    </row>
    <row r="121" spans="46:77" s="292" customFormat="1" x14ac:dyDescent="0.2">
      <c r="AT121" s="389" t="s">
        <v>98</v>
      </c>
      <c r="AU121" s="354">
        <f t="shared" si="78"/>
        <v>94</v>
      </c>
      <c r="AV121" s="355">
        <f t="shared" si="79"/>
        <v>94</v>
      </c>
      <c r="AY121" s="372"/>
      <c r="AZ121" s="372"/>
      <c r="BA121" s="372"/>
      <c r="BB121" s="372"/>
      <c r="BC121" s="372"/>
      <c r="BD121" s="252"/>
      <c r="BE121" s="360"/>
      <c r="BF121" s="372"/>
      <c r="BG121" s="372"/>
      <c r="BH121" s="372"/>
      <c r="BI121" s="372"/>
      <c r="BJ121" s="372"/>
      <c r="BK121" s="372"/>
      <c r="BL121" s="372"/>
      <c r="BM121" s="372"/>
      <c r="BN121" s="372"/>
      <c r="BO121" s="372"/>
      <c r="BP121" s="372"/>
      <c r="BQ121" s="372"/>
      <c r="BR121" s="372"/>
      <c r="BS121" s="372"/>
      <c r="BT121" s="372"/>
      <c r="BU121" s="372"/>
      <c r="BV121" s="372"/>
      <c r="BW121" s="372"/>
      <c r="BX121" s="387"/>
      <c r="BY121" s="372"/>
    </row>
    <row r="122" spans="46:77" s="292" customFormat="1" x14ac:dyDescent="0.2">
      <c r="AT122" s="389" t="s">
        <v>98</v>
      </c>
      <c r="AU122" s="354">
        <f t="shared" si="78"/>
        <v>94.5</v>
      </c>
      <c r="AV122" s="355">
        <f t="shared" si="79"/>
        <v>94.5</v>
      </c>
      <c r="AY122" s="372"/>
      <c r="AZ122" s="372"/>
      <c r="BA122" s="372"/>
      <c r="BB122" s="372"/>
      <c r="BC122" s="372"/>
      <c r="BD122" s="252"/>
      <c r="BE122" s="360"/>
      <c r="BF122" s="372"/>
      <c r="BG122" s="372"/>
      <c r="BH122" s="372"/>
      <c r="BI122" s="372"/>
      <c r="BJ122" s="372"/>
      <c r="BK122" s="372"/>
      <c r="BL122" s="372"/>
      <c r="BM122" s="372"/>
      <c r="BN122" s="372"/>
      <c r="BO122" s="372"/>
      <c r="BP122" s="372"/>
      <c r="BQ122" s="372"/>
      <c r="BR122" s="372"/>
      <c r="BS122" s="372"/>
      <c r="BT122" s="372"/>
      <c r="BU122" s="372"/>
      <c r="BV122" s="372"/>
      <c r="BW122" s="372"/>
      <c r="BX122" s="387"/>
      <c r="BY122" s="372"/>
    </row>
    <row r="123" spans="46:77" s="292" customFormat="1" x14ac:dyDescent="0.2">
      <c r="AT123" s="389" t="s">
        <v>98</v>
      </c>
      <c r="AU123" s="354">
        <f t="shared" si="78"/>
        <v>95</v>
      </c>
      <c r="AV123" s="355">
        <f t="shared" si="79"/>
        <v>95</v>
      </c>
      <c r="AY123" s="372"/>
      <c r="AZ123" s="372"/>
      <c r="BA123" s="372"/>
      <c r="BB123" s="372"/>
      <c r="BC123" s="372"/>
      <c r="BD123" s="252"/>
      <c r="BE123" s="360"/>
      <c r="BF123" s="372"/>
      <c r="BG123" s="372"/>
      <c r="BH123" s="372"/>
      <c r="BI123" s="372"/>
      <c r="BJ123" s="372"/>
      <c r="BK123" s="372"/>
      <c r="BL123" s="372"/>
      <c r="BM123" s="372"/>
      <c r="BN123" s="372"/>
      <c r="BO123" s="372"/>
      <c r="BP123" s="372"/>
      <c r="BQ123" s="372"/>
      <c r="BR123" s="372"/>
      <c r="BS123" s="372"/>
      <c r="BT123" s="372"/>
      <c r="BU123" s="372"/>
      <c r="BV123" s="372"/>
      <c r="BW123" s="372"/>
      <c r="BX123" s="387"/>
      <c r="BY123" s="372"/>
    </row>
    <row r="124" spans="46:77" s="292" customFormat="1" x14ac:dyDescent="0.2">
      <c r="AT124" s="389" t="s">
        <v>98</v>
      </c>
      <c r="AU124" s="354">
        <f t="shared" si="78"/>
        <v>95.5</v>
      </c>
      <c r="AV124" s="355">
        <f t="shared" si="79"/>
        <v>95.5</v>
      </c>
      <c r="AY124" s="372"/>
      <c r="AZ124" s="372"/>
      <c r="BA124" s="372"/>
      <c r="BB124" s="372"/>
      <c r="BC124" s="372"/>
      <c r="BD124" s="252"/>
      <c r="BE124" s="360"/>
      <c r="BF124" s="372"/>
      <c r="BG124" s="372"/>
      <c r="BH124" s="372"/>
      <c r="BI124" s="372"/>
      <c r="BJ124" s="372"/>
      <c r="BK124" s="372"/>
      <c r="BL124" s="372"/>
      <c r="BM124" s="372"/>
      <c r="BN124" s="372"/>
      <c r="BO124" s="372"/>
      <c r="BP124" s="372"/>
      <c r="BQ124" s="372"/>
      <c r="BR124" s="372"/>
      <c r="BS124" s="372"/>
      <c r="BT124" s="372"/>
      <c r="BU124" s="372"/>
      <c r="BV124" s="372"/>
      <c r="BW124" s="372"/>
      <c r="BX124" s="387"/>
      <c r="BY124" s="372"/>
    </row>
    <row r="125" spans="46:77" s="292" customFormat="1" x14ac:dyDescent="0.2">
      <c r="AT125" s="389" t="s">
        <v>98</v>
      </c>
      <c r="AU125" s="354">
        <f t="shared" si="78"/>
        <v>96</v>
      </c>
      <c r="AV125" s="355">
        <f t="shared" si="79"/>
        <v>96</v>
      </c>
      <c r="AY125" s="372"/>
      <c r="AZ125" s="372"/>
      <c r="BA125" s="372"/>
      <c r="BB125" s="372"/>
      <c r="BC125" s="372"/>
      <c r="BD125" s="252"/>
      <c r="BE125" s="360"/>
      <c r="BF125" s="372"/>
      <c r="BG125" s="372"/>
      <c r="BH125" s="372"/>
      <c r="BI125" s="372"/>
      <c r="BJ125" s="372"/>
      <c r="BK125" s="372"/>
      <c r="BL125" s="372"/>
      <c r="BM125" s="372"/>
      <c r="BN125" s="372"/>
      <c r="BO125" s="372"/>
      <c r="BP125" s="372"/>
      <c r="BQ125" s="372"/>
      <c r="BR125" s="372"/>
      <c r="BS125" s="372"/>
      <c r="BT125" s="372"/>
      <c r="BU125" s="372"/>
      <c r="BV125" s="372"/>
      <c r="BW125" s="372"/>
      <c r="BX125" s="387"/>
      <c r="BY125" s="372"/>
    </row>
    <row r="126" spans="46:77" s="292" customFormat="1" x14ac:dyDescent="0.2">
      <c r="AT126" s="389" t="s">
        <v>98</v>
      </c>
      <c r="AU126" s="354">
        <f t="shared" si="78"/>
        <v>96.5</v>
      </c>
      <c r="AV126" s="355">
        <f t="shared" si="79"/>
        <v>96.5</v>
      </c>
      <c r="AY126" s="372"/>
      <c r="AZ126" s="372"/>
      <c r="BA126" s="372"/>
      <c r="BB126" s="372"/>
      <c r="BC126" s="372"/>
      <c r="BD126" s="252"/>
      <c r="BE126" s="360"/>
      <c r="BF126" s="372"/>
      <c r="BG126" s="372"/>
      <c r="BH126" s="372"/>
      <c r="BI126" s="372"/>
      <c r="BJ126" s="372"/>
      <c r="BK126" s="372"/>
      <c r="BL126" s="372"/>
      <c r="BM126" s="372"/>
      <c r="BN126" s="372"/>
      <c r="BO126" s="372"/>
      <c r="BP126" s="372"/>
      <c r="BQ126" s="372"/>
      <c r="BR126" s="372"/>
      <c r="BS126" s="372"/>
      <c r="BT126" s="372"/>
      <c r="BU126" s="372"/>
      <c r="BV126" s="372"/>
      <c r="BW126" s="372"/>
      <c r="BX126" s="387"/>
      <c r="BY126" s="372"/>
    </row>
    <row r="127" spans="46:77" s="292" customFormat="1" x14ac:dyDescent="0.2">
      <c r="AT127" s="389" t="s">
        <v>98</v>
      </c>
      <c r="AU127" s="354">
        <f t="shared" si="78"/>
        <v>97</v>
      </c>
      <c r="AV127" s="355">
        <f t="shared" si="79"/>
        <v>97</v>
      </c>
      <c r="AY127" s="372"/>
      <c r="AZ127" s="372"/>
      <c r="BA127" s="372"/>
      <c r="BB127" s="372"/>
      <c r="BC127" s="372"/>
      <c r="BD127" s="252"/>
      <c r="BE127" s="360"/>
      <c r="BF127" s="372"/>
      <c r="BG127" s="372"/>
      <c r="BH127" s="372"/>
      <c r="BI127" s="372"/>
      <c r="BJ127" s="372"/>
      <c r="BK127" s="372"/>
      <c r="BL127" s="372"/>
      <c r="BM127" s="372"/>
      <c r="BN127" s="372"/>
      <c r="BO127" s="372"/>
      <c r="BP127" s="372"/>
      <c r="BQ127" s="372"/>
      <c r="BR127" s="372"/>
      <c r="BS127" s="372"/>
      <c r="BT127" s="372"/>
      <c r="BU127" s="372"/>
      <c r="BV127" s="372"/>
      <c r="BW127" s="372"/>
      <c r="BX127" s="387"/>
      <c r="BY127" s="372"/>
    </row>
    <row r="128" spans="46:77" s="292" customFormat="1" x14ac:dyDescent="0.2">
      <c r="AT128" s="389" t="s">
        <v>98</v>
      </c>
      <c r="AU128" s="354">
        <f t="shared" si="78"/>
        <v>97.5</v>
      </c>
      <c r="AV128" s="355">
        <f t="shared" si="79"/>
        <v>97.5</v>
      </c>
      <c r="AY128" s="372"/>
      <c r="AZ128" s="372"/>
      <c r="BA128" s="372"/>
      <c r="BB128" s="372"/>
      <c r="BC128" s="372"/>
      <c r="BD128" s="252"/>
      <c r="BE128" s="360"/>
      <c r="BF128" s="372"/>
      <c r="BG128" s="372"/>
      <c r="BH128" s="372"/>
      <c r="BI128" s="372"/>
      <c r="BJ128" s="372"/>
      <c r="BK128" s="372"/>
      <c r="BL128" s="372"/>
      <c r="BM128" s="372"/>
      <c r="BN128" s="372"/>
      <c r="BO128" s="372"/>
      <c r="BP128" s="372"/>
      <c r="BQ128" s="372"/>
      <c r="BR128" s="372"/>
      <c r="BS128" s="372"/>
      <c r="BT128" s="372"/>
      <c r="BU128" s="372"/>
      <c r="BV128" s="372"/>
      <c r="BW128" s="372"/>
      <c r="BX128" s="387"/>
      <c r="BY128" s="372"/>
    </row>
    <row r="129" spans="46:77" s="292" customFormat="1" x14ac:dyDescent="0.2">
      <c r="AT129" s="389" t="s">
        <v>98</v>
      </c>
      <c r="AU129" s="354">
        <f t="shared" si="78"/>
        <v>98</v>
      </c>
      <c r="AV129" s="355">
        <f t="shared" si="79"/>
        <v>98</v>
      </c>
      <c r="AY129" s="372"/>
      <c r="AZ129" s="372"/>
      <c r="BA129" s="372"/>
      <c r="BB129" s="372"/>
      <c r="BC129" s="372"/>
      <c r="BD129" s="252"/>
      <c r="BE129" s="360"/>
      <c r="BF129" s="372"/>
      <c r="BG129" s="372"/>
      <c r="BH129" s="372"/>
      <c r="BI129" s="372"/>
      <c r="BJ129" s="372"/>
      <c r="BK129" s="372"/>
      <c r="BL129" s="372"/>
      <c r="BM129" s="372"/>
      <c r="BN129" s="372"/>
      <c r="BO129" s="372"/>
      <c r="BP129" s="372"/>
      <c r="BQ129" s="372"/>
      <c r="BR129" s="372"/>
      <c r="BS129" s="372"/>
      <c r="BT129" s="372"/>
      <c r="BU129" s="372"/>
      <c r="BV129" s="372"/>
      <c r="BW129" s="372"/>
      <c r="BX129" s="387"/>
      <c r="BY129" s="372"/>
    </row>
    <row r="130" spans="46:77" s="292" customFormat="1" x14ac:dyDescent="0.2">
      <c r="AT130" s="389" t="s">
        <v>98</v>
      </c>
      <c r="AU130" s="354">
        <f t="shared" si="78"/>
        <v>98.5</v>
      </c>
      <c r="AV130" s="355">
        <f t="shared" si="79"/>
        <v>98.5</v>
      </c>
      <c r="AY130" s="372"/>
      <c r="AZ130" s="372"/>
      <c r="BA130" s="372"/>
      <c r="BB130" s="372"/>
      <c r="BC130" s="372"/>
      <c r="BD130" s="252"/>
      <c r="BE130" s="360"/>
      <c r="BF130" s="372"/>
      <c r="BG130" s="372"/>
      <c r="BH130" s="372"/>
      <c r="BI130" s="372"/>
      <c r="BJ130" s="372"/>
      <c r="BK130" s="372"/>
      <c r="BL130" s="372"/>
      <c r="BM130" s="372"/>
      <c r="BN130" s="372"/>
      <c r="BO130" s="372"/>
      <c r="BP130" s="372"/>
      <c r="BQ130" s="372"/>
      <c r="BR130" s="372"/>
      <c r="BS130" s="372"/>
      <c r="BT130" s="372"/>
      <c r="BU130" s="372"/>
      <c r="BV130" s="372"/>
      <c r="BW130" s="372"/>
      <c r="BX130" s="387"/>
      <c r="BY130" s="372"/>
    </row>
    <row r="131" spans="46:77" s="292" customFormat="1" x14ac:dyDescent="0.2">
      <c r="AT131" s="389" t="s">
        <v>98</v>
      </c>
      <c r="AU131" s="354">
        <f t="shared" si="78"/>
        <v>99</v>
      </c>
      <c r="AV131" s="355">
        <f t="shared" si="79"/>
        <v>99</v>
      </c>
      <c r="AY131" s="372"/>
      <c r="AZ131" s="372"/>
      <c r="BA131" s="372"/>
      <c r="BB131" s="372"/>
      <c r="BC131" s="372"/>
      <c r="BD131" s="252"/>
      <c r="BE131" s="360"/>
      <c r="BF131" s="372"/>
      <c r="BG131" s="372"/>
      <c r="BH131" s="372"/>
      <c r="BI131" s="372"/>
      <c r="BJ131" s="372"/>
      <c r="BK131" s="372"/>
      <c r="BL131" s="372"/>
      <c r="BM131" s="372"/>
      <c r="BN131" s="372"/>
      <c r="BO131" s="372"/>
      <c r="BP131" s="372"/>
      <c r="BQ131" s="372"/>
      <c r="BR131" s="372"/>
      <c r="BS131" s="372"/>
      <c r="BT131" s="372"/>
      <c r="BU131" s="372"/>
      <c r="BV131" s="372"/>
      <c r="BW131" s="372"/>
      <c r="BX131" s="387"/>
      <c r="BY131" s="372"/>
    </row>
    <row r="132" spans="46:77" s="292" customFormat="1" x14ac:dyDescent="0.2">
      <c r="AT132" s="389" t="s">
        <v>98</v>
      </c>
      <c r="AU132" s="354">
        <f t="shared" si="78"/>
        <v>99.5</v>
      </c>
      <c r="AV132" s="355">
        <f t="shared" si="79"/>
        <v>99.5</v>
      </c>
      <c r="AY132" s="372"/>
      <c r="AZ132" s="372"/>
      <c r="BA132" s="372"/>
      <c r="BB132" s="372"/>
      <c r="BC132" s="372"/>
      <c r="BD132" s="252"/>
      <c r="BE132" s="360"/>
      <c r="BF132" s="372"/>
      <c r="BG132" s="372"/>
      <c r="BH132" s="372"/>
      <c r="BI132" s="372"/>
      <c r="BJ132" s="372"/>
      <c r="BK132" s="372"/>
      <c r="BL132" s="372"/>
      <c r="BM132" s="372"/>
      <c r="BN132" s="372"/>
      <c r="BO132" s="372"/>
      <c r="BP132" s="372"/>
      <c r="BQ132" s="372"/>
      <c r="BR132" s="372"/>
      <c r="BS132" s="372"/>
      <c r="BT132" s="372"/>
      <c r="BU132" s="372"/>
      <c r="BV132" s="372"/>
      <c r="BW132" s="372"/>
      <c r="BX132" s="387"/>
      <c r="BY132" s="372"/>
    </row>
    <row r="133" spans="46:77" s="292" customFormat="1" x14ac:dyDescent="0.2">
      <c r="AT133" s="389" t="s">
        <v>98</v>
      </c>
      <c r="AU133" s="354">
        <f t="shared" si="78"/>
        <v>100</v>
      </c>
      <c r="AV133" s="355">
        <f t="shared" si="79"/>
        <v>100</v>
      </c>
      <c r="AY133" s="372"/>
      <c r="AZ133" s="372"/>
      <c r="BA133" s="372"/>
      <c r="BB133" s="372"/>
      <c r="BC133" s="372"/>
      <c r="BD133" s="252"/>
      <c r="BE133" s="360"/>
      <c r="BF133" s="372"/>
      <c r="BG133" s="372"/>
      <c r="BH133" s="372"/>
      <c r="BI133" s="372"/>
      <c r="BJ133" s="372"/>
      <c r="BK133" s="372"/>
      <c r="BL133" s="372"/>
      <c r="BM133" s="372"/>
      <c r="BN133" s="372"/>
      <c r="BO133" s="372"/>
      <c r="BP133" s="372"/>
      <c r="BQ133" s="372"/>
      <c r="BR133" s="372"/>
      <c r="BS133" s="372"/>
      <c r="BT133" s="372"/>
      <c r="BU133" s="372"/>
      <c r="BV133" s="372"/>
      <c r="BW133" s="372"/>
      <c r="BX133" s="387"/>
      <c r="BY133" s="372"/>
    </row>
    <row r="134" spans="46:77" s="292" customFormat="1" x14ac:dyDescent="0.2">
      <c r="AT134" s="389"/>
      <c r="AU134" s="354"/>
      <c r="AV134" s="355"/>
      <c r="AY134" s="372"/>
      <c r="AZ134" s="372"/>
      <c r="BA134" s="372"/>
      <c r="BB134" s="372"/>
      <c r="BC134" s="372"/>
      <c r="BD134" s="252"/>
      <c r="BE134" s="360"/>
      <c r="BF134" s="372"/>
      <c r="BG134" s="372"/>
      <c r="BH134" s="372"/>
      <c r="BI134" s="372"/>
      <c r="BJ134" s="372"/>
      <c r="BK134" s="372"/>
      <c r="BL134" s="372"/>
      <c r="BM134" s="372"/>
      <c r="BN134" s="372"/>
      <c r="BO134" s="372"/>
      <c r="BP134" s="372"/>
      <c r="BQ134" s="372"/>
      <c r="BR134" s="372"/>
      <c r="BS134" s="372"/>
      <c r="BT134" s="372"/>
      <c r="BU134" s="372"/>
      <c r="BV134" s="372"/>
      <c r="BW134" s="372"/>
      <c r="BX134" s="387"/>
      <c r="BY134" s="372"/>
    </row>
    <row r="135" spans="46:77" s="292" customFormat="1" x14ac:dyDescent="0.2">
      <c r="AT135" s="389"/>
      <c r="AU135" s="354"/>
      <c r="AV135" s="355"/>
      <c r="AY135" s="372"/>
      <c r="AZ135" s="372"/>
      <c r="BA135" s="372"/>
      <c r="BB135" s="372"/>
      <c r="BC135" s="372"/>
      <c r="BD135" s="252"/>
      <c r="BE135" s="360"/>
      <c r="BF135" s="372"/>
      <c r="BG135" s="372"/>
      <c r="BH135" s="372"/>
      <c r="BI135" s="372"/>
      <c r="BJ135" s="372"/>
      <c r="BK135" s="372"/>
      <c r="BL135" s="372"/>
      <c r="BM135" s="372"/>
      <c r="BN135" s="372"/>
      <c r="BO135" s="372"/>
      <c r="BP135" s="372"/>
      <c r="BQ135" s="372"/>
      <c r="BR135" s="372"/>
      <c r="BS135" s="372"/>
      <c r="BT135" s="372"/>
      <c r="BU135" s="372"/>
      <c r="BV135" s="372"/>
      <c r="BW135" s="372"/>
      <c r="BX135" s="387"/>
      <c r="BY135" s="372"/>
    </row>
    <row r="136" spans="46:77" s="292" customFormat="1" x14ac:dyDescent="0.2">
      <c r="AT136" s="389"/>
      <c r="AU136" s="354"/>
      <c r="AV136" s="355"/>
      <c r="AY136" s="372"/>
      <c r="AZ136" s="372"/>
      <c r="BA136" s="372"/>
      <c r="BB136" s="372"/>
      <c r="BC136" s="372"/>
      <c r="BD136" s="252"/>
      <c r="BE136" s="360"/>
      <c r="BF136" s="372"/>
      <c r="BG136" s="372"/>
      <c r="BH136" s="372"/>
      <c r="BI136" s="372"/>
      <c r="BJ136" s="372"/>
      <c r="BK136" s="372"/>
      <c r="BL136" s="372"/>
      <c r="BM136" s="372"/>
      <c r="BN136" s="372"/>
      <c r="BO136" s="372"/>
      <c r="BP136" s="372"/>
      <c r="BQ136" s="372"/>
      <c r="BR136" s="372"/>
      <c r="BS136" s="372"/>
      <c r="BT136" s="372"/>
      <c r="BU136" s="372"/>
      <c r="BV136" s="372"/>
      <c r="BW136" s="372"/>
      <c r="BX136" s="387"/>
      <c r="BY136" s="372"/>
    </row>
    <row r="137" spans="46:77" s="292" customFormat="1" x14ac:dyDescent="0.2">
      <c r="AT137" s="389"/>
      <c r="AU137" s="354"/>
      <c r="AV137" s="355"/>
      <c r="AY137" s="372"/>
      <c r="AZ137" s="372"/>
      <c r="BA137" s="372"/>
      <c r="BB137" s="372"/>
      <c r="BC137" s="372"/>
      <c r="BD137" s="252"/>
      <c r="BE137" s="360"/>
      <c r="BF137" s="372"/>
      <c r="BG137" s="372"/>
      <c r="BH137" s="372"/>
      <c r="BI137" s="372"/>
      <c r="BJ137" s="372"/>
      <c r="BK137" s="372"/>
      <c r="BL137" s="372"/>
      <c r="BM137" s="372"/>
      <c r="BN137" s="372"/>
      <c r="BO137" s="372"/>
      <c r="BP137" s="372"/>
      <c r="BQ137" s="372"/>
      <c r="BR137" s="372"/>
      <c r="BS137" s="372"/>
      <c r="BT137" s="372"/>
      <c r="BU137" s="372"/>
      <c r="BV137" s="372"/>
      <c r="BW137" s="372"/>
      <c r="BX137" s="387"/>
      <c r="BY137" s="372"/>
    </row>
    <row r="138" spans="46:77" s="292" customFormat="1" x14ac:dyDescent="0.2">
      <c r="AT138" s="389"/>
      <c r="AU138" s="354"/>
      <c r="AV138" s="355"/>
      <c r="AY138" s="372"/>
      <c r="AZ138" s="372"/>
      <c r="BA138" s="372"/>
      <c r="BB138" s="372"/>
      <c r="BC138" s="372"/>
      <c r="BD138" s="252"/>
      <c r="BE138" s="360"/>
      <c r="BF138" s="372"/>
      <c r="BG138" s="372"/>
      <c r="BH138" s="372"/>
      <c r="BI138" s="372"/>
      <c r="BJ138" s="372"/>
      <c r="BK138" s="372"/>
      <c r="BL138" s="372"/>
      <c r="BM138" s="372"/>
      <c r="BN138" s="372"/>
      <c r="BO138" s="372"/>
      <c r="BP138" s="372"/>
      <c r="BQ138" s="372"/>
      <c r="BR138" s="372"/>
      <c r="BS138" s="372"/>
      <c r="BT138" s="372"/>
      <c r="BU138" s="372"/>
      <c r="BV138" s="372"/>
      <c r="BW138" s="372"/>
      <c r="BX138" s="387"/>
      <c r="BY138" s="372"/>
    </row>
    <row r="139" spans="46:77" s="292" customFormat="1" x14ac:dyDescent="0.2">
      <c r="AT139" s="389"/>
      <c r="AU139" s="354"/>
      <c r="AV139" s="355"/>
      <c r="AY139" s="372"/>
      <c r="AZ139" s="372"/>
      <c r="BA139" s="372"/>
      <c r="BB139" s="372"/>
      <c r="BC139" s="372"/>
      <c r="BD139" s="252"/>
      <c r="BE139" s="360"/>
      <c r="BF139" s="372"/>
      <c r="BG139" s="372"/>
      <c r="BH139" s="372"/>
      <c r="BI139" s="372"/>
      <c r="BJ139" s="372"/>
      <c r="BK139" s="372"/>
      <c r="BL139" s="372"/>
      <c r="BM139" s="372"/>
      <c r="BN139" s="372"/>
      <c r="BO139" s="372"/>
      <c r="BP139" s="372"/>
      <c r="BQ139" s="372"/>
      <c r="BR139" s="372"/>
      <c r="BS139" s="372"/>
      <c r="BT139" s="372"/>
      <c r="BU139" s="372"/>
      <c r="BV139" s="372"/>
      <c r="BW139" s="372"/>
      <c r="BX139" s="387"/>
      <c r="BY139" s="372"/>
    </row>
    <row r="140" spans="46:77" s="292" customFormat="1" x14ac:dyDescent="0.2">
      <c r="AT140" s="389"/>
      <c r="AU140" s="354"/>
      <c r="AV140" s="355"/>
      <c r="AY140" s="372"/>
      <c r="AZ140" s="372"/>
      <c r="BA140" s="372"/>
      <c r="BB140" s="372"/>
      <c r="BC140" s="372"/>
      <c r="BD140" s="387"/>
      <c r="BE140" s="360"/>
      <c r="BF140" s="372"/>
      <c r="BG140" s="372"/>
      <c r="BH140" s="372"/>
      <c r="BI140" s="372"/>
      <c r="BJ140" s="372"/>
      <c r="BK140" s="372"/>
      <c r="BL140" s="372"/>
      <c r="BM140" s="372"/>
      <c r="BN140" s="372"/>
      <c r="BO140" s="372"/>
      <c r="BP140" s="372"/>
      <c r="BQ140" s="372"/>
      <c r="BR140" s="372"/>
      <c r="BS140" s="372"/>
      <c r="BT140" s="372"/>
      <c r="BU140" s="372"/>
      <c r="BV140" s="372"/>
      <c r="BW140" s="372"/>
      <c r="BX140" s="387"/>
      <c r="BY140" s="372"/>
    </row>
    <row r="141" spans="46:77" s="292" customFormat="1" x14ac:dyDescent="0.2">
      <c r="AT141" s="389"/>
      <c r="AU141" s="354"/>
      <c r="AV141" s="355"/>
      <c r="AY141" s="372"/>
      <c r="AZ141" s="372"/>
      <c r="BA141" s="372"/>
      <c r="BB141" s="372"/>
      <c r="BC141" s="372"/>
      <c r="BD141" s="387"/>
      <c r="BE141" s="360"/>
      <c r="BF141" s="372"/>
      <c r="BG141" s="372"/>
      <c r="BH141" s="372"/>
      <c r="BI141" s="372"/>
      <c r="BJ141" s="372"/>
      <c r="BK141" s="372"/>
      <c r="BL141" s="372"/>
      <c r="BM141" s="372"/>
      <c r="BN141" s="372"/>
      <c r="BO141" s="372"/>
      <c r="BP141" s="372"/>
      <c r="BQ141" s="372"/>
      <c r="BR141" s="372"/>
      <c r="BS141" s="372"/>
      <c r="BT141" s="372"/>
      <c r="BU141" s="372"/>
      <c r="BV141" s="372"/>
      <c r="BW141" s="372"/>
      <c r="BX141" s="387"/>
      <c r="BY141" s="372"/>
    </row>
    <row r="142" spans="46:77" s="292" customFormat="1" x14ac:dyDescent="0.2">
      <c r="AT142" s="389"/>
      <c r="AU142" s="354"/>
      <c r="AV142" s="355"/>
      <c r="AY142" s="372"/>
      <c r="AZ142" s="372"/>
      <c r="BA142" s="372"/>
      <c r="BB142" s="372"/>
      <c r="BC142" s="372"/>
      <c r="BD142" s="387"/>
      <c r="BE142" s="360"/>
      <c r="BF142" s="372"/>
      <c r="BG142" s="372"/>
      <c r="BH142" s="372"/>
      <c r="BI142" s="372"/>
      <c r="BJ142" s="372"/>
      <c r="BK142" s="372"/>
      <c r="BL142" s="372"/>
      <c r="BM142" s="372"/>
      <c r="BN142" s="372"/>
      <c r="BO142" s="372"/>
      <c r="BP142" s="372"/>
      <c r="BQ142" s="372"/>
      <c r="BR142" s="372"/>
      <c r="BS142" s="372"/>
      <c r="BT142" s="372"/>
      <c r="BU142" s="372"/>
      <c r="BV142" s="372"/>
      <c r="BW142" s="372"/>
      <c r="BX142" s="387"/>
      <c r="BY142" s="372"/>
    </row>
    <row r="143" spans="46:77" s="292" customFormat="1" x14ac:dyDescent="0.2">
      <c r="AT143" s="389"/>
      <c r="AU143" s="354"/>
      <c r="AV143" s="355"/>
      <c r="AY143" s="372"/>
      <c r="AZ143" s="372"/>
      <c r="BA143" s="372"/>
      <c r="BB143" s="372"/>
      <c r="BC143" s="372"/>
      <c r="BD143" s="387"/>
      <c r="BE143" s="360"/>
      <c r="BF143" s="372"/>
      <c r="BG143" s="372"/>
      <c r="BH143" s="372"/>
      <c r="BI143" s="372"/>
      <c r="BJ143" s="372"/>
      <c r="BK143" s="372"/>
      <c r="BL143" s="372"/>
      <c r="BM143" s="372"/>
      <c r="BN143" s="372"/>
      <c r="BO143" s="372"/>
      <c r="BP143" s="372"/>
      <c r="BQ143" s="372"/>
      <c r="BR143" s="372"/>
      <c r="BS143" s="372"/>
      <c r="BT143" s="372"/>
      <c r="BU143" s="372"/>
      <c r="BV143" s="372"/>
      <c r="BW143" s="372"/>
      <c r="BX143" s="387"/>
      <c r="BY143" s="372"/>
    </row>
    <row r="144" spans="46:77" s="292" customFormat="1" x14ac:dyDescent="0.2">
      <c r="AT144" s="389"/>
      <c r="AU144" s="354"/>
      <c r="AV144" s="355"/>
      <c r="AY144" s="372"/>
      <c r="AZ144" s="372"/>
      <c r="BA144" s="372"/>
      <c r="BB144" s="372"/>
      <c r="BC144" s="372"/>
      <c r="BD144" s="387"/>
      <c r="BE144" s="360"/>
      <c r="BF144" s="372"/>
      <c r="BG144" s="372"/>
      <c r="BH144" s="372"/>
      <c r="BI144" s="372"/>
      <c r="BJ144" s="372"/>
      <c r="BK144" s="372"/>
      <c r="BL144" s="372"/>
      <c r="BM144" s="372"/>
      <c r="BN144" s="372"/>
      <c r="BO144" s="372"/>
      <c r="BP144" s="372"/>
      <c r="BQ144" s="372"/>
      <c r="BR144" s="372"/>
      <c r="BS144" s="372"/>
      <c r="BT144" s="372"/>
      <c r="BU144" s="372"/>
      <c r="BV144" s="372"/>
      <c r="BW144" s="372"/>
      <c r="BX144" s="387"/>
      <c r="BY144" s="372"/>
    </row>
    <row r="145" spans="46:77" s="292" customFormat="1" x14ac:dyDescent="0.2">
      <c r="AT145" s="389"/>
      <c r="AU145" s="354"/>
      <c r="AV145" s="355"/>
      <c r="AY145" s="372"/>
      <c r="AZ145" s="372"/>
      <c r="BA145" s="372"/>
      <c r="BB145" s="372"/>
      <c r="BC145" s="372"/>
      <c r="BD145" s="387"/>
      <c r="BE145" s="360"/>
      <c r="BF145" s="372"/>
      <c r="BG145" s="372"/>
      <c r="BH145" s="372"/>
      <c r="BI145" s="372"/>
      <c r="BJ145" s="372"/>
      <c r="BK145" s="372"/>
      <c r="BL145" s="372"/>
      <c r="BM145" s="372"/>
      <c r="BN145" s="372"/>
      <c r="BO145" s="372"/>
      <c r="BP145" s="372"/>
      <c r="BQ145" s="372"/>
      <c r="BR145" s="372"/>
      <c r="BS145" s="372"/>
      <c r="BT145" s="372"/>
      <c r="BU145" s="372"/>
      <c r="BV145" s="372"/>
      <c r="BW145" s="372"/>
      <c r="BX145" s="387"/>
      <c r="BY145" s="372"/>
    </row>
    <row r="146" spans="46:77" s="292" customFormat="1" x14ac:dyDescent="0.2">
      <c r="AT146" s="389"/>
      <c r="AU146" s="354"/>
      <c r="AV146" s="355"/>
      <c r="AY146" s="372"/>
      <c r="AZ146" s="372"/>
      <c r="BA146" s="372"/>
      <c r="BB146" s="372"/>
      <c r="BC146" s="372"/>
      <c r="BD146" s="387"/>
      <c r="BE146" s="360"/>
      <c r="BF146" s="372"/>
      <c r="BG146" s="372"/>
      <c r="BH146" s="372"/>
      <c r="BI146" s="372"/>
      <c r="BJ146" s="372"/>
      <c r="BK146" s="372"/>
      <c r="BL146" s="372"/>
      <c r="BM146" s="372"/>
      <c r="BN146" s="372"/>
      <c r="BO146" s="372"/>
      <c r="BP146" s="372"/>
      <c r="BQ146" s="372"/>
      <c r="BR146" s="372"/>
      <c r="BS146" s="372"/>
      <c r="BT146" s="372"/>
      <c r="BU146" s="372"/>
      <c r="BV146" s="372"/>
      <c r="BW146" s="372"/>
      <c r="BX146" s="387"/>
      <c r="BY146" s="372"/>
    </row>
    <row r="147" spans="46:77" s="292" customFormat="1" x14ac:dyDescent="0.2">
      <c r="AT147" s="389"/>
      <c r="AU147" s="354"/>
      <c r="AV147" s="355"/>
      <c r="AY147" s="372"/>
      <c r="AZ147" s="372"/>
      <c r="BA147" s="372"/>
      <c r="BB147" s="372"/>
      <c r="BC147" s="372"/>
      <c r="BD147" s="387"/>
      <c r="BE147" s="360"/>
      <c r="BF147" s="372"/>
      <c r="BG147" s="372"/>
      <c r="BH147" s="372"/>
      <c r="BI147" s="372"/>
      <c r="BJ147" s="372"/>
      <c r="BK147" s="372"/>
      <c r="BL147" s="372"/>
      <c r="BM147" s="372"/>
      <c r="BN147" s="372"/>
      <c r="BO147" s="372"/>
      <c r="BP147" s="372"/>
      <c r="BQ147" s="372"/>
      <c r="BR147" s="372"/>
      <c r="BS147" s="372"/>
      <c r="BT147" s="372"/>
      <c r="BU147" s="372"/>
      <c r="BV147" s="372"/>
      <c r="BW147" s="372"/>
      <c r="BX147" s="387"/>
      <c r="BY147" s="372"/>
    </row>
    <row r="148" spans="46:77" s="292" customFormat="1" x14ac:dyDescent="0.2">
      <c r="AT148" s="389"/>
      <c r="AU148" s="354"/>
      <c r="AV148" s="355"/>
      <c r="AY148" s="372"/>
      <c r="AZ148" s="372"/>
      <c r="BA148" s="372"/>
      <c r="BB148" s="372"/>
      <c r="BC148" s="372"/>
      <c r="BD148" s="387"/>
      <c r="BE148" s="360"/>
      <c r="BF148" s="372"/>
      <c r="BG148" s="372"/>
      <c r="BH148" s="372"/>
      <c r="BI148" s="372"/>
      <c r="BJ148" s="372"/>
      <c r="BK148" s="372"/>
      <c r="BL148" s="372"/>
      <c r="BM148" s="372"/>
      <c r="BN148" s="372"/>
      <c r="BO148" s="372"/>
      <c r="BP148" s="372"/>
      <c r="BQ148" s="372"/>
      <c r="BR148" s="372"/>
      <c r="BS148" s="372"/>
      <c r="BT148" s="372"/>
      <c r="BU148" s="372"/>
      <c r="BV148" s="372"/>
      <c r="BW148" s="372"/>
      <c r="BX148" s="387"/>
      <c r="BY148" s="372"/>
    </row>
    <row r="149" spans="46:77" s="292" customFormat="1" x14ac:dyDescent="0.2">
      <c r="AT149" s="389"/>
      <c r="AU149" s="354"/>
      <c r="AV149" s="355"/>
      <c r="AY149" s="372"/>
      <c r="AZ149" s="372"/>
      <c r="BA149" s="372"/>
      <c r="BB149" s="372"/>
      <c r="BC149" s="372"/>
      <c r="BD149" s="387"/>
      <c r="BE149" s="360"/>
      <c r="BF149" s="372"/>
      <c r="BG149" s="372"/>
      <c r="BH149" s="372"/>
      <c r="BI149" s="372"/>
      <c r="BJ149" s="372"/>
      <c r="BK149" s="372"/>
      <c r="BL149" s="372"/>
      <c r="BM149" s="372"/>
      <c r="BN149" s="372"/>
      <c r="BO149" s="372"/>
      <c r="BP149" s="372"/>
      <c r="BQ149" s="372"/>
      <c r="BR149" s="372"/>
      <c r="BS149" s="372"/>
      <c r="BT149" s="372"/>
      <c r="BU149" s="372"/>
      <c r="BV149" s="372"/>
      <c r="BW149" s="372"/>
      <c r="BX149" s="387"/>
      <c r="BY149" s="372"/>
    </row>
    <row r="150" spans="46:77" s="292" customFormat="1" x14ac:dyDescent="0.2">
      <c r="AT150" s="389"/>
      <c r="AU150" s="354"/>
      <c r="AV150" s="355"/>
      <c r="AY150" s="372"/>
      <c r="AZ150" s="372"/>
      <c r="BA150" s="372"/>
      <c r="BB150" s="372"/>
      <c r="BC150" s="372"/>
      <c r="BD150" s="387"/>
      <c r="BE150" s="360"/>
      <c r="BF150" s="372"/>
      <c r="BG150" s="372"/>
      <c r="BH150" s="372"/>
      <c r="BI150" s="372"/>
      <c r="BJ150" s="372"/>
      <c r="BK150" s="372"/>
      <c r="BL150" s="372"/>
      <c r="BM150" s="372"/>
      <c r="BN150" s="372"/>
      <c r="BO150" s="372"/>
      <c r="BP150" s="372"/>
      <c r="BQ150" s="372"/>
      <c r="BR150" s="372"/>
      <c r="BS150" s="372"/>
      <c r="BT150" s="372"/>
      <c r="BU150" s="372"/>
      <c r="BV150" s="372"/>
      <c r="BW150" s="372"/>
      <c r="BX150" s="387"/>
      <c r="BY150" s="372"/>
    </row>
    <row r="151" spans="46:77" s="292" customFormat="1" x14ac:dyDescent="0.2">
      <c r="AT151" s="389"/>
      <c r="AU151" s="354"/>
      <c r="AV151" s="355"/>
      <c r="AY151" s="372"/>
      <c r="AZ151" s="372"/>
      <c r="BA151" s="372"/>
      <c r="BB151" s="372"/>
      <c r="BC151" s="372"/>
      <c r="BD151" s="387"/>
      <c r="BE151" s="360"/>
      <c r="BF151" s="372"/>
      <c r="BG151" s="372"/>
      <c r="BH151" s="372"/>
      <c r="BI151" s="372"/>
      <c r="BJ151" s="372"/>
      <c r="BK151" s="372"/>
      <c r="BL151" s="372"/>
      <c r="BM151" s="372"/>
      <c r="BN151" s="372"/>
      <c r="BO151" s="372"/>
      <c r="BP151" s="372"/>
      <c r="BQ151" s="372"/>
      <c r="BR151" s="372"/>
      <c r="BS151" s="372"/>
      <c r="BT151" s="372"/>
      <c r="BU151" s="372"/>
      <c r="BV151" s="372"/>
      <c r="BW151" s="372"/>
      <c r="BX151" s="387"/>
      <c r="BY151" s="372"/>
    </row>
    <row r="152" spans="46:77" s="292" customFormat="1" x14ac:dyDescent="0.2">
      <c r="AT152" s="389"/>
      <c r="AU152" s="354"/>
      <c r="AV152" s="355"/>
      <c r="AY152" s="372"/>
      <c r="AZ152" s="372"/>
      <c r="BA152" s="372"/>
      <c r="BB152" s="372"/>
      <c r="BC152" s="372"/>
      <c r="BD152" s="387"/>
      <c r="BE152" s="360"/>
      <c r="BF152" s="372"/>
      <c r="BG152" s="372"/>
      <c r="BH152" s="372"/>
      <c r="BI152" s="372"/>
      <c r="BJ152" s="372"/>
      <c r="BK152" s="372"/>
      <c r="BL152" s="372"/>
      <c r="BM152" s="372"/>
      <c r="BN152" s="372"/>
      <c r="BO152" s="372"/>
      <c r="BP152" s="372"/>
      <c r="BQ152" s="372"/>
      <c r="BR152" s="372"/>
      <c r="BS152" s="372"/>
      <c r="BT152" s="372"/>
      <c r="BU152" s="372"/>
      <c r="BV152" s="372"/>
      <c r="BW152" s="372"/>
      <c r="BX152" s="387"/>
      <c r="BY152" s="372"/>
    </row>
    <row r="153" spans="46:77" s="292" customFormat="1" x14ac:dyDescent="0.2">
      <c r="AT153" s="389"/>
      <c r="AU153" s="354"/>
      <c r="AV153" s="355"/>
      <c r="AY153" s="372"/>
      <c r="AZ153" s="372"/>
      <c r="BA153" s="372"/>
      <c r="BB153" s="372"/>
      <c r="BC153" s="372"/>
      <c r="BD153" s="387"/>
      <c r="BE153" s="360"/>
      <c r="BF153" s="372"/>
      <c r="BG153" s="372"/>
      <c r="BH153" s="372"/>
      <c r="BI153" s="372"/>
      <c r="BJ153" s="372"/>
      <c r="BK153" s="372"/>
      <c r="BL153" s="372"/>
      <c r="BM153" s="372"/>
      <c r="BN153" s="372"/>
      <c r="BO153" s="372"/>
      <c r="BP153" s="372"/>
      <c r="BQ153" s="372"/>
      <c r="BR153" s="372"/>
      <c r="BS153" s="372"/>
      <c r="BT153" s="372"/>
      <c r="BU153" s="372"/>
      <c r="BV153" s="372"/>
      <c r="BW153" s="372"/>
      <c r="BX153" s="387"/>
      <c r="BY153" s="372"/>
    </row>
    <row r="154" spans="46:77" s="292" customFormat="1" x14ac:dyDescent="0.2">
      <c r="AT154" s="389"/>
      <c r="AU154" s="354"/>
      <c r="AV154" s="355"/>
      <c r="AY154" s="372"/>
      <c r="AZ154" s="372"/>
      <c r="BA154" s="372"/>
      <c r="BB154" s="372"/>
      <c r="BC154" s="372"/>
      <c r="BD154" s="387"/>
      <c r="BE154" s="360"/>
      <c r="BF154" s="372"/>
      <c r="BG154" s="372"/>
      <c r="BH154" s="372"/>
      <c r="BI154" s="372"/>
      <c r="BJ154" s="372"/>
      <c r="BK154" s="372"/>
      <c r="BL154" s="372"/>
      <c r="BM154" s="372"/>
      <c r="BN154" s="372"/>
      <c r="BO154" s="372"/>
      <c r="BP154" s="372"/>
      <c r="BQ154" s="372"/>
      <c r="BR154" s="372"/>
      <c r="BS154" s="372"/>
      <c r="BT154" s="372"/>
      <c r="BU154" s="372"/>
      <c r="BV154" s="372"/>
      <c r="BW154" s="372"/>
      <c r="BX154" s="387"/>
      <c r="BY154" s="372"/>
    </row>
    <row r="155" spans="46:77" s="292" customFormat="1" x14ac:dyDescent="0.2">
      <c r="AT155" s="389"/>
      <c r="AU155" s="354"/>
      <c r="AV155" s="355"/>
      <c r="AY155" s="372"/>
      <c r="AZ155" s="372"/>
      <c r="BA155" s="372"/>
      <c r="BB155" s="372"/>
      <c r="BC155" s="372"/>
      <c r="BD155" s="387"/>
      <c r="BE155" s="360"/>
      <c r="BF155" s="372"/>
      <c r="BG155" s="372"/>
      <c r="BH155" s="372"/>
      <c r="BI155" s="372"/>
      <c r="BJ155" s="372"/>
      <c r="BK155" s="372"/>
      <c r="BL155" s="372"/>
      <c r="BM155" s="372"/>
      <c r="BN155" s="372"/>
      <c r="BO155" s="372"/>
      <c r="BP155" s="372"/>
      <c r="BQ155" s="372"/>
      <c r="BR155" s="372"/>
      <c r="BS155" s="372"/>
      <c r="BT155" s="372"/>
      <c r="BU155" s="372"/>
      <c r="BV155" s="372"/>
      <c r="BW155" s="372"/>
      <c r="BX155" s="387"/>
      <c r="BY155" s="372"/>
    </row>
    <row r="156" spans="46:77" s="292" customFormat="1" x14ac:dyDescent="0.2">
      <c r="AT156" s="389"/>
      <c r="AU156" s="354"/>
      <c r="AV156" s="355"/>
      <c r="AY156" s="372"/>
      <c r="AZ156" s="372"/>
      <c r="BA156" s="372"/>
      <c r="BB156" s="372"/>
      <c r="BC156" s="372"/>
      <c r="BD156" s="387"/>
      <c r="BE156" s="360"/>
      <c r="BF156" s="372"/>
      <c r="BG156" s="372"/>
      <c r="BH156" s="372"/>
      <c r="BI156" s="372"/>
      <c r="BJ156" s="372"/>
      <c r="BK156" s="372"/>
      <c r="BL156" s="372"/>
      <c r="BM156" s="372"/>
      <c r="BN156" s="372"/>
      <c r="BO156" s="372"/>
      <c r="BP156" s="372"/>
      <c r="BQ156" s="372"/>
      <c r="BR156" s="372"/>
      <c r="BS156" s="372"/>
      <c r="BT156" s="372"/>
      <c r="BU156" s="372"/>
      <c r="BV156" s="372"/>
      <c r="BW156" s="372"/>
      <c r="BX156" s="387"/>
      <c r="BY156" s="372"/>
    </row>
    <row r="157" spans="46:77" s="292" customFormat="1" x14ac:dyDescent="0.2">
      <c r="AT157" s="389"/>
      <c r="AU157" s="354"/>
      <c r="AV157" s="355"/>
      <c r="AY157" s="372"/>
      <c r="AZ157" s="372"/>
      <c r="BA157" s="372"/>
      <c r="BB157" s="372"/>
      <c r="BC157" s="372"/>
      <c r="BD157" s="387"/>
      <c r="BE157" s="360"/>
      <c r="BF157" s="372"/>
      <c r="BG157" s="372"/>
      <c r="BH157" s="372"/>
      <c r="BI157" s="372"/>
      <c r="BJ157" s="372"/>
      <c r="BK157" s="372"/>
      <c r="BL157" s="372"/>
      <c r="BM157" s="372"/>
      <c r="BN157" s="372"/>
      <c r="BO157" s="372"/>
      <c r="BP157" s="372"/>
      <c r="BQ157" s="372"/>
      <c r="BR157" s="372"/>
      <c r="BS157" s="372"/>
      <c r="BT157" s="372"/>
      <c r="BU157" s="372"/>
      <c r="BV157" s="372"/>
      <c r="BW157" s="372"/>
      <c r="BX157" s="387"/>
      <c r="BY157" s="372"/>
    </row>
    <row r="158" spans="46:77" s="292" customFormat="1" x14ac:dyDescent="0.2">
      <c r="AT158" s="389"/>
      <c r="AU158" s="354"/>
      <c r="AV158" s="355"/>
      <c r="AY158" s="372"/>
      <c r="AZ158" s="372"/>
      <c r="BA158" s="372"/>
      <c r="BB158" s="372"/>
      <c r="BC158" s="372"/>
      <c r="BD158" s="387"/>
      <c r="BE158" s="360"/>
      <c r="BF158" s="372"/>
      <c r="BG158" s="372"/>
      <c r="BH158" s="372"/>
      <c r="BI158" s="372"/>
      <c r="BJ158" s="372"/>
      <c r="BK158" s="372"/>
      <c r="BL158" s="372"/>
      <c r="BM158" s="372"/>
      <c r="BN158" s="372"/>
      <c r="BO158" s="372"/>
      <c r="BP158" s="372"/>
      <c r="BQ158" s="372"/>
      <c r="BR158" s="372"/>
      <c r="BS158" s="372"/>
      <c r="BT158" s="372"/>
      <c r="BU158" s="372"/>
      <c r="BV158" s="372"/>
      <c r="BW158" s="372"/>
      <c r="BX158" s="387"/>
      <c r="BY158" s="372"/>
    </row>
    <row r="159" spans="46:77" s="292" customFormat="1" x14ac:dyDescent="0.2">
      <c r="AT159" s="389"/>
      <c r="AU159" s="354"/>
      <c r="AV159" s="355"/>
      <c r="AY159" s="372"/>
      <c r="AZ159" s="372"/>
      <c r="BA159" s="372"/>
      <c r="BB159" s="372"/>
      <c r="BC159" s="372"/>
      <c r="BD159" s="387"/>
      <c r="BE159" s="360"/>
      <c r="BF159" s="372"/>
      <c r="BG159" s="372"/>
      <c r="BH159" s="372"/>
      <c r="BI159" s="372"/>
      <c r="BJ159" s="372"/>
      <c r="BK159" s="372"/>
      <c r="BL159" s="372"/>
      <c r="BM159" s="372"/>
      <c r="BN159" s="372"/>
      <c r="BO159" s="372"/>
      <c r="BP159" s="372"/>
      <c r="BQ159" s="372"/>
      <c r="BR159" s="372"/>
      <c r="BS159" s="372"/>
      <c r="BT159" s="372"/>
      <c r="BU159" s="372"/>
      <c r="BV159" s="372"/>
      <c r="BW159" s="372"/>
      <c r="BX159" s="387"/>
      <c r="BY159" s="372"/>
    </row>
    <row r="160" spans="46:77" s="292" customFormat="1" x14ac:dyDescent="0.2">
      <c r="AT160" s="389"/>
      <c r="AU160" s="354"/>
      <c r="AV160" s="355"/>
      <c r="AY160" s="372"/>
      <c r="AZ160" s="372"/>
      <c r="BA160" s="372"/>
      <c r="BB160" s="372"/>
      <c r="BC160" s="372"/>
      <c r="BD160" s="387"/>
      <c r="BE160" s="360"/>
      <c r="BF160" s="372"/>
      <c r="BG160" s="372"/>
      <c r="BH160" s="372"/>
      <c r="BI160" s="372"/>
      <c r="BJ160" s="372"/>
      <c r="BK160" s="372"/>
      <c r="BL160" s="372"/>
      <c r="BM160" s="372"/>
      <c r="BN160" s="372"/>
      <c r="BO160" s="372"/>
      <c r="BP160" s="372"/>
      <c r="BQ160" s="372"/>
      <c r="BR160" s="372"/>
      <c r="BS160" s="372"/>
      <c r="BT160" s="372"/>
      <c r="BU160" s="372"/>
      <c r="BV160" s="372"/>
      <c r="BW160" s="372"/>
      <c r="BX160" s="387"/>
      <c r="BY160" s="372"/>
    </row>
    <row r="161" spans="46:77" s="292" customFormat="1" x14ac:dyDescent="0.2">
      <c r="AT161" s="389"/>
      <c r="AU161" s="354"/>
      <c r="AV161" s="355"/>
      <c r="AY161" s="372"/>
      <c r="AZ161" s="372"/>
      <c r="BA161" s="372"/>
      <c r="BB161" s="372"/>
      <c r="BC161" s="372"/>
      <c r="BD161" s="387"/>
      <c r="BE161" s="360"/>
      <c r="BF161" s="372"/>
      <c r="BG161" s="372"/>
      <c r="BH161" s="372"/>
      <c r="BI161" s="372"/>
      <c r="BJ161" s="372"/>
      <c r="BK161" s="372"/>
      <c r="BL161" s="372"/>
      <c r="BM161" s="372"/>
      <c r="BN161" s="372"/>
      <c r="BO161" s="372"/>
      <c r="BP161" s="372"/>
      <c r="BQ161" s="372"/>
      <c r="BR161" s="372"/>
      <c r="BS161" s="372"/>
      <c r="BT161" s="372"/>
      <c r="BU161" s="372"/>
      <c r="BV161" s="372"/>
      <c r="BW161" s="372"/>
      <c r="BX161" s="387"/>
      <c r="BY161" s="372"/>
    </row>
    <row r="162" spans="46:77" s="292" customFormat="1" x14ac:dyDescent="0.2">
      <c r="AT162" s="389"/>
      <c r="AU162" s="354"/>
      <c r="AV162" s="355"/>
      <c r="AY162" s="372"/>
      <c r="AZ162" s="372"/>
      <c r="BA162" s="372"/>
      <c r="BB162" s="372"/>
      <c r="BC162" s="372"/>
      <c r="BD162" s="387"/>
      <c r="BE162" s="360"/>
      <c r="BF162" s="372"/>
      <c r="BG162" s="372"/>
      <c r="BH162" s="372"/>
      <c r="BI162" s="372"/>
      <c r="BJ162" s="372"/>
      <c r="BK162" s="372"/>
      <c r="BL162" s="372"/>
      <c r="BM162" s="372"/>
      <c r="BN162" s="372"/>
      <c r="BO162" s="372"/>
      <c r="BP162" s="372"/>
      <c r="BQ162" s="372"/>
      <c r="BR162" s="372"/>
      <c r="BS162" s="372"/>
      <c r="BT162" s="372"/>
      <c r="BU162" s="372"/>
      <c r="BV162" s="372"/>
      <c r="BW162" s="372"/>
      <c r="BX162" s="387"/>
      <c r="BY162" s="372"/>
    </row>
    <row r="163" spans="46:77" s="292" customFormat="1" x14ac:dyDescent="0.2">
      <c r="AT163" s="389"/>
      <c r="AU163" s="354"/>
      <c r="AV163" s="355"/>
      <c r="AY163" s="372"/>
      <c r="AZ163" s="372"/>
      <c r="BA163" s="372"/>
      <c r="BB163" s="372"/>
      <c r="BC163" s="372"/>
      <c r="BD163" s="387"/>
      <c r="BE163" s="360"/>
      <c r="BF163" s="372"/>
      <c r="BG163" s="372"/>
      <c r="BH163" s="372"/>
      <c r="BI163" s="372"/>
      <c r="BJ163" s="372"/>
      <c r="BK163" s="372"/>
      <c r="BL163" s="372"/>
      <c r="BM163" s="372"/>
      <c r="BN163" s="372"/>
      <c r="BO163" s="372"/>
      <c r="BP163" s="372"/>
      <c r="BQ163" s="372"/>
      <c r="BR163" s="372"/>
      <c r="BS163" s="372"/>
      <c r="BT163" s="372"/>
      <c r="BU163" s="372"/>
      <c r="BV163" s="372"/>
      <c r="BW163" s="372"/>
      <c r="BX163" s="387"/>
      <c r="BY163" s="372"/>
    </row>
    <row r="164" spans="46:77" s="292" customFormat="1" x14ac:dyDescent="0.2">
      <c r="AT164" s="389"/>
      <c r="AU164" s="354"/>
      <c r="AV164" s="355"/>
      <c r="AY164" s="372"/>
      <c r="AZ164" s="372"/>
      <c r="BA164" s="372"/>
      <c r="BB164" s="372"/>
      <c r="BC164" s="372"/>
      <c r="BD164" s="387"/>
      <c r="BE164" s="360"/>
      <c r="BF164" s="372"/>
      <c r="BG164" s="372"/>
      <c r="BH164" s="372"/>
      <c r="BI164" s="372"/>
      <c r="BJ164" s="372"/>
      <c r="BK164" s="372"/>
      <c r="BL164" s="372"/>
      <c r="BM164" s="372"/>
      <c r="BN164" s="372"/>
      <c r="BO164" s="372"/>
      <c r="BP164" s="372"/>
      <c r="BQ164" s="372"/>
      <c r="BR164" s="372"/>
      <c r="BS164" s="372"/>
      <c r="BT164" s="372"/>
      <c r="BU164" s="372"/>
      <c r="BV164" s="372"/>
      <c r="BW164" s="372"/>
      <c r="BX164" s="387"/>
      <c r="BY164" s="372"/>
    </row>
    <row r="165" spans="46:77" s="292" customFormat="1" x14ac:dyDescent="0.2">
      <c r="AT165" s="389"/>
      <c r="AU165" s="354"/>
      <c r="AV165" s="355"/>
      <c r="AY165" s="372"/>
      <c r="AZ165" s="372"/>
      <c r="BA165" s="372"/>
      <c r="BB165" s="372"/>
      <c r="BC165" s="372"/>
      <c r="BD165" s="387"/>
      <c r="BE165" s="360"/>
      <c r="BF165" s="372"/>
      <c r="BG165" s="372"/>
      <c r="BH165" s="372"/>
      <c r="BI165" s="372"/>
      <c r="BJ165" s="372"/>
      <c r="BK165" s="372"/>
      <c r="BL165" s="372"/>
      <c r="BM165" s="372"/>
      <c r="BN165" s="372"/>
      <c r="BO165" s="372"/>
      <c r="BP165" s="372"/>
      <c r="BQ165" s="372"/>
      <c r="BR165" s="372"/>
      <c r="BS165" s="372"/>
      <c r="BT165" s="372"/>
      <c r="BU165" s="372"/>
      <c r="BV165" s="372"/>
      <c r="BW165" s="372"/>
      <c r="BX165" s="387"/>
      <c r="BY165" s="372"/>
    </row>
    <row r="166" spans="46:77" s="292" customFormat="1" x14ac:dyDescent="0.2">
      <c r="AT166" s="389"/>
      <c r="AU166" s="354"/>
      <c r="AV166" s="355"/>
      <c r="AY166" s="372"/>
      <c r="AZ166" s="372"/>
      <c r="BA166" s="372"/>
      <c r="BB166" s="372"/>
      <c r="BC166" s="372"/>
      <c r="BD166" s="387"/>
      <c r="BE166" s="360"/>
      <c r="BF166" s="372"/>
      <c r="BG166" s="372"/>
      <c r="BH166" s="372"/>
      <c r="BI166" s="372"/>
      <c r="BJ166" s="372"/>
      <c r="BK166" s="372"/>
      <c r="BL166" s="372"/>
      <c r="BM166" s="372"/>
      <c r="BN166" s="372"/>
      <c r="BO166" s="372"/>
      <c r="BP166" s="372"/>
      <c r="BQ166" s="372"/>
      <c r="BR166" s="372"/>
      <c r="BS166" s="372"/>
      <c r="BT166" s="372"/>
      <c r="BU166" s="372"/>
      <c r="BV166" s="372"/>
      <c r="BW166" s="372"/>
      <c r="BX166" s="387"/>
      <c r="BY166" s="372"/>
    </row>
    <row r="167" spans="46:77" s="292" customFormat="1" x14ac:dyDescent="0.2">
      <c r="AT167" s="389"/>
      <c r="AU167" s="354"/>
      <c r="AV167" s="355"/>
      <c r="AY167" s="372"/>
      <c r="AZ167" s="372"/>
      <c r="BA167" s="372"/>
      <c r="BB167" s="372"/>
      <c r="BC167" s="372"/>
      <c r="BD167" s="387"/>
      <c r="BE167" s="360"/>
      <c r="BF167" s="372"/>
      <c r="BG167" s="372"/>
      <c r="BH167" s="372"/>
      <c r="BI167" s="372"/>
      <c r="BJ167" s="372"/>
      <c r="BK167" s="372"/>
      <c r="BL167" s="372"/>
      <c r="BM167" s="372"/>
      <c r="BN167" s="372"/>
      <c r="BO167" s="372"/>
      <c r="BP167" s="372"/>
      <c r="BQ167" s="372"/>
      <c r="BR167" s="372"/>
      <c r="BS167" s="372"/>
      <c r="BT167" s="372"/>
      <c r="BU167" s="372"/>
      <c r="BV167" s="372"/>
      <c r="BW167" s="372"/>
      <c r="BX167" s="387"/>
      <c r="BY167" s="372"/>
    </row>
    <row r="168" spans="46:77" s="292" customFormat="1" x14ac:dyDescent="0.2">
      <c r="AT168" s="389"/>
      <c r="AU168" s="354"/>
      <c r="AV168" s="355"/>
      <c r="AY168" s="372"/>
      <c r="AZ168" s="372"/>
      <c r="BA168" s="372"/>
      <c r="BB168" s="372"/>
      <c r="BC168" s="372"/>
      <c r="BD168" s="387"/>
      <c r="BE168" s="360"/>
      <c r="BF168" s="372"/>
      <c r="BG168" s="372"/>
      <c r="BH168" s="372"/>
      <c r="BI168" s="372"/>
      <c r="BJ168" s="372"/>
      <c r="BK168" s="372"/>
      <c r="BL168" s="372"/>
      <c r="BM168" s="372"/>
      <c r="BN168" s="372"/>
      <c r="BO168" s="372"/>
      <c r="BP168" s="372"/>
      <c r="BQ168" s="372"/>
      <c r="BR168" s="372"/>
      <c r="BS168" s="372"/>
      <c r="BT168" s="372"/>
      <c r="BU168" s="372"/>
      <c r="BV168" s="372"/>
      <c r="BW168" s="372"/>
      <c r="BX168" s="387"/>
      <c r="BY168" s="372"/>
    </row>
    <row r="169" spans="46:77" s="292" customFormat="1" x14ac:dyDescent="0.2">
      <c r="AT169" s="389"/>
      <c r="AU169" s="354"/>
      <c r="AV169" s="355"/>
      <c r="AY169" s="372"/>
      <c r="AZ169" s="372"/>
      <c r="BA169" s="372"/>
      <c r="BB169" s="372"/>
      <c r="BC169" s="372"/>
      <c r="BD169" s="387"/>
      <c r="BE169" s="360"/>
      <c r="BF169" s="372"/>
      <c r="BG169" s="372"/>
      <c r="BH169" s="372"/>
      <c r="BI169" s="372"/>
      <c r="BJ169" s="372"/>
      <c r="BK169" s="372"/>
      <c r="BL169" s="372"/>
      <c r="BM169" s="372"/>
      <c r="BN169" s="372"/>
      <c r="BO169" s="372"/>
      <c r="BP169" s="372"/>
      <c r="BQ169" s="372"/>
      <c r="BR169" s="372"/>
      <c r="BS169" s="372"/>
      <c r="BT169" s="372"/>
      <c r="BU169" s="372"/>
      <c r="BV169" s="372"/>
      <c r="BW169" s="372"/>
      <c r="BX169" s="387"/>
      <c r="BY169" s="372"/>
    </row>
    <row r="170" spans="46:77" s="292" customFormat="1" x14ac:dyDescent="0.2">
      <c r="AT170" s="389"/>
      <c r="AU170" s="354"/>
      <c r="AV170" s="355"/>
      <c r="AY170" s="372"/>
      <c r="AZ170" s="372"/>
      <c r="BA170" s="372"/>
      <c r="BB170" s="372"/>
      <c r="BC170" s="372"/>
      <c r="BD170" s="387"/>
      <c r="BE170" s="360"/>
      <c r="BF170" s="372"/>
      <c r="BG170" s="372"/>
      <c r="BH170" s="372"/>
      <c r="BI170" s="372"/>
      <c r="BJ170" s="372"/>
      <c r="BK170" s="372"/>
      <c r="BL170" s="372"/>
      <c r="BM170" s="372"/>
      <c r="BN170" s="372"/>
      <c r="BO170" s="372"/>
      <c r="BP170" s="372"/>
      <c r="BQ170" s="372"/>
      <c r="BR170" s="372"/>
      <c r="BS170" s="372"/>
      <c r="BT170" s="372"/>
      <c r="BU170" s="372"/>
      <c r="BV170" s="372"/>
      <c r="BW170" s="372"/>
      <c r="BX170" s="387"/>
      <c r="BY170" s="372"/>
    </row>
    <row r="171" spans="46:77" s="292" customFormat="1" x14ac:dyDescent="0.2">
      <c r="AT171" s="389"/>
      <c r="AU171" s="354"/>
      <c r="AV171" s="355"/>
      <c r="AY171" s="372"/>
      <c r="AZ171" s="372"/>
      <c r="BA171" s="372"/>
      <c r="BB171" s="372"/>
      <c r="BC171" s="372"/>
      <c r="BD171" s="372"/>
      <c r="BE171" s="360"/>
      <c r="BF171" s="372"/>
      <c r="BG171" s="372"/>
      <c r="BH171" s="372"/>
      <c r="BI171" s="372"/>
      <c r="BJ171" s="372"/>
      <c r="BK171" s="372"/>
      <c r="BL171" s="372"/>
      <c r="BM171" s="372"/>
      <c r="BN171" s="372"/>
      <c r="BO171" s="372"/>
      <c r="BP171" s="372"/>
      <c r="BQ171" s="372"/>
      <c r="BR171" s="372"/>
      <c r="BS171" s="372"/>
      <c r="BT171" s="372"/>
      <c r="BU171" s="372"/>
      <c r="BV171" s="372"/>
      <c r="BW171" s="372"/>
      <c r="BX171" s="387"/>
      <c r="BY171" s="372"/>
    </row>
    <row r="172" spans="46:77" s="292" customFormat="1" x14ac:dyDescent="0.2">
      <c r="AT172" s="389"/>
      <c r="AU172" s="354"/>
      <c r="AV172" s="355"/>
      <c r="AY172" s="372"/>
      <c r="AZ172" s="372"/>
      <c r="BA172" s="372"/>
      <c r="BB172" s="372"/>
      <c r="BC172" s="372"/>
      <c r="BD172" s="372"/>
      <c r="BE172" s="360"/>
      <c r="BF172" s="372"/>
      <c r="BG172" s="372"/>
      <c r="BH172" s="372"/>
      <c r="BI172" s="372"/>
      <c r="BJ172" s="372"/>
      <c r="BK172" s="372"/>
      <c r="BL172" s="372"/>
      <c r="BM172" s="372"/>
      <c r="BN172" s="372"/>
      <c r="BO172" s="372"/>
      <c r="BP172" s="372"/>
      <c r="BQ172" s="372"/>
      <c r="BR172" s="372"/>
      <c r="BS172" s="372"/>
      <c r="BT172" s="372"/>
      <c r="BU172" s="372"/>
      <c r="BV172" s="372"/>
      <c r="BW172" s="372"/>
      <c r="BX172" s="387"/>
      <c r="BY172" s="372"/>
    </row>
    <row r="173" spans="46:77" s="292" customFormat="1" x14ac:dyDescent="0.2">
      <c r="AT173" s="389"/>
      <c r="AU173" s="354"/>
      <c r="AV173" s="355"/>
      <c r="AY173" s="372"/>
      <c r="AZ173" s="372"/>
      <c r="BA173" s="372"/>
      <c r="BB173" s="372"/>
      <c r="BC173" s="372"/>
      <c r="BD173" s="372"/>
      <c r="BE173" s="360"/>
      <c r="BF173" s="372"/>
      <c r="BG173" s="372"/>
      <c r="BH173" s="372"/>
      <c r="BI173" s="372"/>
      <c r="BJ173" s="372"/>
      <c r="BK173" s="372"/>
      <c r="BL173" s="372"/>
      <c r="BM173" s="372"/>
      <c r="BN173" s="372"/>
      <c r="BO173" s="372"/>
      <c r="BP173" s="372"/>
      <c r="BQ173" s="372"/>
      <c r="BR173" s="372"/>
      <c r="BS173" s="372"/>
      <c r="BT173" s="372"/>
      <c r="BU173" s="372"/>
      <c r="BV173" s="372"/>
      <c r="BW173" s="372"/>
      <c r="BX173" s="387"/>
      <c r="BY173" s="372"/>
    </row>
    <row r="174" spans="46:77" s="292" customFormat="1" x14ac:dyDescent="0.2">
      <c r="AT174" s="389"/>
      <c r="AU174" s="354"/>
      <c r="AV174" s="355"/>
      <c r="AY174" s="372"/>
      <c r="AZ174" s="372"/>
      <c r="BA174" s="372"/>
      <c r="BB174" s="372"/>
      <c r="BC174" s="372"/>
      <c r="BD174" s="372"/>
      <c r="BE174" s="360"/>
      <c r="BF174" s="372"/>
      <c r="BG174" s="372"/>
      <c r="BH174" s="372"/>
      <c r="BI174" s="372"/>
      <c r="BJ174" s="372"/>
      <c r="BK174" s="372"/>
      <c r="BL174" s="372"/>
      <c r="BM174" s="372"/>
      <c r="BN174" s="372"/>
      <c r="BO174" s="372"/>
      <c r="BP174" s="372"/>
      <c r="BQ174" s="372"/>
      <c r="BR174" s="372"/>
      <c r="BS174" s="372"/>
      <c r="BT174" s="372"/>
      <c r="BU174" s="372"/>
      <c r="BV174" s="372"/>
      <c r="BW174" s="372"/>
      <c r="BX174" s="387"/>
      <c r="BY174" s="372"/>
    </row>
    <row r="175" spans="46:77" s="292" customFormat="1" x14ac:dyDescent="0.2">
      <c r="AT175" s="389"/>
      <c r="AU175" s="354"/>
      <c r="AV175" s="355"/>
      <c r="AY175" s="372"/>
      <c r="AZ175" s="372"/>
      <c r="BA175" s="372"/>
      <c r="BB175" s="372"/>
      <c r="BC175" s="372"/>
      <c r="BD175" s="372"/>
      <c r="BE175" s="360"/>
      <c r="BF175" s="372"/>
      <c r="BG175" s="372"/>
      <c r="BH175" s="372"/>
      <c r="BI175" s="372"/>
      <c r="BJ175" s="372"/>
      <c r="BK175" s="372"/>
      <c r="BL175" s="372"/>
      <c r="BM175" s="372"/>
      <c r="BN175" s="372"/>
      <c r="BO175" s="372"/>
      <c r="BP175" s="372"/>
      <c r="BQ175" s="372"/>
      <c r="BR175" s="372"/>
      <c r="BS175" s="372"/>
      <c r="BT175" s="372"/>
      <c r="BU175" s="372"/>
      <c r="BV175" s="372"/>
      <c r="BW175" s="372"/>
      <c r="BX175" s="387"/>
      <c r="BY175" s="372"/>
    </row>
    <row r="176" spans="46:77" s="292" customFormat="1" x14ac:dyDescent="0.2">
      <c r="AT176" s="389"/>
      <c r="AU176" s="354"/>
      <c r="AV176" s="355"/>
      <c r="AY176" s="372"/>
      <c r="AZ176" s="372"/>
      <c r="BA176" s="372"/>
      <c r="BB176" s="372"/>
      <c r="BC176" s="372"/>
      <c r="BD176" s="372"/>
      <c r="BE176" s="360"/>
      <c r="BF176" s="372"/>
      <c r="BG176" s="372"/>
      <c r="BH176" s="372"/>
      <c r="BI176" s="372"/>
      <c r="BJ176" s="372"/>
      <c r="BK176" s="372"/>
      <c r="BL176" s="372"/>
      <c r="BM176" s="372"/>
      <c r="BN176" s="372"/>
      <c r="BO176" s="372"/>
      <c r="BP176" s="372"/>
      <c r="BQ176" s="372"/>
      <c r="BR176" s="372"/>
      <c r="BS176" s="372"/>
      <c r="BT176" s="372"/>
      <c r="BU176" s="372"/>
      <c r="BV176" s="372"/>
      <c r="BW176" s="372"/>
      <c r="BX176" s="387"/>
      <c r="BY176" s="372"/>
    </row>
    <row r="177" spans="46:77" s="292" customFormat="1" x14ac:dyDescent="0.2">
      <c r="AT177" s="389"/>
      <c r="AU177" s="354"/>
      <c r="AV177" s="355"/>
      <c r="AY177" s="372"/>
      <c r="AZ177" s="372"/>
      <c r="BA177" s="372"/>
      <c r="BB177" s="372"/>
      <c r="BC177" s="372"/>
      <c r="BD177" s="372"/>
      <c r="BE177" s="360"/>
      <c r="BF177" s="372"/>
      <c r="BG177" s="372"/>
      <c r="BH177" s="372"/>
      <c r="BI177" s="372"/>
      <c r="BJ177" s="372"/>
      <c r="BK177" s="372"/>
      <c r="BL177" s="372"/>
      <c r="BM177" s="372"/>
      <c r="BN177" s="372"/>
      <c r="BO177" s="372"/>
      <c r="BP177" s="372"/>
      <c r="BQ177" s="372"/>
      <c r="BR177" s="372"/>
      <c r="BS177" s="372"/>
      <c r="BT177" s="372"/>
      <c r="BU177" s="372"/>
      <c r="BV177" s="372"/>
      <c r="BW177" s="372"/>
      <c r="BX177" s="387"/>
      <c r="BY177" s="372"/>
    </row>
    <row r="178" spans="46:77" s="292" customFormat="1" x14ac:dyDescent="0.2">
      <c r="AT178" s="389"/>
      <c r="AU178" s="354"/>
      <c r="AV178" s="355"/>
      <c r="AY178" s="372"/>
      <c r="AZ178" s="372"/>
      <c r="BA178" s="372"/>
      <c r="BB178" s="372"/>
      <c r="BC178" s="372"/>
      <c r="BD178" s="372"/>
      <c r="BE178" s="360"/>
      <c r="BF178" s="372"/>
      <c r="BG178" s="372"/>
      <c r="BH178" s="372"/>
      <c r="BI178" s="372"/>
      <c r="BJ178" s="372"/>
      <c r="BK178" s="372"/>
      <c r="BL178" s="372"/>
      <c r="BM178" s="372"/>
      <c r="BN178" s="372"/>
      <c r="BO178" s="372"/>
      <c r="BP178" s="372"/>
      <c r="BQ178" s="372"/>
      <c r="BR178" s="372"/>
      <c r="BS178" s="372"/>
      <c r="BT178" s="372"/>
      <c r="BU178" s="372"/>
      <c r="BV178" s="372"/>
      <c r="BW178" s="372"/>
      <c r="BX178" s="387"/>
      <c r="BY178" s="372"/>
    </row>
    <row r="179" spans="46:77" s="292" customFormat="1" x14ac:dyDescent="0.2">
      <c r="AT179" s="389"/>
      <c r="AU179" s="354"/>
      <c r="AV179" s="355"/>
      <c r="AY179" s="372"/>
      <c r="AZ179" s="372"/>
      <c r="BA179" s="372"/>
      <c r="BB179" s="372"/>
      <c r="BC179" s="372"/>
      <c r="BD179" s="372"/>
      <c r="BE179" s="360"/>
      <c r="BF179" s="372"/>
      <c r="BG179" s="372"/>
      <c r="BH179" s="372"/>
      <c r="BI179" s="372"/>
      <c r="BJ179" s="372"/>
      <c r="BK179" s="372"/>
      <c r="BL179" s="372"/>
      <c r="BM179" s="372"/>
      <c r="BN179" s="372"/>
      <c r="BO179" s="372"/>
      <c r="BP179" s="372"/>
      <c r="BQ179" s="372"/>
      <c r="BR179" s="372"/>
      <c r="BS179" s="372"/>
      <c r="BT179" s="372"/>
      <c r="BU179" s="372"/>
      <c r="BV179" s="372"/>
      <c r="BW179" s="372"/>
      <c r="BX179" s="387"/>
      <c r="BY179" s="372"/>
    </row>
    <row r="180" spans="46:77" s="292" customFormat="1" x14ac:dyDescent="0.2">
      <c r="AT180" s="389"/>
      <c r="AU180" s="354"/>
      <c r="AV180" s="355"/>
      <c r="AY180" s="372"/>
      <c r="AZ180" s="372"/>
      <c r="BA180" s="372"/>
      <c r="BB180" s="372"/>
      <c r="BC180" s="372"/>
      <c r="BD180" s="372"/>
      <c r="BE180" s="360"/>
      <c r="BF180" s="372"/>
      <c r="BG180" s="372"/>
      <c r="BH180" s="372"/>
      <c r="BI180" s="372"/>
      <c r="BJ180" s="372"/>
      <c r="BK180" s="372"/>
      <c r="BL180" s="372"/>
      <c r="BM180" s="372"/>
      <c r="BN180" s="372"/>
      <c r="BO180" s="372"/>
      <c r="BP180" s="372"/>
      <c r="BQ180" s="372"/>
      <c r="BR180" s="372"/>
      <c r="BS180" s="372"/>
      <c r="BT180" s="372"/>
      <c r="BU180" s="372"/>
      <c r="BV180" s="372"/>
      <c r="BW180" s="372"/>
      <c r="BX180" s="387"/>
      <c r="BY180" s="372"/>
    </row>
    <row r="181" spans="46:77" s="292" customFormat="1" x14ac:dyDescent="0.2">
      <c r="AT181" s="389"/>
      <c r="AU181" s="354"/>
      <c r="AV181" s="355"/>
      <c r="AY181" s="372"/>
      <c r="AZ181" s="372"/>
      <c r="BA181" s="372"/>
      <c r="BB181" s="372"/>
      <c r="BC181" s="372"/>
      <c r="BD181" s="372"/>
      <c r="BE181" s="360"/>
      <c r="BF181" s="372"/>
      <c r="BG181" s="372"/>
      <c r="BH181" s="372"/>
      <c r="BI181" s="372"/>
      <c r="BJ181" s="372"/>
      <c r="BK181" s="372"/>
      <c r="BL181" s="372"/>
      <c r="BM181" s="372"/>
      <c r="BN181" s="372"/>
      <c r="BO181" s="372"/>
      <c r="BP181" s="372"/>
      <c r="BQ181" s="372"/>
      <c r="BR181" s="372"/>
      <c r="BS181" s="372"/>
      <c r="BT181" s="372"/>
      <c r="BU181" s="372"/>
      <c r="BV181" s="372"/>
      <c r="BW181" s="372"/>
      <c r="BX181" s="387"/>
      <c r="BY181" s="372"/>
    </row>
    <row r="182" spans="46:77" s="292" customFormat="1" x14ac:dyDescent="0.2">
      <c r="AT182" s="389"/>
      <c r="AU182" s="354"/>
      <c r="AV182" s="355"/>
      <c r="AY182" s="372"/>
      <c r="AZ182" s="372"/>
      <c r="BA182" s="372"/>
      <c r="BB182" s="372"/>
      <c r="BC182" s="372"/>
      <c r="BD182" s="372"/>
      <c r="BE182" s="360"/>
      <c r="BF182" s="372"/>
      <c r="BG182" s="372"/>
      <c r="BH182" s="372"/>
      <c r="BI182" s="372"/>
      <c r="BJ182" s="372"/>
      <c r="BK182" s="372"/>
      <c r="BL182" s="372"/>
      <c r="BM182" s="372"/>
      <c r="BN182" s="372"/>
      <c r="BO182" s="372"/>
      <c r="BP182" s="372"/>
      <c r="BQ182" s="372"/>
      <c r="BR182" s="372"/>
      <c r="BS182" s="372"/>
      <c r="BT182" s="372"/>
      <c r="BU182" s="372"/>
      <c r="BV182" s="372"/>
      <c r="BW182" s="372"/>
      <c r="BX182" s="387"/>
      <c r="BY182" s="372"/>
    </row>
    <row r="183" spans="46:77" s="292" customFormat="1" x14ac:dyDescent="0.2">
      <c r="AT183" s="389"/>
      <c r="AU183" s="354"/>
      <c r="AV183" s="355"/>
      <c r="AY183" s="372"/>
      <c r="AZ183" s="372"/>
      <c r="BA183" s="372"/>
      <c r="BB183" s="372"/>
      <c r="BC183" s="372"/>
      <c r="BD183" s="372"/>
      <c r="BE183" s="360"/>
      <c r="BF183" s="372"/>
      <c r="BG183" s="372"/>
      <c r="BH183" s="372"/>
      <c r="BI183" s="372"/>
      <c r="BJ183" s="372"/>
      <c r="BK183" s="372"/>
      <c r="BL183" s="372"/>
      <c r="BM183" s="372"/>
      <c r="BN183" s="372"/>
      <c r="BO183" s="372"/>
      <c r="BP183" s="372"/>
      <c r="BQ183" s="372"/>
      <c r="BR183" s="372"/>
      <c r="BS183" s="372"/>
      <c r="BT183" s="372"/>
      <c r="BU183" s="372"/>
      <c r="BV183" s="372"/>
      <c r="BW183" s="372"/>
      <c r="BX183" s="387"/>
      <c r="BY183" s="372"/>
    </row>
    <row r="184" spans="46:77" s="292" customFormat="1" x14ac:dyDescent="0.2">
      <c r="AT184" s="389"/>
      <c r="AU184" s="354"/>
      <c r="AV184" s="355"/>
      <c r="AY184" s="372"/>
      <c r="AZ184" s="372"/>
      <c r="BA184" s="372"/>
      <c r="BB184" s="372"/>
      <c r="BC184" s="372"/>
      <c r="BD184" s="372"/>
      <c r="BE184" s="360"/>
      <c r="BF184" s="372"/>
      <c r="BG184" s="372"/>
      <c r="BH184" s="372"/>
      <c r="BI184" s="372"/>
      <c r="BJ184" s="372"/>
      <c r="BK184" s="372"/>
      <c r="BL184" s="372"/>
      <c r="BM184" s="372"/>
      <c r="BN184" s="372"/>
      <c r="BO184" s="372"/>
      <c r="BP184" s="372"/>
      <c r="BQ184" s="372"/>
      <c r="BR184" s="372"/>
      <c r="BS184" s="372"/>
      <c r="BT184" s="372"/>
      <c r="BU184" s="372"/>
      <c r="BV184" s="372"/>
      <c r="BW184" s="372"/>
      <c r="BX184" s="387"/>
      <c r="BY184" s="372"/>
    </row>
    <row r="185" spans="46:77" s="292" customFormat="1" x14ac:dyDescent="0.2">
      <c r="AT185" s="389"/>
      <c r="AU185" s="354"/>
      <c r="AV185" s="355"/>
      <c r="AY185" s="372"/>
      <c r="AZ185" s="372"/>
      <c r="BA185" s="372"/>
      <c r="BB185" s="372"/>
      <c r="BC185" s="372"/>
      <c r="BD185" s="372"/>
      <c r="BE185" s="360"/>
      <c r="BF185" s="372"/>
      <c r="BG185" s="372"/>
      <c r="BH185" s="372"/>
      <c r="BI185" s="372"/>
      <c r="BJ185" s="372"/>
      <c r="BK185" s="372"/>
      <c r="BL185" s="372"/>
      <c r="BM185" s="372"/>
      <c r="BN185" s="372"/>
      <c r="BO185" s="372"/>
      <c r="BP185" s="372"/>
      <c r="BQ185" s="372"/>
      <c r="BR185" s="372"/>
      <c r="BS185" s="372"/>
      <c r="BT185" s="372"/>
      <c r="BU185" s="372"/>
      <c r="BV185" s="372"/>
      <c r="BW185" s="372"/>
      <c r="BX185" s="387"/>
      <c r="BY185" s="372"/>
    </row>
    <row r="186" spans="46:77" s="292" customFormat="1" x14ac:dyDescent="0.2">
      <c r="AT186" s="389"/>
      <c r="AU186" s="354"/>
      <c r="AV186" s="355"/>
      <c r="AY186" s="372"/>
      <c r="AZ186" s="372"/>
      <c r="BA186" s="372"/>
      <c r="BB186" s="372"/>
      <c r="BC186" s="372"/>
      <c r="BD186" s="372"/>
      <c r="BE186" s="360"/>
      <c r="BF186" s="372"/>
      <c r="BG186" s="372"/>
      <c r="BH186" s="372"/>
      <c r="BI186" s="372"/>
      <c r="BJ186" s="372"/>
      <c r="BK186" s="372"/>
      <c r="BL186" s="372"/>
      <c r="BM186" s="372"/>
      <c r="BN186" s="372"/>
      <c r="BO186" s="372"/>
      <c r="BP186" s="372"/>
      <c r="BQ186" s="372"/>
      <c r="BR186" s="372"/>
      <c r="BS186" s="372"/>
      <c r="BT186" s="372"/>
      <c r="BU186" s="372"/>
      <c r="BV186" s="372"/>
      <c r="BW186" s="372"/>
      <c r="BX186" s="387"/>
      <c r="BY186" s="372"/>
    </row>
    <row r="187" spans="46:77" s="292" customFormat="1" x14ac:dyDescent="0.2">
      <c r="AT187" s="389"/>
      <c r="AU187" s="354"/>
      <c r="AV187" s="355"/>
      <c r="AY187" s="372"/>
      <c r="AZ187" s="372"/>
      <c r="BA187" s="372"/>
      <c r="BB187" s="372"/>
      <c r="BC187" s="372"/>
      <c r="BD187" s="372"/>
      <c r="BE187" s="360"/>
      <c r="BF187" s="372"/>
      <c r="BG187" s="372"/>
      <c r="BH187" s="372"/>
      <c r="BI187" s="372"/>
      <c r="BJ187" s="372"/>
      <c r="BK187" s="372"/>
      <c r="BL187" s="372"/>
      <c r="BM187" s="372"/>
      <c r="BN187" s="372"/>
      <c r="BO187" s="372"/>
      <c r="BP187" s="372"/>
      <c r="BQ187" s="372"/>
      <c r="BR187" s="372"/>
      <c r="BS187" s="372"/>
      <c r="BT187" s="372"/>
      <c r="BU187" s="372"/>
      <c r="BV187" s="372"/>
      <c r="BW187" s="372"/>
      <c r="BX187" s="387"/>
      <c r="BY187" s="372"/>
    </row>
    <row r="188" spans="46:77" s="292" customFormat="1" x14ac:dyDescent="0.2">
      <c r="AT188" s="389"/>
      <c r="AU188" s="354"/>
      <c r="AV188" s="355"/>
      <c r="AY188" s="372"/>
      <c r="AZ188" s="372"/>
      <c r="BA188" s="372"/>
      <c r="BB188" s="372"/>
      <c r="BC188" s="372"/>
      <c r="BD188" s="372"/>
      <c r="BE188" s="360"/>
      <c r="BF188" s="372"/>
      <c r="BG188" s="372"/>
      <c r="BH188" s="372"/>
      <c r="BI188" s="372"/>
      <c r="BJ188" s="372"/>
      <c r="BK188" s="372"/>
      <c r="BL188" s="372"/>
      <c r="BM188" s="372"/>
      <c r="BN188" s="372"/>
      <c r="BO188" s="372"/>
      <c r="BP188" s="372"/>
      <c r="BQ188" s="372"/>
      <c r="BR188" s="372"/>
      <c r="BS188" s="372"/>
      <c r="BT188" s="372"/>
      <c r="BU188" s="372"/>
      <c r="BV188" s="372"/>
      <c r="BW188" s="372"/>
      <c r="BX188" s="387"/>
      <c r="BY188" s="372"/>
    </row>
    <row r="189" spans="46:77" s="292" customFormat="1" x14ac:dyDescent="0.2">
      <c r="AT189" s="389"/>
      <c r="AU189" s="354"/>
      <c r="AV189" s="355"/>
      <c r="AY189" s="372"/>
      <c r="AZ189" s="372"/>
      <c r="BA189" s="372"/>
      <c r="BB189" s="372"/>
      <c r="BC189" s="372"/>
      <c r="BD189" s="372"/>
      <c r="BE189" s="360"/>
      <c r="BF189" s="372"/>
      <c r="BG189" s="372"/>
      <c r="BH189" s="372"/>
      <c r="BI189" s="372"/>
      <c r="BJ189" s="372"/>
      <c r="BK189" s="372"/>
      <c r="BL189" s="372"/>
      <c r="BM189" s="372"/>
      <c r="BN189" s="372"/>
      <c r="BO189" s="372"/>
      <c r="BP189" s="372"/>
      <c r="BQ189" s="372"/>
      <c r="BR189" s="372"/>
      <c r="BS189" s="372"/>
      <c r="BT189" s="372"/>
      <c r="BU189" s="372"/>
      <c r="BV189" s="372"/>
      <c r="BW189" s="372"/>
      <c r="BX189" s="387"/>
      <c r="BY189" s="372"/>
    </row>
    <row r="190" spans="46:77" s="292" customFormat="1" x14ac:dyDescent="0.2">
      <c r="AT190" s="389"/>
      <c r="AU190" s="354"/>
      <c r="AV190" s="355"/>
      <c r="AY190" s="372"/>
      <c r="AZ190" s="372"/>
      <c r="BA190" s="372"/>
      <c r="BB190" s="372"/>
      <c r="BC190" s="372"/>
      <c r="BD190" s="372"/>
      <c r="BE190" s="360"/>
      <c r="BF190" s="372"/>
      <c r="BG190" s="372"/>
      <c r="BH190" s="372"/>
      <c r="BI190" s="372"/>
      <c r="BJ190" s="372"/>
      <c r="BK190" s="372"/>
      <c r="BL190" s="372"/>
      <c r="BM190" s="372"/>
      <c r="BN190" s="372"/>
      <c r="BO190" s="372"/>
      <c r="BP190" s="372"/>
      <c r="BQ190" s="372"/>
      <c r="BR190" s="372"/>
      <c r="BS190" s="372"/>
      <c r="BT190" s="372"/>
      <c r="BU190" s="372"/>
      <c r="BV190" s="372"/>
      <c r="BW190" s="372"/>
      <c r="BX190" s="387"/>
      <c r="BY190" s="372"/>
    </row>
    <row r="191" spans="46:77" s="292" customFormat="1" x14ac:dyDescent="0.2">
      <c r="AT191" s="389"/>
      <c r="AU191" s="354"/>
      <c r="AV191" s="355"/>
      <c r="AY191" s="372"/>
      <c r="AZ191" s="372"/>
      <c r="BA191" s="372"/>
      <c r="BB191" s="372"/>
      <c r="BC191" s="372"/>
      <c r="BD191" s="372"/>
      <c r="BE191" s="360"/>
      <c r="BF191" s="372"/>
      <c r="BG191" s="372"/>
      <c r="BH191" s="372"/>
      <c r="BI191" s="372"/>
      <c r="BJ191" s="372"/>
      <c r="BK191" s="372"/>
      <c r="BL191" s="372"/>
      <c r="BM191" s="372"/>
      <c r="BN191" s="372"/>
      <c r="BO191" s="372"/>
      <c r="BP191" s="372"/>
      <c r="BQ191" s="372"/>
      <c r="BR191" s="372"/>
      <c r="BS191" s="372"/>
      <c r="BT191" s="372"/>
      <c r="BU191" s="372"/>
      <c r="BV191" s="372"/>
      <c r="BW191" s="372"/>
      <c r="BX191" s="387"/>
      <c r="BY191" s="372"/>
    </row>
    <row r="192" spans="46:77" s="292" customFormat="1" x14ac:dyDescent="0.2">
      <c r="AT192" s="389"/>
      <c r="AU192" s="354"/>
      <c r="AV192" s="355"/>
      <c r="AY192" s="372"/>
      <c r="AZ192" s="372"/>
      <c r="BA192" s="372"/>
      <c r="BB192" s="372"/>
      <c r="BC192" s="372"/>
      <c r="BD192" s="372"/>
      <c r="BE192" s="360"/>
      <c r="BF192" s="372"/>
      <c r="BG192" s="372"/>
      <c r="BH192" s="372"/>
      <c r="BI192" s="372"/>
      <c r="BJ192" s="372"/>
      <c r="BK192" s="372"/>
      <c r="BL192" s="372"/>
      <c r="BM192" s="372"/>
      <c r="BN192" s="372"/>
      <c r="BO192" s="372"/>
      <c r="BP192" s="372"/>
      <c r="BQ192" s="372"/>
      <c r="BR192" s="372"/>
      <c r="BS192" s="372"/>
      <c r="BT192" s="372"/>
      <c r="BU192" s="372"/>
      <c r="BV192" s="372"/>
      <c r="BW192" s="372"/>
      <c r="BX192" s="387"/>
      <c r="BY192" s="372"/>
    </row>
    <row r="193" spans="46:77" s="292" customFormat="1" x14ac:dyDescent="0.2">
      <c r="AT193" s="389"/>
      <c r="AU193" s="354"/>
      <c r="AV193" s="355"/>
      <c r="AY193" s="372"/>
      <c r="AZ193" s="372"/>
      <c r="BA193" s="372"/>
      <c r="BB193" s="372"/>
      <c r="BC193" s="372"/>
      <c r="BD193" s="372"/>
      <c r="BE193" s="360"/>
      <c r="BF193" s="372"/>
      <c r="BG193" s="372"/>
      <c r="BH193" s="372"/>
      <c r="BI193" s="372"/>
      <c r="BJ193" s="372"/>
      <c r="BK193" s="372"/>
      <c r="BL193" s="372"/>
      <c r="BM193" s="372"/>
      <c r="BN193" s="372"/>
      <c r="BO193" s="372"/>
      <c r="BP193" s="372"/>
      <c r="BQ193" s="372"/>
      <c r="BR193" s="372"/>
      <c r="BS193" s="372"/>
      <c r="BT193" s="372"/>
      <c r="BU193" s="372"/>
      <c r="BV193" s="372"/>
      <c r="BW193" s="372"/>
      <c r="BX193" s="387"/>
      <c r="BY193" s="372"/>
    </row>
    <row r="194" spans="46:77" s="292" customFormat="1" x14ac:dyDescent="0.2">
      <c r="AT194" s="389"/>
      <c r="AU194" s="354"/>
      <c r="AV194" s="355"/>
      <c r="AY194" s="372"/>
      <c r="AZ194" s="372"/>
      <c r="BA194" s="372"/>
      <c r="BB194" s="372"/>
      <c r="BC194" s="372"/>
      <c r="BD194" s="372"/>
      <c r="BE194" s="360"/>
      <c r="BF194" s="372"/>
      <c r="BG194" s="372"/>
      <c r="BH194" s="372"/>
      <c r="BI194" s="372"/>
      <c r="BJ194" s="372"/>
      <c r="BK194" s="372"/>
      <c r="BL194" s="372"/>
      <c r="BM194" s="372"/>
      <c r="BN194" s="372"/>
      <c r="BO194" s="372"/>
      <c r="BP194" s="372"/>
      <c r="BQ194" s="372"/>
      <c r="BR194" s="372"/>
      <c r="BS194" s="372"/>
      <c r="BT194" s="372"/>
      <c r="BU194" s="372"/>
      <c r="BV194" s="372"/>
      <c r="BW194" s="372"/>
      <c r="BX194" s="387"/>
      <c r="BY194" s="372"/>
    </row>
    <row r="195" spans="46:77" s="292" customFormat="1" x14ac:dyDescent="0.2">
      <c r="AT195" s="389"/>
      <c r="AU195" s="354"/>
      <c r="AV195" s="355"/>
      <c r="AY195" s="372"/>
      <c r="AZ195" s="372"/>
      <c r="BA195" s="372"/>
      <c r="BB195" s="372"/>
      <c r="BC195" s="372"/>
      <c r="BD195" s="372"/>
      <c r="BE195" s="360"/>
      <c r="BF195" s="372"/>
      <c r="BG195" s="372"/>
      <c r="BH195" s="372"/>
      <c r="BI195" s="372"/>
      <c r="BJ195" s="372"/>
      <c r="BK195" s="372"/>
      <c r="BL195" s="372"/>
      <c r="BM195" s="372"/>
      <c r="BN195" s="372"/>
      <c r="BO195" s="372"/>
      <c r="BP195" s="372"/>
      <c r="BQ195" s="372"/>
      <c r="BR195" s="372"/>
      <c r="BS195" s="372"/>
      <c r="BT195" s="372"/>
      <c r="BU195" s="372"/>
      <c r="BV195" s="372"/>
      <c r="BW195" s="372"/>
      <c r="BX195" s="387"/>
      <c r="BY195" s="372"/>
    </row>
    <row r="196" spans="46:77" s="292" customFormat="1" x14ac:dyDescent="0.2">
      <c r="AT196" s="389"/>
      <c r="AU196" s="354"/>
      <c r="AV196" s="355"/>
      <c r="AY196" s="372"/>
      <c r="AZ196" s="372"/>
      <c r="BA196" s="372"/>
      <c r="BB196" s="372"/>
      <c r="BC196" s="372"/>
      <c r="BD196" s="372"/>
      <c r="BE196" s="360"/>
      <c r="BF196" s="372"/>
      <c r="BG196" s="372"/>
      <c r="BH196" s="372"/>
      <c r="BI196" s="372"/>
      <c r="BJ196" s="372"/>
      <c r="BK196" s="372"/>
      <c r="BL196" s="372"/>
      <c r="BM196" s="372"/>
      <c r="BN196" s="372"/>
      <c r="BO196" s="372"/>
      <c r="BP196" s="372"/>
      <c r="BQ196" s="372"/>
      <c r="BR196" s="372"/>
      <c r="BS196" s="372"/>
      <c r="BT196" s="372"/>
      <c r="BU196" s="372"/>
      <c r="BV196" s="372"/>
      <c r="BW196" s="372"/>
      <c r="BX196" s="387"/>
      <c r="BY196" s="372"/>
    </row>
    <row r="197" spans="46:77" s="292" customFormat="1" x14ac:dyDescent="0.2">
      <c r="AT197" s="389"/>
      <c r="AU197" s="354"/>
      <c r="AV197" s="355"/>
      <c r="AY197" s="372"/>
      <c r="AZ197" s="372"/>
      <c r="BA197" s="372"/>
      <c r="BB197" s="372"/>
      <c r="BC197" s="372"/>
      <c r="BD197" s="372"/>
      <c r="BE197" s="360"/>
      <c r="BF197" s="372"/>
      <c r="BG197" s="372"/>
      <c r="BH197" s="372"/>
      <c r="BI197" s="372"/>
      <c r="BJ197" s="372"/>
      <c r="BK197" s="372"/>
      <c r="BL197" s="372"/>
      <c r="BM197" s="372"/>
      <c r="BN197" s="372"/>
      <c r="BO197" s="372"/>
      <c r="BP197" s="372"/>
      <c r="BQ197" s="372"/>
      <c r="BR197" s="372"/>
      <c r="BS197" s="372"/>
      <c r="BT197" s="372"/>
      <c r="BU197" s="372"/>
      <c r="BV197" s="372"/>
      <c r="BW197" s="372"/>
      <c r="BX197" s="387"/>
      <c r="BY197" s="372"/>
    </row>
    <row r="198" spans="46:77" s="292" customFormat="1" x14ac:dyDescent="0.2">
      <c r="AT198" s="389"/>
      <c r="AU198" s="354"/>
      <c r="AV198" s="355"/>
      <c r="AY198" s="372"/>
      <c r="AZ198" s="372"/>
      <c r="BA198" s="372"/>
      <c r="BB198" s="372"/>
      <c r="BC198" s="372"/>
      <c r="BD198" s="372"/>
      <c r="BE198" s="360"/>
      <c r="BF198" s="372"/>
      <c r="BG198" s="372"/>
      <c r="BH198" s="372"/>
      <c r="BI198" s="372"/>
      <c r="BJ198" s="372"/>
      <c r="BK198" s="372"/>
      <c r="BL198" s="372"/>
      <c r="BM198" s="372"/>
      <c r="BN198" s="372"/>
      <c r="BO198" s="372"/>
      <c r="BP198" s="372"/>
      <c r="BQ198" s="372"/>
      <c r="BR198" s="372"/>
      <c r="BS198" s="372"/>
      <c r="BT198" s="372"/>
      <c r="BU198" s="372"/>
      <c r="BV198" s="372"/>
      <c r="BW198" s="372"/>
      <c r="BX198" s="387"/>
      <c r="BY198" s="372"/>
    </row>
    <row r="199" spans="46:77" s="292" customFormat="1" x14ac:dyDescent="0.2">
      <c r="AT199" s="389"/>
      <c r="AU199" s="354"/>
      <c r="AV199" s="355"/>
      <c r="AY199" s="372"/>
      <c r="AZ199" s="372"/>
      <c r="BA199" s="372"/>
      <c r="BB199" s="372"/>
      <c r="BC199" s="372"/>
      <c r="BD199" s="372"/>
      <c r="BE199" s="360"/>
      <c r="BF199" s="372"/>
      <c r="BG199" s="372"/>
      <c r="BH199" s="372"/>
      <c r="BI199" s="372"/>
      <c r="BJ199" s="372"/>
      <c r="BK199" s="372"/>
      <c r="BL199" s="372"/>
      <c r="BM199" s="372"/>
      <c r="BN199" s="372"/>
      <c r="BO199" s="372"/>
      <c r="BP199" s="372"/>
      <c r="BQ199" s="372"/>
      <c r="BR199" s="372"/>
      <c r="BS199" s="372"/>
      <c r="BT199" s="372"/>
      <c r="BU199" s="372"/>
      <c r="BV199" s="372"/>
      <c r="BW199" s="372"/>
      <c r="BX199" s="387"/>
      <c r="BY199" s="372"/>
    </row>
    <row r="200" spans="46:77" s="292" customFormat="1" x14ac:dyDescent="0.2">
      <c r="AT200" s="389"/>
      <c r="AU200" s="354"/>
      <c r="AV200" s="355"/>
      <c r="AY200" s="372"/>
      <c r="AZ200" s="372"/>
      <c r="BA200" s="372"/>
      <c r="BB200" s="372"/>
      <c r="BC200" s="372"/>
      <c r="BD200" s="372"/>
      <c r="BE200" s="360"/>
      <c r="BF200" s="372"/>
      <c r="BG200" s="372"/>
      <c r="BH200" s="372"/>
      <c r="BI200" s="372"/>
      <c r="BJ200" s="372"/>
      <c r="BK200" s="372"/>
      <c r="BL200" s="372"/>
      <c r="BM200" s="372"/>
      <c r="BN200" s="372"/>
      <c r="BO200" s="372"/>
      <c r="BP200" s="372"/>
      <c r="BQ200" s="372"/>
      <c r="BR200" s="372"/>
      <c r="BS200" s="372"/>
      <c r="BT200" s="372"/>
      <c r="BU200" s="372"/>
      <c r="BV200" s="372"/>
      <c r="BW200" s="372"/>
      <c r="BX200" s="387"/>
      <c r="BY200" s="372"/>
    </row>
    <row r="201" spans="46:77" s="292" customFormat="1" x14ac:dyDescent="0.2">
      <c r="AT201" s="389"/>
      <c r="AU201" s="354"/>
      <c r="AV201" s="355"/>
      <c r="AY201" s="372"/>
      <c r="AZ201" s="372"/>
      <c r="BA201" s="372"/>
      <c r="BB201" s="372"/>
      <c r="BC201" s="372"/>
      <c r="BD201" s="372"/>
      <c r="BE201" s="360"/>
      <c r="BF201" s="372"/>
      <c r="BG201" s="372"/>
      <c r="BH201" s="372"/>
      <c r="BI201" s="372"/>
      <c r="BJ201" s="372"/>
      <c r="BK201" s="372"/>
      <c r="BL201" s="372"/>
      <c r="BM201" s="372"/>
      <c r="BN201" s="372"/>
      <c r="BO201" s="372"/>
      <c r="BP201" s="372"/>
      <c r="BQ201" s="372"/>
      <c r="BR201" s="372"/>
      <c r="BS201" s="372"/>
      <c r="BT201" s="372"/>
      <c r="BU201" s="372"/>
      <c r="BV201" s="372"/>
      <c r="BW201" s="372"/>
      <c r="BX201" s="387"/>
      <c r="BY201" s="372"/>
    </row>
    <row r="202" spans="46:77" s="292" customFormat="1" x14ac:dyDescent="0.2">
      <c r="AT202" s="389"/>
      <c r="AU202" s="354"/>
      <c r="AV202" s="355"/>
      <c r="AY202" s="372"/>
      <c r="AZ202" s="372"/>
      <c r="BA202" s="372"/>
      <c r="BB202" s="372"/>
      <c r="BC202" s="372"/>
      <c r="BD202" s="372"/>
      <c r="BE202" s="360"/>
      <c r="BF202" s="372"/>
      <c r="BG202" s="372"/>
      <c r="BH202" s="372"/>
      <c r="BI202" s="372"/>
      <c r="BJ202" s="372"/>
      <c r="BK202" s="372"/>
      <c r="BL202" s="372"/>
      <c r="BM202" s="372"/>
      <c r="BN202" s="372"/>
      <c r="BO202" s="372"/>
      <c r="BP202" s="372"/>
      <c r="BQ202" s="372"/>
      <c r="BR202" s="372"/>
      <c r="BS202" s="372"/>
      <c r="BT202" s="372"/>
      <c r="BU202" s="372"/>
      <c r="BV202" s="372"/>
      <c r="BW202" s="372"/>
      <c r="BX202" s="387"/>
      <c r="BY202" s="372"/>
    </row>
    <row r="203" spans="46:77" s="292" customFormat="1" x14ac:dyDescent="0.2">
      <c r="AT203" s="389"/>
      <c r="AU203" s="354"/>
      <c r="AV203" s="355"/>
      <c r="AY203" s="372"/>
      <c r="AZ203" s="372"/>
      <c r="BA203" s="372"/>
      <c r="BB203" s="372"/>
      <c r="BC203" s="372"/>
      <c r="BD203" s="372"/>
      <c r="BE203" s="360"/>
      <c r="BF203" s="372"/>
      <c r="BG203" s="372"/>
      <c r="BH203" s="372"/>
      <c r="BI203" s="372"/>
      <c r="BJ203" s="372"/>
      <c r="BK203" s="372"/>
      <c r="BL203" s="372"/>
      <c r="BM203" s="372"/>
      <c r="BN203" s="372"/>
      <c r="BO203" s="372"/>
      <c r="BP203" s="372"/>
      <c r="BQ203" s="372"/>
      <c r="BR203" s="372"/>
      <c r="BS203" s="372"/>
      <c r="BT203" s="372"/>
      <c r="BU203" s="372"/>
      <c r="BV203" s="372"/>
      <c r="BW203" s="372"/>
      <c r="BX203" s="387"/>
      <c r="BY203" s="372"/>
    </row>
    <row r="204" spans="46:77" s="292" customFormat="1" x14ac:dyDescent="0.2">
      <c r="AT204" s="389"/>
      <c r="AU204" s="354"/>
      <c r="AV204" s="355"/>
      <c r="AY204" s="372"/>
      <c r="AZ204" s="372"/>
      <c r="BA204" s="372"/>
      <c r="BB204" s="372"/>
      <c r="BC204" s="372"/>
      <c r="BD204" s="372"/>
      <c r="BE204" s="360"/>
      <c r="BF204" s="372"/>
      <c r="BG204" s="372"/>
      <c r="BH204" s="372"/>
      <c r="BI204" s="372"/>
      <c r="BJ204" s="372"/>
      <c r="BK204" s="372"/>
      <c r="BL204" s="372"/>
      <c r="BM204" s="372"/>
      <c r="BN204" s="372"/>
      <c r="BO204" s="372"/>
      <c r="BP204" s="372"/>
      <c r="BQ204" s="372"/>
      <c r="BR204" s="372"/>
      <c r="BS204" s="372"/>
      <c r="BT204" s="372"/>
      <c r="BU204" s="372"/>
      <c r="BV204" s="372"/>
      <c r="BW204" s="372"/>
      <c r="BX204" s="387"/>
      <c r="BY204" s="372"/>
    </row>
    <row r="205" spans="46:77" s="292" customFormat="1" x14ac:dyDescent="0.2">
      <c r="AT205" s="389"/>
      <c r="AU205" s="354"/>
      <c r="AV205" s="355"/>
      <c r="AY205" s="372"/>
      <c r="AZ205" s="372"/>
      <c r="BA205" s="372"/>
      <c r="BB205" s="372"/>
      <c r="BC205" s="372"/>
      <c r="BD205" s="372"/>
      <c r="BE205" s="360"/>
      <c r="BF205" s="372"/>
      <c r="BG205" s="372"/>
      <c r="BH205" s="372"/>
      <c r="BI205" s="372"/>
      <c r="BJ205" s="372"/>
      <c r="BK205" s="372"/>
      <c r="BL205" s="372"/>
      <c r="BM205" s="372"/>
      <c r="BN205" s="372"/>
      <c r="BO205" s="372"/>
      <c r="BP205" s="372"/>
      <c r="BQ205" s="372"/>
      <c r="BR205" s="372"/>
      <c r="BS205" s="372"/>
      <c r="BT205" s="372"/>
      <c r="BU205" s="372"/>
      <c r="BV205" s="372"/>
      <c r="BW205" s="372"/>
      <c r="BX205" s="387"/>
      <c r="BY205" s="372"/>
    </row>
    <row r="206" spans="46:77" s="292" customFormat="1" x14ac:dyDescent="0.2">
      <c r="AT206" s="389"/>
      <c r="AU206" s="354"/>
      <c r="AV206" s="355"/>
      <c r="AY206" s="372"/>
      <c r="AZ206" s="372"/>
      <c r="BA206" s="372"/>
      <c r="BB206" s="372"/>
      <c r="BC206" s="372"/>
      <c r="BD206" s="372"/>
      <c r="BE206" s="360"/>
      <c r="BF206" s="372"/>
      <c r="BG206" s="372"/>
      <c r="BH206" s="372"/>
      <c r="BI206" s="372"/>
      <c r="BJ206" s="372"/>
      <c r="BK206" s="372"/>
      <c r="BL206" s="372"/>
      <c r="BM206" s="372"/>
      <c r="BN206" s="372"/>
      <c r="BO206" s="372"/>
      <c r="BP206" s="372"/>
      <c r="BQ206" s="372"/>
      <c r="BR206" s="372"/>
      <c r="BS206" s="372"/>
      <c r="BT206" s="372"/>
      <c r="BU206" s="372"/>
      <c r="BV206" s="372"/>
      <c r="BW206" s="372"/>
      <c r="BX206" s="387"/>
      <c r="BY206" s="372"/>
    </row>
    <row r="207" spans="46:77" s="292" customFormat="1" x14ac:dyDescent="0.2">
      <c r="AT207" s="389"/>
      <c r="AU207" s="354"/>
      <c r="AV207" s="355"/>
      <c r="AY207" s="372"/>
      <c r="AZ207" s="372"/>
      <c r="BA207" s="372"/>
      <c r="BB207" s="372"/>
      <c r="BC207" s="372"/>
      <c r="BD207" s="372"/>
      <c r="BE207" s="360"/>
      <c r="BF207" s="372"/>
      <c r="BG207" s="372"/>
      <c r="BH207" s="372"/>
      <c r="BI207" s="372"/>
      <c r="BJ207" s="372"/>
      <c r="BK207" s="372"/>
      <c r="BL207" s="372"/>
      <c r="BM207" s="372"/>
      <c r="BN207" s="372"/>
      <c r="BO207" s="372"/>
      <c r="BP207" s="372"/>
      <c r="BQ207" s="372"/>
      <c r="BR207" s="372"/>
      <c r="BS207" s="372"/>
      <c r="BT207" s="372"/>
      <c r="BU207" s="372"/>
      <c r="BV207" s="372"/>
      <c r="BW207" s="372"/>
      <c r="BX207" s="387"/>
      <c r="BY207" s="372"/>
    </row>
    <row r="208" spans="46:77" s="292" customFormat="1" x14ac:dyDescent="0.2">
      <c r="AT208" s="389"/>
      <c r="AU208" s="354"/>
      <c r="AV208" s="355"/>
      <c r="AY208" s="372"/>
      <c r="AZ208" s="372"/>
      <c r="BA208" s="372"/>
      <c r="BB208" s="372"/>
      <c r="BC208" s="372"/>
      <c r="BD208" s="372"/>
      <c r="BE208" s="360"/>
      <c r="BF208" s="372"/>
      <c r="BG208" s="372"/>
      <c r="BH208" s="372"/>
      <c r="BI208" s="372"/>
      <c r="BJ208" s="372"/>
      <c r="BK208" s="372"/>
      <c r="BL208" s="372"/>
      <c r="BM208" s="372"/>
      <c r="BN208" s="372"/>
      <c r="BO208" s="372"/>
      <c r="BP208" s="372"/>
      <c r="BQ208" s="372"/>
      <c r="BR208" s="372"/>
      <c r="BS208" s="372"/>
      <c r="BT208" s="372"/>
      <c r="BU208" s="372"/>
      <c r="BV208" s="372"/>
      <c r="BW208" s="372"/>
      <c r="BX208" s="387"/>
      <c r="BY208" s="372"/>
    </row>
    <row r="209" spans="46:77" s="292" customFormat="1" x14ac:dyDescent="0.2">
      <c r="AT209" s="389"/>
      <c r="AU209" s="354"/>
      <c r="AV209" s="355"/>
      <c r="AY209" s="372"/>
      <c r="AZ209" s="372"/>
      <c r="BA209" s="372"/>
      <c r="BB209" s="372"/>
      <c r="BC209" s="372"/>
      <c r="BD209" s="372"/>
      <c r="BE209" s="360"/>
      <c r="BF209" s="372"/>
      <c r="BG209" s="372"/>
      <c r="BH209" s="372"/>
      <c r="BI209" s="372"/>
      <c r="BJ209" s="372"/>
      <c r="BK209" s="372"/>
      <c r="BL209" s="372"/>
      <c r="BM209" s="372"/>
      <c r="BN209" s="372"/>
      <c r="BO209" s="372"/>
      <c r="BP209" s="372"/>
      <c r="BQ209" s="372"/>
      <c r="BR209" s="372"/>
      <c r="BS209" s="372"/>
      <c r="BT209" s="372"/>
      <c r="BU209" s="372"/>
      <c r="BV209" s="372"/>
      <c r="BW209" s="372"/>
      <c r="BX209" s="387"/>
      <c r="BY209" s="372"/>
    </row>
    <row r="210" spans="46:77" s="292" customFormat="1" x14ac:dyDescent="0.2">
      <c r="AT210" s="389"/>
      <c r="AU210" s="354"/>
      <c r="AV210" s="354"/>
      <c r="AY210" s="372"/>
      <c r="AZ210" s="372"/>
      <c r="BA210" s="372"/>
      <c r="BB210" s="372"/>
      <c r="BC210" s="372"/>
      <c r="BD210" s="372"/>
      <c r="BE210" s="360"/>
      <c r="BF210" s="372"/>
      <c r="BG210" s="372"/>
      <c r="BH210" s="372"/>
      <c r="BI210" s="372"/>
      <c r="BJ210" s="372"/>
      <c r="BK210" s="372"/>
      <c r="BL210" s="372"/>
      <c r="BM210" s="372"/>
      <c r="BN210" s="372"/>
      <c r="BO210" s="372"/>
      <c r="BP210" s="372"/>
      <c r="BQ210" s="372"/>
      <c r="BR210" s="372"/>
      <c r="BS210" s="372"/>
      <c r="BT210" s="372"/>
      <c r="BU210" s="372"/>
      <c r="BV210" s="372"/>
      <c r="BW210" s="372"/>
      <c r="BX210" s="387"/>
      <c r="BY210" s="372"/>
    </row>
    <row r="211" spans="46:77" s="292" customFormat="1" x14ac:dyDescent="0.2">
      <c r="AT211" s="389"/>
      <c r="AU211" s="354"/>
      <c r="AV211" s="354"/>
      <c r="AY211" s="372"/>
      <c r="AZ211" s="372"/>
      <c r="BA211" s="372"/>
      <c r="BB211" s="372"/>
      <c r="BC211" s="372"/>
      <c r="BD211" s="372"/>
      <c r="BE211" s="360"/>
      <c r="BF211" s="372"/>
      <c r="BG211" s="372"/>
      <c r="BH211" s="372"/>
      <c r="BI211" s="372"/>
      <c r="BJ211" s="372"/>
      <c r="BK211" s="372"/>
      <c r="BL211" s="372"/>
      <c r="BM211" s="372"/>
      <c r="BN211" s="372"/>
      <c r="BO211" s="372"/>
      <c r="BP211" s="372"/>
      <c r="BQ211" s="372"/>
      <c r="BR211" s="372"/>
      <c r="BS211" s="372"/>
      <c r="BT211" s="372"/>
      <c r="BU211" s="372"/>
      <c r="BV211" s="372"/>
      <c r="BW211" s="372"/>
      <c r="BX211" s="387"/>
      <c r="BY211" s="372"/>
    </row>
    <row r="212" spans="46:77" s="292" customFormat="1" x14ac:dyDescent="0.2">
      <c r="AT212" s="389"/>
      <c r="AU212" s="354"/>
      <c r="AV212" s="354"/>
      <c r="AY212" s="372"/>
      <c r="AZ212" s="372"/>
      <c r="BA212" s="372"/>
      <c r="BB212" s="372"/>
      <c r="BC212" s="372"/>
      <c r="BD212" s="372"/>
      <c r="BE212" s="360"/>
      <c r="BF212" s="372"/>
      <c r="BG212" s="372"/>
      <c r="BH212" s="372"/>
      <c r="BI212" s="372"/>
      <c r="BJ212" s="372"/>
      <c r="BK212" s="372"/>
      <c r="BL212" s="372"/>
      <c r="BM212" s="372"/>
      <c r="BN212" s="372"/>
      <c r="BO212" s="372"/>
      <c r="BP212" s="372"/>
      <c r="BQ212" s="372"/>
      <c r="BR212" s="372"/>
      <c r="BS212" s="372"/>
      <c r="BT212" s="372"/>
      <c r="BU212" s="372"/>
      <c r="BV212" s="372"/>
      <c r="BW212" s="372"/>
      <c r="BX212" s="387"/>
      <c r="BY212" s="372"/>
    </row>
    <row r="213" spans="46:77" s="292" customFormat="1" x14ac:dyDescent="0.2">
      <c r="AT213" s="389"/>
      <c r="AU213" s="354"/>
      <c r="AV213" s="354"/>
      <c r="AY213" s="372"/>
      <c r="AZ213" s="372"/>
      <c r="BA213" s="372"/>
      <c r="BB213" s="372"/>
      <c r="BC213" s="372"/>
      <c r="BD213" s="372"/>
      <c r="BE213" s="360"/>
      <c r="BF213" s="372"/>
      <c r="BG213" s="372"/>
      <c r="BH213" s="372"/>
      <c r="BI213" s="372"/>
      <c r="BJ213" s="372"/>
      <c r="BK213" s="372"/>
      <c r="BL213" s="372"/>
      <c r="BM213" s="372"/>
      <c r="BN213" s="372"/>
      <c r="BO213" s="372"/>
      <c r="BP213" s="372"/>
      <c r="BQ213" s="372"/>
      <c r="BR213" s="372"/>
      <c r="BS213" s="372"/>
      <c r="BT213" s="372"/>
      <c r="BU213" s="372"/>
      <c r="BV213" s="372"/>
      <c r="BW213" s="372"/>
      <c r="BX213" s="387"/>
      <c r="BY213" s="372"/>
    </row>
    <row r="214" spans="46:77" s="292" customFormat="1" x14ac:dyDescent="0.2">
      <c r="AT214" s="389"/>
      <c r="AU214" s="354"/>
      <c r="AV214" s="354"/>
      <c r="AY214" s="372"/>
      <c r="AZ214" s="372"/>
      <c r="BA214" s="372"/>
      <c r="BB214" s="372"/>
      <c r="BC214" s="372"/>
      <c r="BD214" s="372"/>
      <c r="BE214" s="360"/>
      <c r="BF214" s="372"/>
      <c r="BG214" s="372"/>
      <c r="BH214" s="372"/>
      <c r="BI214" s="372"/>
      <c r="BJ214" s="372"/>
      <c r="BK214" s="372"/>
      <c r="BL214" s="372"/>
      <c r="BM214" s="372"/>
      <c r="BN214" s="372"/>
      <c r="BO214" s="372"/>
      <c r="BP214" s="372"/>
      <c r="BQ214" s="372"/>
      <c r="BR214" s="372"/>
      <c r="BS214" s="372"/>
      <c r="BT214" s="372"/>
      <c r="BU214" s="372"/>
      <c r="BV214" s="372"/>
      <c r="BW214" s="372"/>
      <c r="BX214" s="387"/>
      <c r="BY214" s="372"/>
    </row>
    <row r="215" spans="46:77" s="292" customFormat="1" x14ac:dyDescent="0.2">
      <c r="AT215" s="389"/>
      <c r="AU215" s="354"/>
      <c r="AV215" s="354"/>
      <c r="AY215" s="372"/>
      <c r="AZ215" s="372"/>
      <c r="BA215" s="372"/>
      <c r="BB215" s="372"/>
      <c r="BC215" s="372"/>
      <c r="BD215" s="372"/>
      <c r="BE215" s="360"/>
      <c r="BF215" s="372"/>
      <c r="BG215" s="372"/>
      <c r="BH215" s="372"/>
      <c r="BI215" s="372"/>
      <c r="BJ215" s="372"/>
      <c r="BK215" s="372"/>
      <c r="BL215" s="372"/>
      <c r="BM215" s="372"/>
      <c r="BN215" s="372"/>
      <c r="BO215" s="372"/>
      <c r="BP215" s="372"/>
      <c r="BQ215" s="372"/>
      <c r="BR215" s="372"/>
      <c r="BS215" s="372"/>
      <c r="BT215" s="372"/>
      <c r="BU215" s="372"/>
      <c r="BV215" s="372"/>
      <c r="BW215" s="372"/>
      <c r="BX215" s="387"/>
      <c r="BY215" s="372"/>
    </row>
    <row r="216" spans="46:77" s="292" customFormat="1" x14ac:dyDescent="0.2">
      <c r="AT216" s="389"/>
      <c r="AU216" s="354"/>
      <c r="AV216" s="354"/>
      <c r="AY216" s="372"/>
      <c r="AZ216" s="372"/>
      <c r="BA216" s="372"/>
      <c r="BB216" s="372"/>
      <c r="BC216" s="372"/>
      <c r="BD216" s="372"/>
      <c r="BE216" s="360"/>
      <c r="BF216" s="372"/>
      <c r="BG216" s="372"/>
      <c r="BH216" s="372"/>
      <c r="BI216" s="372"/>
      <c r="BJ216" s="372"/>
      <c r="BK216" s="372"/>
      <c r="BL216" s="372"/>
      <c r="BM216" s="372"/>
      <c r="BN216" s="372"/>
      <c r="BO216" s="372"/>
      <c r="BP216" s="372"/>
      <c r="BQ216" s="372"/>
      <c r="BR216" s="372"/>
      <c r="BS216" s="372"/>
      <c r="BT216" s="372"/>
      <c r="BU216" s="372"/>
      <c r="BV216" s="372"/>
      <c r="BW216" s="372"/>
      <c r="BX216" s="387"/>
      <c r="BY216" s="372"/>
    </row>
    <row r="217" spans="46:77" s="292" customFormat="1" x14ac:dyDescent="0.2">
      <c r="AT217" s="389"/>
      <c r="AU217" s="354"/>
      <c r="AV217" s="354"/>
      <c r="AY217" s="372"/>
      <c r="AZ217" s="372"/>
      <c r="BA217" s="372"/>
      <c r="BB217" s="372"/>
      <c r="BC217" s="372"/>
      <c r="BD217" s="372"/>
      <c r="BE217" s="360"/>
      <c r="BF217" s="372"/>
      <c r="BG217" s="372"/>
      <c r="BH217" s="372"/>
      <c r="BI217" s="372"/>
      <c r="BJ217" s="372"/>
      <c r="BK217" s="372"/>
      <c r="BL217" s="372"/>
      <c r="BM217" s="372"/>
      <c r="BN217" s="372"/>
      <c r="BO217" s="372"/>
      <c r="BP217" s="372"/>
      <c r="BQ217" s="372"/>
      <c r="BR217" s="372"/>
      <c r="BS217" s="372"/>
      <c r="BT217" s="372"/>
      <c r="BU217" s="372"/>
      <c r="BV217" s="372"/>
      <c r="BW217" s="372"/>
      <c r="BX217" s="387"/>
      <c r="BY217" s="372"/>
    </row>
    <row r="218" spans="46:77" s="292" customFormat="1" x14ac:dyDescent="0.2">
      <c r="AT218" s="389"/>
      <c r="AU218" s="354"/>
      <c r="AV218" s="354"/>
      <c r="AY218" s="372"/>
      <c r="AZ218" s="372"/>
      <c r="BA218" s="372"/>
      <c r="BB218" s="372"/>
      <c r="BC218" s="372"/>
      <c r="BD218" s="372"/>
      <c r="BE218" s="360"/>
      <c r="BF218" s="372"/>
      <c r="BG218" s="372"/>
      <c r="BH218" s="372"/>
      <c r="BI218" s="372"/>
      <c r="BJ218" s="372"/>
      <c r="BK218" s="372"/>
      <c r="BL218" s="372"/>
      <c r="BM218" s="372"/>
      <c r="BN218" s="372"/>
      <c r="BO218" s="372"/>
      <c r="BP218" s="372"/>
      <c r="BQ218" s="372"/>
      <c r="BR218" s="372"/>
      <c r="BS218" s="372"/>
      <c r="BT218" s="372"/>
      <c r="BU218" s="372"/>
      <c r="BV218" s="372"/>
      <c r="BW218" s="372"/>
      <c r="BX218" s="387"/>
      <c r="BY218" s="372"/>
    </row>
    <row r="219" spans="46:77" s="292" customFormat="1" x14ac:dyDescent="0.2">
      <c r="AT219" s="389"/>
      <c r="AU219" s="354"/>
      <c r="AV219" s="354"/>
      <c r="AY219" s="372"/>
      <c r="AZ219" s="372"/>
      <c r="BA219" s="372"/>
      <c r="BB219" s="372"/>
      <c r="BC219" s="372"/>
      <c r="BD219" s="372"/>
      <c r="BE219" s="360"/>
      <c r="BF219" s="372"/>
      <c r="BG219" s="372"/>
      <c r="BH219" s="372"/>
      <c r="BI219" s="372"/>
      <c r="BJ219" s="372"/>
      <c r="BK219" s="372"/>
      <c r="BL219" s="372"/>
      <c r="BM219" s="372"/>
      <c r="BN219" s="372"/>
      <c r="BO219" s="372"/>
      <c r="BP219" s="372"/>
      <c r="BQ219" s="372"/>
      <c r="BR219" s="372"/>
      <c r="BS219" s="372"/>
      <c r="BT219" s="372"/>
      <c r="BU219" s="372"/>
      <c r="BV219" s="372"/>
      <c r="BW219" s="372"/>
      <c r="BX219" s="387"/>
      <c r="BY219" s="372"/>
    </row>
    <row r="220" spans="46:77" s="292" customFormat="1" x14ac:dyDescent="0.2">
      <c r="AT220" s="389"/>
      <c r="AU220" s="354"/>
      <c r="AV220" s="354"/>
      <c r="AY220" s="372"/>
      <c r="AZ220" s="372"/>
      <c r="BA220" s="372"/>
      <c r="BB220" s="372"/>
      <c r="BC220" s="372"/>
      <c r="BD220" s="372"/>
      <c r="BE220" s="360"/>
      <c r="BF220" s="372"/>
      <c r="BG220" s="372"/>
      <c r="BH220" s="372"/>
      <c r="BI220" s="372"/>
      <c r="BJ220" s="372"/>
      <c r="BK220" s="372"/>
      <c r="BL220" s="372"/>
      <c r="BM220" s="372"/>
      <c r="BN220" s="372"/>
      <c r="BO220" s="372"/>
      <c r="BP220" s="372"/>
      <c r="BQ220" s="372"/>
      <c r="BR220" s="372"/>
      <c r="BS220" s="372"/>
      <c r="BT220" s="372"/>
      <c r="BU220" s="372"/>
      <c r="BV220" s="372"/>
      <c r="BW220" s="372"/>
      <c r="BX220" s="387"/>
      <c r="BY220" s="372"/>
    </row>
    <row r="221" spans="46:77" s="292" customFormat="1" x14ac:dyDescent="0.2">
      <c r="AT221" s="389"/>
      <c r="AU221" s="354"/>
      <c r="AV221" s="354"/>
      <c r="AY221" s="372"/>
      <c r="AZ221" s="372"/>
      <c r="BA221" s="372"/>
      <c r="BB221" s="372"/>
      <c r="BC221" s="372"/>
      <c r="BD221" s="372"/>
      <c r="BE221" s="360"/>
      <c r="BF221" s="372"/>
      <c r="BG221" s="372"/>
      <c r="BH221" s="372"/>
      <c r="BI221" s="372"/>
      <c r="BJ221" s="372"/>
      <c r="BK221" s="372"/>
      <c r="BL221" s="372"/>
      <c r="BM221" s="372"/>
      <c r="BN221" s="372"/>
      <c r="BO221" s="372"/>
      <c r="BP221" s="372"/>
      <c r="BQ221" s="372"/>
      <c r="BR221" s="372"/>
      <c r="BS221" s="372"/>
      <c r="BT221" s="372"/>
      <c r="BU221" s="372"/>
      <c r="BV221" s="372"/>
      <c r="BW221" s="372"/>
      <c r="BX221" s="387"/>
      <c r="BY221" s="372"/>
    </row>
    <row r="222" spans="46:77" s="292" customFormat="1" x14ac:dyDescent="0.2">
      <c r="AT222" s="389"/>
      <c r="AU222" s="354"/>
      <c r="AV222" s="354"/>
      <c r="AY222" s="372"/>
      <c r="AZ222" s="372"/>
      <c r="BA222" s="372"/>
      <c r="BB222" s="372"/>
      <c r="BC222" s="372"/>
      <c r="BD222" s="372"/>
      <c r="BE222" s="360"/>
      <c r="BF222" s="372"/>
      <c r="BG222" s="372"/>
      <c r="BH222" s="372"/>
      <c r="BI222" s="372"/>
      <c r="BJ222" s="372"/>
      <c r="BK222" s="372"/>
      <c r="BL222" s="372"/>
      <c r="BM222" s="372"/>
      <c r="BN222" s="372"/>
      <c r="BO222" s="372"/>
      <c r="BP222" s="372"/>
      <c r="BQ222" s="372"/>
      <c r="BR222" s="372"/>
      <c r="BS222" s="372"/>
      <c r="BT222" s="372"/>
      <c r="BU222" s="372"/>
      <c r="BV222" s="372"/>
      <c r="BW222" s="372"/>
      <c r="BX222" s="387"/>
      <c r="BY222" s="372"/>
    </row>
    <row r="223" spans="46:77" s="292" customFormat="1" x14ac:dyDescent="0.2">
      <c r="AT223" s="389"/>
      <c r="AU223" s="354"/>
      <c r="AV223" s="354"/>
      <c r="AY223" s="372"/>
      <c r="AZ223" s="372"/>
      <c r="BA223" s="372"/>
      <c r="BB223" s="372"/>
      <c r="BC223" s="372"/>
      <c r="BD223" s="372"/>
      <c r="BE223" s="360"/>
      <c r="BF223" s="372"/>
      <c r="BG223" s="372"/>
      <c r="BH223" s="372"/>
      <c r="BI223" s="372"/>
      <c r="BJ223" s="372"/>
      <c r="BK223" s="372"/>
      <c r="BL223" s="372"/>
      <c r="BM223" s="372"/>
      <c r="BN223" s="372"/>
      <c r="BO223" s="372"/>
      <c r="BP223" s="372"/>
      <c r="BQ223" s="372"/>
      <c r="BR223" s="372"/>
      <c r="BS223" s="372"/>
      <c r="BT223" s="372"/>
      <c r="BU223" s="372"/>
      <c r="BV223" s="372"/>
      <c r="BW223" s="372"/>
      <c r="BX223" s="387"/>
      <c r="BY223" s="372"/>
    </row>
    <row r="224" spans="46:77" s="292" customFormat="1" x14ac:dyDescent="0.2">
      <c r="AT224" s="389"/>
      <c r="AU224" s="354"/>
      <c r="AV224" s="354"/>
      <c r="AY224" s="372"/>
      <c r="AZ224" s="372"/>
      <c r="BA224" s="372"/>
      <c r="BB224" s="372"/>
      <c r="BC224" s="372"/>
      <c r="BD224" s="372"/>
      <c r="BE224" s="360"/>
      <c r="BF224" s="372"/>
      <c r="BG224" s="372"/>
      <c r="BH224" s="372"/>
      <c r="BI224" s="372"/>
      <c r="BJ224" s="372"/>
      <c r="BK224" s="372"/>
      <c r="BL224" s="372"/>
      <c r="BM224" s="372"/>
      <c r="BN224" s="372"/>
      <c r="BO224" s="372"/>
      <c r="BP224" s="372"/>
      <c r="BQ224" s="372"/>
      <c r="BR224" s="372"/>
      <c r="BS224" s="372"/>
      <c r="BT224" s="372"/>
      <c r="BU224" s="372"/>
      <c r="BV224" s="372"/>
      <c r="BW224" s="372"/>
      <c r="BX224" s="387"/>
      <c r="BY224" s="372"/>
    </row>
    <row r="225" spans="46:77" s="292" customFormat="1" x14ac:dyDescent="0.2">
      <c r="AT225" s="389"/>
      <c r="AU225" s="354"/>
      <c r="AV225" s="354"/>
      <c r="AY225" s="372"/>
      <c r="AZ225" s="372"/>
      <c r="BA225" s="372"/>
      <c r="BB225" s="372"/>
      <c r="BC225" s="372"/>
      <c r="BD225" s="372"/>
      <c r="BE225" s="360"/>
      <c r="BF225" s="372"/>
      <c r="BG225" s="372"/>
      <c r="BH225" s="372"/>
      <c r="BI225" s="372"/>
      <c r="BJ225" s="372"/>
      <c r="BK225" s="372"/>
      <c r="BL225" s="372"/>
      <c r="BM225" s="372"/>
      <c r="BN225" s="372"/>
      <c r="BO225" s="372"/>
      <c r="BP225" s="372"/>
      <c r="BQ225" s="372"/>
      <c r="BR225" s="372"/>
      <c r="BS225" s="372"/>
      <c r="BT225" s="372"/>
      <c r="BU225" s="372"/>
      <c r="BV225" s="372"/>
      <c r="BW225" s="372"/>
      <c r="BX225" s="387"/>
      <c r="BY225" s="372"/>
    </row>
    <row r="226" spans="46:77" s="292" customFormat="1" x14ac:dyDescent="0.2">
      <c r="AT226" s="389"/>
      <c r="AU226" s="354"/>
      <c r="AV226" s="354"/>
      <c r="AY226" s="372"/>
      <c r="AZ226" s="372"/>
      <c r="BA226" s="372"/>
      <c r="BB226" s="372"/>
      <c r="BC226" s="372"/>
      <c r="BD226" s="372"/>
      <c r="BE226" s="360"/>
      <c r="BF226" s="372"/>
      <c r="BG226" s="372"/>
      <c r="BH226" s="372"/>
      <c r="BI226" s="372"/>
      <c r="BJ226" s="372"/>
      <c r="BK226" s="372"/>
      <c r="BL226" s="372"/>
      <c r="BM226" s="372"/>
      <c r="BN226" s="372"/>
      <c r="BO226" s="372"/>
      <c r="BP226" s="372"/>
      <c r="BQ226" s="372"/>
      <c r="BR226" s="372"/>
      <c r="BS226" s="372"/>
      <c r="BT226" s="372"/>
      <c r="BU226" s="372"/>
      <c r="BV226" s="372"/>
      <c r="BW226" s="372"/>
      <c r="BX226" s="387"/>
      <c r="BY226" s="372"/>
    </row>
    <row r="227" spans="46:77" s="292" customFormat="1" x14ac:dyDescent="0.2">
      <c r="AT227" s="389"/>
      <c r="AU227" s="354"/>
      <c r="AV227" s="354"/>
      <c r="AY227" s="372"/>
      <c r="AZ227" s="372"/>
      <c r="BA227" s="372"/>
      <c r="BB227" s="372"/>
      <c r="BC227" s="372"/>
      <c r="BD227" s="372"/>
      <c r="BE227" s="360"/>
      <c r="BF227" s="372"/>
      <c r="BG227" s="372"/>
      <c r="BH227" s="372"/>
      <c r="BI227" s="372"/>
      <c r="BJ227" s="372"/>
      <c r="BK227" s="372"/>
      <c r="BL227" s="372"/>
      <c r="BM227" s="372"/>
      <c r="BN227" s="372"/>
      <c r="BO227" s="372"/>
      <c r="BP227" s="372"/>
      <c r="BQ227" s="372"/>
      <c r="BR227" s="372"/>
      <c r="BS227" s="372"/>
      <c r="BT227" s="372"/>
      <c r="BU227" s="372"/>
      <c r="BV227" s="372"/>
      <c r="BW227" s="372"/>
      <c r="BX227" s="387"/>
      <c r="BY227" s="372"/>
    </row>
    <row r="228" spans="46:77" s="292" customFormat="1" x14ac:dyDescent="0.2">
      <c r="AT228" s="389"/>
      <c r="AU228" s="354"/>
      <c r="AV228" s="354"/>
      <c r="AY228" s="372"/>
      <c r="AZ228" s="372"/>
      <c r="BA228" s="372"/>
      <c r="BB228" s="372"/>
      <c r="BC228" s="372"/>
      <c r="BD228" s="372"/>
      <c r="BE228" s="360"/>
      <c r="BF228" s="372"/>
      <c r="BG228" s="372"/>
      <c r="BH228" s="372"/>
      <c r="BI228" s="372"/>
      <c r="BJ228" s="372"/>
      <c r="BK228" s="372"/>
      <c r="BL228" s="372"/>
      <c r="BM228" s="372"/>
      <c r="BN228" s="372"/>
      <c r="BO228" s="372"/>
      <c r="BP228" s="372"/>
      <c r="BQ228" s="372"/>
      <c r="BR228" s="372"/>
      <c r="BS228" s="372"/>
      <c r="BT228" s="372"/>
      <c r="BU228" s="372"/>
      <c r="BV228" s="372"/>
      <c r="BW228" s="372"/>
      <c r="BX228" s="387"/>
      <c r="BY228" s="372"/>
    </row>
    <row r="229" spans="46:77" s="292" customFormat="1" x14ac:dyDescent="0.2">
      <c r="AT229" s="389"/>
      <c r="AU229" s="354"/>
      <c r="AV229" s="354"/>
      <c r="AY229" s="372"/>
      <c r="AZ229" s="372"/>
      <c r="BA229" s="372"/>
      <c r="BB229" s="372"/>
      <c r="BC229" s="372"/>
      <c r="BD229" s="372"/>
      <c r="BE229" s="360"/>
      <c r="BF229" s="372"/>
      <c r="BG229" s="372"/>
      <c r="BH229" s="372"/>
      <c r="BI229" s="372"/>
      <c r="BJ229" s="372"/>
      <c r="BK229" s="372"/>
      <c r="BL229" s="372"/>
      <c r="BM229" s="372"/>
      <c r="BN229" s="372"/>
      <c r="BO229" s="372"/>
      <c r="BP229" s="372"/>
      <c r="BQ229" s="372"/>
      <c r="BR229" s="372"/>
      <c r="BS229" s="372"/>
      <c r="BT229" s="372"/>
      <c r="BU229" s="372"/>
      <c r="BV229" s="372"/>
      <c r="BW229" s="372"/>
      <c r="BX229" s="387"/>
      <c r="BY229" s="372"/>
    </row>
    <row r="230" spans="46:77" s="292" customFormat="1" x14ac:dyDescent="0.2">
      <c r="AT230" s="389"/>
      <c r="AU230" s="354"/>
      <c r="AV230" s="354"/>
      <c r="AY230" s="372"/>
      <c r="AZ230" s="372"/>
      <c r="BA230" s="372"/>
      <c r="BB230" s="372"/>
      <c r="BC230" s="372"/>
      <c r="BD230" s="372"/>
      <c r="BE230" s="360"/>
      <c r="BF230" s="372"/>
      <c r="BG230" s="372"/>
      <c r="BH230" s="372"/>
      <c r="BI230" s="372"/>
      <c r="BJ230" s="372"/>
      <c r="BK230" s="372"/>
      <c r="BL230" s="372"/>
      <c r="BM230" s="372"/>
      <c r="BN230" s="372"/>
      <c r="BO230" s="372"/>
      <c r="BP230" s="372"/>
      <c r="BQ230" s="372"/>
      <c r="BR230" s="372"/>
      <c r="BS230" s="372"/>
      <c r="BT230" s="372"/>
      <c r="BU230" s="372"/>
      <c r="BV230" s="372"/>
      <c r="BW230" s="372"/>
      <c r="BX230" s="387"/>
      <c r="BY230" s="372"/>
    </row>
    <row r="231" spans="46:77" s="292" customFormat="1" x14ac:dyDescent="0.2">
      <c r="AT231" s="389"/>
      <c r="AU231" s="354"/>
      <c r="AV231" s="354"/>
      <c r="AY231" s="372"/>
      <c r="AZ231" s="372"/>
      <c r="BA231" s="372"/>
      <c r="BB231" s="372"/>
      <c r="BC231" s="372"/>
      <c r="BD231" s="372"/>
      <c r="BE231" s="360"/>
      <c r="BF231" s="372"/>
      <c r="BG231" s="372"/>
      <c r="BH231" s="372"/>
      <c r="BI231" s="372"/>
      <c r="BJ231" s="372"/>
      <c r="BK231" s="372"/>
      <c r="BL231" s="372"/>
      <c r="BM231" s="372"/>
      <c r="BN231" s="372"/>
      <c r="BO231" s="372"/>
      <c r="BP231" s="372"/>
      <c r="BQ231" s="372"/>
      <c r="BR231" s="372"/>
      <c r="BS231" s="372"/>
      <c r="BT231" s="372"/>
      <c r="BU231" s="372"/>
      <c r="BV231" s="372"/>
      <c r="BW231" s="372"/>
      <c r="BX231" s="387"/>
      <c r="BY231" s="372"/>
    </row>
    <row r="232" spans="46:77" s="292" customFormat="1" x14ac:dyDescent="0.2">
      <c r="AT232" s="389"/>
      <c r="AU232" s="354"/>
      <c r="AV232" s="354"/>
      <c r="AY232" s="372"/>
      <c r="AZ232" s="372"/>
      <c r="BA232" s="372"/>
      <c r="BB232" s="372"/>
      <c r="BC232" s="372"/>
      <c r="BD232" s="372"/>
      <c r="BE232" s="360"/>
      <c r="BF232" s="372"/>
      <c r="BG232" s="372"/>
      <c r="BH232" s="372"/>
      <c r="BI232" s="372"/>
      <c r="BJ232" s="372"/>
      <c r="BK232" s="372"/>
      <c r="BL232" s="372"/>
      <c r="BM232" s="372"/>
      <c r="BN232" s="372"/>
      <c r="BO232" s="372"/>
      <c r="BP232" s="372"/>
      <c r="BQ232" s="372"/>
      <c r="BR232" s="372"/>
      <c r="BS232" s="372"/>
      <c r="BT232" s="372"/>
      <c r="BU232" s="372"/>
      <c r="BV232" s="372"/>
      <c r="BW232" s="372"/>
      <c r="BX232" s="387"/>
      <c r="BY232" s="372"/>
    </row>
    <row r="233" spans="46:77" s="292" customFormat="1" x14ac:dyDescent="0.2">
      <c r="AT233" s="389"/>
      <c r="AU233" s="354"/>
      <c r="AV233" s="354"/>
      <c r="AY233" s="372"/>
      <c r="AZ233" s="372"/>
      <c r="BA233" s="372"/>
      <c r="BB233" s="372"/>
      <c r="BC233" s="372"/>
      <c r="BD233" s="372"/>
      <c r="BE233" s="360"/>
      <c r="BF233" s="372"/>
      <c r="BG233" s="372"/>
      <c r="BH233" s="372"/>
      <c r="BI233" s="372"/>
      <c r="BJ233" s="372"/>
      <c r="BK233" s="372"/>
      <c r="BL233" s="372"/>
      <c r="BM233" s="372"/>
      <c r="BN233" s="372"/>
      <c r="BO233" s="372"/>
      <c r="BP233" s="372"/>
      <c r="BQ233" s="372"/>
      <c r="BR233" s="372"/>
      <c r="BS233" s="372"/>
      <c r="BT233" s="372"/>
      <c r="BU233" s="372"/>
      <c r="BV233" s="372"/>
      <c r="BW233" s="372"/>
      <c r="BX233" s="387"/>
      <c r="BY233" s="372"/>
    </row>
    <row r="234" spans="46:77" s="292" customFormat="1" x14ac:dyDescent="0.2">
      <c r="AT234" s="389"/>
      <c r="AU234" s="354"/>
      <c r="AV234" s="354"/>
      <c r="AY234" s="372"/>
      <c r="AZ234" s="372"/>
      <c r="BA234" s="372"/>
      <c r="BB234" s="372"/>
      <c r="BC234" s="372"/>
      <c r="BD234" s="372"/>
      <c r="BE234" s="360"/>
      <c r="BF234" s="372"/>
      <c r="BG234" s="372"/>
      <c r="BH234" s="372"/>
      <c r="BI234" s="372"/>
      <c r="BJ234" s="372"/>
      <c r="BK234" s="372"/>
      <c r="BL234" s="372"/>
      <c r="BM234" s="372"/>
      <c r="BN234" s="372"/>
      <c r="BO234" s="372"/>
      <c r="BP234" s="372"/>
      <c r="BQ234" s="372"/>
      <c r="BR234" s="372"/>
      <c r="BS234" s="372"/>
      <c r="BT234" s="372"/>
      <c r="BU234" s="372"/>
      <c r="BV234" s="372"/>
      <c r="BW234" s="372"/>
      <c r="BX234" s="387"/>
      <c r="BY234" s="372"/>
    </row>
    <row r="235" spans="46:77" s="292" customFormat="1" x14ac:dyDescent="0.2">
      <c r="AT235" s="389"/>
      <c r="AU235" s="354"/>
      <c r="AV235" s="354"/>
      <c r="AY235" s="372"/>
      <c r="AZ235" s="372"/>
      <c r="BA235" s="372"/>
      <c r="BB235" s="372"/>
      <c r="BC235" s="372"/>
      <c r="BD235" s="372"/>
      <c r="BE235" s="360"/>
      <c r="BF235" s="372"/>
      <c r="BG235" s="372"/>
      <c r="BH235" s="372"/>
      <c r="BI235" s="372"/>
      <c r="BJ235" s="372"/>
      <c r="BK235" s="372"/>
      <c r="BL235" s="372"/>
      <c r="BM235" s="372"/>
      <c r="BN235" s="372"/>
      <c r="BO235" s="372"/>
      <c r="BP235" s="372"/>
      <c r="BQ235" s="372"/>
      <c r="BR235" s="372"/>
      <c r="BS235" s="372"/>
      <c r="BT235" s="372"/>
      <c r="BU235" s="372"/>
      <c r="BV235" s="372"/>
      <c r="BW235" s="372"/>
      <c r="BX235" s="387"/>
      <c r="BY235" s="372"/>
    </row>
    <row r="236" spans="46:77" s="292" customFormat="1" x14ac:dyDescent="0.2">
      <c r="AT236" s="389"/>
      <c r="AU236" s="354"/>
      <c r="AV236" s="354"/>
      <c r="AY236" s="372"/>
      <c r="AZ236" s="372"/>
      <c r="BA236" s="372"/>
      <c r="BB236" s="372"/>
      <c r="BC236" s="372"/>
      <c r="BD236" s="372"/>
      <c r="BE236" s="360"/>
      <c r="BF236" s="372"/>
      <c r="BG236" s="372"/>
      <c r="BH236" s="372"/>
      <c r="BI236" s="372"/>
      <c r="BJ236" s="372"/>
      <c r="BK236" s="372"/>
      <c r="BL236" s="372"/>
      <c r="BM236" s="372"/>
      <c r="BN236" s="372"/>
      <c r="BO236" s="372"/>
      <c r="BP236" s="372"/>
      <c r="BQ236" s="372"/>
      <c r="BR236" s="372"/>
      <c r="BS236" s="372"/>
      <c r="BT236" s="372"/>
      <c r="BU236" s="372"/>
      <c r="BV236" s="372"/>
      <c r="BW236" s="372"/>
      <c r="BX236" s="387"/>
      <c r="BY236" s="372"/>
    </row>
    <row r="237" spans="46:77" s="292" customFormat="1" x14ac:dyDescent="0.2">
      <c r="AT237" s="389"/>
      <c r="AU237" s="354"/>
      <c r="AV237" s="354"/>
      <c r="AY237" s="372"/>
      <c r="AZ237" s="372"/>
      <c r="BA237" s="372"/>
      <c r="BB237" s="372"/>
      <c r="BC237" s="372"/>
      <c r="BD237" s="372"/>
      <c r="BE237" s="360"/>
      <c r="BF237" s="372"/>
      <c r="BG237" s="372"/>
      <c r="BH237" s="372"/>
      <c r="BI237" s="372"/>
      <c r="BJ237" s="372"/>
      <c r="BK237" s="372"/>
      <c r="BL237" s="372"/>
      <c r="BM237" s="372"/>
      <c r="BN237" s="372"/>
      <c r="BO237" s="372"/>
      <c r="BP237" s="372"/>
      <c r="BQ237" s="372"/>
      <c r="BR237" s="372"/>
      <c r="BS237" s="372"/>
      <c r="BT237" s="372"/>
      <c r="BU237" s="372"/>
      <c r="BV237" s="372"/>
      <c r="BW237" s="372"/>
      <c r="BX237" s="387"/>
      <c r="BY237" s="372"/>
    </row>
    <row r="238" spans="46:77" s="292" customFormat="1" x14ac:dyDescent="0.2">
      <c r="AT238" s="389"/>
      <c r="AU238" s="354"/>
      <c r="AV238" s="354"/>
      <c r="AY238" s="372"/>
      <c r="AZ238" s="372"/>
      <c r="BA238" s="372"/>
      <c r="BB238" s="372"/>
      <c r="BC238" s="372"/>
      <c r="BD238" s="372"/>
      <c r="BE238" s="360"/>
      <c r="BF238" s="372"/>
      <c r="BG238" s="372"/>
      <c r="BH238" s="372"/>
      <c r="BI238" s="372"/>
      <c r="BJ238" s="372"/>
      <c r="BK238" s="372"/>
      <c r="BL238" s="372"/>
      <c r="BM238" s="372"/>
      <c r="BN238" s="372"/>
      <c r="BO238" s="372"/>
      <c r="BP238" s="372"/>
      <c r="BQ238" s="372"/>
      <c r="BR238" s="372"/>
      <c r="BS238" s="372"/>
      <c r="BT238" s="372"/>
      <c r="BU238" s="372"/>
      <c r="BV238" s="372"/>
      <c r="BW238" s="372"/>
      <c r="BX238" s="387"/>
      <c r="BY238" s="372"/>
    </row>
    <row r="239" spans="46:77" s="292" customFormat="1" x14ac:dyDescent="0.2">
      <c r="AT239" s="389"/>
      <c r="AU239" s="354"/>
      <c r="AV239" s="354"/>
      <c r="AY239" s="372"/>
      <c r="AZ239" s="372"/>
      <c r="BA239" s="372"/>
      <c r="BB239" s="372"/>
      <c r="BC239" s="372"/>
      <c r="BD239" s="372"/>
      <c r="BE239" s="360"/>
      <c r="BF239" s="372"/>
      <c r="BG239" s="372"/>
      <c r="BH239" s="372"/>
      <c r="BI239" s="372"/>
      <c r="BJ239" s="372"/>
      <c r="BK239" s="372"/>
      <c r="BL239" s="372"/>
      <c r="BM239" s="372"/>
      <c r="BN239" s="372"/>
      <c r="BO239" s="372"/>
      <c r="BP239" s="372"/>
      <c r="BQ239" s="372"/>
      <c r="BR239" s="372"/>
      <c r="BS239" s="372"/>
      <c r="BT239" s="372"/>
      <c r="BU239" s="372"/>
      <c r="BV239" s="372"/>
      <c r="BW239" s="372"/>
      <c r="BX239" s="387"/>
      <c r="BY239" s="372"/>
    </row>
    <row r="240" spans="46:77" s="292" customFormat="1" x14ac:dyDescent="0.2">
      <c r="AT240" s="389"/>
      <c r="AU240" s="354"/>
      <c r="AV240" s="354"/>
      <c r="AY240" s="372"/>
      <c r="AZ240" s="372"/>
      <c r="BA240" s="372"/>
      <c r="BB240" s="372"/>
      <c r="BC240" s="372"/>
      <c r="BD240" s="372"/>
      <c r="BE240" s="360"/>
      <c r="BF240" s="372"/>
      <c r="BG240" s="372"/>
      <c r="BH240" s="372"/>
      <c r="BI240" s="372"/>
      <c r="BJ240" s="372"/>
      <c r="BK240" s="372"/>
      <c r="BL240" s="372"/>
      <c r="BM240" s="372"/>
      <c r="BN240" s="372"/>
      <c r="BO240" s="372"/>
      <c r="BP240" s="372"/>
      <c r="BQ240" s="372"/>
      <c r="BR240" s="372"/>
      <c r="BS240" s="372"/>
      <c r="BT240" s="372"/>
      <c r="BU240" s="372"/>
      <c r="BV240" s="372"/>
      <c r="BW240" s="372"/>
      <c r="BX240" s="387"/>
      <c r="BY240" s="372"/>
    </row>
    <row r="241" spans="46:77" s="292" customFormat="1" x14ac:dyDescent="0.2">
      <c r="AT241" s="389"/>
      <c r="AU241" s="354"/>
      <c r="AV241" s="354"/>
      <c r="AY241" s="372"/>
      <c r="AZ241" s="372"/>
      <c r="BA241" s="372"/>
      <c r="BB241" s="372"/>
      <c r="BC241" s="372"/>
      <c r="BD241" s="372"/>
      <c r="BE241" s="360"/>
      <c r="BF241" s="372"/>
      <c r="BG241" s="372"/>
      <c r="BH241" s="372"/>
      <c r="BI241" s="372"/>
      <c r="BJ241" s="372"/>
      <c r="BK241" s="372"/>
      <c r="BL241" s="372"/>
      <c r="BM241" s="372"/>
      <c r="BN241" s="372"/>
      <c r="BO241" s="372"/>
      <c r="BP241" s="372"/>
      <c r="BQ241" s="372"/>
      <c r="BR241" s="372"/>
      <c r="BS241" s="372"/>
      <c r="BT241" s="372"/>
      <c r="BU241" s="372"/>
      <c r="BV241" s="372"/>
      <c r="BW241" s="372"/>
      <c r="BX241" s="387"/>
      <c r="BY241" s="372"/>
    </row>
    <row r="242" spans="46:77" s="292" customFormat="1" x14ac:dyDescent="0.2">
      <c r="AT242" s="389"/>
      <c r="AU242" s="354"/>
      <c r="AV242" s="354"/>
      <c r="AY242" s="372"/>
      <c r="AZ242" s="372"/>
      <c r="BA242" s="372"/>
      <c r="BB242" s="372"/>
      <c r="BC242" s="372"/>
      <c r="BD242" s="372"/>
      <c r="BE242" s="360"/>
      <c r="BF242" s="372"/>
      <c r="BG242" s="372"/>
      <c r="BH242" s="372"/>
      <c r="BI242" s="372"/>
      <c r="BJ242" s="372"/>
      <c r="BK242" s="372"/>
      <c r="BL242" s="372"/>
      <c r="BM242" s="372"/>
      <c r="BN242" s="372"/>
      <c r="BO242" s="372"/>
      <c r="BP242" s="372"/>
      <c r="BQ242" s="372"/>
      <c r="BR242" s="372"/>
      <c r="BS242" s="372"/>
      <c r="BT242" s="372"/>
      <c r="BU242" s="372"/>
      <c r="BV242" s="372"/>
      <c r="BW242" s="372"/>
      <c r="BX242" s="387"/>
      <c r="BY242" s="372"/>
    </row>
    <row r="243" spans="46:77" s="292" customFormat="1" x14ac:dyDescent="0.2">
      <c r="AT243" s="389"/>
      <c r="AU243" s="354"/>
      <c r="AV243" s="354"/>
      <c r="AY243" s="372"/>
      <c r="AZ243" s="372"/>
      <c r="BA243" s="372"/>
      <c r="BB243" s="372"/>
      <c r="BC243" s="372"/>
      <c r="BD243" s="372"/>
      <c r="BE243" s="360"/>
      <c r="BF243" s="372"/>
      <c r="BG243" s="372"/>
      <c r="BH243" s="372"/>
      <c r="BI243" s="372"/>
      <c r="BJ243" s="372"/>
      <c r="BK243" s="372"/>
      <c r="BL243" s="372"/>
      <c r="BM243" s="372"/>
      <c r="BN243" s="372"/>
      <c r="BO243" s="372"/>
      <c r="BP243" s="372"/>
      <c r="BQ243" s="372"/>
      <c r="BR243" s="372"/>
      <c r="BS243" s="372"/>
      <c r="BT243" s="372"/>
      <c r="BU243" s="372"/>
      <c r="BV243" s="372"/>
      <c r="BW243" s="372"/>
      <c r="BX243" s="387"/>
      <c r="BY243" s="372"/>
    </row>
    <row r="244" spans="46:77" s="292" customFormat="1" x14ac:dyDescent="0.2">
      <c r="AT244" s="389"/>
      <c r="AU244" s="354"/>
      <c r="AV244" s="354"/>
      <c r="AY244" s="372"/>
      <c r="AZ244" s="372"/>
      <c r="BA244" s="372"/>
      <c r="BB244" s="372"/>
      <c r="BC244" s="372"/>
      <c r="BD244" s="372"/>
      <c r="BE244" s="360"/>
      <c r="BF244" s="372"/>
      <c r="BG244" s="372"/>
      <c r="BH244" s="372"/>
      <c r="BI244" s="372"/>
      <c r="BJ244" s="372"/>
      <c r="BK244" s="372"/>
      <c r="BL244" s="372"/>
      <c r="BM244" s="372"/>
      <c r="BN244" s="372"/>
      <c r="BO244" s="372"/>
      <c r="BP244" s="372"/>
      <c r="BQ244" s="372"/>
      <c r="BR244" s="372"/>
      <c r="BS244" s="372"/>
      <c r="BT244" s="372"/>
      <c r="BU244" s="372"/>
      <c r="BV244" s="372"/>
      <c r="BW244" s="372"/>
      <c r="BX244" s="387"/>
      <c r="BY244" s="372"/>
    </row>
    <row r="245" spans="46:77" s="292" customFormat="1" x14ac:dyDescent="0.2">
      <c r="AT245" s="389"/>
      <c r="AU245" s="354"/>
      <c r="AV245" s="354"/>
      <c r="AY245" s="372"/>
      <c r="AZ245" s="372"/>
      <c r="BA245" s="372"/>
      <c r="BB245" s="372"/>
      <c r="BC245" s="372"/>
      <c r="BD245" s="372"/>
      <c r="BE245" s="360"/>
      <c r="BF245" s="372"/>
      <c r="BG245" s="372"/>
      <c r="BH245" s="372"/>
      <c r="BI245" s="372"/>
      <c r="BJ245" s="372"/>
      <c r="BK245" s="372"/>
      <c r="BL245" s="372"/>
      <c r="BM245" s="372"/>
      <c r="BN245" s="372"/>
      <c r="BO245" s="372"/>
      <c r="BP245" s="372"/>
      <c r="BQ245" s="372"/>
      <c r="BR245" s="372"/>
      <c r="BS245" s="372"/>
      <c r="BT245" s="372"/>
      <c r="BU245" s="372"/>
      <c r="BV245" s="372"/>
      <c r="BW245" s="372"/>
      <c r="BX245" s="387"/>
      <c r="BY245" s="372"/>
    </row>
    <row r="246" spans="46:77" s="292" customFormat="1" x14ac:dyDescent="0.2">
      <c r="AT246" s="389"/>
      <c r="AU246" s="354"/>
      <c r="AV246" s="354"/>
      <c r="AY246" s="372"/>
      <c r="AZ246" s="372"/>
      <c r="BA246" s="372"/>
      <c r="BB246" s="372"/>
      <c r="BC246" s="372"/>
      <c r="BD246" s="372"/>
      <c r="BE246" s="360"/>
      <c r="BF246" s="372"/>
      <c r="BG246" s="372"/>
      <c r="BH246" s="372"/>
      <c r="BI246" s="372"/>
      <c r="BJ246" s="372"/>
      <c r="BK246" s="372"/>
      <c r="BL246" s="372"/>
      <c r="BM246" s="372"/>
      <c r="BN246" s="372"/>
      <c r="BO246" s="372"/>
      <c r="BP246" s="372"/>
      <c r="BQ246" s="372"/>
      <c r="BR246" s="372"/>
      <c r="BS246" s="372"/>
      <c r="BT246" s="372"/>
      <c r="BU246" s="372"/>
      <c r="BV246" s="372"/>
      <c r="BW246" s="372"/>
      <c r="BX246" s="387"/>
      <c r="BY246" s="372"/>
    </row>
    <row r="247" spans="46:77" s="292" customFormat="1" x14ac:dyDescent="0.2">
      <c r="AT247" s="389"/>
      <c r="AU247" s="354"/>
      <c r="AV247" s="354"/>
      <c r="AY247" s="372"/>
      <c r="AZ247" s="372"/>
      <c r="BA247" s="372"/>
      <c r="BB247" s="372"/>
      <c r="BC247" s="372"/>
      <c r="BD247" s="372"/>
      <c r="BE247" s="360"/>
      <c r="BF247" s="372"/>
      <c r="BG247" s="372"/>
      <c r="BH247" s="372"/>
      <c r="BI247" s="372"/>
      <c r="BJ247" s="372"/>
      <c r="BK247" s="372"/>
      <c r="BL247" s="372"/>
      <c r="BM247" s="372"/>
      <c r="BN247" s="372"/>
      <c r="BO247" s="372"/>
      <c r="BP247" s="372"/>
      <c r="BQ247" s="372"/>
      <c r="BR247" s="372"/>
      <c r="BS247" s="372"/>
      <c r="BT247" s="372"/>
      <c r="BU247" s="372"/>
      <c r="BV247" s="372"/>
      <c r="BW247" s="372"/>
      <c r="BX247" s="387"/>
      <c r="BY247" s="372"/>
    </row>
    <row r="248" spans="46:77" s="292" customFormat="1" x14ac:dyDescent="0.2">
      <c r="AT248" s="389"/>
      <c r="AU248" s="354"/>
      <c r="AV248" s="354"/>
      <c r="AY248" s="372"/>
      <c r="AZ248" s="372"/>
      <c r="BA248" s="372"/>
      <c r="BB248" s="372"/>
      <c r="BC248" s="372"/>
      <c r="BD248" s="372"/>
      <c r="BE248" s="360"/>
      <c r="BF248" s="372"/>
      <c r="BG248" s="372"/>
      <c r="BH248" s="372"/>
      <c r="BI248" s="372"/>
      <c r="BJ248" s="372"/>
      <c r="BK248" s="372"/>
      <c r="BL248" s="372"/>
      <c r="BM248" s="372"/>
      <c r="BN248" s="372"/>
      <c r="BO248" s="372"/>
      <c r="BP248" s="372"/>
      <c r="BQ248" s="372"/>
      <c r="BR248" s="372"/>
      <c r="BS248" s="372"/>
      <c r="BT248" s="372"/>
      <c r="BU248" s="372"/>
      <c r="BV248" s="372"/>
      <c r="BW248" s="372"/>
      <c r="BX248" s="387"/>
      <c r="BY248" s="372"/>
    </row>
    <row r="249" spans="46:77" s="292" customFormat="1" x14ac:dyDescent="0.2">
      <c r="AT249" s="389"/>
      <c r="AU249" s="354"/>
      <c r="AV249" s="354"/>
      <c r="AY249" s="372"/>
      <c r="AZ249" s="372"/>
      <c r="BA249" s="372"/>
      <c r="BB249" s="372"/>
      <c r="BC249" s="372"/>
      <c r="BD249" s="372"/>
      <c r="BE249" s="360"/>
      <c r="BF249" s="372"/>
      <c r="BG249" s="372"/>
      <c r="BH249" s="372"/>
      <c r="BI249" s="372"/>
      <c r="BJ249" s="372"/>
      <c r="BK249" s="372"/>
      <c r="BL249" s="372"/>
      <c r="BM249" s="372"/>
      <c r="BN249" s="372"/>
      <c r="BO249" s="372"/>
      <c r="BP249" s="372"/>
      <c r="BQ249" s="372"/>
      <c r="BR249" s="372"/>
      <c r="BS249" s="372"/>
      <c r="BT249" s="372"/>
      <c r="BU249" s="372"/>
      <c r="BV249" s="372"/>
      <c r="BW249" s="372"/>
      <c r="BX249" s="387"/>
      <c r="BY249" s="372"/>
    </row>
    <row r="250" spans="46:77" s="292" customFormat="1" x14ac:dyDescent="0.2">
      <c r="AT250" s="389"/>
      <c r="AU250" s="354"/>
      <c r="AV250" s="354"/>
      <c r="AY250" s="372"/>
      <c r="AZ250" s="372"/>
      <c r="BA250" s="372"/>
      <c r="BB250" s="372"/>
      <c r="BC250" s="372"/>
      <c r="BD250" s="372"/>
      <c r="BE250" s="360"/>
      <c r="BF250" s="372"/>
      <c r="BG250" s="372"/>
      <c r="BH250" s="372"/>
      <c r="BI250" s="372"/>
      <c r="BJ250" s="372"/>
      <c r="BK250" s="372"/>
      <c r="BL250" s="372"/>
      <c r="BM250" s="372"/>
      <c r="BN250" s="372"/>
      <c r="BO250" s="372"/>
      <c r="BP250" s="372"/>
      <c r="BQ250" s="372"/>
      <c r="BR250" s="372"/>
      <c r="BS250" s="372"/>
      <c r="BT250" s="372"/>
      <c r="BU250" s="372"/>
      <c r="BV250" s="372"/>
      <c r="BW250" s="372"/>
      <c r="BX250" s="387"/>
      <c r="BY250" s="372"/>
    </row>
    <row r="251" spans="46:77" s="292" customFormat="1" x14ac:dyDescent="0.2">
      <c r="AT251" s="389"/>
      <c r="AU251" s="354"/>
      <c r="AV251" s="354"/>
      <c r="AY251" s="372"/>
      <c r="AZ251" s="372"/>
      <c r="BA251" s="372"/>
      <c r="BB251" s="372"/>
      <c r="BC251" s="372"/>
      <c r="BD251" s="372"/>
      <c r="BE251" s="360"/>
      <c r="BF251" s="372"/>
      <c r="BG251" s="372"/>
      <c r="BH251" s="372"/>
      <c r="BI251" s="372"/>
      <c r="BJ251" s="372"/>
      <c r="BK251" s="372"/>
      <c r="BL251" s="372"/>
      <c r="BM251" s="372"/>
      <c r="BN251" s="372"/>
      <c r="BO251" s="372"/>
      <c r="BP251" s="372"/>
      <c r="BQ251" s="372"/>
      <c r="BR251" s="372"/>
      <c r="BS251" s="372"/>
      <c r="BT251" s="372"/>
      <c r="BU251" s="372"/>
      <c r="BV251" s="372"/>
      <c r="BW251" s="372"/>
      <c r="BX251" s="387"/>
      <c r="BY251" s="372"/>
    </row>
    <row r="252" spans="46:77" s="292" customFormat="1" x14ac:dyDescent="0.2">
      <c r="AT252" s="389"/>
      <c r="AU252" s="354"/>
      <c r="AV252" s="354"/>
      <c r="AY252" s="372"/>
      <c r="AZ252" s="372"/>
      <c r="BA252" s="372"/>
      <c r="BB252" s="372"/>
      <c r="BC252" s="372"/>
      <c r="BD252" s="372"/>
      <c r="BE252" s="360"/>
      <c r="BF252" s="372"/>
      <c r="BG252" s="372"/>
      <c r="BH252" s="372"/>
      <c r="BI252" s="372"/>
      <c r="BJ252" s="372"/>
      <c r="BK252" s="372"/>
      <c r="BL252" s="372"/>
      <c r="BM252" s="372"/>
      <c r="BN252" s="372"/>
      <c r="BO252" s="372"/>
      <c r="BP252" s="372"/>
      <c r="BQ252" s="372"/>
      <c r="BR252" s="372"/>
      <c r="BS252" s="372"/>
      <c r="BT252" s="372"/>
      <c r="BU252" s="372"/>
      <c r="BV252" s="372"/>
      <c r="BW252" s="372"/>
      <c r="BX252" s="387"/>
      <c r="BY252" s="372"/>
    </row>
    <row r="253" spans="46:77" s="292" customFormat="1" x14ac:dyDescent="0.2">
      <c r="AT253" s="389"/>
      <c r="AU253" s="354"/>
      <c r="AV253" s="354"/>
      <c r="AY253" s="372"/>
      <c r="AZ253" s="372"/>
      <c r="BA253" s="372"/>
      <c r="BB253" s="372"/>
      <c r="BC253" s="372"/>
      <c r="BD253" s="372"/>
      <c r="BE253" s="360"/>
      <c r="BF253" s="372"/>
      <c r="BG253" s="372"/>
      <c r="BH253" s="372"/>
      <c r="BI253" s="372"/>
      <c r="BJ253" s="372"/>
      <c r="BK253" s="372"/>
      <c r="BL253" s="372"/>
      <c r="BM253" s="372"/>
      <c r="BN253" s="372"/>
      <c r="BO253" s="372"/>
      <c r="BP253" s="372"/>
      <c r="BQ253" s="372"/>
      <c r="BR253" s="372"/>
      <c r="BS253" s="372"/>
      <c r="BT253" s="372"/>
      <c r="BU253" s="372"/>
      <c r="BV253" s="372"/>
      <c r="BW253" s="372"/>
      <c r="BX253" s="387"/>
      <c r="BY253" s="372"/>
    </row>
    <row r="254" spans="46:77" s="292" customFormat="1" x14ac:dyDescent="0.2">
      <c r="AT254" s="389"/>
      <c r="AU254" s="354"/>
      <c r="AV254" s="354"/>
      <c r="AY254" s="372"/>
      <c r="AZ254" s="372"/>
      <c r="BA254" s="372"/>
      <c r="BB254" s="372"/>
      <c r="BC254" s="372"/>
      <c r="BD254" s="372"/>
      <c r="BE254" s="360"/>
      <c r="BF254" s="372"/>
      <c r="BG254" s="372"/>
      <c r="BH254" s="372"/>
      <c r="BI254" s="372"/>
      <c r="BJ254" s="372"/>
      <c r="BK254" s="372"/>
      <c r="BL254" s="372"/>
      <c r="BM254" s="372"/>
      <c r="BN254" s="372"/>
      <c r="BO254" s="372"/>
      <c r="BP254" s="372"/>
      <c r="BQ254" s="372"/>
      <c r="BR254" s="372"/>
      <c r="BS254" s="372"/>
      <c r="BT254" s="372"/>
      <c r="BU254" s="372"/>
      <c r="BV254" s="372"/>
      <c r="BW254" s="372"/>
      <c r="BX254" s="387"/>
      <c r="BY254" s="372"/>
    </row>
    <row r="255" spans="46:77" s="292" customFormat="1" x14ac:dyDescent="0.2">
      <c r="AT255" s="389"/>
      <c r="AU255" s="354"/>
      <c r="AV255" s="354"/>
      <c r="AY255" s="372"/>
      <c r="AZ255" s="372"/>
      <c r="BA255" s="372"/>
      <c r="BB255" s="372"/>
      <c r="BC255" s="372"/>
      <c r="BD255" s="372"/>
      <c r="BE255" s="360"/>
      <c r="BF255" s="372"/>
      <c r="BG255" s="372"/>
      <c r="BH255" s="372"/>
      <c r="BI255" s="372"/>
      <c r="BJ255" s="372"/>
      <c r="BK255" s="372"/>
      <c r="BL255" s="372"/>
      <c r="BM255" s="372"/>
      <c r="BN255" s="372"/>
      <c r="BO255" s="372"/>
      <c r="BP255" s="372"/>
      <c r="BQ255" s="372"/>
      <c r="BR255" s="372"/>
      <c r="BS255" s="372"/>
      <c r="BT255" s="372"/>
      <c r="BU255" s="372"/>
      <c r="BV255" s="372"/>
      <c r="BW255" s="372"/>
      <c r="BX255" s="387"/>
      <c r="BY255" s="372"/>
    </row>
    <row r="256" spans="46:77" s="292" customFormat="1" x14ac:dyDescent="0.2">
      <c r="AT256" s="389"/>
      <c r="AU256" s="354"/>
      <c r="AV256" s="354"/>
      <c r="AY256" s="372"/>
      <c r="AZ256" s="372"/>
      <c r="BA256" s="372"/>
      <c r="BB256" s="372"/>
      <c r="BC256" s="372"/>
      <c r="BD256" s="372"/>
      <c r="BE256" s="360"/>
      <c r="BF256" s="372"/>
      <c r="BG256" s="372"/>
      <c r="BH256" s="372"/>
      <c r="BI256" s="372"/>
      <c r="BJ256" s="372"/>
      <c r="BK256" s="372"/>
      <c r="BL256" s="372"/>
      <c r="BM256" s="372"/>
      <c r="BN256" s="372"/>
      <c r="BO256" s="372"/>
      <c r="BP256" s="372"/>
      <c r="BQ256" s="372"/>
      <c r="BR256" s="372"/>
      <c r="BS256" s="372"/>
      <c r="BT256" s="372"/>
      <c r="BU256" s="372"/>
      <c r="BV256" s="372"/>
      <c r="BW256" s="372"/>
      <c r="BX256" s="387"/>
      <c r="BY256" s="372"/>
    </row>
    <row r="257" spans="46:77" s="292" customFormat="1" x14ac:dyDescent="0.2">
      <c r="AT257" s="389"/>
      <c r="AU257" s="354"/>
      <c r="AV257" s="354"/>
      <c r="AY257" s="372"/>
      <c r="AZ257" s="372"/>
      <c r="BA257" s="372"/>
      <c r="BB257" s="372"/>
      <c r="BC257" s="372"/>
      <c r="BD257" s="372"/>
      <c r="BE257" s="360"/>
      <c r="BF257" s="372"/>
      <c r="BG257" s="372"/>
      <c r="BH257" s="372"/>
      <c r="BI257" s="372"/>
      <c r="BJ257" s="372"/>
      <c r="BK257" s="372"/>
      <c r="BL257" s="372"/>
      <c r="BM257" s="372"/>
      <c r="BN257" s="372"/>
      <c r="BO257" s="372"/>
      <c r="BP257" s="372"/>
      <c r="BQ257" s="372"/>
      <c r="BR257" s="372"/>
      <c r="BS257" s="372"/>
      <c r="BT257" s="372"/>
      <c r="BU257" s="372"/>
      <c r="BV257" s="372"/>
      <c r="BW257" s="372"/>
      <c r="BX257" s="387"/>
      <c r="BY257" s="372"/>
    </row>
    <row r="258" spans="46:77" s="292" customFormat="1" x14ac:dyDescent="0.2">
      <c r="AT258" s="389"/>
      <c r="AU258" s="354"/>
      <c r="AV258" s="354"/>
      <c r="AY258" s="372"/>
      <c r="AZ258" s="372"/>
      <c r="BA258" s="372"/>
      <c r="BB258" s="372"/>
      <c r="BC258" s="372"/>
      <c r="BD258" s="372"/>
      <c r="BE258" s="360"/>
      <c r="BF258" s="372"/>
      <c r="BG258" s="372"/>
      <c r="BH258" s="372"/>
      <c r="BI258" s="372"/>
      <c r="BJ258" s="372"/>
      <c r="BK258" s="372"/>
      <c r="BL258" s="372"/>
      <c r="BM258" s="372"/>
      <c r="BN258" s="372"/>
      <c r="BO258" s="372"/>
      <c r="BP258" s="372"/>
      <c r="BQ258" s="372"/>
      <c r="BR258" s="372"/>
      <c r="BS258" s="372"/>
      <c r="BT258" s="372"/>
      <c r="BU258" s="372"/>
      <c r="BV258" s="372"/>
      <c r="BW258" s="372"/>
      <c r="BX258" s="387"/>
      <c r="BY258" s="372"/>
    </row>
    <row r="259" spans="46:77" s="292" customFormat="1" x14ac:dyDescent="0.2">
      <c r="AT259" s="389"/>
      <c r="AU259" s="354"/>
      <c r="AV259" s="354"/>
      <c r="AY259" s="372"/>
      <c r="AZ259" s="372"/>
      <c r="BA259" s="372"/>
      <c r="BB259" s="372"/>
      <c r="BC259" s="372"/>
      <c r="BD259" s="372"/>
      <c r="BE259" s="360"/>
      <c r="BF259" s="372"/>
      <c r="BG259" s="372"/>
      <c r="BH259" s="372"/>
      <c r="BI259" s="372"/>
      <c r="BJ259" s="372"/>
      <c r="BK259" s="372"/>
      <c r="BL259" s="372"/>
      <c r="BM259" s="372"/>
      <c r="BN259" s="372"/>
      <c r="BO259" s="372"/>
      <c r="BP259" s="372"/>
      <c r="BQ259" s="372"/>
      <c r="BR259" s="372"/>
      <c r="BS259" s="372"/>
      <c r="BT259" s="372"/>
      <c r="BU259" s="372"/>
      <c r="BV259" s="372"/>
      <c r="BW259" s="372"/>
      <c r="BX259" s="387"/>
      <c r="BY259" s="372"/>
    </row>
    <row r="260" spans="46:77" s="292" customFormat="1" x14ac:dyDescent="0.2">
      <c r="AT260" s="389"/>
      <c r="AU260" s="354"/>
      <c r="AV260" s="354"/>
      <c r="AY260" s="372"/>
      <c r="AZ260" s="372"/>
      <c r="BA260" s="372"/>
      <c r="BB260" s="372"/>
      <c r="BC260" s="372"/>
      <c r="BD260" s="372"/>
      <c r="BE260" s="360"/>
      <c r="BF260" s="372"/>
      <c r="BG260" s="372"/>
      <c r="BH260" s="372"/>
      <c r="BI260" s="372"/>
      <c r="BJ260" s="372"/>
      <c r="BK260" s="372"/>
      <c r="BL260" s="372"/>
      <c r="BM260" s="372"/>
      <c r="BN260" s="372"/>
      <c r="BO260" s="372"/>
      <c r="BP260" s="372"/>
      <c r="BQ260" s="372"/>
      <c r="BR260" s="372"/>
      <c r="BS260" s="372"/>
      <c r="BT260" s="372"/>
      <c r="BU260" s="372"/>
      <c r="BV260" s="372"/>
      <c r="BW260" s="372"/>
      <c r="BX260" s="387"/>
      <c r="BY260" s="372"/>
    </row>
    <row r="261" spans="46:77" s="292" customFormat="1" x14ac:dyDescent="0.2">
      <c r="AT261" s="389"/>
      <c r="AU261" s="354"/>
      <c r="AV261" s="354"/>
      <c r="AY261" s="372"/>
      <c r="AZ261" s="372"/>
      <c r="BA261" s="372"/>
      <c r="BB261" s="372"/>
      <c r="BC261" s="372"/>
      <c r="BD261" s="372"/>
      <c r="BE261" s="360"/>
      <c r="BF261" s="372"/>
      <c r="BG261" s="372"/>
      <c r="BH261" s="372"/>
      <c r="BI261" s="372"/>
      <c r="BJ261" s="372"/>
      <c r="BK261" s="372"/>
      <c r="BL261" s="372"/>
      <c r="BM261" s="372"/>
      <c r="BN261" s="372"/>
      <c r="BO261" s="372"/>
      <c r="BP261" s="372"/>
      <c r="BQ261" s="372"/>
      <c r="BR261" s="372"/>
      <c r="BS261" s="372"/>
      <c r="BT261" s="372"/>
      <c r="BU261" s="372"/>
      <c r="BV261" s="372"/>
      <c r="BW261" s="372"/>
      <c r="BX261" s="387"/>
      <c r="BY261" s="372"/>
    </row>
    <row r="262" spans="46:77" s="292" customFormat="1" x14ac:dyDescent="0.2">
      <c r="AT262" s="389"/>
      <c r="AU262" s="354"/>
      <c r="AV262" s="354"/>
      <c r="AY262" s="372"/>
      <c r="AZ262" s="372"/>
      <c r="BA262" s="372"/>
      <c r="BB262" s="372"/>
      <c r="BC262" s="372"/>
      <c r="BD262" s="372"/>
      <c r="BE262" s="360"/>
      <c r="BF262" s="372"/>
      <c r="BG262" s="372"/>
      <c r="BH262" s="372"/>
      <c r="BI262" s="372"/>
      <c r="BJ262" s="372"/>
      <c r="BK262" s="372"/>
      <c r="BL262" s="372"/>
      <c r="BM262" s="372"/>
      <c r="BN262" s="372"/>
      <c r="BO262" s="372"/>
      <c r="BP262" s="372"/>
      <c r="BQ262" s="372"/>
      <c r="BR262" s="372"/>
      <c r="BS262" s="372"/>
      <c r="BT262" s="372"/>
      <c r="BU262" s="372"/>
      <c r="BV262" s="372"/>
      <c r="BW262" s="372"/>
      <c r="BX262" s="387"/>
      <c r="BY262" s="372"/>
    </row>
    <row r="263" spans="46:77" s="292" customFormat="1" x14ac:dyDescent="0.2">
      <c r="AT263" s="389"/>
      <c r="AU263" s="354"/>
      <c r="AV263" s="354"/>
      <c r="AY263" s="372"/>
      <c r="AZ263" s="372"/>
      <c r="BA263" s="372"/>
      <c r="BB263" s="372"/>
      <c r="BC263" s="372"/>
      <c r="BD263" s="372"/>
      <c r="BE263" s="360"/>
      <c r="BF263" s="372"/>
      <c r="BG263" s="372"/>
      <c r="BH263" s="372"/>
      <c r="BI263" s="372"/>
      <c r="BJ263" s="372"/>
      <c r="BK263" s="372"/>
      <c r="BL263" s="372"/>
      <c r="BM263" s="372"/>
      <c r="BN263" s="372"/>
      <c r="BO263" s="372"/>
      <c r="BP263" s="372"/>
      <c r="BQ263" s="372"/>
      <c r="BR263" s="372"/>
      <c r="BS263" s="372"/>
      <c r="BT263" s="372"/>
      <c r="BU263" s="372"/>
      <c r="BV263" s="372"/>
      <c r="BW263" s="372"/>
      <c r="BX263" s="387"/>
      <c r="BY263" s="372"/>
    </row>
    <row r="264" spans="46:77" s="292" customFormat="1" x14ac:dyDescent="0.2">
      <c r="AT264" s="389"/>
      <c r="AU264" s="354"/>
      <c r="AV264" s="354"/>
      <c r="AY264" s="372"/>
      <c r="AZ264" s="372"/>
      <c r="BA264" s="372"/>
      <c r="BB264" s="372"/>
      <c r="BC264" s="372"/>
      <c r="BD264" s="372"/>
      <c r="BE264" s="360"/>
      <c r="BF264" s="372"/>
      <c r="BG264" s="372"/>
      <c r="BH264" s="372"/>
      <c r="BI264" s="372"/>
      <c r="BJ264" s="372"/>
      <c r="BK264" s="372"/>
      <c r="BL264" s="372"/>
      <c r="BM264" s="372"/>
      <c r="BN264" s="372"/>
      <c r="BO264" s="372"/>
      <c r="BP264" s="372"/>
      <c r="BQ264" s="372"/>
      <c r="BR264" s="372"/>
      <c r="BS264" s="372"/>
      <c r="BT264" s="372"/>
      <c r="BU264" s="372"/>
      <c r="BV264" s="372"/>
      <c r="BW264" s="372"/>
      <c r="BX264" s="387"/>
      <c r="BY264" s="372"/>
    </row>
    <row r="265" spans="46:77" s="292" customFormat="1" x14ac:dyDescent="0.2">
      <c r="AT265" s="389"/>
      <c r="AU265" s="354"/>
      <c r="AV265" s="354"/>
      <c r="AY265" s="372"/>
      <c r="AZ265" s="372"/>
      <c r="BA265" s="372"/>
      <c r="BB265" s="372"/>
      <c r="BC265" s="372"/>
      <c r="BD265" s="372"/>
      <c r="BE265" s="360"/>
      <c r="BF265" s="372"/>
      <c r="BG265" s="372"/>
      <c r="BH265" s="372"/>
      <c r="BI265" s="372"/>
      <c r="BJ265" s="372"/>
      <c r="BK265" s="372"/>
      <c r="BL265" s="372"/>
      <c r="BM265" s="372"/>
      <c r="BN265" s="372"/>
      <c r="BO265" s="372"/>
      <c r="BP265" s="372"/>
      <c r="BQ265" s="372"/>
      <c r="BR265" s="372"/>
      <c r="BS265" s="372"/>
      <c r="BT265" s="372"/>
      <c r="BU265" s="372"/>
      <c r="BV265" s="372"/>
      <c r="BW265" s="372"/>
      <c r="BX265" s="387"/>
      <c r="BY265" s="372"/>
    </row>
    <row r="266" spans="46:77" s="292" customFormat="1" x14ac:dyDescent="0.2">
      <c r="AT266" s="389"/>
      <c r="AU266" s="354"/>
      <c r="AV266" s="354"/>
      <c r="AY266" s="372"/>
      <c r="AZ266" s="372"/>
      <c r="BA266" s="372"/>
      <c r="BB266" s="372"/>
      <c r="BC266" s="372"/>
      <c r="BD266" s="372"/>
      <c r="BE266" s="360"/>
      <c r="BF266" s="372"/>
      <c r="BG266" s="372"/>
      <c r="BH266" s="372"/>
      <c r="BI266" s="372"/>
      <c r="BJ266" s="372"/>
      <c r="BK266" s="372"/>
      <c r="BL266" s="372"/>
      <c r="BM266" s="372"/>
      <c r="BN266" s="372"/>
      <c r="BO266" s="372"/>
      <c r="BP266" s="372"/>
      <c r="BQ266" s="372"/>
      <c r="BR266" s="372"/>
      <c r="BS266" s="372"/>
      <c r="BT266" s="372"/>
      <c r="BU266" s="372"/>
      <c r="BV266" s="372"/>
      <c r="BW266" s="372"/>
      <c r="BX266" s="387"/>
      <c r="BY266" s="372"/>
    </row>
    <row r="267" spans="46:77" s="292" customFormat="1" x14ac:dyDescent="0.2">
      <c r="AT267" s="389"/>
      <c r="AU267" s="354"/>
      <c r="AV267" s="354"/>
      <c r="AY267" s="372"/>
      <c r="AZ267" s="372"/>
      <c r="BA267" s="372"/>
      <c r="BB267" s="372"/>
      <c r="BC267" s="372"/>
      <c r="BD267" s="372"/>
      <c r="BE267" s="360"/>
      <c r="BF267" s="372"/>
      <c r="BG267" s="372"/>
      <c r="BH267" s="372"/>
      <c r="BI267" s="372"/>
      <c r="BJ267" s="372"/>
      <c r="BK267" s="372"/>
      <c r="BL267" s="372"/>
      <c r="BM267" s="372"/>
      <c r="BN267" s="372"/>
      <c r="BO267" s="372"/>
      <c r="BP267" s="372"/>
      <c r="BQ267" s="372"/>
      <c r="BR267" s="372"/>
      <c r="BS267" s="372"/>
      <c r="BT267" s="372"/>
      <c r="BU267" s="372"/>
      <c r="BV267" s="372"/>
      <c r="BW267" s="372"/>
      <c r="BX267" s="387"/>
      <c r="BY267" s="372"/>
    </row>
    <row r="268" spans="46:77" s="292" customFormat="1" x14ac:dyDescent="0.2">
      <c r="AT268" s="389"/>
      <c r="AU268" s="354"/>
      <c r="AV268" s="354"/>
      <c r="AY268" s="372"/>
      <c r="AZ268" s="372"/>
      <c r="BA268" s="372"/>
      <c r="BB268" s="372"/>
      <c r="BC268" s="372"/>
      <c r="BD268" s="372"/>
      <c r="BE268" s="360"/>
      <c r="BF268" s="372"/>
      <c r="BG268" s="372"/>
      <c r="BH268" s="372"/>
      <c r="BI268" s="372"/>
      <c r="BJ268" s="372"/>
      <c r="BK268" s="372"/>
      <c r="BL268" s="372"/>
      <c r="BM268" s="372"/>
      <c r="BN268" s="372"/>
      <c r="BO268" s="372"/>
      <c r="BP268" s="372"/>
      <c r="BQ268" s="372"/>
      <c r="BR268" s="372"/>
      <c r="BS268" s="372"/>
      <c r="BT268" s="372"/>
      <c r="BU268" s="372"/>
      <c r="BV268" s="372"/>
      <c r="BW268" s="372"/>
      <c r="BX268" s="387"/>
      <c r="BY268" s="372"/>
    </row>
    <row r="269" spans="46:77" s="292" customFormat="1" x14ac:dyDescent="0.2">
      <c r="AT269" s="389"/>
      <c r="AU269" s="354"/>
      <c r="AV269" s="354"/>
      <c r="AY269" s="372"/>
      <c r="AZ269" s="372"/>
      <c r="BA269" s="372"/>
      <c r="BB269" s="372"/>
      <c r="BC269" s="372"/>
      <c r="BD269" s="372"/>
      <c r="BE269" s="360"/>
      <c r="BF269" s="372"/>
      <c r="BG269" s="372"/>
      <c r="BH269" s="372"/>
      <c r="BI269" s="372"/>
      <c r="BJ269" s="372"/>
      <c r="BK269" s="372"/>
      <c r="BL269" s="372"/>
      <c r="BM269" s="372"/>
      <c r="BN269" s="372"/>
      <c r="BO269" s="372"/>
      <c r="BP269" s="372"/>
      <c r="BQ269" s="372"/>
      <c r="BR269" s="372"/>
      <c r="BS269" s="372"/>
      <c r="BT269" s="372"/>
      <c r="BU269" s="372"/>
      <c r="BV269" s="372"/>
      <c r="BW269" s="372"/>
      <c r="BX269" s="387"/>
      <c r="BY269" s="372"/>
    </row>
    <row r="270" spans="46:77" s="292" customFormat="1" x14ac:dyDescent="0.2">
      <c r="AT270" s="389"/>
      <c r="AU270" s="354"/>
      <c r="AV270" s="354"/>
      <c r="AY270" s="372"/>
      <c r="AZ270" s="372"/>
      <c r="BA270" s="372"/>
      <c r="BB270" s="372"/>
      <c r="BC270" s="372"/>
      <c r="BD270" s="372"/>
      <c r="BE270" s="360"/>
      <c r="BF270" s="372"/>
      <c r="BG270" s="372"/>
      <c r="BH270" s="372"/>
      <c r="BI270" s="372"/>
      <c r="BJ270" s="372"/>
      <c r="BK270" s="372"/>
      <c r="BL270" s="372"/>
      <c r="BM270" s="372"/>
      <c r="BN270" s="372"/>
      <c r="BO270" s="372"/>
      <c r="BP270" s="372"/>
      <c r="BQ270" s="372"/>
      <c r="BR270" s="372"/>
      <c r="BS270" s="372"/>
      <c r="BT270" s="372"/>
      <c r="BU270" s="372"/>
      <c r="BV270" s="372"/>
      <c r="BW270" s="372"/>
      <c r="BX270" s="387"/>
      <c r="BY270" s="372"/>
    </row>
    <row r="271" spans="46:77" s="292" customFormat="1" x14ac:dyDescent="0.2">
      <c r="AT271" s="389"/>
      <c r="AU271" s="354"/>
      <c r="AV271" s="355"/>
      <c r="AY271" s="372"/>
      <c r="AZ271" s="372"/>
      <c r="BA271" s="372"/>
      <c r="BB271" s="372"/>
      <c r="BC271" s="372"/>
      <c r="BD271" s="372"/>
      <c r="BE271" s="360"/>
      <c r="BF271" s="372"/>
      <c r="BG271" s="372"/>
      <c r="BH271" s="372"/>
      <c r="BI271" s="372"/>
      <c r="BJ271" s="372"/>
      <c r="BK271" s="372"/>
      <c r="BL271" s="372"/>
      <c r="BM271" s="372"/>
      <c r="BN271" s="372"/>
      <c r="BO271" s="372"/>
      <c r="BP271" s="372"/>
      <c r="BQ271" s="372"/>
      <c r="BR271" s="372"/>
      <c r="BS271" s="372"/>
      <c r="BT271" s="372"/>
      <c r="BU271" s="372"/>
      <c r="BV271" s="372"/>
      <c r="BW271" s="372"/>
      <c r="BX271" s="387"/>
      <c r="BY271" s="372"/>
    </row>
    <row r="272" spans="46:77" s="292" customFormat="1" x14ac:dyDescent="0.2">
      <c r="AT272" s="389"/>
      <c r="AU272" s="354"/>
      <c r="AV272" s="355"/>
      <c r="AY272" s="372"/>
      <c r="AZ272" s="372"/>
      <c r="BA272" s="372"/>
      <c r="BB272" s="372"/>
      <c r="BC272" s="372"/>
      <c r="BD272" s="372"/>
      <c r="BE272" s="360"/>
      <c r="BF272" s="372"/>
      <c r="BG272" s="372"/>
      <c r="BH272" s="372"/>
      <c r="BI272" s="372"/>
      <c r="BJ272" s="372"/>
      <c r="BK272" s="372"/>
      <c r="BL272" s="372"/>
      <c r="BM272" s="372"/>
      <c r="BN272" s="372"/>
      <c r="BO272" s="372"/>
      <c r="BP272" s="372"/>
      <c r="BQ272" s="372"/>
      <c r="BR272" s="372"/>
      <c r="BS272" s="372"/>
      <c r="BT272" s="372"/>
      <c r="BU272" s="372"/>
      <c r="BV272" s="372"/>
      <c r="BW272" s="372"/>
      <c r="BX272" s="387"/>
      <c r="BY272" s="372"/>
    </row>
    <row r="273" spans="46:77" s="292" customFormat="1" x14ac:dyDescent="0.2">
      <c r="AT273" s="389"/>
      <c r="AU273" s="354"/>
      <c r="AV273" s="355"/>
      <c r="AY273" s="372"/>
      <c r="AZ273" s="372"/>
      <c r="BA273" s="372"/>
      <c r="BB273" s="372"/>
      <c r="BC273" s="372"/>
      <c r="BD273" s="372"/>
      <c r="BE273" s="360"/>
      <c r="BF273" s="372"/>
      <c r="BG273" s="372"/>
      <c r="BH273" s="372"/>
      <c r="BI273" s="372"/>
      <c r="BJ273" s="372"/>
      <c r="BK273" s="372"/>
      <c r="BL273" s="372"/>
      <c r="BM273" s="372"/>
      <c r="BN273" s="372"/>
      <c r="BO273" s="372"/>
      <c r="BP273" s="372"/>
      <c r="BQ273" s="372"/>
      <c r="BR273" s="372"/>
      <c r="BS273" s="372"/>
      <c r="BT273" s="372"/>
      <c r="BU273" s="372"/>
      <c r="BV273" s="372"/>
      <c r="BW273" s="372"/>
      <c r="BX273" s="387"/>
      <c r="BY273" s="372"/>
    </row>
    <row r="274" spans="46:77" s="292" customFormat="1" x14ac:dyDescent="0.2">
      <c r="AT274" s="389"/>
      <c r="AU274" s="354"/>
      <c r="AV274" s="355"/>
      <c r="AY274" s="372"/>
      <c r="AZ274" s="372"/>
      <c r="BA274" s="372"/>
      <c r="BB274" s="372"/>
      <c r="BC274" s="372"/>
      <c r="BD274" s="372"/>
      <c r="BE274" s="360"/>
      <c r="BF274" s="372"/>
      <c r="BG274" s="372"/>
      <c r="BH274" s="372"/>
      <c r="BI274" s="372"/>
      <c r="BJ274" s="372"/>
      <c r="BK274" s="372"/>
      <c r="BL274" s="372"/>
      <c r="BM274" s="372"/>
      <c r="BN274" s="372"/>
      <c r="BO274" s="372"/>
      <c r="BP274" s="372"/>
      <c r="BQ274" s="372"/>
      <c r="BR274" s="372"/>
      <c r="BS274" s="372"/>
      <c r="BT274" s="372"/>
      <c r="BU274" s="372"/>
      <c r="BV274" s="372"/>
      <c r="BW274" s="372"/>
      <c r="BX274" s="387"/>
      <c r="BY274" s="372"/>
    </row>
    <row r="275" spans="46:77" s="292" customFormat="1" x14ac:dyDescent="0.2">
      <c r="AT275" s="389"/>
      <c r="AU275" s="354"/>
      <c r="AV275" s="355"/>
      <c r="AY275" s="372"/>
      <c r="AZ275" s="372"/>
      <c r="BA275" s="372"/>
      <c r="BB275" s="372"/>
      <c r="BC275" s="372"/>
      <c r="BD275" s="372"/>
      <c r="BE275" s="360"/>
      <c r="BF275" s="372"/>
      <c r="BG275" s="372"/>
      <c r="BH275" s="372"/>
      <c r="BI275" s="372"/>
      <c r="BJ275" s="372"/>
      <c r="BK275" s="372"/>
      <c r="BL275" s="372"/>
      <c r="BM275" s="372"/>
      <c r="BN275" s="372"/>
      <c r="BO275" s="372"/>
      <c r="BP275" s="372"/>
      <c r="BQ275" s="372"/>
      <c r="BR275" s="372"/>
      <c r="BS275" s="372"/>
      <c r="BT275" s="372"/>
      <c r="BU275" s="372"/>
      <c r="BV275" s="372"/>
      <c r="BW275" s="372"/>
      <c r="BX275" s="387"/>
      <c r="BY275" s="372"/>
    </row>
    <row r="276" spans="46:77" s="292" customFormat="1" x14ac:dyDescent="0.2">
      <c r="AT276" s="389"/>
      <c r="AU276" s="354"/>
      <c r="AV276" s="355"/>
      <c r="AY276" s="372"/>
      <c r="AZ276" s="372"/>
      <c r="BA276" s="372"/>
      <c r="BB276" s="372"/>
      <c r="BC276" s="372"/>
      <c r="BD276" s="372"/>
      <c r="BE276" s="360"/>
      <c r="BF276" s="372"/>
      <c r="BG276" s="372"/>
      <c r="BH276" s="372"/>
      <c r="BI276" s="372"/>
      <c r="BJ276" s="372"/>
      <c r="BK276" s="372"/>
      <c r="BL276" s="372"/>
      <c r="BM276" s="372"/>
      <c r="BN276" s="372"/>
      <c r="BO276" s="372"/>
      <c r="BP276" s="372"/>
      <c r="BQ276" s="372"/>
      <c r="BR276" s="372"/>
      <c r="BS276" s="372"/>
      <c r="BT276" s="372"/>
      <c r="BU276" s="372"/>
      <c r="BV276" s="372"/>
      <c r="BW276" s="372"/>
      <c r="BX276" s="387"/>
      <c r="BY276" s="372"/>
    </row>
    <row r="277" spans="46:77" s="292" customFormat="1" x14ac:dyDescent="0.2">
      <c r="AT277" s="389"/>
      <c r="AU277" s="354"/>
      <c r="AV277" s="355"/>
      <c r="AY277" s="372"/>
      <c r="AZ277" s="372"/>
      <c r="BA277" s="372"/>
      <c r="BB277" s="372"/>
      <c r="BC277" s="372"/>
      <c r="BD277" s="372"/>
      <c r="BE277" s="360"/>
      <c r="BF277" s="372"/>
      <c r="BG277" s="372"/>
      <c r="BH277" s="372"/>
      <c r="BI277" s="372"/>
      <c r="BJ277" s="372"/>
      <c r="BK277" s="372"/>
      <c r="BL277" s="372"/>
      <c r="BM277" s="372"/>
      <c r="BN277" s="372"/>
      <c r="BO277" s="372"/>
      <c r="BP277" s="372"/>
      <c r="BQ277" s="372"/>
      <c r="BR277" s="372"/>
      <c r="BS277" s="372"/>
      <c r="BT277" s="372"/>
      <c r="BU277" s="372"/>
      <c r="BV277" s="372"/>
      <c r="BW277" s="372"/>
      <c r="BX277" s="387"/>
      <c r="BY277" s="372"/>
    </row>
    <row r="278" spans="46:77" s="292" customFormat="1" x14ac:dyDescent="0.2">
      <c r="AT278" s="389"/>
      <c r="AU278" s="354"/>
      <c r="AV278" s="355"/>
      <c r="AY278" s="372"/>
      <c r="AZ278" s="372"/>
      <c r="BA278" s="372"/>
      <c r="BB278" s="372"/>
      <c r="BC278" s="372"/>
      <c r="BD278" s="372"/>
      <c r="BE278" s="360"/>
      <c r="BF278" s="372"/>
      <c r="BG278" s="372"/>
      <c r="BH278" s="372"/>
      <c r="BI278" s="372"/>
      <c r="BJ278" s="372"/>
      <c r="BK278" s="372"/>
      <c r="BL278" s="372"/>
      <c r="BM278" s="372"/>
      <c r="BN278" s="372"/>
      <c r="BO278" s="372"/>
      <c r="BP278" s="372"/>
      <c r="BQ278" s="372"/>
      <c r="BR278" s="372"/>
      <c r="BS278" s="372"/>
      <c r="BT278" s="372"/>
      <c r="BU278" s="372"/>
      <c r="BV278" s="372"/>
      <c r="BW278" s="372"/>
      <c r="BX278" s="387"/>
      <c r="BY278" s="372"/>
    </row>
    <row r="279" spans="46:77" s="292" customFormat="1" x14ac:dyDescent="0.2">
      <c r="AT279" s="389"/>
      <c r="AU279" s="354"/>
      <c r="AV279" s="355"/>
      <c r="AY279" s="372"/>
      <c r="AZ279" s="372"/>
      <c r="BA279" s="372"/>
      <c r="BB279" s="372"/>
      <c r="BC279" s="372"/>
      <c r="BD279" s="372"/>
      <c r="BE279" s="360"/>
      <c r="BF279" s="372"/>
      <c r="BG279" s="372"/>
      <c r="BH279" s="372"/>
      <c r="BI279" s="372"/>
      <c r="BJ279" s="372"/>
      <c r="BK279" s="372"/>
      <c r="BL279" s="372"/>
      <c r="BM279" s="372"/>
      <c r="BN279" s="372"/>
      <c r="BO279" s="372"/>
      <c r="BP279" s="372"/>
      <c r="BQ279" s="372"/>
      <c r="BR279" s="372"/>
      <c r="BS279" s="372"/>
      <c r="BT279" s="372"/>
      <c r="BU279" s="372"/>
      <c r="BV279" s="372"/>
      <c r="BW279" s="372"/>
      <c r="BX279" s="387"/>
      <c r="BY279" s="372"/>
    </row>
    <row r="280" spans="46:77" s="292" customFormat="1" x14ac:dyDescent="0.2">
      <c r="AT280" s="389"/>
      <c r="AU280" s="371"/>
      <c r="AV280" s="355"/>
      <c r="AY280" s="372"/>
      <c r="AZ280" s="372"/>
      <c r="BA280" s="372"/>
      <c r="BB280" s="372"/>
      <c r="BC280" s="372"/>
      <c r="BD280" s="372"/>
      <c r="BE280" s="360"/>
      <c r="BF280" s="372"/>
      <c r="BG280" s="372"/>
      <c r="BH280" s="372"/>
      <c r="BI280" s="372"/>
      <c r="BJ280" s="372"/>
      <c r="BK280" s="372"/>
      <c r="BL280" s="372"/>
      <c r="BM280" s="372"/>
      <c r="BN280" s="372"/>
      <c r="BO280" s="372"/>
      <c r="BP280" s="372"/>
      <c r="BQ280" s="372"/>
      <c r="BR280" s="372"/>
      <c r="BS280" s="372"/>
      <c r="BT280" s="372"/>
      <c r="BU280" s="372"/>
      <c r="BV280" s="372"/>
      <c r="BW280" s="372"/>
      <c r="BX280" s="387"/>
      <c r="BY280" s="372"/>
    </row>
    <row r="281" spans="46:77" s="292" customFormat="1" x14ac:dyDescent="0.2">
      <c r="AT281" s="389"/>
      <c r="AU281" s="371"/>
      <c r="AV281" s="355"/>
      <c r="AY281" s="372"/>
      <c r="AZ281" s="372"/>
      <c r="BA281" s="372"/>
      <c r="BB281" s="372"/>
      <c r="BC281" s="372"/>
      <c r="BD281" s="372"/>
      <c r="BE281" s="360"/>
      <c r="BF281" s="372"/>
      <c r="BG281" s="372"/>
      <c r="BH281" s="372"/>
      <c r="BI281" s="372"/>
      <c r="BJ281" s="372"/>
      <c r="BK281" s="372"/>
      <c r="BL281" s="372"/>
      <c r="BM281" s="372"/>
      <c r="BN281" s="372"/>
      <c r="BO281" s="372"/>
      <c r="BP281" s="372"/>
      <c r="BQ281" s="372"/>
      <c r="BR281" s="372"/>
      <c r="BS281" s="372"/>
      <c r="BT281" s="372"/>
      <c r="BU281" s="372"/>
      <c r="BV281" s="372"/>
      <c r="BW281" s="372"/>
      <c r="BX281" s="387"/>
      <c r="BY281" s="372"/>
    </row>
    <row r="282" spans="46:77" s="292" customFormat="1" x14ac:dyDescent="0.2">
      <c r="AT282" s="389"/>
      <c r="AU282" s="371"/>
      <c r="AV282" s="355"/>
      <c r="AY282" s="372"/>
      <c r="AZ282" s="372"/>
      <c r="BA282" s="372"/>
      <c r="BB282" s="372"/>
      <c r="BC282" s="372"/>
      <c r="BD282" s="372"/>
      <c r="BE282" s="360"/>
      <c r="BF282" s="372"/>
      <c r="BG282" s="372"/>
      <c r="BH282" s="372"/>
      <c r="BI282" s="372"/>
      <c r="BJ282" s="372"/>
      <c r="BK282" s="372"/>
      <c r="BL282" s="372"/>
      <c r="BM282" s="372"/>
      <c r="BN282" s="372"/>
      <c r="BO282" s="372"/>
      <c r="BP282" s="372"/>
      <c r="BQ282" s="372"/>
      <c r="BR282" s="372"/>
      <c r="BS282" s="372"/>
      <c r="BT282" s="372"/>
      <c r="BU282" s="372"/>
      <c r="BV282" s="372"/>
      <c r="BW282" s="372"/>
      <c r="BX282" s="387"/>
      <c r="BY282" s="372"/>
    </row>
    <row r="283" spans="46:77" s="292" customFormat="1" x14ac:dyDescent="0.2">
      <c r="AT283" s="389"/>
      <c r="AU283" s="371"/>
      <c r="AV283" s="355"/>
      <c r="AY283" s="372"/>
      <c r="AZ283" s="372"/>
      <c r="BA283" s="372"/>
      <c r="BB283" s="372"/>
      <c r="BC283" s="372"/>
      <c r="BD283" s="372"/>
      <c r="BE283" s="360"/>
      <c r="BF283" s="372"/>
      <c r="BG283" s="372"/>
      <c r="BH283" s="372"/>
      <c r="BI283" s="372"/>
      <c r="BJ283" s="372"/>
      <c r="BK283" s="372"/>
      <c r="BL283" s="372"/>
      <c r="BM283" s="372"/>
      <c r="BN283" s="372"/>
      <c r="BO283" s="372"/>
      <c r="BP283" s="372"/>
      <c r="BQ283" s="372"/>
      <c r="BR283" s="372"/>
      <c r="BS283" s="372"/>
      <c r="BT283" s="372"/>
      <c r="BU283" s="372"/>
      <c r="BV283" s="372"/>
      <c r="BW283" s="372"/>
      <c r="BX283" s="387"/>
      <c r="BY283" s="372"/>
    </row>
    <row r="284" spans="46:77" s="292" customFormat="1" x14ac:dyDescent="0.2">
      <c r="AT284" s="389"/>
      <c r="AU284" s="371"/>
      <c r="AV284" s="355"/>
      <c r="AY284" s="372"/>
      <c r="AZ284" s="372"/>
      <c r="BA284" s="372"/>
      <c r="BB284" s="372"/>
      <c r="BC284" s="372"/>
      <c r="BD284" s="372"/>
      <c r="BE284" s="360"/>
      <c r="BF284" s="372"/>
      <c r="BG284" s="372"/>
      <c r="BH284" s="372"/>
      <c r="BI284" s="372"/>
      <c r="BJ284" s="372"/>
      <c r="BK284" s="372"/>
      <c r="BL284" s="372"/>
      <c r="BM284" s="372"/>
      <c r="BN284" s="372"/>
      <c r="BO284" s="372"/>
      <c r="BP284" s="372"/>
      <c r="BQ284" s="372"/>
      <c r="BR284" s="372"/>
      <c r="BS284" s="372"/>
      <c r="BT284" s="372"/>
      <c r="BU284" s="372"/>
      <c r="BV284" s="372"/>
      <c r="BW284" s="372"/>
      <c r="BX284" s="387"/>
      <c r="BY284" s="372"/>
    </row>
    <row r="285" spans="46:77" s="292" customFormat="1" x14ac:dyDescent="0.2">
      <c r="AT285" s="389"/>
      <c r="AU285" s="371"/>
      <c r="AV285" s="355"/>
      <c r="AY285" s="372"/>
      <c r="AZ285" s="372"/>
      <c r="BA285" s="372"/>
      <c r="BB285" s="372"/>
      <c r="BC285" s="372"/>
      <c r="BD285" s="372"/>
      <c r="BE285" s="360"/>
      <c r="BF285" s="372"/>
      <c r="BG285" s="372"/>
      <c r="BH285" s="372"/>
      <c r="BI285" s="372"/>
      <c r="BJ285" s="372"/>
      <c r="BK285" s="372"/>
      <c r="BL285" s="372"/>
      <c r="BM285" s="372"/>
      <c r="BN285" s="372"/>
      <c r="BO285" s="372"/>
      <c r="BP285" s="372"/>
      <c r="BQ285" s="372"/>
      <c r="BR285" s="372"/>
      <c r="BS285" s="372"/>
      <c r="BT285" s="372"/>
      <c r="BU285" s="372"/>
      <c r="BV285" s="372"/>
      <c r="BW285" s="372"/>
      <c r="BX285" s="387"/>
      <c r="BY285" s="372"/>
    </row>
    <row r="286" spans="46:77" s="292" customFormat="1" x14ac:dyDescent="0.2">
      <c r="AT286" s="389"/>
      <c r="AU286" s="371"/>
      <c r="AV286" s="355"/>
      <c r="AY286" s="372"/>
      <c r="AZ286" s="372"/>
      <c r="BA286" s="372"/>
      <c r="BB286" s="372"/>
      <c r="BC286" s="372"/>
      <c r="BD286" s="372"/>
      <c r="BE286" s="360"/>
      <c r="BF286" s="372"/>
      <c r="BG286" s="372"/>
      <c r="BH286" s="372"/>
      <c r="BI286" s="372"/>
      <c r="BJ286" s="372"/>
      <c r="BK286" s="372"/>
      <c r="BL286" s="372"/>
      <c r="BM286" s="372"/>
      <c r="BN286" s="372"/>
      <c r="BO286" s="372"/>
      <c r="BP286" s="372"/>
      <c r="BQ286" s="372"/>
      <c r="BR286" s="372"/>
      <c r="BS286" s="372"/>
      <c r="BT286" s="372"/>
      <c r="BU286" s="372"/>
      <c r="BV286" s="372"/>
      <c r="BW286" s="372"/>
      <c r="BX286" s="387"/>
      <c r="BY286" s="372"/>
    </row>
    <row r="287" spans="46:77" s="292" customFormat="1" x14ac:dyDescent="0.2">
      <c r="AT287" s="389"/>
      <c r="AU287" s="371"/>
      <c r="AV287" s="355"/>
      <c r="AY287" s="372"/>
      <c r="AZ287" s="372"/>
      <c r="BA287" s="372"/>
      <c r="BB287" s="372"/>
      <c r="BC287" s="372"/>
      <c r="BD287" s="372"/>
      <c r="BE287" s="360"/>
      <c r="BF287" s="372"/>
      <c r="BG287" s="372"/>
      <c r="BH287" s="372"/>
      <c r="BI287" s="372"/>
      <c r="BJ287" s="372"/>
      <c r="BK287" s="372"/>
      <c r="BL287" s="372"/>
      <c r="BM287" s="372"/>
      <c r="BN287" s="372"/>
      <c r="BO287" s="372"/>
      <c r="BP287" s="372"/>
      <c r="BQ287" s="372"/>
      <c r="BR287" s="372"/>
      <c r="BS287" s="372"/>
      <c r="BT287" s="372"/>
      <c r="BU287" s="372"/>
      <c r="BV287" s="372"/>
      <c r="BW287" s="372"/>
      <c r="BX287" s="387"/>
      <c r="BY287" s="372"/>
    </row>
    <row r="288" spans="46:77" s="292" customFormat="1" x14ac:dyDescent="0.2">
      <c r="AT288" s="389"/>
      <c r="AU288" s="371"/>
      <c r="AV288" s="355"/>
      <c r="AY288" s="372"/>
      <c r="AZ288" s="372"/>
      <c r="BA288" s="372"/>
      <c r="BB288" s="372"/>
      <c r="BC288" s="372"/>
      <c r="BD288" s="372"/>
      <c r="BE288" s="360"/>
      <c r="BF288" s="372"/>
      <c r="BG288" s="372"/>
      <c r="BH288" s="372"/>
      <c r="BI288" s="372"/>
      <c r="BJ288" s="372"/>
      <c r="BK288" s="372"/>
      <c r="BL288" s="372"/>
      <c r="BM288" s="372"/>
      <c r="BN288" s="372"/>
      <c r="BO288" s="372"/>
      <c r="BP288" s="372"/>
      <c r="BQ288" s="372"/>
      <c r="BR288" s="372"/>
      <c r="BS288" s="372"/>
      <c r="BT288" s="372"/>
      <c r="BU288" s="372"/>
      <c r="BV288" s="372"/>
      <c r="BW288" s="372"/>
      <c r="BX288" s="387"/>
      <c r="BY288" s="372"/>
    </row>
    <row r="289" spans="46:77" s="292" customFormat="1" x14ac:dyDescent="0.2">
      <c r="AT289" s="389"/>
      <c r="AU289" s="371"/>
      <c r="AV289" s="355"/>
      <c r="AY289" s="372"/>
      <c r="AZ289" s="372"/>
      <c r="BA289" s="372"/>
      <c r="BB289" s="372"/>
      <c r="BC289" s="372"/>
      <c r="BD289" s="372"/>
      <c r="BE289" s="360"/>
      <c r="BF289" s="372"/>
      <c r="BG289" s="372"/>
      <c r="BH289" s="372"/>
      <c r="BI289" s="372"/>
      <c r="BJ289" s="372"/>
      <c r="BK289" s="372"/>
      <c r="BL289" s="372"/>
      <c r="BM289" s="372"/>
      <c r="BN289" s="372"/>
      <c r="BO289" s="372"/>
      <c r="BP289" s="372"/>
      <c r="BQ289" s="372"/>
      <c r="BR289" s="372"/>
      <c r="BS289" s="372"/>
      <c r="BT289" s="372"/>
      <c r="BU289" s="372"/>
      <c r="BV289" s="372"/>
      <c r="BW289" s="372"/>
      <c r="BX289" s="387"/>
      <c r="BY289" s="372"/>
    </row>
    <row r="290" spans="46:77" s="292" customFormat="1" x14ac:dyDescent="0.2">
      <c r="AT290" s="389"/>
      <c r="AU290" s="371"/>
      <c r="AV290" s="355"/>
      <c r="AY290" s="372"/>
      <c r="AZ290" s="372"/>
      <c r="BA290" s="372"/>
      <c r="BB290" s="372"/>
      <c r="BC290" s="372"/>
      <c r="BD290" s="372"/>
      <c r="BE290" s="360"/>
      <c r="BF290" s="372"/>
      <c r="BG290" s="372"/>
      <c r="BH290" s="372"/>
      <c r="BI290" s="372"/>
      <c r="BJ290" s="372"/>
      <c r="BK290" s="372"/>
      <c r="BL290" s="372"/>
      <c r="BM290" s="372"/>
      <c r="BN290" s="372"/>
      <c r="BO290" s="372"/>
      <c r="BP290" s="372"/>
      <c r="BQ290" s="372"/>
      <c r="BR290" s="372"/>
      <c r="BS290" s="372"/>
      <c r="BT290" s="372"/>
      <c r="BU290" s="372"/>
      <c r="BV290" s="372"/>
      <c r="BW290" s="372"/>
      <c r="BX290" s="387"/>
      <c r="BY290" s="372"/>
    </row>
    <row r="291" spans="46:77" s="292" customFormat="1" x14ac:dyDescent="0.2">
      <c r="AT291" s="389"/>
      <c r="AU291" s="371"/>
      <c r="AV291" s="355"/>
      <c r="AY291" s="372"/>
      <c r="AZ291" s="372"/>
      <c r="BA291" s="372"/>
      <c r="BB291" s="372"/>
      <c r="BC291" s="372"/>
      <c r="BD291" s="372"/>
      <c r="BE291" s="360"/>
      <c r="BF291" s="372"/>
      <c r="BG291" s="372"/>
      <c r="BH291" s="372"/>
      <c r="BI291" s="372"/>
      <c r="BJ291" s="372"/>
      <c r="BK291" s="372"/>
      <c r="BL291" s="372"/>
      <c r="BM291" s="372"/>
      <c r="BN291" s="372"/>
      <c r="BO291" s="372"/>
      <c r="BP291" s="372"/>
      <c r="BQ291" s="372"/>
      <c r="BR291" s="372"/>
      <c r="BS291" s="372"/>
      <c r="BT291" s="372"/>
      <c r="BU291" s="372"/>
      <c r="BV291" s="372"/>
      <c r="BW291" s="372"/>
      <c r="BX291" s="387"/>
      <c r="BY291" s="372"/>
    </row>
    <row r="292" spans="46:77" s="292" customFormat="1" x14ac:dyDescent="0.2">
      <c r="AT292" s="389"/>
      <c r="AU292" s="371"/>
      <c r="AV292" s="355"/>
      <c r="AY292" s="372"/>
      <c r="AZ292" s="372"/>
      <c r="BA292" s="372"/>
      <c r="BB292" s="372"/>
      <c r="BC292" s="372"/>
      <c r="BD292" s="372"/>
      <c r="BE292" s="360"/>
      <c r="BF292" s="372"/>
      <c r="BG292" s="372"/>
      <c r="BH292" s="372"/>
      <c r="BI292" s="372"/>
      <c r="BJ292" s="372"/>
      <c r="BK292" s="372"/>
      <c r="BL292" s="372"/>
      <c r="BM292" s="372"/>
      <c r="BN292" s="372"/>
      <c r="BO292" s="372"/>
      <c r="BP292" s="372"/>
      <c r="BQ292" s="372"/>
      <c r="BR292" s="372"/>
      <c r="BS292" s="372"/>
      <c r="BT292" s="372"/>
      <c r="BU292" s="372"/>
      <c r="BV292" s="372"/>
      <c r="BW292" s="372"/>
      <c r="BX292" s="387"/>
      <c r="BY292" s="372"/>
    </row>
    <row r="293" spans="46:77" s="292" customFormat="1" x14ac:dyDescent="0.2">
      <c r="AT293" s="389"/>
      <c r="AU293" s="371"/>
      <c r="AV293" s="355"/>
      <c r="AY293" s="372"/>
      <c r="AZ293" s="372"/>
      <c r="BA293" s="372"/>
      <c r="BB293" s="372"/>
      <c r="BC293" s="372"/>
      <c r="BD293" s="372"/>
      <c r="BE293" s="360"/>
      <c r="BF293" s="372"/>
      <c r="BG293" s="372"/>
      <c r="BH293" s="372"/>
      <c r="BI293" s="372"/>
      <c r="BJ293" s="372"/>
      <c r="BK293" s="372"/>
      <c r="BL293" s="372"/>
      <c r="BM293" s="372"/>
      <c r="BN293" s="372"/>
      <c r="BO293" s="372"/>
      <c r="BP293" s="372"/>
      <c r="BQ293" s="372"/>
      <c r="BR293" s="372"/>
      <c r="BS293" s="372"/>
      <c r="BT293" s="372"/>
      <c r="BU293" s="372"/>
      <c r="BV293" s="372"/>
      <c r="BW293" s="372"/>
      <c r="BX293" s="387"/>
      <c r="BY293" s="372"/>
    </row>
    <row r="294" spans="46:77" s="292" customFormat="1" x14ac:dyDescent="0.2">
      <c r="AT294" s="389"/>
      <c r="AU294" s="371"/>
      <c r="AV294" s="355"/>
      <c r="AY294" s="372"/>
      <c r="AZ294" s="372"/>
      <c r="BA294" s="372"/>
      <c r="BB294" s="372"/>
      <c r="BC294" s="372"/>
      <c r="BD294" s="372"/>
      <c r="BE294" s="360"/>
      <c r="BF294" s="372"/>
      <c r="BG294" s="372"/>
      <c r="BH294" s="372"/>
      <c r="BI294" s="372"/>
      <c r="BJ294" s="372"/>
      <c r="BK294" s="372"/>
      <c r="BL294" s="372"/>
      <c r="BM294" s="372"/>
      <c r="BN294" s="372"/>
      <c r="BO294" s="372"/>
      <c r="BP294" s="372"/>
      <c r="BQ294" s="372"/>
      <c r="BR294" s="372"/>
      <c r="BS294" s="372"/>
      <c r="BT294" s="372"/>
      <c r="BU294" s="372"/>
      <c r="BV294" s="372"/>
      <c r="BW294" s="372"/>
      <c r="BX294" s="387"/>
      <c r="BY294" s="372"/>
    </row>
    <row r="295" spans="46:77" s="292" customFormat="1" x14ac:dyDescent="0.2">
      <c r="AT295" s="389"/>
      <c r="AU295" s="371"/>
      <c r="AV295" s="355"/>
      <c r="AY295" s="372"/>
      <c r="AZ295" s="372"/>
      <c r="BA295" s="372"/>
      <c r="BB295" s="372"/>
      <c r="BC295" s="372"/>
      <c r="BD295" s="372"/>
      <c r="BE295" s="360"/>
      <c r="BF295" s="372"/>
      <c r="BG295" s="372"/>
      <c r="BH295" s="372"/>
      <c r="BI295" s="372"/>
      <c r="BJ295" s="372"/>
      <c r="BK295" s="372"/>
      <c r="BL295" s="372"/>
      <c r="BM295" s="372"/>
      <c r="BN295" s="372"/>
      <c r="BO295" s="372"/>
      <c r="BP295" s="372"/>
      <c r="BQ295" s="372"/>
      <c r="BR295" s="372"/>
      <c r="BS295" s="372"/>
      <c r="BT295" s="372"/>
      <c r="BU295" s="372"/>
      <c r="BV295" s="372"/>
      <c r="BW295" s="372"/>
      <c r="BX295" s="387"/>
      <c r="BY295" s="372"/>
    </row>
    <row r="296" spans="46:77" s="292" customFormat="1" x14ac:dyDescent="0.2">
      <c r="AT296" s="389"/>
      <c r="AU296" s="371"/>
      <c r="AV296" s="355"/>
      <c r="AY296" s="372"/>
      <c r="AZ296" s="372"/>
      <c r="BA296" s="372"/>
      <c r="BB296" s="372"/>
      <c r="BC296" s="372"/>
      <c r="BD296" s="372"/>
      <c r="BE296" s="360"/>
      <c r="BF296" s="372"/>
      <c r="BG296" s="372"/>
      <c r="BH296" s="372"/>
      <c r="BI296" s="372"/>
      <c r="BJ296" s="372"/>
      <c r="BK296" s="372"/>
      <c r="BL296" s="372"/>
      <c r="BM296" s="372"/>
      <c r="BN296" s="372"/>
      <c r="BO296" s="372"/>
      <c r="BP296" s="372"/>
      <c r="BQ296" s="372"/>
      <c r="BR296" s="372"/>
      <c r="BS296" s="372"/>
      <c r="BT296" s="372"/>
      <c r="BU296" s="372"/>
      <c r="BV296" s="372"/>
      <c r="BW296" s="372"/>
      <c r="BX296" s="387"/>
      <c r="BY296" s="372"/>
    </row>
    <row r="297" spans="46:77" s="292" customFormat="1" x14ac:dyDescent="0.2">
      <c r="AT297" s="389"/>
      <c r="AU297" s="371"/>
      <c r="AV297" s="355"/>
      <c r="AY297" s="372"/>
      <c r="AZ297" s="372"/>
      <c r="BA297" s="372"/>
      <c r="BB297" s="372"/>
      <c r="BC297" s="372"/>
      <c r="BD297" s="372"/>
      <c r="BE297" s="360"/>
      <c r="BF297" s="372"/>
      <c r="BG297" s="372"/>
      <c r="BH297" s="372"/>
      <c r="BI297" s="372"/>
      <c r="BJ297" s="372"/>
      <c r="BK297" s="372"/>
      <c r="BL297" s="372"/>
      <c r="BM297" s="372"/>
      <c r="BN297" s="372"/>
      <c r="BO297" s="372"/>
      <c r="BP297" s="372"/>
      <c r="BQ297" s="372"/>
      <c r="BR297" s="372"/>
      <c r="BS297" s="372"/>
      <c r="BT297" s="372"/>
      <c r="BU297" s="372"/>
      <c r="BV297" s="372"/>
      <c r="BW297" s="372"/>
      <c r="BX297" s="387"/>
      <c r="BY297" s="372"/>
    </row>
    <row r="298" spans="46:77" s="292" customFormat="1" x14ac:dyDescent="0.2">
      <c r="AT298" s="389"/>
      <c r="AU298" s="371"/>
      <c r="AV298" s="355"/>
      <c r="AY298" s="372"/>
      <c r="AZ298" s="372"/>
      <c r="BA298" s="372"/>
      <c r="BB298" s="372"/>
      <c r="BC298" s="372"/>
      <c r="BD298" s="372"/>
      <c r="BE298" s="360"/>
      <c r="BF298" s="372"/>
      <c r="BG298" s="372"/>
      <c r="BH298" s="372"/>
      <c r="BI298" s="372"/>
      <c r="BJ298" s="372"/>
      <c r="BK298" s="372"/>
      <c r="BL298" s="372"/>
      <c r="BM298" s="372"/>
      <c r="BN298" s="372"/>
      <c r="BO298" s="372"/>
      <c r="BP298" s="372"/>
      <c r="BQ298" s="372"/>
      <c r="BR298" s="372"/>
      <c r="BS298" s="372"/>
      <c r="BT298" s="372"/>
      <c r="BU298" s="372"/>
      <c r="BV298" s="372"/>
      <c r="BW298" s="372"/>
      <c r="BX298" s="387"/>
      <c r="BY298" s="372"/>
    </row>
    <row r="299" spans="46:77" s="292" customFormat="1" x14ac:dyDescent="0.2">
      <c r="AT299" s="389"/>
      <c r="AU299" s="371"/>
      <c r="AV299" s="355"/>
      <c r="AY299" s="372"/>
      <c r="AZ299" s="372"/>
      <c r="BA299" s="372"/>
      <c r="BB299" s="372"/>
      <c r="BC299" s="372"/>
      <c r="BD299" s="372"/>
      <c r="BE299" s="360"/>
      <c r="BF299" s="372"/>
      <c r="BG299" s="372"/>
      <c r="BH299" s="372"/>
      <c r="BI299" s="372"/>
      <c r="BJ299" s="372"/>
      <c r="BK299" s="372"/>
      <c r="BL299" s="372"/>
      <c r="BM299" s="372"/>
      <c r="BN299" s="372"/>
      <c r="BO299" s="372"/>
      <c r="BP299" s="372"/>
      <c r="BQ299" s="372"/>
      <c r="BR299" s="372"/>
      <c r="BS299" s="372"/>
      <c r="BT299" s="372"/>
      <c r="BU299" s="372"/>
      <c r="BV299" s="372"/>
      <c r="BW299" s="372"/>
      <c r="BX299" s="387"/>
      <c r="BY299" s="372"/>
    </row>
    <row r="300" spans="46:77" s="292" customFormat="1" x14ac:dyDescent="0.2">
      <c r="AT300" s="389"/>
      <c r="AU300" s="371"/>
      <c r="AV300" s="355"/>
      <c r="AY300" s="372"/>
      <c r="AZ300" s="372"/>
      <c r="BA300" s="372"/>
      <c r="BB300" s="372"/>
      <c r="BC300" s="372"/>
      <c r="BD300" s="372"/>
      <c r="BE300" s="360"/>
      <c r="BF300" s="372"/>
      <c r="BG300" s="372"/>
      <c r="BH300" s="372"/>
      <c r="BI300" s="372"/>
      <c r="BJ300" s="372"/>
      <c r="BK300" s="372"/>
      <c r="BL300" s="372"/>
      <c r="BM300" s="372"/>
      <c r="BN300" s="372"/>
      <c r="BO300" s="372"/>
      <c r="BP300" s="372"/>
      <c r="BQ300" s="372"/>
      <c r="BR300" s="372"/>
      <c r="BS300" s="372"/>
      <c r="BT300" s="372"/>
      <c r="BU300" s="372"/>
      <c r="BV300" s="372"/>
      <c r="BW300" s="372"/>
      <c r="BX300" s="387"/>
      <c r="BY300" s="372"/>
    </row>
    <row r="301" spans="46:77" s="292" customFormat="1" x14ac:dyDescent="0.2">
      <c r="AT301" s="389"/>
      <c r="AU301" s="371"/>
      <c r="AV301" s="355"/>
      <c r="AY301" s="372"/>
      <c r="AZ301" s="372"/>
      <c r="BA301" s="372"/>
      <c r="BB301" s="372"/>
      <c r="BC301" s="372"/>
      <c r="BD301" s="372"/>
      <c r="BE301" s="360"/>
      <c r="BF301" s="372"/>
      <c r="BG301" s="372"/>
      <c r="BH301" s="372"/>
      <c r="BI301" s="372"/>
      <c r="BJ301" s="372"/>
      <c r="BK301" s="372"/>
      <c r="BL301" s="372"/>
      <c r="BM301" s="372"/>
      <c r="BN301" s="372"/>
      <c r="BO301" s="372"/>
      <c r="BP301" s="372"/>
      <c r="BQ301" s="372"/>
      <c r="BR301" s="372"/>
      <c r="BS301" s="372"/>
      <c r="BT301" s="372"/>
      <c r="BU301" s="372"/>
      <c r="BV301" s="372"/>
      <c r="BW301" s="372"/>
      <c r="BX301" s="387"/>
      <c r="BY301" s="372"/>
    </row>
    <row r="302" spans="46:77" s="292" customFormat="1" x14ac:dyDescent="0.2">
      <c r="AT302" s="389"/>
      <c r="AU302" s="371"/>
      <c r="AV302" s="355"/>
      <c r="AY302" s="372"/>
      <c r="AZ302" s="372"/>
      <c r="BA302" s="372"/>
      <c r="BB302" s="372"/>
      <c r="BC302" s="372"/>
      <c r="BD302" s="372"/>
      <c r="BE302" s="360"/>
      <c r="BF302" s="372"/>
      <c r="BG302" s="372"/>
      <c r="BH302" s="372"/>
      <c r="BI302" s="372"/>
      <c r="BJ302" s="372"/>
      <c r="BK302" s="372"/>
      <c r="BL302" s="372"/>
      <c r="BM302" s="372"/>
      <c r="BN302" s="372"/>
      <c r="BO302" s="372"/>
      <c r="BP302" s="372"/>
      <c r="BQ302" s="372"/>
      <c r="BR302" s="372"/>
      <c r="BS302" s="372"/>
      <c r="BT302" s="372"/>
      <c r="BU302" s="372"/>
      <c r="BV302" s="372"/>
      <c r="BW302" s="372"/>
      <c r="BX302" s="387"/>
      <c r="BY302" s="372"/>
    </row>
    <row r="303" spans="46:77" s="292" customFormat="1" x14ac:dyDescent="0.2">
      <c r="AT303" s="389"/>
      <c r="AU303" s="371"/>
      <c r="AV303" s="355"/>
      <c r="AY303" s="372"/>
      <c r="AZ303" s="372"/>
      <c r="BA303" s="372"/>
      <c r="BB303" s="372"/>
      <c r="BC303" s="372"/>
      <c r="BD303" s="372"/>
      <c r="BE303" s="360"/>
      <c r="BF303" s="372"/>
      <c r="BG303" s="372"/>
      <c r="BH303" s="372"/>
      <c r="BI303" s="372"/>
      <c r="BJ303" s="372"/>
      <c r="BK303" s="372"/>
      <c r="BL303" s="372"/>
      <c r="BM303" s="372"/>
      <c r="BN303" s="372"/>
      <c r="BO303" s="372"/>
      <c r="BP303" s="372"/>
      <c r="BQ303" s="372"/>
      <c r="BR303" s="372"/>
      <c r="BS303" s="372"/>
      <c r="BT303" s="372"/>
      <c r="BU303" s="372"/>
      <c r="BV303" s="372"/>
      <c r="BW303" s="372"/>
      <c r="BX303" s="387"/>
      <c r="BY303" s="372"/>
    </row>
    <row r="304" spans="46:77" s="292" customFormat="1" x14ac:dyDescent="0.2">
      <c r="AT304" s="389"/>
      <c r="AU304" s="371"/>
      <c r="AV304" s="355"/>
      <c r="AY304" s="372"/>
      <c r="AZ304" s="372"/>
      <c r="BA304" s="372"/>
      <c r="BB304" s="372"/>
      <c r="BC304" s="372"/>
      <c r="BD304" s="372"/>
      <c r="BE304" s="360"/>
      <c r="BF304" s="372"/>
      <c r="BG304" s="372"/>
      <c r="BH304" s="372"/>
      <c r="BI304" s="372"/>
      <c r="BJ304" s="372"/>
      <c r="BK304" s="372"/>
      <c r="BL304" s="372"/>
      <c r="BM304" s="372"/>
      <c r="BN304" s="372"/>
      <c r="BO304" s="372"/>
      <c r="BP304" s="372"/>
      <c r="BQ304" s="372"/>
      <c r="BR304" s="372"/>
      <c r="BS304" s="372"/>
      <c r="BT304" s="372"/>
      <c r="BU304" s="372"/>
      <c r="BV304" s="372"/>
      <c r="BW304" s="372"/>
      <c r="BX304" s="387"/>
      <c r="BY304" s="372"/>
    </row>
    <row r="305" spans="46:77" s="292" customFormat="1" x14ac:dyDescent="0.2">
      <c r="AT305" s="389"/>
      <c r="AU305" s="371"/>
      <c r="AV305" s="355"/>
      <c r="AY305" s="372"/>
      <c r="AZ305" s="372"/>
      <c r="BA305" s="372"/>
      <c r="BB305" s="372"/>
      <c r="BC305" s="372"/>
      <c r="BD305" s="372"/>
      <c r="BE305" s="360"/>
      <c r="BF305" s="372"/>
      <c r="BG305" s="372"/>
      <c r="BH305" s="372"/>
      <c r="BI305" s="372"/>
      <c r="BJ305" s="372"/>
      <c r="BK305" s="372"/>
      <c r="BL305" s="372"/>
      <c r="BM305" s="372"/>
      <c r="BN305" s="372"/>
      <c r="BO305" s="372"/>
      <c r="BP305" s="372"/>
      <c r="BQ305" s="372"/>
      <c r="BR305" s="372"/>
      <c r="BS305" s="372"/>
      <c r="BT305" s="372"/>
      <c r="BU305" s="372"/>
      <c r="BV305" s="372"/>
      <c r="BW305" s="372"/>
      <c r="BX305" s="387"/>
      <c r="BY305" s="372"/>
    </row>
    <row r="306" spans="46:77" s="292" customFormat="1" x14ac:dyDescent="0.2">
      <c r="AT306" s="389"/>
      <c r="AU306" s="371"/>
      <c r="AV306" s="355"/>
      <c r="AY306" s="372"/>
      <c r="AZ306" s="372"/>
      <c r="BA306" s="372"/>
      <c r="BB306" s="372"/>
      <c r="BC306" s="372"/>
      <c r="BD306" s="372"/>
      <c r="BE306" s="360"/>
      <c r="BF306" s="372"/>
      <c r="BG306" s="372"/>
      <c r="BH306" s="372"/>
      <c r="BI306" s="372"/>
      <c r="BJ306" s="372"/>
      <c r="BK306" s="372"/>
      <c r="BL306" s="372"/>
      <c r="BM306" s="372"/>
      <c r="BN306" s="372"/>
      <c r="BO306" s="372"/>
      <c r="BP306" s="372"/>
      <c r="BQ306" s="372"/>
      <c r="BR306" s="372"/>
      <c r="BS306" s="372"/>
      <c r="BT306" s="372"/>
      <c r="BU306" s="372"/>
      <c r="BV306" s="372"/>
      <c r="BW306" s="372"/>
      <c r="BX306" s="387"/>
      <c r="BY306" s="372"/>
    </row>
    <row r="307" spans="46:77" s="292" customFormat="1" x14ac:dyDescent="0.2">
      <c r="AT307" s="389"/>
      <c r="AU307" s="371"/>
      <c r="AV307" s="355"/>
      <c r="AY307" s="372"/>
      <c r="AZ307" s="372"/>
      <c r="BA307" s="372"/>
      <c r="BB307" s="372"/>
      <c r="BC307" s="372"/>
      <c r="BD307" s="372"/>
      <c r="BE307" s="360"/>
      <c r="BF307" s="372"/>
      <c r="BG307" s="372"/>
      <c r="BH307" s="372"/>
      <c r="BI307" s="372"/>
      <c r="BJ307" s="372"/>
      <c r="BK307" s="372"/>
      <c r="BL307" s="372"/>
      <c r="BM307" s="372"/>
      <c r="BN307" s="372"/>
      <c r="BO307" s="372"/>
      <c r="BP307" s="372"/>
      <c r="BQ307" s="372"/>
      <c r="BR307" s="372"/>
      <c r="BS307" s="372"/>
      <c r="BT307" s="372"/>
      <c r="BU307" s="372"/>
      <c r="BV307" s="372"/>
      <c r="BW307" s="372"/>
      <c r="BX307" s="387"/>
      <c r="BY307" s="372"/>
    </row>
    <row r="308" spans="46:77" s="292" customFormat="1" x14ac:dyDescent="0.2">
      <c r="AT308" s="389"/>
      <c r="AU308" s="371"/>
      <c r="AV308" s="355"/>
      <c r="AY308" s="372"/>
      <c r="AZ308" s="372"/>
      <c r="BA308" s="372"/>
      <c r="BB308" s="372"/>
      <c r="BC308" s="372"/>
      <c r="BD308" s="372"/>
      <c r="BE308" s="360"/>
      <c r="BF308" s="372"/>
      <c r="BG308" s="372"/>
      <c r="BH308" s="372"/>
      <c r="BI308" s="372"/>
      <c r="BJ308" s="372"/>
      <c r="BK308" s="372"/>
      <c r="BL308" s="372"/>
      <c r="BM308" s="372"/>
      <c r="BN308" s="372"/>
      <c r="BO308" s="372"/>
      <c r="BP308" s="372"/>
      <c r="BQ308" s="372"/>
      <c r="BR308" s="372"/>
      <c r="BS308" s="372"/>
      <c r="BT308" s="372"/>
      <c r="BU308" s="372"/>
      <c r="BV308" s="372"/>
      <c r="BW308" s="372"/>
      <c r="BX308" s="387"/>
      <c r="BY308" s="372"/>
    </row>
    <row r="309" spans="46:77" s="292" customFormat="1" x14ac:dyDescent="0.2">
      <c r="AT309" s="389"/>
      <c r="AU309" s="371"/>
      <c r="AV309" s="355"/>
      <c r="AY309" s="372"/>
      <c r="AZ309" s="372"/>
      <c r="BA309" s="372"/>
      <c r="BB309" s="372"/>
      <c r="BC309" s="372"/>
      <c r="BD309" s="372"/>
      <c r="BE309" s="360"/>
      <c r="BF309" s="372"/>
      <c r="BG309" s="372"/>
      <c r="BH309" s="372"/>
      <c r="BI309" s="372"/>
      <c r="BJ309" s="372"/>
      <c r="BK309" s="372"/>
      <c r="BL309" s="372"/>
      <c r="BM309" s="372"/>
      <c r="BN309" s="372"/>
      <c r="BO309" s="372"/>
      <c r="BP309" s="372"/>
      <c r="BQ309" s="372"/>
      <c r="BR309" s="372"/>
      <c r="BS309" s="372"/>
      <c r="BT309" s="372"/>
      <c r="BU309" s="372"/>
      <c r="BV309" s="372"/>
      <c r="BW309" s="372"/>
      <c r="BX309" s="387"/>
      <c r="BY309" s="372"/>
    </row>
    <row r="310" spans="46:77" s="292" customFormat="1" x14ac:dyDescent="0.2">
      <c r="AT310" s="389"/>
      <c r="AU310" s="371"/>
      <c r="AV310" s="355"/>
      <c r="AY310" s="372"/>
      <c r="AZ310" s="372"/>
      <c r="BA310" s="372"/>
      <c r="BB310" s="372"/>
      <c r="BC310" s="372"/>
      <c r="BD310" s="372"/>
      <c r="BE310" s="360"/>
      <c r="BF310" s="372"/>
      <c r="BG310" s="372"/>
      <c r="BH310" s="372"/>
      <c r="BI310" s="372"/>
      <c r="BJ310" s="372"/>
      <c r="BK310" s="372"/>
      <c r="BL310" s="372"/>
      <c r="BM310" s="372"/>
      <c r="BN310" s="372"/>
      <c r="BO310" s="372"/>
      <c r="BP310" s="372"/>
      <c r="BQ310" s="372"/>
      <c r="BR310" s="372"/>
      <c r="BS310" s="372"/>
      <c r="BT310" s="372"/>
      <c r="BU310" s="372"/>
      <c r="BV310" s="372"/>
      <c r="BW310" s="372"/>
      <c r="BX310" s="387"/>
      <c r="BY310" s="372"/>
    </row>
    <row r="311" spans="46:77" s="292" customFormat="1" x14ac:dyDescent="0.2">
      <c r="AT311" s="389"/>
      <c r="AU311" s="371"/>
      <c r="AV311" s="355"/>
      <c r="AY311" s="372"/>
      <c r="AZ311" s="372"/>
      <c r="BA311" s="372"/>
      <c r="BB311" s="372"/>
      <c r="BC311" s="372"/>
      <c r="BD311" s="372"/>
      <c r="BE311" s="360"/>
      <c r="BF311" s="372"/>
      <c r="BG311" s="372"/>
      <c r="BH311" s="372"/>
      <c r="BI311" s="372"/>
      <c r="BJ311" s="372"/>
      <c r="BK311" s="372"/>
      <c r="BL311" s="372"/>
      <c r="BM311" s="372"/>
      <c r="BN311" s="372"/>
      <c r="BO311" s="372"/>
      <c r="BP311" s="372"/>
      <c r="BQ311" s="372"/>
      <c r="BR311" s="372"/>
      <c r="BS311" s="372"/>
      <c r="BT311" s="372"/>
      <c r="BU311" s="372"/>
      <c r="BV311" s="372"/>
      <c r="BW311" s="372"/>
      <c r="BX311" s="387"/>
      <c r="BY311" s="372"/>
    </row>
    <row r="312" spans="46:77" s="292" customFormat="1" x14ac:dyDescent="0.2">
      <c r="AT312" s="389"/>
      <c r="AU312" s="371"/>
      <c r="AV312" s="355"/>
      <c r="AY312" s="372"/>
      <c r="AZ312" s="372"/>
      <c r="BA312" s="372"/>
      <c r="BB312" s="372"/>
      <c r="BC312" s="372"/>
      <c r="BD312" s="372"/>
      <c r="BE312" s="360"/>
      <c r="BF312" s="372"/>
      <c r="BG312" s="372"/>
      <c r="BH312" s="372"/>
      <c r="BI312" s="372"/>
      <c r="BJ312" s="372"/>
      <c r="BK312" s="372"/>
      <c r="BL312" s="372"/>
      <c r="BM312" s="372"/>
      <c r="BN312" s="372"/>
      <c r="BO312" s="372"/>
      <c r="BP312" s="372"/>
      <c r="BQ312" s="372"/>
      <c r="BR312" s="372"/>
      <c r="BS312" s="372"/>
      <c r="BT312" s="372"/>
      <c r="BU312" s="372"/>
      <c r="BV312" s="372"/>
      <c r="BW312" s="372"/>
      <c r="BX312" s="387"/>
      <c r="BY312" s="372"/>
    </row>
    <row r="313" spans="46:77" s="292" customFormat="1" x14ac:dyDescent="0.2">
      <c r="AT313" s="389"/>
      <c r="AU313" s="371"/>
      <c r="AV313" s="355"/>
      <c r="AY313" s="372"/>
      <c r="AZ313" s="372"/>
      <c r="BA313" s="372"/>
      <c r="BB313" s="372"/>
      <c r="BC313" s="372"/>
      <c r="BD313" s="372"/>
      <c r="BE313" s="360"/>
      <c r="BF313" s="372"/>
      <c r="BG313" s="372"/>
      <c r="BH313" s="372"/>
      <c r="BI313" s="372"/>
      <c r="BJ313" s="372"/>
      <c r="BK313" s="372"/>
      <c r="BL313" s="372"/>
      <c r="BM313" s="372"/>
      <c r="BN313" s="372"/>
      <c r="BO313" s="372"/>
      <c r="BP313" s="372"/>
      <c r="BQ313" s="372"/>
      <c r="BR313" s="372"/>
      <c r="BS313" s="372"/>
      <c r="BT313" s="372"/>
      <c r="BU313" s="372"/>
      <c r="BV313" s="372"/>
      <c r="BW313" s="372"/>
      <c r="BX313" s="387"/>
      <c r="BY313" s="372"/>
    </row>
    <row r="314" spans="46:77" s="292" customFormat="1" x14ac:dyDescent="0.2">
      <c r="AT314" s="389"/>
      <c r="AU314" s="371"/>
      <c r="AV314" s="355"/>
      <c r="AY314" s="372"/>
      <c r="AZ314" s="372"/>
      <c r="BA314" s="372"/>
      <c r="BB314" s="372"/>
      <c r="BC314" s="372"/>
      <c r="BD314" s="372"/>
      <c r="BE314" s="360"/>
      <c r="BF314" s="372"/>
      <c r="BG314" s="372"/>
      <c r="BH314" s="372"/>
      <c r="BI314" s="372"/>
      <c r="BJ314" s="372"/>
      <c r="BK314" s="372"/>
      <c r="BL314" s="372"/>
      <c r="BM314" s="372"/>
      <c r="BN314" s="372"/>
      <c r="BO314" s="372"/>
      <c r="BP314" s="372"/>
      <c r="BQ314" s="372"/>
      <c r="BR314" s="372"/>
      <c r="BS314" s="372"/>
      <c r="BT314" s="372"/>
      <c r="BU314" s="372"/>
      <c r="BV314" s="372"/>
      <c r="BW314" s="372"/>
      <c r="BX314" s="387"/>
      <c r="BY314" s="372"/>
    </row>
    <row r="315" spans="46:77" s="292" customFormat="1" x14ac:dyDescent="0.2">
      <c r="AT315" s="389"/>
      <c r="AU315" s="371"/>
      <c r="AV315" s="355"/>
      <c r="AY315" s="372"/>
      <c r="AZ315" s="372"/>
      <c r="BA315" s="372"/>
      <c r="BB315" s="372"/>
      <c r="BC315" s="372"/>
      <c r="BD315" s="372"/>
      <c r="BE315" s="360"/>
      <c r="BF315" s="372"/>
      <c r="BG315" s="372"/>
      <c r="BH315" s="372"/>
      <c r="BI315" s="372"/>
      <c r="BJ315" s="372"/>
      <c r="BK315" s="372"/>
      <c r="BL315" s="372"/>
      <c r="BM315" s="372"/>
      <c r="BN315" s="372"/>
      <c r="BO315" s="372"/>
      <c r="BP315" s="372"/>
      <c r="BQ315" s="372"/>
      <c r="BR315" s="372"/>
      <c r="BS315" s="372"/>
      <c r="BT315" s="372"/>
      <c r="BU315" s="372"/>
      <c r="BV315" s="372"/>
      <c r="BW315" s="372"/>
      <c r="BX315" s="387"/>
      <c r="BY315" s="372"/>
    </row>
    <row r="316" spans="46:77" s="292" customFormat="1" x14ac:dyDescent="0.2">
      <c r="AT316" s="389"/>
      <c r="AU316" s="371"/>
      <c r="AV316" s="355"/>
      <c r="AY316" s="372"/>
      <c r="AZ316" s="372"/>
      <c r="BA316" s="372"/>
      <c r="BB316" s="372"/>
      <c r="BC316" s="372"/>
      <c r="BD316" s="372"/>
      <c r="BE316" s="360"/>
      <c r="BF316" s="372"/>
      <c r="BG316" s="372"/>
      <c r="BH316" s="372"/>
      <c r="BI316" s="372"/>
      <c r="BJ316" s="372"/>
      <c r="BK316" s="372"/>
      <c r="BL316" s="372"/>
      <c r="BM316" s="372"/>
      <c r="BN316" s="372"/>
      <c r="BO316" s="372"/>
      <c r="BP316" s="372"/>
      <c r="BQ316" s="372"/>
      <c r="BR316" s="372"/>
      <c r="BS316" s="372"/>
      <c r="BT316" s="372"/>
      <c r="BU316" s="372"/>
      <c r="BV316" s="372"/>
      <c r="BW316" s="372"/>
      <c r="BX316" s="387"/>
      <c r="BY316" s="372"/>
    </row>
    <row r="317" spans="46:77" s="292" customFormat="1" x14ac:dyDescent="0.2">
      <c r="AT317" s="389"/>
      <c r="AU317" s="371"/>
      <c r="AV317" s="355"/>
      <c r="AY317" s="372"/>
      <c r="AZ317" s="372"/>
      <c r="BA317" s="372"/>
      <c r="BB317" s="372"/>
      <c r="BC317" s="372"/>
      <c r="BD317" s="372"/>
      <c r="BE317" s="360"/>
      <c r="BF317" s="372"/>
      <c r="BG317" s="372"/>
      <c r="BH317" s="372"/>
      <c r="BI317" s="372"/>
      <c r="BJ317" s="372"/>
      <c r="BK317" s="372"/>
      <c r="BL317" s="372"/>
      <c r="BM317" s="372"/>
      <c r="BN317" s="372"/>
      <c r="BO317" s="372"/>
      <c r="BP317" s="372"/>
      <c r="BQ317" s="372"/>
      <c r="BR317" s="372"/>
      <c r="BS317" s="372"/>
      <c r="BT317" s="372"/>
      <c r="BU317" s="372"/>
      <c r="BV317" s="372"/>
      <c r="BW317" s="372"/>
      <c r="BX317" s="387"/>
      <c r="BY317" s="372"/>
    </row>
    <row r="318" spans="46:77" s="292" customFormat="1" x14ac:dyDescent="0.2">
      <c r="AT318" s="389"/>
      <c r="AU318" s="371"/>
      <c r="AV318" s="355"/>
      <c r="AY318" s="372"/>
      <c r="AZ318" s="372"/>
      <c r="BA318" s="372"/>
      <c r="BB318" s="372"/>
      <c r="BC318" s="372"/>
      <c r="BD318" s="372"/>
      <c r="BE318" s="360"/>
      <c r="BF318" s="372"/>
      <c r="BG318" s="372"/>
      <c r="BH318" s="372"/>
      <c r="BI318" s="372"/>
      <c r="BJ318" s="372"/>
      <c r="BK318" s="372"/>
      <c r="BL318" s="372"/>
      <c r="BM318" s="372"/>
      <c r="BN318" s="372"/>
      <c r="BO318" s="372"/>
      <c r="BP318" s="372"/>
      <c r="BQ318" s="372"/>
      <c r="BR318" s="372"/>
      <c r="BS318" s="372"/>
      <c r="BT318" s="372"/>
      <c r="BU318" s="372"/>
      <c r="BV318" s="372"/>
      <c r="BW318" s="372"/>
      <c r="BX318" s="387"/>
      <c r="BY318" s="372"/>
    </row>
    <row r="319" spans="46:77" s="292" customFormat="1" x14ac:dyDescent="0.2">
      <c r="AT319" s="389"/>
      <c r="AU319" s="371"/>
      <c r="AV319" s="355"/>
      <c r="AY319" s="372"/>
      <c r="AZ319" s="372"/>
      <c r="BA319" s="372"/>
      <c r="BB319" s="372"/>
      <c r="BC319" s="372"/>
      <c r="BD319" s="372"/>
      <c r="BE319" s="360"/>
      <c r="BF319" s="372"/>
      <c r="BG319" s="372"/>
      <c r="BH319" s="372"/>
      <c r="BI319" s="372"/>
      <c r="BJ319" s="372"/>
      <c r="BK319" s="372"/>
      <c r="BL319" s="372"/>
      <c r="BM319" s="372"/>
      <c r="BN319" s="372"/>
      <c r="BO319" s="372"/>
      <c r="BP319" s="372"/>
      <c r="BQ319" s="372"/>
      <c r="BR319" s="372"/>
      <c r="BS319" s="372"/>
      <c r="BT319" s="372"/>
      <c r="BU319" s="372"/>
      <c r="BV319" s="372"/>
      <c r="BW319" s="372"/>
      <c r="BX319" s="387"/>
      <c r="BY319" s="372"/>
    </row>
    <row r="320" spans="46:77" s="292" customFormat="1" x14ac:dyDescent="0.2">
      <c r="AT320" s="389"/>
      <c r="AU320" s="371"/>
      <c r="AV320" s="355"/>
      <c r="AY320" s="372"/>
      <c r="AZ320" s="372"/>
      <c r="BA320" s="372"/>
      <c r="BB320" s="372"/>
      <c r="BC320" s="372"/>
      <c r="BD320" s="372"/>
      <c r="BE320" s="360"/>
      <c r="BF320" s="372"/>
      <c r="BG320" s="372"/>
      <c r="BH320" s="372"/>
      <c r="BI320" s="372"/>
      <c r="BJ320" s="372"/>
      <c r="BK320" s="372"/>
      <c r="BL320" s="372"/>
      <c r="BM320" s="372"/>
      <c r="BN320" s="372"/>
      <c r="BO320" s="372"/>
      <c r="BP320" s="372"/>
      <c r="BQ320" s="372"/>
      <c r="BR320" s="372"/>
      <c r="BS320" s="372"/>
      <c r="BT320" s="372"/>
      <c r="BU320" s="372"/>
      <c r="BV320" s="372"/>
      <c r="BW320" s="372"/>
      <c r="BX320" s="387"/>
      <c r="BY320" s="372"/>
    </row>
    <row r="321" spans="46:77" s="292" customFormat="1" x14ac:dyDescent="0.2">
      <c r="AT321" s="389"/>
      <c r="AU321" s="371"/>
      <c r="AV321" s="355"/>
      <c r="AY321" s="372"/>
      <c r="AZ321" s="372"/>
      <c r="BA321" s="372"/>
      <c r="BB321" s="372"/>
      <c r="BC321" s="372"/>
      <c r="BD321" s="372"/>
      <c r="BE321" s="360"/>
      <c r="BF321" s="372"/>
      <c r="BG321" s="372"/>
      <c r="BH321" s="372"/>
      <c r="BI321" s="372"/>
      <c r="BJ321" s="372"/>
      <c r="BK321" s="372"/>
      <c r="BL321" s="372"/>
      <c r="BM321" s="372"/>
      <c r="BN321" s="372"/>
      <c r="BO321" s="372"/>
      <c r="BP321" s="372"/>
      <c r="BQ321" s="372"/>
      <c r="BR321" s="372"/>
      <c r="BS321" s="372"/>
      <c r="BT321" s="372"/>
      <c r="BU321" s="372"/>
      <c r="BV321" s="372"/>
      <c r="BW321" s="372"/>
      <c r="BX321" s="387"/>
      <c r="BY321" s="372"/>
    </row>
    <row r="322" spans="46:77" s="292" customFormat="1" x14ac:dyDescent="0.2">
      <c r="AT322" s="389"/>
      <c r="AU322" s="371"/>
      <c r="AV322" s="355"/>
      <c r="AY322" s="372"/>
      <c r="AZ322" s="372"/>
      <c r="BA322" s="372"/>
      <c r="BB322" s="372"/>
      <c r="BC322" s="372"/>
      <c r="BD322" s="372"/>
      <c r="BE322" s="360"/>
      <c r="BF322" s="372"/>
      <c r="BG322" s="372"/>
      <c r="BH322" s="372"/>
      <c r="BI322" s="372"/>
      <c r="BJ322" s="372"/>
      <c r="BK322" s="372"/>
      <c r="BL322" s="372"/>
      <c r="BM322" s="372"/>
      <c r="BN322" s="372"/>
      <c r="BO322" s="372"/>
      <c r="BP322" s="372"/>
      <c r="BQ322" s="372"/>
      <c r="BR322" s="372"/>
      <c r="BS322" s="372"/>
      <c r="BT322" s="372"/>
      <c r="BU322" s="372"/>
      <c r="BV322" s="372"/>
      <c r="BW322" s="372"/>
      <c r="BX322" s="387"/>
      <c r="BY322" s="372"/>
    </row>
    <row r="323" spans="46:77" s="292" customFormat="1" x14ac:dyDescent="0.2">
      <c r="AT323" s="389"/>
      <c r="AU323" s="371"/>
      <c r="AV323" s="355"/>
      <c r="AY323" s="372"/>
      <c r="AZ323" s="372"/>
      <c r="BA323" s="372"/>
      <c r="BB323" s="372"/>
      <c r="BC323" s="372"/>
      <c r="BD323" s="372"/>
      <c r="BE323" s="360"/>
      <c r="BF323" s="372"/>
      <c r="BG323" s="372"/>
      <c r="BH323" s="372"/>
      <c r="BI323" s="372"/>
      <c r="BJ323" s="372"/>
      <c r="BK323" s="372"/>
      <c r="BL323" s="372"/>
      <c r="BM323" s="372"/>
      <c r="BN323" s="372"/>
      <c r="BO323" s="372"/>
      <c r="BP323" s="372"/>
      <c r="BQ323" s="372"/>
      <c r="BR323" s="372"/>
      <c r="BS323" s="372"/>
      <c r="BT323" s="372"/>
      <c r="BU323" s="372"/>
      <c r="BV323" s="372"/>
      <c r="BW323" s="372"/>
      <c r="BX323" s="387"/>
      <c r="BY323" s="372"/>
    </row>
    <row r="324" spans="46:77" s="292" customFormat="1" x14ac:dyDescent="0.2">
      <c r="AT324" s="389"/>
      <c r="AU324" s="371"/>
      <c r="AV324" s="355"/>
      <c r="AY324" s="372"/>
      <c r="AZ324" s="372"/>
      <c r="BA324" s="372"/>
      <c r="BB324" s="372"/>
      <c r="BC324" s="372"/>
      <c r="BD324" s="372"/>
      <c r="BE324" s="360"/>
      <c r="BF324" s="372"/>
      <c r="BG324" s="372"/>
      <c r="BH324" s="372"/>
      <c r="BI324" s="372"/>
      <c r="BJ324" s="372"/>
      <c r="BK324" s="372"/>
      <c r="BL324" s="372"/>
      <c r="BM324" s="372"/>
      <c r="BN324" s="372"/>
      <c r="BO324" s="372"/>
      <c r="BP324" s="372"/>
      <c r="BQ324" s="372"/>
      <c r="BR324" s="372"/>
      <c r="BS324" s="372"/>
      <c r="BT324" s="372"/>
      <c r="BU324" s="372"/>
      <c r="BV324" s="372"/>
      <c r="BW324" s="372"/>
      <c r="BX324" s="387"/>
      <c r="BY324" s="372"/>
    </row>
    <row r="325" spans="46:77" s="292" customFormat="1" x14ac:dyDescent="0.2">
      <c r="AT325" s="389"/>
      <c r="AU325" s="371"/>
      <c r="AV325" s="355"/>
      <c r="AY325" s="372"/>
      <c r="AZ325" s="372"/>
      <c r="BA325" s="372"/>
      <c r="BB325" s="372"/>
      <c r="BC325" s="372"/>
      <c r="BD325" s="372"/>
      <c r="BE325" s="360"/>
      <c r="BF325" s="372"/>
      <c r="BG325" s="372"/>
      <c r="BH325" s="372"/>
      <c r="BI325" s="372"/>
      <c r="BJ325" s="372"/>
      <c r="BK325" s="372"/>
      <c r="BL325" s="372"/>
      <c r="BM325" s="372"/>
      <c r="BN325" s="372"/>
      <c r="BO325" s="372"/>
      <c r="BP325" s="372"/>
      <c r="BQ325" s="372"/>
      <c r="BR325" s="372"/>
      <c r="BS325" s="372"/>
      <c r="BT325" s="372"/>
      <c r="BU325" s="372"/>
      <c r="BV325" s="372"/>
      <c r="BW325" s="372"/>
      <c r="BX325" s="387"/>
      <c r="BY325" s="372"/>
    </row>
    <row r="326" spans="46:77" s="292" customFormat="1" x14ac:dyDescent="0.2">
      <c r="AT326" s="389"/>
      <c r="AU326" s="371"/>
      <c r="AV326" s="355"/>
      <c r="AY326" s="372"/>
      <c r="AZ326" s="372"/>
      <c r="BA326" s="372"/>
      <c r="BB326" s="372"/>
      <c r="BC326" s="372"/>
      <c r="BD326" s="372"/>
      <c r="BE326" s="360"/>
      <c r="BF326" s="372"/>
      <c r="BG326" s="372"/>
      <c r="BH326" s="372"/>
      <c r="BI326" s="372"/>
      <c r="BJ326" s="372"/>
      <c r="BK326" s="372"/>
      <c r="BL326" s="372"/>
      <c r="BM326" s="372"/>
      <c r="BN326" s="372"/>
      <c r="BO326" s="372"/>
      <c r="BP326" s="372"/>
      <c r="BQ326" s="372"/>
      <c r="BR326" s="372"/>
      <c r="BS326" s="372"/>
      <c r="BT326" s="372"/>
      <c r="BU326" s="372"/>
      <c r="BV326" s="372"/>
      <c r="BW326" s="372"/>
      <c r="BX326" s="387"/>
      <c r="BY326" s="372"/>
    </row>
    <row r="327" spans="46:77" s="292" customFormat="1" x14ac:dyDescent="0.2">
      <c r="AT327" s="389"/>
      <c r="AU327" s="371"/>
      <c r="AV327" s="355"/>
      <c r="AY327" s="372"/>
      <c r="AZ327" s="372"/>
      <c r="BA327" s="372"/>
      <c r="BB327" s="372"/>
      <c r="BC327" s="372"/>
      <c r="BD327" s="372"/>
      <c r="BE327" s="360"/>
      <c r="BF327" s="372"/>
      <c r="BG327" s="372"/>
      <c r="BH327" s="372"/>
      <c r="BI327" s="372"/>
      <c r="BJ327" s="372"/>
      <c r="BK327" s="372"/>
      <c r="BL327" s="372"/>
      <c r="BM327" s="372"/>
      <c r="BN327" s="372"/>
      <c r="BO327" s="372"/>
      <c r="BP327" s="372"/>
      <c r="BQ327" s="372"/>
      <c r="BR327" s="372"/>
      <c r="BS327" s="372"/>
      <c r="BT327" s="372"/>
      <c r="BU327" s="372"/>
      <c r="BV327" s="372"/>
      <c r="BW327" s="372"/>
      <c r="BX327" s="387"/>
      <c r="BY327" s="372"/>
    </row>
    <row r="328" spans="46:77" x14ac:dyDescent="0.2">
      <c r="BE328" s="360"/>
    </row>
    <row r="329" spans="46:77" x14ac:dyDescent="0.2">
      <c r="BE329" s="360"/>
    </row>
    <row r="330" spans="46:77" x14ac:dyDescent="0.2">
      <c r="BE330" s="360"/>
    </row>
    <row r="331" spans="46:77" x14ac:dyDescent="0.2">
      <c r="BE331" s="360"/>
    </row>
    <row r="332" spans="46:77" x14ac:dyDescent="0.2">
      <c r="BE332" s="360"/>
    </row>
    <row r="333" spans="46:77" x14ac:dyDescent="0.2">
      <c r="BE333" s="360"/>
    </row>
    <row r="334" spans="46:77" x14ac:dyDescent="0.2">
      <c r="BE334" s="360"/>
    </row>
    <row r="335" spans="46:77" x14ac:dyDescent="0.2">
      <c r="BE335" s="360"/>
    </row>
    <row r="336" spans="46:77" x14ac:dyDescent="0.2">
      <c r="BE336" s="360"/>
    </row>
    <row r="337" spans="57:57" x14ac:dyDescent="0.2">
      <c r="BE337" s="360"/>
    </row>
    <row r="338" spans="57:57" x14ac:dyDescent="0.2">
      <c r="BE338" s="360"/>
    </row>
    <row r="339" spans="57:57" x14ac:dyDescent="0.2">
      <c r="BE339" s="360"/>
    </row>
    <row r="340" spans="57:57" x14ac:dyDescent="0.2">
      <c r="BE340" s="360"/>
    </row>
    <row r="341" spans="57:57" x14ac:dyDescent="0.2">
      <c r="BE341" s="360"/>
    </row>
    <row r="342" spans="57:57" x14ac:dyDescent="0.2">
      <c r="BE342" s="360"/>
    </row>
    <row r="343" spans="57:57" x14ac:dyDescent="0.2">
      <c r="BE343" s="360"/>
    </row>
    <row r="344" spans="57:57" x14ac:dyDescent="0.2">
      <c r="BE344" s="360"/>
    </row>
    <row r="345" spans="57:57" x14ac:dyDescent="0.2">
      <c r="BE345" s="360"/>
    </row>
    <row r="346" spans="57:57" x14ac:dyDescent="0.2">
      <c r="BE346" s="360"/>
    </row>
    <row r="347" spans="57:57" x14ac:dyDescent="0.2">
      <c r="BE347" s="360"/>
    </row>
    <row r="348" spans="57:57" x14ac:dyDescent="0.2">
      <c r="BE348" s="360"/>
    </row>
    <row r="349" spans="57:57" x14ac:dyDescent="0.2">
      <c r="BE349" s="360"/>
    </row>
    <row r="350" spans="57:57" x14ac:dyDescent="0.2">
      <c r="BE350" s="360"/>
    </row>
    <row r="351" spans="57:57" x14ac:dyDescent="0.2">
      <c r="BE351" s="360"/>
    </row>
    <row r="352" spans="57:57" x14ac:dyDescent="0.2">
      <c r="BE352" s="360"/>
    </row>
    <row r="353" spans="57:57" x14ac:dyDescent="0.2">
      <c r="BE353" s="360"/>
    </row>
    <row r="354" spans="57:57" x14ac:dyDescent="0.2">
      <c r="BE354" s="360"/>
    </row>
    <row r="355" spans="57:57" x14ac:dyDescent="0.2">
      <c r="BE355" s="360"/>
    </row>
    <row r="356" spans="57:57" x14ac:dyDescent="0.2">
      <c r="BE356" s="360"/>
    </row>
    <row r="357" spans="57:57" x14ac:dyDescent="0.2">
      <c r="BE357" s="360"/>
    </row>
    <row r="358" spans="57:57" x14ac:dyDescent="0.2">
      <c r="BE358" s="360"/>
    </row>
    <row r="359" spans="57:57" x14ac:dyDescent="0.2">
      <c r="BE359" s="360"/>
    </row>
    <row r="360" spans="57:57" x14ac:dyDescent="0.2">
      <c r="BE360" s="360"/>
    </row>
    <row r="361" spans="57:57" x14ac:dyDescent="0.2">
      <c r="BE361" s="360"/>
    </row>
    <row r="362" spans="57:57" x14ac:dyDescent="0.2">
      <c r="BE362" s="360"/>
    </row>
    <row r="363" spans="57:57" x14ac:dyDescent="0.2">
      <c r="BE363" s="360"/>
    </row>
    <row r="364" spans="57:57" x14ac:dyDescent="0.2">
      <c r="BE364" s="360"/>
    </row>
    <row r="365" spans="57:57" x14ac:dyDescent="0.2">
      <c r="BE365" s="360"/>
    </row>
    <row r="366" spans="57:57" x14ac:dyDescent="0.2">
      <c r="BE366" s="360"/>
    </row>
    <row r="367" spans="57:57" x14ac:dyDescent="0.2">
      <c r="BE367" s="360"/>
    </row>
  </sheetData>
  <sheetProtection password="C64F" sheet="1" formatRows="0"/>
  <protectedRanges>
    <protectedRange sqref="K4:M33 R4:T33 Y4:AA33 AF4:AH33 AM4:AO33 D37:F66 K37:M66 R37:T66 Y37:AA66" name="Evals"/>
    <protectedRange password="C64F" sqref="A4:J33 AB4:AE33 AI4:AL33 A37:C66 G37:J66 N37:Q66 U37:X66 AB35:AO66 N4:Q33 A67:BZ134 U4:X33 AP4:BZ66" name="Admin"/>
  </protectedRanges>
  <customSheetViews>
    <customSheetView guid="{C48D4376-7E6E-43E1-BDDA-4583E8F77408}" scale="90" topLeftCell="A13">
      <pane xSplit="2" topLeftCell="C1" activePane="topRight" state="frozen"/>
      <selection pane="topRight" activeCell="S44" sqref="S44"/>
      <pageMargins left="0.7" right="0.7" top="0.75" bottom="0.75" header="0.3" footer="0.3"/>
      <pageSetup orientation="portrait" horizontalDpi="300" verticalDpi="300" r:id="rId1"/>
    </customSheetView>
    <customSheetView guid="{8168B4B8-9A02-4791-AD5C-7A76A87A620E}" scale="90" topLeftCell="A13">
      <pane xSplit="2" topLeftCell="C1" activePane="topRight" state="frozen"/>
      <selection pane="topRight" activeCell="S44" sqref="S44"/>
      <pageMargins left="0.7" right="0.7" top="0.75" bottom="0.75" header="0.3" footer="0.3"/>
      <pageSetup orientation="portrait" horizontalDpi="300" verticalDpi="300" r:id="rId2"/>
    </customSheetView>
    <customSheetView guid="{7F7D5A8C-9A56-4905-9300-15A5D4F74565}" scale="90" fitToPage="1">
      <pane xSplit="2" topLeftCell="C1" activePane="topRight" state="frozen"/>
      <selection pane="topRight" activeCell="R21" sqref="R21"/>
      <pageMargins left="0" right="0" top="0" bottom="0" header="0" footer="0"/>
      <printOptions horizontalCentered="1" verticalCentered="1"/>
      <pageSetup scale="60" orientation="landscape" horizontalDpi="300" verticalDpi="300" r:id="rId3"/>
    </customSheetView>
  </customSheetViews>
  <mergeCells count="184">
    <mergeCell ref="AW1:BZ1"/>
    <mergeCell ref="AT9:AU9"/>
    <mergeCell ref="AZ35:BP35"/>
    <mergeCell ref="C2:F2"/>
    <mergeCell ref="AL2:AO2"/>
    <mergeCell ref="AL3:AM3"/>
    <mergeCell ref="AY2:BD3"/>
    <mergeCell ref="AT18:AU18"/>
    <mergeCell ref="A8:B8"/>
    <mergeCell ref="A9:B9"/>
    <mergeCell ref="A10:B10"/>
    <mergeCell ref="A11:B11"/>
    <mergeCell ref="C3:D3"/>
    <mergeCell ref="A7:B7"/>
    <mergeCell ref="A3:B3"/>
    <mergeCell ref="A4:B4"/>
    <mergeCell ref="A5:B5"/>
    <mergeCell ref="A6:B6"/>
    <mergeCell ref="C4:F33"/>
    <mergeCell ref="B1:B2"/>
    <mergeCell ref="AT4:AU4"/>
    <mergeCell ref="AT2:AU3"/>
    <mergeCell ref="AT5:AU5"/>
    <mergeCell ref="Q2:T2"/>
    <mergeCell ref="X2:AA2"/>
    <mergeCell ref="AE2:AH2"/>
    <mergeCell ref="AE3:AF3"/>
    <mergeCell ref="J3:K3"/>
    <mergeCell ref="Q3:R3"/>
    <mergeCell ref="CB2:CE3"/>
    <mergeCell ref="CF2:CI3"/>
    <mergeCell ref="AT16:AU16"/>
    <mergeCell ref="AT17:AU17"/>
    <mergeCell ref="AT12:AU12"/>
    <mergeCell ref="AT13:AU13"/>
    <mergeCell ref="AT14:AU14"/>
    <mergeCell ref="AT15:AU15"/>
    <mergeCell ref="BG2:BN3"/>
    <mergeCell ref="AT23:AU23"/>
    <mergeCell ref="AT24:AU24"/>
    <mergeCell ref="AT25:AU25"/>
    <mergeCell ref="X3:Y3"/>
    <mergeCell ref="J2:M2"/>
    <mergeCell ref="AT10:AU10"/>
    <mergeCell ref="AT11:AU11"/>
    <mergeCell ref="AV2:AV3"/>
    <mergeCell ref="AT19:AU19"/>
    <mergeCell ref="AT6:AU6"/>
    <mergeCell ref="AT7:AU7"/>
    <mergeCell ref="AT8:AU8"/>
    <mergeCell ref="X69:AA69"/>
    <mergeCell ref="AE69:AH69"/>
    <mergeCell ref="AT69:AW69"/>
    <mergeCell ref="AT57:AU57"/>
    <mergeCell ref="AT58:AU58"/>
    <mergeCell ref="AT59:AU59"/>
    <mergeCell ref="AT46:AU46"/>
    <mergeCell ref="AT47:AU47"/>
    <mergeCell ref="AT48:AU48"/>
    <mergeCell ref="AT49:AU49"/>
    <mergeCell ref="AT50:AU50"/>
    <mergeCell ref="AT62:AU62"/>
    <mergeCell ref="AT51:AU51"/>
    <mergeCell ref="AT52:AU52"/>
    <mergeCell ref="AT53:AU53"/>
    <mergeCell ref="AT54:AU54"/>
    <mergeCell ref="X37:AA66"/>
    <mergeCell ref="AL69:AO69"/>
    <mergeCell ref="BR36:BT36"/>
    <mergeCell ref="BU36:BW36"/>
    <mergeCell ref="A12:B12"/>
    <mergeCell ref="A13:B13"/>
    <mergeCell ref="A14:B14"/>
    <mergeCell ref="A15:B15"/>
    <mergeCell ref="A16:B16"/>
    <mergeCell ref="A17:B17"/>
    <mergeCell ref="AV35:AV36"/>
    <mergeCell ref="AT60:AU60"/>
    <mergeCell ref="AT61:AU61"/>
    <mergeCell ref="Q68:T68"/>
    <mergeCell ref="AY69:BC69"/>
    <mergeCell ref="BD69:BG69"/>
    <mergeCell ref="BH69:BK69"/>
    <mergeCell ref="AT63:AU63"/>
    <mergeCell ref="AT64:AU64"/>
    <mergeCell ref="AT65:AU65"/>
    <mergeCell ref="AT66:AU66"/>
    <mergeCell ref="AT55:AU55"/>
    <mergeCell ref="AT56:AU56"/>
    <mergeCell ref="C69:F69"/>
    <mergeCell ref="J69:M69"/>
    <mergeCell ref="BI36:BK36"/>
    <mergeCell ref="BL36:BN36"/>
    <mergeCell ref="BO36:BQ36"/>
    <mergeCell ref="A18:B18"/>
    <mergeCell ref="A19:B19"/>
    <mergeCell ref="A20:B20"/>
    <mergeCell ref="A21:B21"/>
    <mergeCell ref="A22:B22"/>
    <mergeCell ref="A23:B23"/>
    <mergeCell ref="AT32:AU32"/>
    <mergeCell ref="AT33:AU33"/>
    <mergeCell ref="AT26:AU26"/>
    <mergeCell ref="AT27:AU27"/>
    <mergeCell ref="AT29:AU29"/>
    <mergeCell ref="AT30:AU30"/>
    <mergeCell ref="AT31:AU31"/>
    <mergeCell ref="J35:M35"/>
    <mergeCell ref="Q35:T35"/>
    <mergeCell ref="X35:AA35"/>
    <mergeCell ref="AT35:AU36"/>
    <mergeCell ref="Q36:R36"/>
    <mergeCell ref="AT20:AU20"/>
    <mergeCell ref="AT21:AU21"/>
    <mergeCell ref="AT22:AU22"/>
    <mergeCell ref="BC36:BE36"/>
    <mergeCell ref="BF36:BH36"/>
    <mergeCell ref="A24:B24"/>
    <mergeCell ref="A25:B25"/>
    <mergeCell ref="A26:B26"/>
    <mergeCell ref="A27:B27"/>
    <mergeCell ref="A28:B28"/>
    <mergeCell ref="A29:B29"/>
    <mergeCell ref="C36:D36"/>
    <mergeCell ref="A30:B30"/>
    <mergeCell ref="A31:B31"/>
    <mergeCell ref="A32:B32"/>
    <mergeCell ref="A33:B33"/>
    <mergeCell ref="A37:B37"/>
    <mergeCell ref="A38:B38"/>
    <mergeCell ref="AE43:AG44"/>
    <mergeCell ref="J36:K36"/>
    <mergeCell ref="AL35:AO36"/>
    <mergeCell ref="C35:F35"/>
    <mergeCell ref="AH43:AH44"/>
    <mergeCell ref="AE38:AG38"/>
    <mergeCell ref="AE40:AG41"/>
    <mergeCell ref="AH46:AH47"/>
    <mergeCell ref="AH49:AH50"/>
    <mergeCell ref="X36:Y36"/>
    <mergeCell ref="AT28:AU28"/>
    <mergeCell ref="AH52:AH53"/>
    <mergeCell ref="AE35:AH36"/>
    <mergeCell ref="AT41:AU41"/>
    <mergeCell ref="AT43:AU43"/>
    <mergeCell ref="AT44:AU44"/>
    <mergeCell ref="AT45:AU45"/>
    <mergeCell ref="AT42:AU42"/>
    <mergeCell ref="AT37:AU37"/>
    <mergeCell ref="AT38:AU38"/>
    <mergeCell ref="AT39:AU39"/>
    <mergeCell ref="AT40:AU40"/>
    <mergeCell ref="AE46:AG47"/>
    <mergeCell ref="A57:B57"/>
    <mergeCell ref="A58:B58"/>
    <mergeCell ref="A39:B39"/>
    <mergeCell ref="AE49:AG50"/>
    <mergeCell ref="A41:B41"/>
    <mergeCell ref="A42:B42"/>
    <mergeCell ref="A43:B43"/>
    <mergeCell ref="A45:B45"/>
    <mergeCell ref="A46:B46"/>
    <mergeCell ref="A47:B47"/>
    <mergeCell ref="A48:B48"/>
    <mergeCell ref="A49:B49"/>
    <mergeCell ref="A50:B50"/>
    <mergeCell ref="A56:B56"/>
    <mergeCell ref="A51:B51"/>
    <mergeCell ref="A54:B54"/>
    <mergeCell ref="A55:B55"/>
    <mergeCell ref="A36:B36"/>
    <mergeCell ref="A44:B44"/>
    <mergeCell ref="A40:B40"/>
    <mergeCell ref="A64:B64"/>
    <mergeCell ref="A66:B66"/>
    <mergeCell ref="A59:B59"/>
    <mergeCell ref="A60:B60"/>
    <mergeCell ref="A61:B61"/>
    <mergeCell ref="A62:B62"/>
    <mergeCell ref="A63:B63"/>
    <mergeCell ref="A65:B65"/>
    <mergeCell ref="AE52:AG53"/>
    <mergeCell ref="A52:B52"/>
    <mergeCell ref="A53:B53"/>
  </mergeCells>
  <conditionalFormatting sqref="BW4:BY24 CE4:CG24 BO4:BR24 AT37:AT66 AV37:AV66 AU38:AU66 J37:L66 Q37:S66 C37:E66 AI4:AS24 AA15:AA24 T14:T24 AV4:AV33 AU5:AU33 C4 U4:U33 AB4:AC33 X4:Z33 AP4:AT33 AE4:AN33 J4:L33 M17:M24 Q4:S33 X37">
    <cfRule type="containsText" dxfId="66" priority="26" operator="containsText" text="No-Go">
      <formula>NOT(ISERROR(SEARCH("No-Go",C4)))</formula>
    </cfRule>
    <cfRule type="containsText" dxfId="65" priority="27" operator="containsText" text="SAT">
      <formula>NOT(ISERROR(SEARCH("SAT",C4)))</formula>
    </cfRule>
    <cfRule type="containsText" dxfId="64" priority="28" operator="containsText" text="SUP">
      <formula>NOT(ISERROR(SEARCH("SUP",C4)))</formula>
    </cfRule>
  </conditionalFormatting>
  <conditionalFormatting sqref="AU38:AU56 AT37:AT66 AV37:AV66 AU5:AU23 AT4:AT33 AV4:AV33 AE4:AN33">
    <cfRule type="containsText" dxfId="63" priority="19" operator="containsText" text="No-Go">
      <formula>NOT(ISERROR(SEARCH("No-Go",AE4)))</formula>
    </cfRule>
    <cfRule type="containsText" dxfId="62" priority="20" operator="containsText" text="Go">
      <formula>NOT(ISERROR(SEARCH("Go",AE4)))</formula>
    </cfRule>
  </conditionalFormatting>
  <dataValidations count="11">
    <dataValidation type="list" allowBlank="1" showInputMessage="1" showErrorMessage="1" promptTitle="Total Superiors" prompt="Enter total number of Superiors student achieved" sqref="IT4:IT23">
      <formula1>$E$68:$E$96</formula1>
    </dataValidation>
    <dataValidation type="list" allowBlank="1" showInputMessage="1" showErrorMessage="1" sqref="K66">
      <formula1>$K$70:$K$110</formula1>
    </dataValidation>
    <dataValidation type="list" allowBlank="1" showInputMessage="1" showErrorMessage="1" sqref="R37:R66">
      <formula1>$R$69:$R$111</formula1>
    </dataValidation>
    <dataValidation type="list" allowBlank="1" showInputMessage="1" showErrorMessage="1" sqref="D37:D66">
      <formula1>$D$70:$D$107</formula1>
    </dataValidation>
    <dataValidation type="list" allowBlank="1" showInputMessage="1" showErrorMessage="1" sqref="AF4:AF33">
      <formula1>$Y$70:$Y$91</formula1>
    </dataValidation>
    <dataValidation type="list" allowBlank="1" showInputMessage="1" showErrorMessage="1" sqref="Y4:Y33">
      <formula1>$BE$70:$BE$89</formula1>
    </dataValidation>
    <dataValidation type="list" allowBlank="1" showInputMessage="1" showErrorMessage="1" sqref="L4:L33 S4:S33 S37:S66 L37:L66 E37:E66 AN4:AN33 AG4:AG33 Z4:Z33">
      <formula1>$AW$70:$AW$72</formula1>
    </dataValidation>
    <dataValidation type="list" allowBlank="1" showInputMessage="1" showErrorMessage="1" sqref="K4:K33">
      <formula1>$AU$70:$AU$134</formula1>
    </dataValidation>
    <dataValidation type="list" allowBlank="1" showInputMessage="1" showErrorMessage="1" sqref="AM4:AM33">
      <formula1>$AZ$70:$AZ$77</formula1>
    </dataValidation>
    <dataValidation type="list" allowBlank="1" showInputMessage="1" showErrorMessage="1" sqref="R4:R33">
      <formula1>$AM$70:$AM$81</formula1>
    </dataValidation>
    <dataValidation type="list" allowBlank="1" showInputMessage="1" showErrorMessage="1" sqref="K37:K65">
      <formula1>$K$70:$K$110</formula1>
    </dataValidation>
  </dataValidations>
  <printOptions horizontalCentered="1" verticalCentered="1"/>
  <pageMargins left="0" right="0" top="0" bottom="0" header="0" footer="0"/>
  <pageSetup scale="60" orientation="landscape" horizontalDpi="300" verticalDpi="300"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EA119"/>
  <sheetViews>
    <sheetView zoomScale="80" zoomScaleNormal="80" workbookViewId="0">
      <pane xSplit="2" topLeftCell="C1" activePane="topRight" state="frozen"/>
      <selection pane="topRight" activeCell="AC14" sqref="AC14"/>
    </sheetView>
  </sheetViews>
  <sheetFormatPr defaultRowHeight="12.75" x14ac:dyDescent="0.2"/>
  <cols>
    <col min="1" max="1" width="11.7109375" style="691" customWidth="1"/>
    <col min="2" max="2" width="15.5703125" style="670" customWidth="1"/>
    <col min="3" max="3" width="8.7109375" style="801" customWidth="1"/>
    <col min="4" max="4" width="3.85546875" style="801" customWidth="1"/>
    <col min="5" max="6" width="2.7109375" style="801" customWidth="1"/>
    <col min="7" max="7" width="8.7109375" style="802" customWidth="1"/>
    <col min="8" max="8" width="3.85546875" style="801" customWidth="1"/>
    <col min="9" max="10" width="2.7109375" style="802" customWidth="1"/>
    <col min="11" max="11" width="8.7109375" style="802" customWidth="1"/>
    <col min="12" max="12" width="3.85546875" style="801" customWidth="1"/>
    <col min="13" max="14" width="2.7109375" style="802" customWidth="1"/>
    <col min="15" max="15" width="8.7109375" style="802" customWidth="1"/>
    <col min="16" max="16" width="3.85546875" style="801" customWidth="1"/>
    <col min="17" max="18" width="2.7109375" style="802" customWidth="1"/>
    <col min="19" max="20" width="8.85546875" style="802" customWidth="1"/>
    <col min="21" max="21" width="2.7109375" style="712" customWidth="1"/>
    <col min="22" max="22" width="7.5703125" style="802" customWidth="1"/>
    <col min="23" max="23" width="2.7109375" style="712" customWidth="1"/>
    <col min="24" max="31" width="7.5703125" style="802" customWidth="1"/>
    <col min="32" max="33" width="2.5703125" style="354" customWidth="1"/>
    <col min="34" max="35" width="9.28515625" style="802" customWidth="1"/>
    <col min="36" max="37" width="5.7109375" style="803" customWidth="1"/>
    <col min="38" max="38" width="40.5703125" style="803" customWidth="1"/>
    <col min="39" max="39" width="3.7109375" style="389" customWidth="1"/>
    <col min="40" max="43" width="3.7109375" style="385" customWidth="1"/>
    <col min="44" max="44" width="3.7109375" style="285" customWidth="1"/>
    <col min="45" max="45" width="3.7109375" style="385" customWidth="1"/>
    <col min="46" max="46" width="10" style="292" customWidth="1"/>
    <col min="47" max="51" width="6.7109375" style="292" customWidth="1"/>
    <col min="52" max="52" width="2.5703125" style="292" customWidth="1"/>
    <col min="53" max="53" width="8.5703125" style="355" customWidth="1"/>
    <col min="54" max="56" width="9.140625" style="279"/>
    <col min="57" max="64" width="9.140625" style="713"/>
    <col min="65" max="65" width="9.140625" style="714"/>
    <col min="66" max="66" width="9.140625" style="713"/>
    <col min="67" max="69" width="9.140625" style="279"/>
    <col min="70" max="131" width="9.140625" style="292"/>
    <col min="132" max="16384" width="9.140625" style="691"/>
  </cols>
  <sheetData>
    <row r="1" spans="1:131" ht="30" customHeight="1" x14ac:dyDescent="0.2">
      <c r="A1" s="292"/>
      <c r="B1" s="1094"/>
      <c r="C1" s="1159"/>
      <c r="D1" s="1159"/>
      <c r="E1" s="1159"/>
      <c r="F1" s="1159"/>
      <c r="G1" s="1159"/>
      <c r="H1" s="1159"/>
      <c r="I1" s="1159"/>
      <c r="J1" s="1159"/>
      <c r="K1" s="1159"/>
      <c r="L1" s="1159"/>
      <c r="M1" s="1159"/>
      <c r="N1" s="1159"/>
      <c r="O1" s="1159"/>
      <c r="P1" s="1159"/>
      <c r="Q1" s="1159"/>
      <c r="R1" s="1159"/>
      <c r="S1" s="1159"/>
      <c r="T1" s="1159"/>
      <c r="V1" s="712"/>
      <c r="X1" s="1160"/>
      <c r="Y1" s="1160"/>
      <c r="Z1" s="1160"/>
      <c r="AA1" s="1160"/>
      <c r="AB1" s="1160"/>
      <c r="AC1" s="1160"/>
      <c r="AD1" s="1160"/>
      <c r="AE1" s="1160"/>
      <c r="AH1" s="1173"/>
      <c r="AI1" s="1173"/>
      <c r="AJ1" s="1173"/>
      <c r="AK1" s="1173"/>
      <c r="AL1" s="1173"/>
    </row>
    <row r="2" spans="1:131" ht="96" customHeight="1" x14ac:dyDescent="0.25">
      <c r="A2" s="292"/>
      <c r="B2" s="1094"/>
      <c r="C2" s="715"/>
      <c r="D2" s="715"/>
      <c r="E2" s="715"/>
      <c r="F2" s="715"/>
      <c r="G2" s="715"/>
      <c r="H2" s="715"/>
      <c r="I2" s="715"/>
      <c r="J2" s="715"/>
      <c r="K2" s="715"/>
      <c r="L2" s="715"/>
      <c r="M2" s="715"/>
      <c r="N2" s="715"/>
      <c r="O2" s="715"/>
      <c r="P2" s="715"/>
      <c r="Q2" s="715"/>
      <c r="R2" s="715"/>
      <c r="S2" s="715"/>
      <c r="T2" s="715"/>
      <c r="V2" s="712"/>
      <c r="X2" s="715"/>
      <c r="Y2" s="715"/>
      <c r="Z2" s="715"/>
      <c r="AA2" s="715"/>
      <c r="AB2" s="715"/>
      <c r="AC2" s="715"/>
      <c r="AD2" s="715"/>
      <c r="AE2" s="715"/>
      <c r="AH2" s="716">
        <f>COUNTIF(Admin!D5:D34,"*")</f>
        <v>5</v>
      </c>
      <c r="AI2" s="717">
        <f>ROUND(SUM(AH2*0.2), 1)</f>
        <v>1</v>
      </c>
      <c r="AJ2" s="717"/>
      <c r="AK2" s="718"/>
      <c r="AL2" s="719"/>
      <c r="AM2" s="1184" t="s">
        <v>103</v>
      </c>
      <c r="AN2" s="1184"/>
      <c r="AO2" s="1184"/>
      <c r="AP2" s="1184"/>
      <c r="AQ2" s="1184"/>
      <c r="AR2" s="1184"/>
      <c r="AS2" s="1184"/>
      <c r="AT2" s="1184"/>
      <c r="AU2" s="1184"/>
      <c r="AV2" s="1184"/>
      <c r="AW2" s="1184"/>
      <c r="AX2" s="1184"/>
      <c r="AY2" s="1184"/>
      <c r="BA2" s="1186" t="s">
        <v>326</v>
      </c>
      <c r="BB2" s="1186"/>
      <c r="BC2" s="1186"/>
      <c r="BD2" s="1186"/>
      <c r="BE2" s="1186"/>
      <c r="BF2" s="1186"/>
      <c r="BG2" s="1186"/>
      <c r="BH2" s="1186"/>
      <c r="BI2" s="1186"/>
      <c r="BJ2" s="1186"/>
      <c r="BK2" s="1186"/>
      <c r="BL2" s="1186"/>
      <c r="BM2" s="1186"/>
    </row>
    <row r="3" spans="1:131" s="292" customFormat="1" ht="18" customHeight="1" thickBot="1" x14ac:dyDescent="0.25">
      <c r="B3" s="1097"/>
      <c r="C3" s="1168" t="s">
        <v>329</v>
      </c>
      <c r="D3" s="1168"/>
      <c r="E3" s="1168"/>
      <c r="F3" s="1168"/>
      <c r="G3" s="1168"/>
      <c r="H3" s="1168"/>
      <c r="I3" s="1168"/>
      <c r="J3" s="1168"/>
      <c r="K3" s="1168"/>
      <c r="L3" s="1168"/>
      <c r="M3" s="1168"/>
      <c r="N3" s="1168"/>
      <c r="O3" s="1168"/>
      <c r="P3" s="1168"/>
      <c r="Q3" s="1168"/>
      <c r="R3" s="1168"/>
      <c r="S3" s="1168"/>
      <c r="T3" s="1168"/>
      <c r="U3" s="720"/>
      <c r="V3" s="720"/>
      <c r="W3" s="720"/>
      <c r="X3" s="1180" t="s">
        <v>330</v>
      </c>
      <c r="Y3" s="1180"/>
      <c r="Z3" s="1180"/>
      <c r="AA3" s="1180"/>
      <c r="AB3" s="1180"/>
      <c r="AC3" s="1180"/>
      <c r="AD3" s="1180"/>
      <c r="AE3" s="1180"/>
      <c r="AF3" s="721"/>
      <c r="AG3" s="721"/>
      <c r="AH3" s="1168" t="s">
        <v>103</v>
      </c>
      <c r="AI3" s="1168"/>
      <c r="AJ3" s="1168"/>
      <c r="AK3" s="1168"/>
      <c r="AL3" s="722"/>
      <c r="AM3" s="1167" t="s">
        <v>119</v>
      </c>
      <c r="AN3" s="1167" t="s">
        <v>101</v>
      </c>
      <c r="AO3" s="1167" t="s">
        <v>253</v>
      </c>
      <c r="AP3" s="1167" t="s">
        <v>118</v>
      </c>
      <c r="AQ3" s="1185" t="s">
        <v>154</v>
      </c>
      <c r="AR3" s="1122">
        <v>1059</v>
      </c>
      <c r="AS3" s="1185" t="s">
        <v>103</v>
      </c>
      <c r="AT3" s="1187">
        <v>0.45</v>
      </c>
      <c r="AU3" s="1187"/>
      <c r="AV3" s="1187">
        <v>0.2</v>
      </c>
      <c r="AW3" s="1187"/>
      <c r="AX3" s="1187">
        <v>0.35</v>
      </c>
      <c r="AY3" s="1187"/>
      <c r="AZ3" s="279"/>
      <c r="BA3" s="1186"/>
      <c r="BB3" s="1186"/>
      <c r="BC3" s="1186"/>
      <c r="BD3" s="1186"/>
      <c r="BE3" s="1186"/>
      <c r="BF3" s="1186"/>
      <c r="BG3" s="1186"/>
      <c r="BH3" s="1186"/>
      <c r="BI3" s="1186"/>
      <c r="BJ3" s="1186"/>
      <c r="BK3" s="1186"/>
      <c r="BL3" s="1186"/>
      <c r="BM3" s="1186"/>
      <c r="BN3" s="713"/>
      <c r="BO3" s="279"/>
      <c r="BP3" s="279"/>
      <c r="BQ3" s="279"/>
    </row>
    <row r="4" spans="1:131" s="731" customFormat="1" ht="68.25" customHeight="1" thickBot="1" x14ac:dyDescent="0.25">
      <c r="A4" s="1152" t="str">
        <f>Admin!E1</f>
        <v>15W SLC    CLASS: 15-005</v>
      </c>
      <c r="B4" s="1153"/>
      <c r="C4" s="1150"/>
      <c r="D4" s="723" t="s">
        <v>300</v>
      </c>
      <c r="E4" s="724" t="s">
        <v>155</v>
      </c>
      <c r="F4" s="725" t="s">
        <v>320</v>
      </c>
      <c r="G4" s="1150"/>
      <c r="H4" s="723" t="s">
        <v>300</v>
      </c>
      <c r="I4" s="724" t="s">
        <v>155</v>
      </c>
      <c r="J4" s="725" t="s">
        <v>320</v>
      </c>
      <c r="K4" s="1150"/>
      <c r="L4" s="723" t="s">
        <v>300</v>
      </c>
      <c r="M4" s="724" t="s">
        <v>155</v>
      </c>
      <c r="N4" s="725" t="s">
        <v>320</v>
      </c>
      <c r="O4" s="1150"/>
      <c r="P4" s="723" t="s">
        <v>300</v>
      </c>
      <c r="Q4" s="724" t="s">
        <v>155</v>
      </c>
      <c r="R4" s="725" t="s">
        <v>320</v>
      </c>
      <c r="S4" s="1174" t="s">
        <v>26</v>
      </c>
      <c r="T4" s="1176" t="s">
        <v>100</v>
      </c>
      <c r="U4" s="726"/>
      <c r="V4" s="1178" t="s">
        <v>101</v>
      </c>
      <c r="W4" s="1136"/>
      <c r="X4" s="1138" t="s">
        <v>114</v>
      </c>
      <c r="Y4" s="1134" t="s">
        <v>87</v>
      </c>
      <c r="Z4" s="1134" t="s">
        <v>89</v>
      </c>
      <c r="AA4" s="1134" t="s">
        <v>102</v>
      </c>
      <c r="AB4" s="1134" t="s">
        <v>90</v>
      </c>
      <c r="AC4" s="1144" t="s">
        <v>334</v>
      </c>
      <c r="AD4" s="1134" t="s">
        <v>111</v>
      </c>
      <c r="AE4" s="1134" t="s">
        <v>92</v>
      </c>
      <c r="AF4" s="1161" t="s">
        <v>278</v>
      </c>
      <c r="AG4" s="1162"/>
      <c r="AH4" s="727" t="s">
        <v>331</v>
      </c>
      <c r="AI4" s="1182" t="s">
        <v>117</v>
      </c>
      <c r="AJ4" s="1169" t="s">
        <v>104</v>
      </c>
      <c r="AK4" s="1171" t="s">
        <v>115</v>
      </c>
      <c r="AL4" s="1140" t="s">
        <v>105</v>
      </c>
      <c r="AM4" s="1167"/>
      <c r="AN4" s="1167"/>
      <c r="AO4" s="1167"/>
      <c r="AP4" s="1167"/>
      <c r="AQ4" s="1185"/>
      <c r="AR4" s="1123"/>
      <c r="AS4" s="1185"/>
      <c r="AT4" s="1167" t="s">
        <v>119</v>
      </c>
      <c r="AU4" s="1167"/>
      <c r="AV4" s="1167" t="s">
        <v>101</v>
      </c>
      <c r="AW4" s="1167"/>
      <c r="AX4" s="1167" t="s">
        <v>118</v>
      </c>
      <c r="AY4" s="1167"/>
      <c r="AZ4" s="728"/>
      <c r="BA4" s="1181" t="s">
        <v>253</v>
      </c>
      <c r="BB4" s="1181" t="s">
        <v>101</v>
      </c>
      <c r="BC4" s="1181" t="s">
        <v>154</v>
      </c>
      <c r="BD4" s="1181" t="s">
        <v>100</v>
      </c>
      <c r="BE4" s="1181">
        <v>1059</v>
      </c>
      <c r="BF4" s="1119" t="s">
        <v>327</v>
      </c>
      <c r="BG4" s="1120"/>
      <c r="BH4" s="1120"/>
      <c r="BI4" s="1120"/>
      <c r="BJ4" s="1120"/>
      <c r="BK4" s="1120"/>
      <c r="BL4" s="1120"/>
      <c r="BM4" s="1121"/>
      <c r="BN4" s="729"/>
      <c r="BO4" s="730"/>
      <c r="BP4" s="730"/>
      <c r="BQ4" s="730"/>
      <c r="BR4" s="728"/>
      <c r="BS4" s="728"/>
      <c r="BT4" s="728"/>
      <c r="BU4" s="728"/>
      <c r="BV4" s="728"/>
      <c r="BW4" s="728"/>
      <c r="BX4" s="728"/>
      <c r="BY4" s="728"/>
      <c r="BZ4" s="728"/>
      <c r="CA4" s="728"/>
      <c r="CB4" s="728"/>
      <c r="CC4" s="728"/>
      <c r="CD4" s="728"/>
      <c r="CE4" s="728"/>
      <c r="CF4" s="728"/>
      <c r="CG4" s="728"/>
      <c r="CH4" s="728"/>
      <c r="CI4" s="728"/>
      <c r="CJ4" s="728"/>
      <c r="CK4" s="728"/>
      <c r="CL4" s="728"/>
      <c r="CM4" s="728"/>
      <c r="CN4" s="728"/>
      <c r="CO4" s="728"/>
      <c r="CP4" s="728"/>
      <c r="CQ4" s="728"/>
      <c r="CR4" s="728"/>
      <c r="CS4" s="728"/>
      <c r="CT4" s="728"/>
      <c r="CU4" s="728"/>
      <c r="CV4" s="728"/>
      <c r="CW4" s="728"/>
      <c r="CX4" s="728"/>
      <c r="CY4" s="728"/>
      <c r="CZ4" s="728"/>
      <c r="DA4" s="728"/>
      <c r="DB4" s="728"/>
      <c r="DC4" s="728"/>
      <c r="DD4" s="728"/>
      <c r="DE4" s="728"/>
      <c r="DF4" s="728"/>
      <c r="DG4" s="728"/>
      <c r="DH4" s="728"/>
      <c r="DI4" s="728"/>
      <c r="DJ4" s="728"/>
      <c r="DK4" s="728"/>
      <c r="DL4" s="728"/>
      <c r="DM4" s="728"/>
      <c r="DN4" s="728"/>
      <c r="DO4" s="728"/>
      <c r="DP4" s="728"/>
      <c r="DQ4" s="728"/>
      <c r="DR4" s="728"/>
      <c r="DS4" s="728"/>
      <c r="DT4" s="728"/>
      <c r="DU4" s="728"/>
      <c r="DV4" s="728"/>
      <c r="DW4" s="728"/>
      <c r="DX4" s="728"/>
      <c r="DY4" s="728"/>
      <c r="DZ4" s="728"/>
      <c r="EA4" s="728"/>
    </row>
    <row r="5" spans="1:131" s="741" customFormat="1" ht="21" customHeight="1" thickBot="1" x14ac:dyDescent="0.25">
      <c r="A5" s="1154"/>
      <c r="B5" s="1155"/>
      <c r="C5" s="1151"/>
      <c r="D5" s="804"/>
      <c r="E5" s="732"/>
      <c r="F5" s="733"/>
      <c r="G5" s="1151"/>
      <c r="H5" s="804"/>
      <c r="I5" s="732"/>
      <c r="J5" s="733"/>
      <c r="K5" s="1151"/>
      <c r="L5" s="804"/>
      <c r="M5" s="732"/>
      <c r="N5" s="733"/>
      <c r="O5" s="1151"/>
      <c r="P5" s="804"/>
      <c r="Q5" s="732"/>
      <c r="R5" s="733"/>
      <c r="S5" s="1175"/>
      <c r="T5" s="1177"/>
      <c r="U5" s="277"/>
      <c r="V5" s="1179"/>
      <c r="W5" s="1137"/>
      <c r="X5" s="1139"/>
      <c r="Y5" s="1135"/>
      <c r="Z5" s="1135"/>
      <c r="AA5" s="1135"/>
      <c r="AB5" s="1135"/>
      <c r="AC5" s="1145"/>
      <c r="AD5" s="1135"/>
      <c r="AE5" s="1135"/>
      <c r="AF5" s="1163"/>
      <c r="AG5" s="1164"/>
      <c r="AH5" s="734">
        <f>ROUND(AI2,0)</f>
        <v>1</v>
      </c>
      <c r="AI5" s="1183"/>
      <c r="AJ5" s="1170"/>
      <c r="AK5" s="1172"/>
      <c r="AL5" s="1141"/>
      <c r="AM5" s="1167"/>
      <c r="AN5" s="1167"/>
      <c r="AO5" s="1167"/>
      <c r="AP5" s="1167"/>
      <c r="AQ5" s="1185"/>
      <c r="AR5" s="1124"/>
      <c r="AS5" s="1185"/>
      <c r="AT5" s="1167"/>
      <c r="AU5" s="1167"/>
      <c r="AV5" s="1167"/>
      <c r="AW5" s="1167"/>
      <c r="AX5" s="1167"/>
      <c r="AY5" s="1167"/>
      <c r="AZ5" s="735"/>
      <c r="BA5" s="1181"/>
      <c r="BB5" s="1181"/>
      <c r="BC5" s="1181"/>
      <c r="BD5" s="1181"/>
      <c r="BE5" s="1181"/>
      <c r="BF5" s="736" t="s">
        <v>168</v>
      </c>
      <c r="BG5" s="736" t="s">
        <v>169</v>
      </c>
      <c r="BH5" s="736" t="s">
        <v>335</v>
      </c>
      <c r="BI5" s="736" t="s">
        <v>100</v>
      </c>
      <c r="BJ5" s="736" t="s">
        <v>336</v>
      </c>
      <c r="BK5" s="737"/>
      <c r="BL5" s="737"/>
      <c r="BM5" s="737"/>
      <c r="BN5" s="738" t="s">
        <v>103</v>
      </c>
      <c r="BO5" s="739"/>
      <c r="BP5" s="739"/>
      <c r="BQ5" s="739"/>
      <c r="BR5" s="740"/>
      <c r="BS5" s="740"/>
      <c r="BT5" s="740"/>
      <c r="BU5" s="740"/>
      <c r="BV5" s="740"/>
      <c r="BW5" s="740"/>
      <c r="BX5" s="740"/>
      <c r="BY5" s="740"/>
      <c r="BZ5" s="740"/>
      <c r="CA5" s="740"/>
      <c r="CB5" s="740"/>
      <c r="CC5" s="740"/>
      <c r="CD5" s="740"/>
      <c r="CE5" s="740"/>
      <c r="CF5" s="740"/>
      <c r="CG5" s="740"/>
      <c r="CH5" s="740"/>
      <c r="CI5" s="740"/>
      <c r="CJ5" s="740"/>
      <c r="CK5" s="740"/>
      <c r="CL5" s="740"/>
      <c r="CM5" s="740"/>
      <c r="CN5" s="740"/>
      <c r="CO5" s="740"/>
      <c r="CP5" s="740"/>
      <c r="CQ5" s="740"/>
      <c r="CR5" s="740"/>
      <c r="CS5" s="740"/>
      <c r="CT5" s="740"/>
      <c r="CU5" s="740"/>
      <c r="CV5" s="740"/>
      <c r="CW5" s="740"/>
      <c r="CX5" s="740"/>
      <c r="CY5" s="740"/>
      <c r="CZ5" s="740"/>
      <c r="DA5" s="740"/>
      <c r="DB5" s="740"/>
      <c r="DC5" s="740"/>
      <c r="DD5" s="740"/>
      <c r="DE5" s="740"/>
      <c r="DF5" s="740"/>
      <c r="DG5" s="740"/>
      <c r="DH5" s="740"/>
      <c r="DI5" s="740"/>
      <c r="DJ5" s="740"/>
      <c r="DK5" s="740"/>
      <c r="DL5" s="740"/>
      <c r="DM5" s="740"/>
      <c r="DN5" s="740"/>
      <c r="DO5" s="740"/>
      <c r="DP5" s="740"/>
      <c r="DQ5" s="740"/>
      <c r="DR5" s="740"/>
      <c r="DS5" s="740"/>
      <c r="DT5" s="740"/>
      <c r="DU5" s="740"/>
      <c r="DV5" s="740"/>
      <c r="DW5" s="740"/>
      <c r="DX5" s="740"/>
      <c r="DY5" s="740"/>
      <c r="DZ5" s="740"/>
      <c r="EA5" s="740"/>
    </row>
    <row r="6" spans="1:131" s="741" customFormat="1" ht="21.95" customHeight="1" x14ac:dyDescent="0.25">
      <c r="A6" s="1165" t="str">
        <f>T(Admin!D5)</f>
        <v>A</v>
      </c>
      <c r="B6" s="1166"/>
      <c r="C6" s="1142"/>
      <c r="D6" s="1143"/>
      <c r="E6" s="204"/>
      <c r="F6" s="204"/>
      <c r="G6" s="1127"/>
      <c r="H6" s="1128"/>
      <c r="I6" s="204"/>
      <c r="J6" s="204"/>
      <c r="K6" s="1127"/>
      <c r="L6" s="1128"/>
      <c r="M6" s="204"/>
      <c r="N6" s="204"/>
      <c r="O6" s="1127"/>
      <c r="P6" s="1128"/>
      <c r="Q6" s="204"/>
      <c r="R6" s="204"/>
      <c r="S6" s="742" t="str">
        <f>IF(C6="","",'Exam Records Sheets'!F26)</f>
        <v/>
      </c>
      <c r="T6" s="743" t="str">
        <f>IF(C6="","",'Exam Records Sheets'!I26)</f>
        <v/>
      </c>
      <c r="U6" s="311">
        <f>COUNTIF(E6:Q6,"X")</f>
        <v>0</v>
      </c>
      <c r="V6" s="744">
        <f ca="1">IF('APFT Data'!T5="","",'APFT Data'!T5)</f>
        <v>61</v>
      </c>
      <c r="W6" s="745"/>
      <c r="X6" s="746" t="str">
        <f>IF(Evals!D37="","","X")</f>
        <v/>
      </c>
      <c r="Y6" s="747" t="str">
        <f>IF(Evals!K37="","","X")</f>
        <v/>
      </c>
      <c r="Z6" s="747" t="str">
        <f>IF(Evals!R37="","","X")</f>
        <v/>
      </c>
      <c r="AA6" s="747" t="str">
        <f>IF(Evals!R4="","","X")</f>
        <v/>
      </c>
      <c r="AB6" s="747" t="str">
        <f>IF(Evals!AM4="","","X")</f>
        <v/>
      </c>
      <c r="AC6" s="747" t="str">
        <f>IF(Evals!Y4="","","X")</f>
        <v/>
      </c>
      <c r="AD6" s="747" t="str">
        <f>IF(Evals!K4="","","X")</f>
        <v/>
      </c>
      <c r="AE6" s="747" t="str">
        <f>IF(Evals!AF4="","","X")</f>
        <v/>
      </c>
      <c r="AF6" s="748">
        <f ca="1">COUNTIF(BA6:BE6,"X")</f>
        <v>1</v>
      </c>
      <c r="AG6" s="749" t="str">
        <f ca="1">IF(AF6&gt;=1,"","X")</f>
        <v/>
      </c>
      <c r="AH6" s="750" t="str">
        <f>IF(AI6="","","X")</f>
        <v/>
      </c>
      <c r="AI6" s="751" t="str">
        <f>IF(AZ6&gt;=90,AZ6,"")</f>
        <v/>
      </c>
      <c r="AJ6" s="752" t="e">
        <f>RANK(AI6,$AI$6:$AI$17,0)</f>
        <v>#VALUE!</v>
      </c>
      <c r="AK6" s="275"/>
      <c r="AL6" s="346"/>
      <c r="AM6" s="736" t="str">
        <f t="shared" ref="AM6:AM35" si="0">IF(U6&gt;=1,"X","")</f>
        <v/>
      </c>
      <c r="AN6" s="753" t="str">
        <f>IF('APFT Data'!G5="RETEST","X","")</f>
        <v/>
      </c>
      <c r="AO6" s="753" t="str">
        <f>IF('Ht-Wt'!J4="NO-GO","X","")</f>
        <v/>
      </c>
      <c r="AP6" s="753" t="str">
        <f>IF(Evals!AX37&gt;=1,"X","")</f>
        <v/>
      </c>
      <c r="AQ6" s="736" t="str">
        <f>T(AK6)</f>
        <v/>
      </c>
      <c r="AR6" s="736" t="str">
        <f>IF(BN6&lt;5,"X","")</f>
        <v>X</v>
      </c>
      <c r="AS6" s="736" t="str">
        <f>IF(T6="","",COUNTIF(AM6:AR6,"X"))</f>
        <v/>
      </c>
      <c r="AT6" s="754" t="str">
        <f t="shared" ref="AT6:AT35" si="1">IF(AS6&gt;=1,"",T6)</f>
        <v/>
      </c>
      <c r="AU6" s="755">
        <f>SUM(AT6)*45</f>
        <v>0</v>
      </c>
      <c r="AV6" s="755" t="str">
        <f t="shared" ref="AV6:AV35" si="2">IF(AS6&gt;=1,"",V6)</f>
        <v/>
      </c>
      <c r="AW6" s="755">
        <f>PRODUCT($AV$3,AV6)</f>
        <v>0.2</v>
      </c>
      <c r="AX6" s="756" t="str">
        <f>IF(AS6&gt;=1,"",Evals!BX37)</f>
        <v/>
      </c>
      <c r="AY6" s="755">
        <f>SUM(AX6)*0.35</f>
        <v>0</v>
      </c>
      <c r="AZ6" s="757" t="str">
        <f>IF(AS6&gt;=1,"",SUM(AU6,AW6,AY6))</f>
        <v/>
      </c>
      <c r="BA6" s="758" t="str">
        <f>IF('Ht-Wt'!J4="NO-GO","X","")</f>
        <v/>
      </c>
      <c r="BB6" s="759" t="str">
        <f ca="1">IF('APFT Data'!P5="FAIL","X","")</f>
        <v/>
      </c>
      <c r="BC6" s="759" t="str">
        <f>T(AK6)</f>
        <v/>
      </c>
      <c r="BD6" s="759" t="str">
        <f t="shared" ref="BD6:BD35" si="3">IF(T6&lt;85%,"X","")</f>
        <v/>
      </c>
      <c r="BE6" s="736" t="str">
        <f>IF(BM6="","X","")</f>
        <v>X</v>
      </c>
      <c r="BF6" s="736">
        <f>COUNTIF('1059 Data'!C7,"SUP")</f>
        <v>0</v>
      </c>
      <c r="BG6" s="736">
        <f>COUNTIF('1059 Data'!G7,"SUP")</f>
        <v>0</v>
      </c>
      <c r="BH6" s="736">
        <f>COUNTIF('1059 Data'!V7,"SUP")</f>
        <v>0</v>
      </c>
      <c r="BI6" s="736">
        <f>COUNTIF('1059 Data'!Y7,"SUP")</f>
        <v>0</v>
      </c>
      <c r="BJ6" s="736">
        <f>COUNTIF('1059 Data'!O7,"SUP")</f>
        <v>0</v>
      </c>
      <c r="BK6" s="736">
        <f>SUM(BF6:BI6)</f>
        <v>0</v>
      </c>
      <c r="BL6" s="736">
        <f>BJ6</f>
        <v>0</v>
      </c>
      <c r="BM6" s="736" t="str">
        <f>IF(BL6=0,"",SUM(BK6:BL6))</f>
        <v/>
      </c>
      <c r="BN6" s="713">
        <f>SUM(BF6:BJ6)</f>
        <v>0</v>
      </c>
      <c r="BO6" s="739"/>
      <c r="BP6" s="739"/>
      <c r="BQ6" s="739"/>
      <c r="BR6" s="740"/>
      <c r="BS6" s="740"/>
      <c r="BT6" s="740"/>
      <c r="BU6" s="740"/>
      <c r="BV6" s="740"/>
      <c r="BW6" s="740"/>
      <c r="BX6" s="740"/>
      <c r="BY6" s="740"/>
      <c r="BZ6" s="740"/>
      <c r="CA6" s="740"/>
      <c r="CB6" s="740"/>
      <c r="CC6" s="740"/>
      <c r="CD6" s="740"/>
      <c r="CE6" s="740"/>
      <c r="CF6" s="740"/>
      <c r="CG6" s="740"/>
      <c r="CH6" s="740"/>
      <c r="CI6" s="740"/>
      <c r="CJ6" s="740"/>
      <c r="CK6" s="740"/>
      <c r="CL6" s="740"/>
      <c r="CM6" s="740"/>
      <c r="CN6" s="740"/>
      <c r="CO6" s="740"/>
      <c r="CP6" s="740"/>
      <c r="CQ6" s="740"/>
      <c r="CR6" s="740"/>
      <c r="CS6" s="740"/>
      <c r="CT6" s="740"/>
      <c r="CU6" s="740"/>
      <c r="CV6" s="740"/>
      <c r="CW6" s="740"/>
      <c r="CX6" s="740"/>
      <c r="CY6" s="740"/>
      <c r="CZ6" s="740"/>
      <c r="DA6" s="740"/>
      <c r="DB6" s="740"/>
      <c r="DC6" s="740"/>
      <c r="DD6" s="740"/>
      <c r="DE6" s="740"/>
      <c r="DF6" s="740"/>
      <c r="DG6" s="740"/>
      <c r="DH6" s="740"/>
      <c r="DI6" s="740"/>
      <c r="DJ6" s="740"/>
      <c r="DK6" s="740"/>
      <c r="DL6" s="740"/>
      <c r="DM6" s="740"/>
      <c r="DN6" s="740"/>
      <c r="DO6" s="740"/>
      <c r="DP6" s="740"/>
      <c r="DQ6" s="740"/>
      <c r="DR6" s="740"/>
      <c r="DS6" s="740"/>
      <c r="DT6" s="740"/>
      <c r="DU6" s="740"/>
      <c r="DV6" s="740"/>
      <c r="DW6" s="740"/>
      <c r="DX6" s="740"/>
      <c r="DY6" s="740"/>
      <c r="DZ6" s="740"/>
      <c r="EA6" s="740"/>
    </row>
    <row r="7" spans="1:131" s="741" customFormat="1" ht="21.95" customHeight="1" x14ac:dyDescent="0.25">
      <c r="A7" s="1146" t="str">
        <f>T(Admin!D6)</f>
        <v>A</v>
      </c>
      <c r="B7" s="1147"/>
      <c r="C7" s="1130"/>
      <c r="D7" s="1131"/>
      <c r="E7" s="205"/>
      <c r="F7" s="205"/>
      <c r="G7" s="1115"/>
      <c r="H7" s="1116"/>
      <c r="I7" s="205"/>
      <c r="J7" s="205"/>
      <c r="K7" s="1115"/>
      <c r="L7" s="1116"/>
      <c r="M7" s="205"/>
      <c r="N7" s="205"/>
      <c r="O7" s="1115"/>
      <c r="P7" s="1116"/>
      <c r="Q7" s="205"/>
      <c r="R7" s="205"/>
      <c r="S7" s="760" t="str">
        <f>IF(C7="","",'Exam Records Sheets'!F55)</f>
        <v/>
      </c>
      <c r="T7" s="761" t="str">
        <f>IF(C7="","",'Exam Records Sheets'!I55)</f>
        <v/>
      </c>
      <c r="U7" s="277">
        <f t="shared" ref="U7:U35" si="4">COUNTIF(E7:Q7,"X")</f>
        <v>0</v>
      </c>
      <c r="V7" s="762">
        <f ca="1">IF('APFT Data'!T6="","",'APFT Data'!T6)</f>
        <v>74</v>
      </c>
      <c r="W7" s="763">
        <f>COUNTIF('1059 Data'!C8:AB8,"SUP")</f>
        <v>0</v>
      </c>
      <c r="X7" s="764" t="str">
        <f>IF(Evals!F38="","","X")</f>
        <v/>
      </c>
      <c r="Y7" s="283" t="str">
        <f>IF(Evals!M38="","","X")</f>
        <v/>
      </c>
      <c r="Z7" s="283" t="str">
        <f>IF(Evals!T38="","","X")</f>
        <v/>
      </c>
      <c r="AA7" s="283" t="str">
        <f>IF(Evals!T5="","","X")</f>
        <v/>
      </c>
      <c r="AB7" s="283" t="str">
        <f>IF(Evals!AO5="","","X")</f>
        <v/>
      </c>
      <c r="AC7" s="283" t="str">
        <f>IF(Evals!AA5="","","X")</f>
        <v/>
      </c>
      <c r="AD7" s="283" t="str">
        <f>IF(Evals!M5="","","X")</f>
        <v/>
      </c>
      <c r="AE7" s="283" t="str">
        <f>IF(Evals!AH5="","","X")</f>
        <v/>
      </c>
      <c r="AF7" s="765">
        <f ca="1">COUNTIF(BA7:BE7,"X")</f>
        <v>1</v>
      </c>
      <c r="AG7" s="766" t="str">
        <f ca="1">IF(AF7&gt;=1,"","X")</f>
        <v/>
      </c>
      <c r="AH7" s="767" t="str">
        <f t="shared" ref="AH7:AH35" si="5">IF(AI7="","","X")</f>
        <v/>
      </c>
      <c r="AI7" s="768" t="str">
        <f t="shared" ref="AI7:AI35" si="6">IF(AZ7&gt;=90,AZ7,"")</f>
        <v/>
      </c>
      <c r="AJ7" s="769" t="e">
        <f t="shared" ref="AJ7:AJ35" si="7">RANK(AI7,$AI$6:$AI$17,0)</f>
        <v>#VALUE!</v>
      </c>
      <c r="AK7" s="273"/>
      <c r="AL7" s="347"/>
      <c r="AM7" s="736" t="str">
        <f t="shared" si="0"/>
        <v/>
      </c>
      <c r="AN7" s="753" t="str">
        <f>IF('APFT Data'!G6="RETEST","X","")</f>
        <v/>
      </c>
      <c r="AO7" s="753" t="str">
        <f>IF('Ht-Wt'!J5="NO-GO","X","")</f>
        <v/>
      </c>
      <c r="AP7" s="753" t="str">
        <f>IF(Evals!AX38&gt;=1,"X","")</f>
        <v/>
      </c>
      <c r="AQ7" s="736" t="str">
        <f t="shared" ref="AQ7:AQ35" si="8">T(AK7)</f>
        <v/>
      </c>
      <c r="AR7" s="736" t="str">
        <f t="shared" ref="AR7:AR35" si="9">IF(BN7&lt;5,"X","")</f>
        <v>X</v>
      </c>
      <c r="AS7" s="736" t="str">
        <f t="shared" ref="AS7:AS35" si="10">IF(T7="","",COUNTIF(AM7:AR7,"X"))</f>
        <v/>
      </c>
      <c r="AT7" s="754" t="str">
        <f t="shared" si="1"/>
        <v/>
      </c>
      <c r="AU7" s="755">
        <f t="shared" ref="AU7:AU35" si="11">SUM(AT7)*45</f>
        <v>0</v>
      </c>
      <c r="AV7" s="755" t="str">
        <f t="shared" si="2"/>
        <v/>
      </c>
      <c r="AW7" s="755">
        <f t="shared" ref="AW7:AW35" si="12">PRODUCT($AV$3,AV7)</f>
        <v>0.2</v>
      </c>
      <c r="AX7" s="756" t="str">
        <f>IF(AS7&gt;=1,"",Evals!BX38)</f>
        <v/>
      </c>
      <c r="AY7" s="755">
        <f t="shared" ref="AY7:AY35" si="13">PRODUCT($AX$3,AX7)</f>
        <v>0.35</v>
      </c>
      <c r="AZ7" s="757" t="str">
        <f t="shared" ref="AZ7:AZ35" si="14">IF(AS7&gt;=1,"",SUM(AU7,AW7,AY7))</f>
        <v/>
      </c>
      <c r="BA7" s="758" t="str">
        <f>IF('Ht-Wt'!J5="NO-GO","X","")</f>
        <v/>
      </c>
      <c r="BB7" s="759" t="str">
        <f ca="1">IF('APFT Data'!P6="FAIL","X","")</f>
        <v/>
      </c>
      <c r="BC7" s="759" t="str">
        <f t="shared" ref="BC7:BC35" si="15">T(AK7)</f>
        <v/>
      </c>
      <c r="BD7" s="759" t="str">
        <f t="shared" si="3"/>
        <v/>
      </c>
      <c r="BE7" s="736" t="str">
        <f t="shared" ref="BE7:BE35" si="16">IF(BM7="","X","")</f>
        <v>X</v>
      </c>
      <c r="BF7" s="736">
        <f>COUNTIF('1059 Data'!C8,"SUP")</f>
        <v>0</v>
      </c>
      <c r="BG7" s="736">
        <f>COUNTIF('1059 Data'!G8,"SUP")</f>
        <v>0</v>
      </c>
      <c r="BH7" s="736">
        <f>COUNTIF('1059 Data'!V8,"SUP")</f>
        <v>0</v>
      </c>
      <c r="BI7" s="736">
        <f>COUNTIF('1059 Data'!Y8,"SUP")</f>
        <v>0</v>
      </c>
      <c r="BJ7" s="736">
        <f>COUNTIF('1059 Data'!O8,"SUP")</f>
        <v>0</v>
      </c>
      <c r="BK7" s="736">
        <f t="shared" ref="BK7:BK35" si="17">SUM(BF7:BI7)</f>
        <v>0</v>
      </c>
      <c r="BL7" s="736">
        <f t="shared" ref="BL7:BL35" si="18">BJ7</f>
        <v>0</v>
      </c>
      <c r="BM7" s="736" t="str">
        <f t="shared" ref="BM7:BM35" si="19">IF(BL7=0,"",SUM(BK7:BL7))</f>
        <v/>
      </c>
      <c r="BN7" s="713">
        <f t="shared" ref="BN7:BN35" si="20">SUM(BF7:BJ7)</f>
        <v>0</v>
      </c>
      <c r="BO7" s="739"/>
      <c r="BP7" s="739"/>
      <c r="BQ7" s="739"/>
      <c r="BR7" s="740"/>
      <c r="BS7" s="740"/>
      <c r="BT7" s="740"/>
      <c r="BU7" s="740"/>
      <c r="BV7" s="740"/>
      <c r="BW7" s="740"/>
      <c r="BX7" s="740"/>
      <c r="BY7" s="740"/>
      <c r="BZ7" s="740"/>
      <c r="CA7" s="740"/>
      <c r="CB7" s="740"/>
      <c r="CC7" s="740"/>
      <c r="CD7" s="740"/>
      <c r="CE7" s="740"/>
      <c r="CF7" s="740"/>
      <c r="CG7" s="740"/>
      <c r="CH7" s="740"/>
      <c r="CI7" s="740"/>
      <c r="CJ7" s="740"/>
      <c r="CK7" s="740"/>
      <c r="CL7" s="740"/>
      <c r="CM7" s="740"/>
      <c r="CN7" s="740"/>
      <c r="CO7" s="740"/>
      <c r="CP7" s="740"/>
      <c r="CQ7" s="740"/>
      <c r="CR7" s="740"/>
      <c r="CS7" s="740"/>
      <c r="CT7" s="740"/>
      <c r="CU7" s="740"/>
      <c r="CV7" s="740"/>
      <c r="CW7" s="740"/>
      <c r="CX7" s="740"/>
      <c r="CY7" s="740"/>
      <c r="CZ7" s="740"/>
      <c r="DA7" s="740"/>
      <c r="DB7" s="740"/>
      <c r="DC7" s="740"/>
      <c r="DD7" s="740"/>
      <c r="DE7" s="740"/>
      <c r="DF7" s="740"/>
      <c r="DG7" s="740"/>
      <c r="DH7" s="740"/>
      <c r="DI7" s="740"/>
      <c r="DJ7" s="740"/>
      <c r="DK7" s="740"/>
      <c r="DL7" s="740"/>
      <c r="DM7" s="740"/>
      <c r="DN7" s="740"/>
      <c r="DO7" s="740"/>
      <c r="DP7" s="740"/>
      <c r="DQ7" s="740"/>
      <c r="DR7" s="740"/>
      <c r="DS7" s="740"/>
      <c r="DT7" s="740"/>
      <c r="DU7" s="740"/>
      <c r="DV7" s="740"/>
      <c r="DW7" s="740"/>
      <c r="DX7" s="740"/>
      <c r="DY7" s="740"/>
      <c r="DZ7" s="740"/>
      <c r="EA7" s="740"/>
    </row>
    <row r="8" spans="1:131" s="772" customFormat="1" ht="21.95" customHeight="1" x14ac:dyDescent="0.25">
      <c r="A8" s="1146" t="str">
        <f>T(Admin!D7)</f>
        <v>A</v>
      </c>
      <c r="B8" s="1147"/>
      <c r="C8" s="1130"/>
      <c r="D8" s="1131"/>
      <c r="E8" s="205"/>
      <c r="F8" s="205"/>
      <c r="G8" s="1115"/>
      <c r="H8" s="1116"/>
      <c r="I8" s="205"/>
      <c r="J8" s="205"/>
      <c r="K8" s="1115"/>
      <c r="L8" s="1116"/>
      <c r="M8" s="205"/>
      <c r="N8" s="205"/>
      <c r="O8" s="1115"/>
      <c r="P8" s="1116"/>
      <c r="Q8" s="205"/>
      <c r="R8" s="205"/>
      <c r="S8" s="760" t="str">
        <f>IF(C8="","",'Exam Records Sheets'!F84)</f>
        <v/>
      </c>
      <c r="T8" s="761" t="str">
        <f>IF(C8="","",'Exam Records Sheets'!I84)</f>
        <v/>
      </c>
      <c r="U8" s="277">
        <f t="shared" si="4"/>
        <v>0</v>
      </c>
      <c r="V8" s="762">
        <f ca="1">IF('APFT Data'!T7="","",'APFT Data'!T7)</f>
        <v>70</v>
      </c>
      <c r="W8" s="763">
        <f>COUNTIF('1059 Data'!C9:AB9,"SUP")</f>
        <v>0</v>
      </c>
      <c r="X8" s="764" t="str">
        <f>IF(Evals!F39="","","X")</f>
        <v/>
      </c>
      <c r="Y8" s="283" t="str">
        <f>IF(Evals!M39="","","X")</f>
        <v/>
      </c>
      <c r="Z8" s="283" t="str">
        <f>IF(Evals!T39="","","X")</f>
        <v/>
      </c>
      <c r="AA8" s="283" t="str">
        <f>IF(Evals!T6="","","X")</f>
        <v/>
      </c>
      <c r="AB8" s="283" t="str">
        <f>IF(Evals!AO6="","","X")</f>
        <v/>
      </c>
      <c r="AC8" s="283" t="str">
        <f>IF(Evals!AA6="","","X")</f>
        <v/>
      </c>
      <c r="AD8" s="283" t="str">
        <f>IF(Evals!M6="","","X")</f>
        <v/>
      </c>
      <c r="AE8" s="283" t="str">
        <f>IF(Evals!AH6="","","X")</f>
        <v/>
      </c>
      <c r="AF8" s="765">
        <f t="shared" ref="AF8:AF35" ca="1" si="21">COUNTIF(BA8:BE8,"X")</f>
        <v>1</v>
      </c>
      <c r="AG8" s="766" t="str">
        <f t="shared" ref="AG8:AG35" ca="1" si="22">IF(AF8&gt;=1,"","X")</f>
        <v/>
      </c>
      <c r="AH8" s="767" t="str">
        <f t="shared" si="5"/>
        <v/>
      </c>
      <c r="AI8" s="768" t="str">
        <f t="shared" si="6"/>
        <v/>
      </c>
      <c r="AJ8" s="769" t="e">
        <f t="shared" si="7"/>
        <v>#VALUE!</v>
      </c>
      <c r="AK8" s="273"/>
      <c r="AL8" s="347"/>
      <c r="AM8" s="736" t="str">
        <f t="shared" si="0"/>
        <v/>
      </c>
      <c r="AN8" s="753" t="str">
        <f>IF('APFT Data'!G7="RETEST","X","")</f>
        <v/>
      </c>
      <c r="AO8" s="753" t="str">
        <f>IF('Ht-Wt'!J6="NO-GO","X","")</f>
        <v/>
      </c>
      <c r="AP8" s="753" t="str">
        <f>IF(Evals!AX39&gt;=1,"X","")</f>
        <v/>
      </c>
      <c r="AQ8" s="736" t="str">
        <f t="shared" si="8"/>
        <v/>
      </c>
      <c r="AR8" s="736" t="str">
        <f t="shared" si="9"/>
        <v>X</v>
      </c>
      <c r="AS8" s="736" t="str">
        <f t="shared" si="10"/>
        <v/>
      </c>
      <c r="AT8" s="754" t="str">
        <f t="shared" si="1"/>
        <v/>
      </c>
      <c r="AU8" s="755">
        <f t="shared" si="11"/>
        <v>0</v>
      </c>
      <c r="AV8" s="755" t="str">
        <f t="shared" si="2"/>
        <v/>
      </c>
      <c r="AW8" s="755">
        <f t="shared" si="12"/>
        <v>0.2</v>
      </c>
      <c r="AX8" s="756" t="str">
        <f>IF(AS8&gt;=1,"",Evals!BX39)</f>
        <v/>
      </c>
      <c r="AY8" s="755">
        <f t="shared" si="13"/>
        <v>0.35</v>
      </c>
      <c r="AZ8" s="757" t="str">
        <f t="shared" si="14"/>
        <v/>
      </c>
      <c r="BA8" s="758" t="str">
        <f>IF('Ht-Wt'!J6="NO-GO","X","")</f>
        <v/>
      </c>
      <c r="BB8" s="759" t="str">
        <f ca="1">IF('APFT Data'!P7="FAIL","X","")</f>
        <v/>
      </c>
      <c r="BC8" s="759" t="str">
        <f t="shared" si="15"/>
        <v/>
      </c>
      <c r="BD8" s="759" t="str">
        <f t="shared" si="3"/>
        <v/>
      </c>
      <c r="BE8" s="736" t="str">
        <f t="shared" si="16"/>
        <v>X</v>
      </c>
      <c r="BF8" s="736">
        <f>COUNTIF('1059 Data'!C9,"SUP")</f>
        <v>0</v>
      </c>
      <c r="BG8" s="736">
        <f>COUNTIF('1059 Data'!G9,"SUP")</f>
        <v>0</v>
      </c>
      <c r="BH8" s="736">
        <f>COUNTIF('1059 Data'!V9,"SUP")</f>
        <v>0</v>
      </c>
      <c r="BI8" s="736">
        <f>COUNTIF('1059 Data'!Y9,"SUP")</f>
        <v>0</v>
      </c>
      <c r="BJ8" s="736">
        <f>COUNTIF('1059 Data'!O9,"SUP")</f>
        <v>0</v>
      </c>
      <c r="BK8" s="736">
        <f t="shared" si="17"/>
        <v>0</v>
      </c>
      <c r="BL8" s="736">
        <f t="shared" si="18"/>
        <v>0</v>
      </c>
      <c r="BM8" s="736" t="str">
        <f t="shared" si="19"/>
        <v/>
      </c>
      <c r="BN8" s="713">
        <f t="shared" si="20"/>
        <v>0</v>
      </c>
      <c r="BO8" s="770"/>
      <c r="BP8" s="770"/>
      <c r="BQ8" s="770"/>
      <c r="BR8" s="771"/>
      <c r="BS8" s="771"/>
      <c r="BT8" s="771"/>
      <c r="BU8" s="771"/>
      <c r="BV8" s="771"/>
      <c r="BW8" s="771"/>
      <c r="BX8" s="771"/>
      <c r="BY8" s="771"/>
      <c r="BZ8" s="771"/>
      <c r="CA8" s="771"/>
      <c r="CB8" s="771"/>
      <c r="CC8" s="771"/>
      <c r="CD8" s="771"/>
      <c r="CE8" s="771"/>
      <c r="CF8" s="771"/>
      <c r="CG8" s="771"/>
      <c r="CH8" s="771"/>
      <c r="CI8" s="771"/>
      <c r="CJ8" s="771"/>
      <c r="CK8" s="771"/>
      <c r="CL8" s="771"/>
      <c r="CM8" s="771"/>
      <c r="CN8" s="771"/>
      <c r="CO8" s="771"/>
      <c r="CP8" s="771"/>
      <c r="CQ8" s="771"/>
      <c r="CR8" s="771"/>
      <c r="CS8" s="771"/>
      <c r="CT8" s="771"/>
      <c r="CU8" s="771"/>
      <c r="CV8" s="771"/>
      <c r="CW8" s="771"/>
      <c r="CX8" s="771"/>
      <c r="CY8" s="771"/>
      <c r="CZ8" s="771"/>
      <c r="DA8" s="771"/>
      <c r="DB8" s="771"/>
      <c r="DC8" s="771"/>
      <c r="DD8" s="771"/>
      <c r="DE8" s="771"/>
      <c r="DF8" s="771"/>
      <c r="DG8" s="771"/>
      <c r="DH8" s="771"/>
      <c r="DI8" s="771"/>
      <c r="DJ8" s="771"/>
      <c r="DK8" s="771"/>
      <c r="DL8" s="771"/>
      <c r="DM8" s="771"/>
      <c r="DN8" s="771"/>
      <c r="DO8" s="771"/>
      <c r="DP8" s="771"/>
      <c r="DQ8" s="771"/>
      <c r="DR8" s="771"/>
      <c r="DS8" s="771"/>
      <c r="DT8" s="771"/>
      <c r="DU8" s="771"/>
      <c r="DV8" s="771"/>
      <c r="DW8" s="771"/>
      <c r="DX8" s="771"/>
      <c r="DY8" s="771"/>
      <c r="DZ8" s="771"/>
      <c r="EA8" s="771"/>
    </row>
    <row r="9" spans="1:131" s="772" customFormat="1" ht="21.95" customHeight="1" x14ac:dyDescent="0.25">
      <c r="A9" s="1146" t="str">
        <f>T(Admin!D8)</f>
        <v>A</v>
      </c>
      <c r="B9" s="1147"/>
      <c r="C9" s="1130"/>
      <c r="D9" s="1131"/>
      <c r="E9" s="205"/>
      <c r="F9" s="205"/>
      <c r="G9" s="1115"/>
      <c r="H9" s="1116"/>
      <c r="I9" s="205"/>
      <c r="J9" s="205"/>
      <c r="K9" s="1115"/>
      <c r="L9" s="1116"/>
      <c r="M9" s="205"/>
      <c r="N9" s="205"/>
      <c r="O9" s="1115"/>
      <c r="P9" s="1116"/>
      <c r="Q9" s="205"/>
      <c r="R9" s="205"/>
      <c r="S9" s="760" t="str">
        <f>IF(C9="","",'Exam Records Sheets'!F113)</f>
        <v/>
      </c>
      <c r="T9" s="761" t="str">
        <f>IF(C9="","",'Exam Records Sheets'!I113)</f>
        <v/>
      </c>
      <c r="U9" s="277">
        <f t="shared" si="4"/>
        <v>0</v>
      </c>
      <c r="V9" s="762">
        <f ca="1">IF('APFT Data'!T8="","",'APFT Data'!T8)</f>
        <v>85</v>
      </c>
      <c r="W9" s="763">
        <f>COUNTIF('1059 Data'!C10:AB10,"SUP")</f>
        <v>0</v>
      </c>
      <c r="X9" s="764" t="str">
        <f>IF(Evals!F40="","","X")</f>
        <v/>
      </c>
      <c r="Y9" s="283" t="str">
        <f>IF(Evals!M40="","","X")</f>
        <v/>
      </c>
      <c r="Z9" s="283" t="str">
        <f>IF(Evals!T40="","","X")</f>
        <v/>
      </c>
      <c r="AA9" s="283" t="str">
        <f>IF(Evals!T7="","","X")</f>
        <v/>
      </c>
      <c r="AB9" s="283" t="str">
        <f>IF(Evals!AO7="","","X")</f>
        <v/>
      </c>
      <c r="AC9" s="283" t="str">
        <f>IF(Evals!AA7="","","X")</f>
        <v/>
      </c>
      <c r="AD9" s="283" t="str">
        <f>IF(Evals!M7="","","X")</f>
        <v/>
      </c>
      <c r="AE9" s="283" t="str">
        <f>IF(Evals!AH7="","","X")</f>
        <v/>
      </c>
      <c r="AF9" s="765">
        <f t="shared" ca="1" si="21"/>
        <v>1</v>
      </c>
      <c r="AG9" s="766" t="str">
        <f t="shared" ca="1" si="22"/>
        <v/>
      </c>
      <c r="AH9" s="767" t="str">
        <f t="shared" si="5"/>
        <v/>
      </c>
      <c r="AI9" s="768" t="str">
        <f t="shared" si="6"/>
        <v/>
      </c>
      <c r="AJ9" s="769" t="e">
        <f t="shared" si="7"/>
        <v>#VALUE!</v>
      </c>
      <c r="AK9" s="273"/>
      <c r="AL9" s="347"/>
      <c r="AM9" s="736" t="str">
        <f t="shared" si="0"/>
        <v/>
      </c>
      <c r="AN9" s="753" t="str">
        <f>IF('APFT Data'!G8="RETEST","X","")</f>
        <v/>
      </c>
      <c r="AO9" s="753" t="str">
        <f>IF('Ht-Wt'!J7="NO-GO","X","")</f>
        <v/>
      </c>
      <c r="AP9" s="753" t="str">
        <f>IF(Evals!AX40&gt;=1,"X","")</f>
        <v/>
      </c>
      <c r="AQ9" s="736" t="str">
        <f t="shared" si="8"/>
        <v/>
      </c>
      <c r="AR9" s="736" t="str">
        <f t="shared" si="9"/>
        <v>X</v>
      </c>
      <c r="AS9" s="736" t="str">
        <f t="shared" si="10"/>
        <v/>
      </c>
      <c r="AT9" s="754" t="str">
        <f t="shared" si="1"/>
        <v/>
      </c>
      <c r="AU9" s="755">
        <f t="shared" si="11"/>
        <v>0</v>
      </c>
      <c r="AV9" s="755" t="str">
        <f t="shared" si="2"/>
        <v/>
      </c>
      <c r="AW9" s="755">
        <f t="shared" si="12"/>
        <v>0.2</v>
      </c>
      <c r="AX9" s="756" t="str">
        <f>IF(AS9&gt;=1,"",Evals!BX40)</f>
        <v/>
      </c>
      <c r="AY9" s="755">
        <f t="shared" si="13"/>
        <v>0.35</v>
      </c>
      <c r="AZ9" s="757" t="str">
        <f t="shared" si="14"/>
        <v/>
      </c>
      <c r="BA9" s="758" t="str">
        <f>IF('Ht-Wt'!J7="NO-GO","X","")</f>
        <v/>
      </c>
      <c r="BB9" s="759" t="str">
        <f ca="1">IF('APFT Data'!P8="FAIL","X","")</f>
        <v/>
      </c>
      <c r="BC9" s="759" t="str">
        <f t="shared" si="15"/>
        <v/>
      </c>
      <c r="BD9" s="759" t="str">
        <f t="shared" si="3"/>
        <v/>
      </c>
      <c r="BE9" s="736" t="str">
        <f t="shared" si="16"/>
        <v>X</v>
      </c>
      <c r="BF9" s="736">
        <f>COUNTIF('1059 Data'!C10,"SUP")</f>
        <v>0</v>
      </c>
      <c r="BG9" s="736">
        <f>COUNTIF('1059 Data'!G10,"SUP")</f>
        <v>0</v>
      </c>
      <c r="BH9" s="736">
        <f>COUNTIF('1059 Data'!V10,"SUP")</f>
        <v>0</v>
      </c>
      <c r="BI9" s="736">
        <f>COUNTIF('1059 Data'!Y10,"SUP")</f>
        <v>0</v>
      </c>
      <c r="BJ9" s="736">
        <f>COUNTIF('1059 Data'!O10,"SUP")</f>
        <v>0</v>
      </c>
      <c r="BK9" s="736">
        <f t="shared" si="17"/>
        <v>0</v>
      </c>
      <c r="BL9" s="736">
        <f t="shared" si="18"/>
        <v>0</v>
      </c>
      <c r="BM9" s="736" t="str">
        <f t="shared" si="19"/>
        <v/>
      </c>
      <c r="BN9" s="713">
        <f t="shared" si="20"/>
        <v>0</v>
      </c>
      <c r="BO9" s="770"/>
      <c r="BP9" s="770"/>
      <c r="BQ9" s="770"/>
      <c r="BR9" s="771"/>
      <c r="BS9" s="771"/>
      <c r="BT9" s="771"/>
      <c r="BU9" s="771"/>
      <c r="BV9" s="771"/>
      <c r="BW9" s="771"/>
      <c r="BX9" s="771"/>
      <c r="BY9" s="771"/>
      <c r="BZ9" s="771"/>
      <c r="CA9" s="771"/>
      <c r="CB9" s="771"/>
      <c r="CC9" s="771"/>
      <c r="CD9" s="771"/>
      <c r="CE9" s="771"/>
      <c r="CF9" s="771"/>
      <c r="CG9" s="771"/>
      <c r="CH9" s="771"/>
      <c r="CI9" s="771"/>
      <c r="CJ9" s="771"/>
      <c r="CK9" s="771"/>
      <c r="CL9" s="771"/>
      <c r="CM9" s="771"/>
      <c r="CN9" s="771"/>
      <c r="CO9" s="771"/>
      <c r="CP9" s="771"/>
      <c r="CQ9" s="771"/>
      <c r="CR9" s="771"/>
      <c r="CS9" s="771"/>
      <c r="CT9" s="771"/>
      <c r="CU9" s="771"/>
      <c r="CV9" s="771"/>
      <c r="CW9" s="771"/>
      <c r="CX9" s="771"/>
      <c r="CY9" s="771"/>
      <c r="CZ9" s="771"/>
      <c r="DA9" s="771"/>
      <c r="DB9" s="771"/>
      <c r="DC9" s="771"/>
      <c r="DD9" s="771"/>
      <c r="DE9" s="771"/>
      <c r="DF9" s="771"/>
      <c r="DG9" s="771"/>
      <c r="DH9" s="771"/>
      <c r="DI9" s="771"/>
      <c r="DJ9" s="771"/>
      <c r="DK9" s="771"/>
      <c r="DL9" s="771"/>
      <c r="DM9" s="771"/>
      <c r="DN9" s="771"/>
      <c r="DO9" s="771"/>
      <c r="DP9" s="771"/>
      <c r="DQ9" s="771"/>
      <c r="DR9" s="771"/>
      <c r="DS9" s="771"/>
      <c r="DT9" s="771"/>
      <c r="DU9" s="771"/>
      <c r="DV9" s="771"/>
      <c r="DW9" s="771"/>
      <c r="DX9" s="771"/>
      <c r="DY9" s="771"/>
      <c r="DZ9" s="771"/>
      <c r="EA9" s="771"/>
    </row>
    <row r="10" spans="1:131" s="772" customFormat="1" ht="21.95" customHeight="1" x14ac:dyDescent="0.25">
      <c r="A10" s="1146" t="str">
        <f>T(Admin!D9)</f>
        <v>A</v>
      </c>
      <c r="B10" s="1147"/>
      <c r="C10" s="1130"/>
      <c r="D10" s="1131"/>
      <c r="E10" s="205"/>
      <c r="F10" s="205"/>
      <c r="G10" s="1115"/>
      <c r="H10" s="1116"/>
      <c r="I10" s="205"/>
      <c r="J10" s="205"/>
      <c r="K10" s="1115"/>
      <c r="L10" s="1116"/>
      <c r="M10" s="205"/>
      <c r="N10" s="205"/>
      <c r="O10" s="1115"/>
      <c r="P10" s="1116"/>
      <c r="Q10" s="205"/>
      <c r="R10" s="205"/>
      <c r="S10" s="760" t="str">
        <f>IF(C10="","",'Exam Records Sheets'!F142)</f>
        <v/>
      </c>
      <c r="T10" s="761" t="str">
        <f>IF(C10="","",'Exam Records Sheets'!I142)</f>
        <v/>
      </c>
      <c r="U10" s="277">
        <f t="shared" si="4"/>
        <v>0</v>
      </c>
      <c r="V10" s="762">
        <f ca="1">IF('APFT Data'!T9="","",'APFT Data'!T9)</f>
        <v>59</v>
      </c>
      <c r="W10" s="763">
        <f>COUNTIF('1059 Data'!C11:AB11,"SUP")</f>
        <v>0</v>
      </c>
      <c r="X10" s="764" t="str">
        <f>IF(Evals!F41="","","X")</f>
        <v/>
      </c>
      <c r="Y10" s="283" t="str">
        <f>IF(Evals!M41="","","X")</f>
        <v/>
      </c>
      <c r="Z10" s="283" t="str">
        <f>IF(Evals!T41="","","X")</f>
        <v/>
      </c>
      <c r="AA10" s="283" t="str">
        <f>IF(Evals!T8="","","X")</f>
        <v/>
      </c>
      <c r="AB10" s="283" t="str">
        <f>IF(Evals!AO8="","","X")</f>
        <v/>
      </c>
      <c r="AC10" s="283" t="str">
        <f>IF(Evals!AA8="","","X")</f>
        <v/>
      </c>
      <c r="AD10" s="283" t="str">
        <f>IF(Evals!M8="","","X")</f>
        <v/>
      </c>
      <c r="AE10" s="283" t="str">
        <f>IF(Evals!AH8="","","X")</f>
        <v/>
      </c>
      <c r="AF10" s="765">
        <f t="shared" ca="1" si="21"/>
        <v>1</v>
      </c>
      <c r="AG10" s="766" t="str">
        <f t="shared" ca="1" si="22"/>
        <v/>
      </c>
      <c r="AH10" s="767" t="str">
        <f t="shared" si="5"/>
        <v/>
      </c>
      <c r="AI10" s="768" t="str">
        <f t="shared" si="6"/>
        <v/>
      </c>
      <c r="AJ10" s="769" t="e">
        <f t="shared" si="7"/>
        <v>#VALUE!</v>
      </c>
      <c r="AK10" s="273"/>
      <c r="AL10" s="347"/>
      <c r="AM10" s="736" t="str">
        <f t="shared" si="0"/>
        <v/>
      </c>
      <c r="AN10" s="753" t="str">
        <f>IF('APFT Data'!G9="RETEST","X","")</f>
        <v/>
      </c>
      <c r="AO10" s="753" t="str">
        <f>IF('Ht-Wt'!J8="NO-GO","X","")</f>
        <v/>
      </c>
      <c r="AP10" s="753" t="str">
        <f>IF(Evals!AX41&gt;=1,"X","")</f>
        <v/>
      </c>
      <c r="AQ10" s="736" t="str">
        <f t="shared" si="8"/>
        <v/>
      </c>
      <c r="AR10" s="736" t="str">
        <f t="shared" si="9"/>
        <v>X</v>
      </c>
      <c r="AS10" s="736" t="str">
        <f t="shared" si="10"/>
        <v/>
      </c>
      <c r="AT10" s="754" t="str">
        <f t="shared" si="1"/>
        <v/>
      </c>
      <c r="AU10" s="755">
        <f t="shared" si="11"/>
        <v>0</v>
      </c>
      <c r="AV10" s="755" t="str">
        <f t="shared" si="2"/>
        <v/>
      </c>
      <c r="AW10" s="755">
        <f t="shared" si="12"/>
        <v>0.2</v>
      </c>
      <c r="AX10" s="756" t="str">
        <f>IF(AS10&gt;=1,"",Evals!BX41)</f>
        <v/>
      </c>
      <c r="AY10" s="755">
        <f t="shared" si="13"/>
        <v>0.35</v>
      </c>
      <c r="AZ10" s="757" t="str">
        <f t="shared" si="14"/>
        <v/>
      </c>
      <c r="BA10" s="758" t="str">
        <f>IF('Ht-Wt'!J8="NO-GO","X","")</f>
        <v/>
      </c>
      <c r="BB10" s="759" t="str">
        <f ca="1">IF('APFT Data'!P9="FAIL","X","")</f>
        <v/>
      </c>
      <c r="BC10" s="759" t="str">
        <f t="shared" si="15"/>
        <v/>
      </c>
      <c r="BD10" s="759" t="str">
        <f t="shared" si="3"/>
        <v/>
      </c>
      <c r="BE10" s="736" t="str">
        <f t="shared" si="16"/>
        <v>X</v>
      </c>
      <c r="BF10" s="736">
        <f>COUNTIF('1059 Data'!C11,"SUP")</f>
        <v>0</v>
      </c>
      <c r="BG10" s="736">
        <f>COUNTIF('1059 Data'!G11,"SUP")</f>
        <v>0</v>
      </c>
      <c r="BH10" s="736">
        <f>COUNTIF('1059 Data'!V11,"SUP")</f>
        <v>0</v>
      </c>
      <c r="BI10" s="736">
        <f>COUNTIF('1059 Data'!Y11,"SUP")</f>
        <v>0</v>
      </c>
      <c r="BJ10" s="736">
        <f>COUNTIF('1059 Data'!O11,"SUP")</f>
        <v>0</v>
      </c>
      <c r="BK10" s="736">
        <f t="shared" si="17"/>
        <v>0</v>
      </c>
      <c r="BL10" s="736">
        <f t="shared" si="18"/>
        <v>0</v>
      </c>
      <c r="BM10" s="736" t="str">
        <f t="shared" si="19"/>
        <v/>
      </c>
      <c r="BN10" s="713">
        <f t="shared" si="20"/>
        <v>0</v>
      </c>
      <c r="BO10" s="770"/>
      <c r="BP10" s="770"/>
      <c r="BQ10" s="770"/>
      <c r="BR10" s="771"/>
      <c r="BS10" s="771"/>
      <c r="BT10" s="771"/>
      <c r="BU10" s="771"/>
      <c r="BV10" s="771"/>
      <c r="BW10" s="771"/>
      <c r="BX10" s="771"/>
      <c r="BY10" s="771"/>
      <c r="BZ10" s="771"/>
      <c r="CA10" s="771"/>
      <c r="CB10" s="771"/>
      <c r="CC10" s="771"/>
      <c r="CD10" s="771"/>
      <c r="CE10" s="771"/>
      <c r="CF10" s="771"/>
      <c r="CG10" s="771"/>
      <c r="CH10" s="771"/>
      <c r="CI10" s="771"/>
      <c r="CJ10" s="771"/>
      <c r="CK10" s="771"/>
      <c r="CL10" s="771"/>
      <c r="CM10" s="771"/>
      <c r="CN10" s="771"/>
      <c r="CO10" s="771"/>
      <c r="CP10" s="771"/>
      <c r="CQ10" s="771"/>
      <c r="CR10" s="771"/>
      <c r="CS10" s="771"/>
      <c r="CT10" s="771"/>
      <c r="CU10" s="771"/>
      <c r="CV10" s="771"/>
      <c r="CW10" s="771"/>
      <c r="CX10" s="771"/>
      <c r="CY10" s="771"/>
      <c r="CZ10" s="771"/>
      <c r="DA10" s="771"/>
      <c r="DB10" s="771"/>
      <c r="DC10" s="771"/>
      <c r="DD10" s="771"/>
      <c r="DE10" s="771"/>
      <c r="DF10" s="771"/>
      <c r="DG10" s="771"/>
      <c r="DH10" s="771"/>
      <c r="DI10" s="771"/>
      <c r="DJ10" s="771"/>
      <c r="DK10" s="771"/>
      <c r="DL10" s="771"/>
      <c r="DM10" s="771"/>
      <c r="DN10" s="771"/>
      <c r="DO10" s="771"/>
      <c r="DP10" s="771"/>
      <c r="DQ10" s="771"/>
      <c r="DR10" s="771"/>
      <c r="DS10" s="771"/>
      <c r="DT10" s="771"/>
      <c r="DU10" s="771"/>
      <c r="DV10" s="771"/>
      <c r="DW10" s="771"/>
      <c r="DX10" s="771"/>
      <c r="DY10" s="771"/>
      <c r="DZ10" s="771"/>
      <c r="EA10" s="771"/>
    </row>
    <row r="11" spans="1:131" s="772" customFormat="1" ht="21.95" customHeight="1" x14ac:dyDescent="0.25">
      <c r="A11" s="1146" t="str">
        <f>T(Admin!D10)</f>
        <v/>
      </c>
      <c r="B11" s="1147"/>
      <c r="C11" s="1130"/>
      <c r="D11" s="1131"/>
      <c r="E11" s="205"/>
      <c r="F11" s="205"/>
      <c r="G11" s="1115"/>
      <c r="H11" s="1116"/>
      <c r="I11" s="205"/>
      <c r="J11" s="205"/>
      <c r="K11" s="1115"/>
      <c r="L11" s="1116"/>
      <c r="M11" s="205"/>
      <c r="N11" s="205"/>
      <c r="O11" s="1115"/>
      <c r="P11" s="1116"/>
      <c r="Q11" s="205"/>
      <c r="R11" s="205"/>
      <c r="S11" s="760" t="str">
        <f>IF(C11="","",'Exam Records Sheets'!F171)</f>
        <v/>
      </c>
      <c r="T11" s="761" t="str">
        <f>IF(C11="","",'Exam Records Sheets'!I171)</f>
        <v/>
      </c>
      <c r="U11" s="277">
        <f t="shared" si="4"/>
        <v>0</v>
      </c>
      <c r="V11" s="762" t="str">
        <f ca="1">IF('APFT Data'!T10="","",'APFT Data'!T10)</f>
        <v/>
      </c>
      <c r="W11" s="763">
        <f>COUNTIF('1059 Data'!C12:AB12,"SUP")</f>
        <v>0</v>
      </c>
      <c r="X11" s="764" t="str">
        <f>IF(Evals!F42="","","X")</f>
        <v/>
      </c>
      <c r="Y11" s="283" t="str">
        <f>IF(Evals!M42="","","X")</f>
        <v/>
      </c>
      <c r="Z11" s="283" t="str">
        <f>IF(Evals!T42="","","X")</f>
        <v/>
      </c>
      <c r="AA11" s="283" t="str">
        <f>IF(Evals!T9="","","X")</f>
        <v/>
      </c>
      <c r="AB11" s="283" t="str">
        <f>IF(Evals!AO9="","","X")</f>
        <v/>
      </c>
      <c r="AC11" s="283" t="str">
        <f>IF(Evals!AA9="","","X")</f>
        <v/>
      </c>
      <c r="AD11" s="283" t="str">
        <f>IF(Evals!M9="","","X")</f>
        <v/>
      </c>
      <c r="AE11" s="283" t="str">
        <f>IF(Evals!AH9="","","X")</f>
        <v/>
      </c>
      <c r="AF11" s="765">
        <f t="shared" si="21"/>
        <v>1</v>
      </c>
      <c r="AG11" s="766" t="str">
        <f t="shared" si="22"/>
        <v/>
      </c>
      <c r="AH11" s="767" t="str">
        <f t="shared" si="5"/>
        <v/>
      </c>
      <c r="AI11" s="768" t="str">
        <f t="shared" si="6"/>
        <v/>
      </c>
      <c r="AJ11" s="769" t="e">
        <f t="shared" si="7"/>
        <v>#VALUE!</v>
      </c>
      <c r="AK11" s="273"/>
      <c r="AL11" s="348"/>
      <c r="AM11" s="736" t="str">
        <f t="shared" si="0"/>
        <v/>
      </c>
      <c r="AN11" s="753" t="str">
        <f>IF('APFT Data'!G10="RETEST","X","")</f>
        <v/>
      </c>
      <c r="AO11" s="753" t="str">
        <f>IF('Ht-Wt'!J9="NO-GO","X","")</f>
        <v/>
      </c>
      <c r="AP11" s="753" t="str">
        <f>IF(Evals!AX42&gt;=1,"X","")</f>
        <v/>
      </c>
      <c r="AQ11" s="736" t="str">
        <f t="shared" si="8"/>
        <v/>
      </c>
      <c r="AR11" s="736" t="str">
        <f t="shared" si="9"/>
        <v>X</v>
      </c>
      <c r="AS11" s="736" t="str">
        <f t="shared" si="10"/>
        <v/>
      </c>
      <c r="AT11" s="754" t="str">
        <f t="shared" si="1"/>
        <v/>
      </c>
      <c r="AU11" s="755">
        <f t="shared" si="11"/>
        <v>0</v>
      </c>
      <c r="AV11" s="755" t="str">
        <f t="shared" si="2"/>
        <v/>
      </c>
      <c r="AW11" s="755">
        <f t="shared" si="12"/>
        <v>0.2</v>
      </c>
      <c r="AX11" s="756" t="str">
        <f>IF(AS11&gt;=1,"",Evals!BX42)</f>
        <v/>
      </c>
      <c r="AY11" s="755">
        <f t="shared" si="13"/>
        <v>0.35</v>
      </c>
      <c r="AZ11" s="757" t="str">
        <f t="shared" si="14"/>
        <v/>
      </c>
      <c r="BA11" s="758" t="str">
        <f>IF('Ht-Wt'!J9="NO-GO","X","")</f>
        <v/>
      </c>
      <c r="BB11" s="759" t="str">
        <f>IF('APFT Data'!P10="FAIL","X","")</f>
        <v/>
      </c>
      <c r="BC11" s="759" t="str">
        <f t="shared" si="15"/>
        <v/>
      </c>
      <c r="BD11" s="759" t="str">
        <f t="shared" si="3"/>
        <v/>
      </c>
      <c r="BE11" s="736" t="str">
        <f t="shared" si="16"/>
        <v>X</v>
      </c>
      <c r="BF11" s="736">
        <f>COUNTIF('1059 Data'!C12,"SUP")</f>
        <v>0</v>
      </c>
      <c r="BG11" s="736">
        <f>COUNTIF('1059 Data'!G12,"SUP")</f>
        <v>0</v>
      </c>
      <c r="BH11" s="736">
        <f>COUNTIF('1059 Data'!V12,"SUP")</f>
        <v>0</v>
      </c>
      <c r="BI11" s="736">
        <f>COUNTIF('1059 Data'!Y12,"SUP")</f>
        <v>0</v>
      </c>
      <c r="BJ11" s="736">
        <f>COUNTIF('1059 Data'!O12,"SUP")</f>
        <v>0</v>
      </c>
      <c r="BK11" s="736">
        <f t="shared" si="17"/>
        <v>0</v>
      </c>
      <c r="BL11" s="736">
        <f t="shared" si="18"/>
        <v>0</v>
      </c>
      <c r="BM11" s="736" t="str">
        <f t="shared" si="19"/>
        <v/>
      </c>
      <c r="BN11" s="713">
        <f t="shared" si="20"/>
        <v>0</v>
      </c>
      <c r="BO11" s="770"/>
      <c r="BP11" s="770"/>
      <c r="BQ11" s="770"/>
      <c r="BR11" s="771"/>
      <c r="BS11" s="771"/>
      <c r="BT11" s="771"/>
      <c r="BU11" s="771"/>
      <c r="BV11" s="771"/>
      <c r="BW11" s="771"/>
      <c r="BX11" s="771"/>
      <c r="BY11" s="771"/>
      <c r="BZ11" s="771"/>
      <c r="CA11" s="771"/>
      <c r="CB11" s="771"/>
      <c r="CC11" s="771"/>
      <c r="CD11" s="771"/>
      <c r="CE11" s="771"/>
      <c r="CF11" s="771"/>
      <c r="CG11" s="771"/>
      <c r="CH11" s="771"/>
      <c r="CI11" s="771"/>
      <c r="CJ11" s="771"/>
      <c r="CK11" s="771"/>
      <c r="CL11" s="771"/>
      <c r="CM11" s="771"/>
      <c r="CN11" s="771"/>
      <c r="CO11" s="771"/>
      <c r="CP11" s="771"/>
      <c r="CQ11" s="771"/>
      <c r="CR11" s="771"/>
      <c r="CS11" s="771"/>
      <c r="CT11" s="771"/>
      <c r="CU11" s="771"/>
      <c r="CV11" s="771"/>
      <c r="CW11" s="771"/>
      <c r="CX11" s="771"/>
      <c r="CY11" s="771"/>
      <c r="CZ11" s="771"/>
      <c r="DA11" s="771"/>
      <c r="DB11" s="771"/>
      <c r="DC11" s="771"/>
      <c r="DD11" s="771"/>
      <c r="DE11" s="771"/>
      <c r="DF11" s="771"/>
      <c r="DG11" s="771"/>
      <c r="DH11" s="771"/>
      <c r="DI11" s="771"/>
      <c r="DJ11" s="771"/>
      <c r="DK11" s="771"/>
      <c r="DL11" s="771"/>
      <c r="DM11" s="771"/>
      <c r="DN11" s="771"/>
      <c r="DO11" s="771"/>
      <c r="DP11" s="771"/>
      <c r="DQ11" s="771"/>
      <c r="DR11" s="771"/>
      <c r="DS11" s="771"/>
      <c r="DT11" s="771"/>
      <c r="DU11" s="771"/>
      <c r="DV11" s="771"/>
      <c r="DW11" s="771"/>
      <c r="DX11" s="771"/>
      <c r="DY11" s="771"/>
      <c r="DZ11" s="771"/>
      <c r="EA11" s="771"/>
    </row>
    <row r="12" spans="1:131" s="741" customFormat="1" ht="21.95" customHeight="1" x14ac:dyDescent="0.25">
      <c r="A12" s="1146" t="str">
        <f>T(Admin!D11)</f>
        <v/>
      </c>
      <c r="B12" s="1147"/>
      <c r="C12" s="1130"/>
      <c r="D12" s="1131"/>
      <c r="E12" s="205"/>
      <c r="F12" s="205"/>
      <c r="G12" s="1115"/>
      <c r="H12" s="1116"/>
      <c r="I12" s="205"/>
      <c r="J12" s="205"/>
      <c r="K12" s="1115"/>
      <c r="L12" s="1116"/>
      <c r="M12" s="205"/>
      <c r="N12" s="205"/>
      <c r="O12" s="1115"/>
      <c r="P12" s="1116"/>
      <c r="Q12" s="205"/>
      <c r="R12" s="205"/>
      <c r="S12" s="760" t="str">
        <f>IF(C12="","",'Exam Records Sheets'!F200)</f>
        <v/>
      </c>
      <c r="T12" s="761" t="str">
        <f>IF(C12="","",'Exam Records Sheets'!I200)</f>
        <v/>
      </c>
      <c r="U12" s="277">
        <f t="shared" si="4"/>
        <v>0</v>
      </c>
      <c r="V12" s="762" t="str">
        <f ca="1">IF('APFT Data'!T11="","",'APFT Data'!T11)</f>
        <v/>
      </c>
      <c r="W12" s="763">
        <f>COUNTIF('1059 Data'!C13:AB13,"SUP")</f>
        <v>0</v>
      </c>
      <c r="X12" s="764" t="str">
        <f>IF(Evals!F43="","","X")</f>
        <v/>
      </c>
      <c r="Y12" s="283" t="str">
        <f>IF(Evals!M43="","","X")</f>
        <v/>
      </c>
      <c r="Z12" s="283" t="str">
        <f>IF(Evals!T43="","","X")</f>
        <v/>
      </c>
      <c r="AA12" s="283" t="str">
        <f>IF(Evals!T10="","","X")</f>
        <v/>
      </c>
      <c r="AB12" s="283" t="str">
        <f>IF(Evals!AO10="","","X")</f>
        <v/>
      </c>
      <c r="AC12" s="283" t="str">
        <f>IF(Evals!AA10="","","X")</f>
        <v/>
      </c>
      <c r="AD12" s="283" t="str">
        <f>IF(Evals!M10="","","X")</f>
        <v/>
      </c>
      <c r="AE12" s="283" t="str">
        <f>IF(Evals!AH10="","","X")</f>
        <v/>
      </c>
      <c r="AF12" s="765">
        <f t="shared" si="21"/>
        <v>1</v>
      </c>
      <c r="AG12" s="766" t="str">
        <f t="shared" si="22"/>
        <v/>
      </c>
      <c r="AH12" s="767" t="str">
        <f t="shared" si="5"/>
        <v/>
      </c>
      <c r="AI12" s="768" t="str">
        <f t="shared" si="6"/>
        <v/>
      </c>
      <c r="AJ12" s="769" t="e">
        <f t="shared" si="7"/>
        <v>#VALUE!</v>
      </c>
      <c r="AK12" s="273"/>
      <c r="AL12" s="347"/>
      <c r="AM12" s="736" t="str">
        <f t="shared" si="0"/>
        <v/>
      </c>
      <c r="AN12" s="753" t="str">
        <f>IF('APFT Data'!G11="RETEST","X","")</f>
        <v/>
      </c>
      <c r="AO12" s="753" t="str">
        <f>IF('Ht-Wt'!J10="NO-GO","X","")</f>
        <v/>
      </c>
      <c r="AP12" s="753" t="str">
        <f>IF(Evals!AX43&gt;=1,"X","")</f>
        <v/>
      </c>
      <c r="AQ12" s="736" t="str">
        <f t="shared" si="8"/>
        <v/>
      </c>
      <c r="AR12" s="736" t="str">
        <f t="shared" si="9"/>
        <v>X</v>
      </c>
      <c r="AS12" s="736" t="str">
        <f t="shared" si="10"/>
        <v/>
      </c>
      <c r="AT12" s="754" t="str">
        <f t="shared" si="1"/>
        <v/>
      </c>
      <c r="AU12" s="755">
        <f t="shared" si="11"/>
        <v>0</v>
      </c>
      <c r="AV12" s="755" t="str">
        <f t="shared" si="2"/>
        <v/>
      </c>
      <c r="AW12" s="755">
        <f t="shared" si="12"/>
        <v>0.2</v>
      </c>
      <c r="AX12" s="756" t="str">
        <f>IF(AS12&gt;=1,"",Evals!BX43)</f>
        <v/>
      </c>
      <c r="AY12" s="755">
        <f t="shared" si="13"/>
        <v>0.35</v>
      </c>
      <c r="AZ12" s="757" t="str">
        <f t="shared" si="14"/>
        <v/>
      </c>
      <c r="BA12" s="758" t="str">
        <f>IF('Ht-Wt'!J10="NO-GO","X","")</f>
        <v/>
      </c>
      <c r="BB12" s="759" t="str">
        <f>IF('APFT Data'!P11="FAIL","X","")</f>
        <v/>
      </c>
      <c r="BC12" s="759" t="str">
        <f t="shared" si="15"/>
        <v/>
      </c>
      <c r="BD12" s="759" t="str">
        <f t="shared" si="3"/>
        <v/>
      </c>
      <c r="BE12" s="736" t="str">
        <f t="shared" si="16"/>
        <v>X</v>
      </c>
      <c r="BF12" s="736">
        <f>COUNTIF('1059 Data'!C13,"SUP")</f>
        <v>0</v>
      </c>
      <c r="BG12" s="736">
        <f>COUNTIF('1059 Data'!G13,"SUP")</f>
        <v>0</v>
      </c>
      <c r="BH12" s="736">
        <f>COUNTIF('1059 Data'!V13,"SUP")</f>
        <v>0</v>
      </c>
      <c r="BI12" s="736">
        <f>COUNTIF('1059 Data'!Y13,"SUP")</f>
        <v>0</v>
      </c>
      <c r="BJ12" s="736">
        <f>COUNTIF('1059 Data'!O13,"SUP")</f>
        <v>0</v>
      </c>
      <c r="BK12" s="736">
        <f t="shared" si="17"/>
        <v>0</v>
      </c>
      <c r="BL12" s="736">
        <f t="shared" si="18"/>
        <v>0</v>
      </c>
      <c r="BM12" s="736" t="str">
        <f t="shared" si="19"/>
        <v/>
      </c>
      <c r="BN12" s="713">
        <f t="shared" si="20"/>
        <v>0</v>
      </c>
      <c r="BO12" s="739"/>
      <c r="BP12" s="739"/>
      <c r="BQ12" s="739"/>
      <c r="BR12" s="740"/>
      <c r="BS12" s="740"/>
      <c r="BT12" s="740"/>
      <c r="BU12" s="740"/>
      <c r="BV12" s="740"/>
      <c r="BW12" s="740"/>
      <c r="BX12" s="740"/>
      <c r="BY12" s="740"/>
      <c r="BZ12" s="740"/>
      <c r="CA12" s="740"/>
      <c r="CB12" s="740"/>
      <c r="CC12" s="740"/>
      <c r="CD12" s="740"/>
      <c r="CE12" s="740"/>
      <c r="CF12" s="740"/>
      <c r="CG12" s="740"/>
      <c r="CH12" s="740"/>
      <c r="CI12" s="740"/>
      <c r="CJ12" s="740"/>
      <c r="CK12" s="740"/>
      <c r="CL12" s="740"/>
      <c r="CM12" s="740"/>
      <c r="CN12" s="740"/>
      <c r="CO12" s="740"/>
      <c r="CP12" s="740"/>
      <c r="CQ12" s="740"/>
      <c r="CR12" s="740"/>
      <c r="CS12" s="740"/>
      <c r="CT12" s="740"/>
      <c r="CU12" s="740"/>
      <c r="CV12" s="740"/>
      <c r="CW12" s="740"/>
      <c r="CX12" s="740"/>
      <c r="CY12" s="740"/>
      <c r="CZ12" s="740"/>
      <c r="DA12" s="740"/>
      <c r="DB12" s="740"/>
      <c r="DC12" s="740"/>
      <c r="DD12" s="740"/>
      <c r="DE12" s="740"/>
      <c r="DF12" s="740"/>
      <c r="DG12" s="740"/>
      <c r="DH12" s="740"/>
      <c r="DI12" s="740"/>
      <c r="DJ12" s="740"/>
      <c r="DK12" s="740"/>
      <c r="DL12" s="740"/>
      <c r="DM12" s="740"/>
      <c r="DN12" s="740"/>
      <c r="DO12" s="740"/>
      <c r="DP12" s="740"/>
      <c r="DQ12" s="740"/>
      <c r="DR12" s="740"/>
      <c r="DS12" s="740"/>
      <c r="DT12" s="740"/>
      <c r="DU12" s="740"/>
      <c r="DV12" s="740"/>
      <c r="DW12" s="740"/>
      <c r="DX12" s="740"/>
      <c r="DY12" s="740"/>
      <c r="DZ12" s="740"/>
      <c r="EA12" s="740"/>
    </row>
    <row r="13" spans="1:131" s="741" customFormat="1" ht="21.95" customHeight="1" x14ac:dyDescent="0.25">
      <c r="A13" s="1146" t="str">
        <f>T(Admin!D12)</f>
        <v/>
      </c>
      <c r="B13" s="1147"/>
      <c r="C13" s="1130"/>
      <c r="D13" s="1131"/>
      <c r="E13" s="205"/>
      <c r="F13" s="205"/>
      <c r="G13" s="1115"/>
      <c r="H13" s="1116"/>
      <c r="I13" s="205"/>
      <c r="J13" s="205"/>
      <c r="K13" s="1115"/>
      <c r="L13" s="1116"/>
      <c r="M13" s="205"/>
      <c r="N13" s="205"/>
      <c r="O13" s="1115"/>
      <c r="P13" s="1116"/>
      <c r="Q13" s="205"/>
      <c r="R13" s="205"/>
      <c r="S13" s="760" t="str">
        <f>IF(C13="","",'Exam Records Sheets'!F229)</f>
        <v/>
      </c>
      <c r="T13" s="761" t="str">
        <f>IF(C13="","",'Exam Records Sheets'!I229)</f>
        <v/>
      </c>
      <c r="U13" s="277">
        <f t="shared" si="4"/>
        <v>0</v>
      </c>
      <c r="V13" s="762" t="str">
        <f ca="1">IF('APFT Data'!T12="","",'APFT Data'!T12)</f>
        <v/>
      </c>
      <c r="W13" s="763">
        <f>COUNTIF('1059 Data'!C14:AB14,"SUP")</f>
        <v>0</v>
      </c>
      <c r="X13" s="764" t="str">
        <f>IF(Evals!F44="","","X")</f>
        <v/>
      </c>
      <c r="Y13" s="283" t="str">
        <f>IF(Evals!M44="","","X")</f>
        <v/>
      </c>
      <c r="Z13" s="283" t="str">
        <f>IF(Evals!T44="","","X")</f>
        <v/>
      </c>
      <c r="AA13" s="283" t="str">
        <f>IF(Evals!T11="","","X")</f>
        <v/>
      </c>
      <c r="AB13" s="283" t="str">
        <f>IF(Evals!AO11="","","X")</f>
        <v/>
      </c>
      <c r="AC13" s="283" t="str">
        <f>IF(Evals!AA11="","","X")</f>
        <v/>
      </c>
      <c r="AD13" s="283" t="str">
        <f>IF(Evals!M11="","","X")</f>
        <v/>
      </c>
      <c r="AE13" s="283" t="str">
        <f>IF(Evals!AH11="","","X")</f>
        <v/>
      </c>
      <c r="AF13" s="765">
        <f t="shared" si="21"/>
        <v>1</v>
      </c>
      <c r="AG13" s="766" t="str">
        <f t="shared" si="22"/>
        <v/>
      </c>
      <c r="AH13" s="767" t="str">
        <f t="shared" si="5"/>
        <v/>
      </c>
      <c r="AI13" s="768" t="str">
        <f t="shared" si="6"/>
        <v/>
      </c>
      <c r="AJ13" s="769" t="e">
        <f t="shared" si="7"/>
        <v>#VALUE!</v>
      </c>
      <c r="AK13" s="273"/>
      <c r="AL13" s="347"/>
      <c r="AM13" s="736" t="str">
        <f t="shared" si="0"/>
        <v/>
      </c>
      <c r="AN13" s="753" t="str">
        <f>IF('APFT Data'!G12="RETEST","X","")</f>
        <v/>
      </c>
      <c r="AO13" s="753" t="str">
        <f>IF('Ht-Wt'!J11="NO-GO","X","")</f>
        <v/>
      </c>
      <c r="AP13" s="753" t="str">
        <f>IF(Evals!AX44&gt;=1,"X","")</f>
        <v/>
      </c>
      <c r="AQ13" s="736" t="str">
        <f t="shared" si="8"/>
        <v/>
      </c>
      <c r="AR13" s="736" t="str">
        <f t="shared" si="9"/>
        <v>X</v>
      </c>
      <c r="AS13" s="736" t="str">
        <f t="shared" si="10"/>
        <v/>
      </c>
      <c r="AT13" s="754" t="str">
        <f t="shared" si="1"/>
        <v/>
      </c>
      <c r="AU13" s="755">
        <f t="shared" si="11"/>
        <v>0</v>
      </c>
      <c r="AV13" s="755" t="str">
        <f t="shared" si="2"/>
        <v/>
      </c>
      <c r="AW13" s="755">
        <f t="shared" si="12"/>
        <v>0.2</v>
      </c>
      <c r="AX13" s="756" t="str">
        <f>IF(AS13&gt;=1,"",Evals!BX44)</f>
        <v/>
      </c>
      <c r="AY13" s="755">
        <f t="shared" si="13"/>
        <v>0.35</v>
      </c>
      <c r="AZ13" s="757" t="str">
        <f t="shared" si="14"/>
        <v/>
      </c>
      <c r="BA13" s="758" t="str">
        <f>IF('Ht-Wt'!J11="NO-GO","X","")</f>
        <v/>
      </c>
      <c r="BB13" s="759" t="str">
        <f>IF('APFT Data'!P12="FAIL","X","")</f>
        <v/>
      </c>
      <c r="BC13" s="759" t="str">
        <f t="shared" si="15"/>
        <v/>
      </c>
      <c r="BD13" s="759" t="str">
        <f t="shared" si="3"/>
        <v/>
      </c>
      <c r="BE13" s="736" t="str">
        <f t="shared" si="16"/>
        <v>X</v>
      </c>
      <c r="BF13" s="736">
        <f>COUNTIF('1059 Data'!C14,"SUP")</f>
        <v>0</v>
      </c>
      <c r="BG13" s="736">
        <f>COUNTIF('1059 Data'!G14,"SUP")</f>
        <v>0</v>
      </c>
      <c r="BH13" s="736">
        <f>COUNTIF('1059 Data'!V14,"SUP")</f>
        <v>0</v>
      </c>
      <c r="BI13" s="736">
        <f>COUNTIF('1059 Data'!Y14,"SUP")</f>
        <v>0</v>
      </c>
      <c r="BJ13" s="736">
        <f>COUNTIF('1059 Data'!O14,"SUP")</f>
        <v>0</v>
      </c>
      <c r="BK13" s="736">
        <f t="shared" si="17"/>
        <v>0</v>
      </c>
      <c r="BL13" s="736">
        <f t="shared" si="18"/>
        <v>0</v>
      </c>
      <c r="BM13" s="736" t="str">
        <f t="shared" si="19"/>
        <v/>
      </c>
      <c r="BN13" s="713">
        <f t="shared" si="20"/>
        <v>0</v>
      </c>
      <c r="BO13" s="739"/>
      <c r="BP13" s="739"/>
      <c r="BQ13" s="739"/>
      <c r="BR13" s="740"/>
      <c r="BS13" s="740"/>
      <c r="BT13" s="740"/>
      <c r="BU13" s="740"/>
      <c r="BV13" s="740"/>
      <c r="BW13" s="740"/>
      <c r="BX13" s="740"/>
      <c r="BY13" s="740"/>
      <c r="BZ13" s="740"/>
      <c r="CA13" s="740"/>
      <c r="CB13" s="740"/>
      <c r="CC13" s="740"/>
      <c r="CD13" s="740"/>
      <c r="CE13" s="740"/>
      <c r="CF13" s="740"/>
      <c r="CG13" s="740"/>
      <c r="CH13" s="740"/>
      <c r="CI13" s="740"/>
      <c r="CJ13" s="740"/>
      <c r="CK13" s="740"/>
      <c r="CL13" s="740"/>
      <c r="CM13" s="740"/>
      <c r="CN13" s="740"/>
      <c r="CO13" s="740"/>
      <c r="CP13" s="740"/>
      <c r="CQ13" s="740"/>
      <c r="CR13" s="740"/>
      <c r="CS13" s="740"/>
      <c r="CT13" s="740"/>
      <c r="CU13" s="740"/>
      <c r="CV13" s="740"/>
      <c r="CW13" s="740"/>
      <c r="CX13" s="740"/>
      <c r="CY13" s="740"/>
      <c r="CZ13" s="740"/>
      <c r="DA13" s="740"/>
      <c r="DB13" s="740"/>
      <c r="DC13" s="740"/>
      <c r="DD13" s="740"/>
      <c r="DE13" s="740"/>
      <c r="DF13" s="740"/>
      <c r="DG13" s="740"/>
      <c r="DH13" s="740"/>
      <c r="DI13" s="740"/>
      <c r="DJ13" s="740"/>
      <c r="DK13" s="740"/>
      <c r="DL13" s="740"/>
      <c r="DM13" s="740"/>
      <c r="DN13" s="740"/>
      <c r="DO13" s="740"/>
      <c r="DP13" s="740"/>
      <c r="DQ13" s="740"/>
      <c r="DR13" s="740"/>
      <c r="DS13" s="740"/>
      <c r="DT13" s="740"/>
      <c r="DU13" s="740"/>
      <c r="DV13" s="740"/>
      <c r="DW13" s="740"/>
      <c r="DX13" s="740"/>
      <c r="DY13" s="740"/>
      <c r="DZ13" s="740"/>
      <c r="EA13" s="740"/>
    </row>
    <row r="14" spans="1:131" s="772" customFormat="1" ht="21.95" customHeight="1" x14ac:dyDescent="0.25">
      <c r="A14" s="1146" t="str">
        <f>T(Admin!D13)</f>
        <v/>
      </c>
      <c r="B14" s="1147"/>
      <c r="C14" s="1130"/>
      <c r="D14" s="1131"/>
      <c r="E14" s="205"/>
      <c r="F14" s="205"/>
      <c r="G14" s="1115"/>
      <c r="H14" s="1116"/>
      <c r="I14" s="205"/>
      <c r="J14" s="205"/>
      <c r="K14" s="1115"/>
      <c r="L14" s="1116"/>
      <c r="M14" s="205"/>
      <c r="N14" s="205"/>
      <c r="O14" s="1115"/>
      <c r="P14" s="1116"/>
      <c r="Q14" s="205"/>
      <c r="R14" s="205"/>
      <c r="S14" s="760" t="str">
        <f>IF(C14="","",'Exam Records Sheets'!F258)</f>
        <v/>
      </c>
      <c r="T14" s="761" t="str">
        <f>IF(C14="","",'Exam Records Sheets'!I258)</f>
        <v/>
      </c>
      <c r="U14" s="277">
        <f t="shared" si="4"/>
        <v>0</v>
      </c>
      <c r="V14" s="762" t="str">
        <f ca="1">IF('APFT Data'!T13="","",'APFT Data'!T13)</f>
        <v/>
      </c>
      <c r="W14" s="763">
        <f>COUNTIF('1059 Data'!C15:AB15,"SUP")</f>
        <v>0</v>
      </c>
      <c r="X14" s="764" t="str">
        <f>IF(Evals!F45="","","X")</f>
        <v/>
      </c>
      <c r="Y14" s="283" t="str">
        <f>IF(Evals!M45="","","X")</f>
        <v/>
      </c>
      <c r="Z14" s="283" t="str">
        <f>IF(Evals!T45="","","X")</f>
        <v/>
      </c>
      <c r="AA14" s="283" t="str">
        <f>IF(Evals!T12="","","X")</f>
        <v/>
      </c>
      <c r="AB14" s="283" t="str">
        <f>IF(Evals!AO12="","","X")</f>
        <v/>
      </c>
      <c r="AC14" s="283" t="str">
        <f>IF(Evals!AA12="","","X")</f>
        <v/>
      </c>
      <c r="AD14" s="283" t="str">
        <f>IF(Evals!M12="","","X")</f>
        <v/>
      </c>
      <c r="AE14" s="283" t="str">
        <f>IF(Evals!AH12="","","X")</f>
        <v/>
      </c>
      <c r="AF14" s="765">
        <f t="shared" si="21"/>
        <v>1</v>
      </c>
      <c r="AG14" s="766" t="str">
        <f t="shared" si="22"/>
        <v/>
      </c>
      <c r="AH14" s="767" t="str">
        <f t="shared" si="5"/>
        <v/>
      </c>
      <c r="AI14" s="768" t="str">
        <f t="shared" si="6"/>
        <v/>
      </c>
      <c r="AJ14" s="769" t="e">
        <f t="shared" si="7"/>
        <v>#VALUE!</v>
      </c>
      <c r="AK14" s="273"/>
      <c r="AL14" s="349"/>
      <c r="AM14" s="736" t="str">
        <f t="shared" si="0"/>
        <v/>
      </c>
      <c r="AN14" s="753" t="str">
        <f>IF('APFT Data'!G13="RETEST","X","")</f>
        <v/>
      </c>
      <c r="AO14" s="753" t="str">
        <f>IF('Ht-Wt'!J12="NO-GO","X","")</f>
        <v/>
      </c>
      <c r="AP14" s="753" t="str">
        <f>IF(Evals!AX45&gt;=1,"X","")</f>
        <v/>
      </c>
      <c r="AQ14" s="736" t="str">
        <f t="shared" si="8"/>
        <v/>
      </c>
      <c r="AR14" s="736" t="str">
        <f t="shared" si="9"/>
        <v>X</v>
      </c>
      <c r="AS14" s="736" t="str">
        <f t="shared" si="10"/>
        <v/>
      </c>
      <c r="AT14" s="754" t="str">
        <f t="shared" si="1"/>
        <v/>
      </c>
      <c r="AU14" s="755">
        <f t="shared" si="11"/>
        <v>0</v>
      </c>
      <c r="AV14" s="755" t="str">
        <f t="shared" si="2"/>
        <v/>
      </c>
      <c r="AW14" s="755">
        <f t="shared" si="12"/>
        <v>0.2</v>
      </c>
      <c r="AX14" s="756" t="str">
        <f>IF(AS14&gt;=1,"",Evals!BX45)</f>
        <v/>
      </c>
      <c r="AY14" s="755">
        <f t="shared" si="13"/>
        <v>0.35</v>
      </c>
      <c r="AZ14" s="757" t="str">
        <f t="shared" si="14"/>
        <v/>
      </c>
      <c r="BA14" s="758" t="str">
        <f>IF('Ht-Wt'!J12="NO-GO","X","")</f>
        <v/>
      </c>
      <c r="BB14" s="759" t="str">
        <f>IF('APFT Data'!P13="FAIL","X","")</f>
        <v/>
      </c>
      <c r="BC14" s="759" t="str">
        <f t="shared" si="15"/>
        <v/>
      </c>
      <c r="BD14" s="759" t="str">
        <f t="shared" si="3"/>
        <v/>
      </c>
      <c r="BE14" s="736" t="str">
        <f t="shared" si="16"/>
        <v>X</v>
      </c>
      <c r="BF14" s="736">
        <f>COUNTIF('1059 Data'!C15,"SUP")</f>
        <v>0</v>
      </c>
      <c r="BG14" s="736">
        <f>COUNTIF('1059 Data'!G15,"SUP")</f>
        <v>0</v>
      </c>
      <c r="BH14" s="736">
        <f>COUNTIF('1059 Data'!V15,"SUP")</f>
        <v>0</v>
      </c>
      <c r="BI14" s="736">
        <f>COUNTIF('1059 Data'!Y15,"SUP")</f>
        <v>0</v>
      </c>
      <c r="BJ14" s="736">
        <f>COUNTIF('1059 Data'!O15,"SUP")</f>
        <v>0</v>
      </c>
      <c r="BK14" s="736">
        <f t="shared" si="17"/>
        <v>0</v>
      </c>
      <c r="BL14" s="736">
        <f t="shared" si="18"/>
        <v>0</v>
      </c>
      <c r="BM14" s="736" t="str">
        <f t="shared" si="19"/>
        <v/>
      </c>
      <c r="BN14" s="713">
        <f t="shared" si="20"/>
        <v>0</v>
      </c>
      <c r="BO14" s="770"/>
      <c r="BP14" s="770"/>
      <c r="BQ14" s="770"/>
      <c r="BR14" s="771"/>
      <c r="BS14" s="771"/>
      <c r="BT14" s="771"/>
      <c r="BU14" s="771"/>
      <c r="BV14" s="771"/>
      <c r="BW14" s="771"/>
      <c r="BX14" s="771"/>
      <c r="BY14" s="771"/>
      <c r="BZ14" s="771"/>
      <c r="CA14" s="771"/>
      <c r="CB14" s="771"/>
      <c r="CC14" s="771"/>
      <c r="CD14" s="771"/>
      <c r="CE14" s="771"/>
      <c r="CF14" s="771"/>
      <c r="CG14" s="771"/>
      <c r="CH14" s="771"/>
      <c r="CI14" s="771"/>
      <c r="CJ14" s="771"/>
      <c r="CK14" s="771"/>
      <c r="CL14" s="771"/>
      <c r="CM14" s="771"/>
      <c r="CN14" s="771"/>
      <c r="CO14" s="771"/>
      <c r="CP14" s="771"/>
      <c r="CQ14" s="771"/>
      <c r="CR14" s="771"/>
      <c r="CS14" s="771"/>
      <c r="CT14" s="771"/>
      <c r="CU14" s="771"/>
      <c r="CV14" s="771"/>
      <c r="CW14" s="771"/>
      <c r="CX14" s="771"/>
      <c r="CY14" s="771"/>
      <c r="CZ14" s="771"/>
      <c r="DA14" s="771"/>
      <c r="DB14" s="771"/>
      <c r="DC14" s="771"/>
      <c r="DD14" s="771"/>
      <c r="DE14" s="771"/>
      <c r="DF14" s="771"/>
      <c r="DG14" s="771"/>
      <c r="DH14" s="771"/>
      <c r="DI14" s="771"/>
      <c r="DJ14" s="771"/>
      <c r="DK14" s="771"/>
      <c r="DL14" s="771"/>
      <c r="DM14" s="771"/>
      <c r="DN14" s="771"/>
      <c r="DO14" s="771"/>
      <c r="DP14" s="771"/>
      <c r="DQ14" s="771"/>
      <c r="DR14" s="771"/>
      <c r="DS14" s="771"/>
      <c r="DT14" s="771"/>
      <c r="DU14" s="771"/>
      <c r="DV14" s="771"/>
      <c r="DW14" s="771"/>
      <c r="DX14" s="771"/>
      <c r="DY14" s="771"/>
      <c r="DZ14" s="771"/>
      <c r="EA14" s="771"/>
    </row>
    <row r="15" spans="1:131" s="772" customFormat="1" ht="21.95" customHeight="1" x14ac:dyDescent="0.25">
      <c r="A15" s="1146" t="str">
        <f>T(Admin!D14)</f>
        <v/>
      </c>
      <c r="B15" s="1147"/>
      <c r="C15" s="1130"/>
      <c r="D15" s="1131"/>
      <c r="E15" s="205"/>
      <c r="F15" s="205"/>
      <c r="G15" s="1115"/>
      <c r="H15" s="1116"/>
      <c r="I15" s="205"/>
      <c r="J15" s="205"/>
      <c r="K15" s="1115"/>
      <c r="L15" s="1116"/>
      <c r="M15" s="205"/>
      <c r="N15" s="205"/>
      <c r="O15" s="1115"/>
      <c r="P15" s="1116"/>
      <c r="Q15" s="205"/>
      <c r="R15" s="205"/>
      <c r="S15" s="760" t="str">
        <f>IF(C15="","",'Exam Records Sheets'!F287)</f>
        <v/>
      </c>
      <c r="T15" s="761" t="str">
        <f>IF(C15="","",'Exam Records Sheets'!I287)</f>
        <v/>
      </c>
      <c r="U15" s="277">
        <f t="shared" si="4"/>
        <v>0</v>
      </c>
      <c r="V15" s="762" t="str">
        <f ca="1">IF('APFT Data'!T14="","",'APFT Data'!T14)</f>
        <v/>
      </c>
      <c r="W15" s="763">
        <f>COUNTIF('1059 Data'!C16:AB16,"SUP")</f>
        <v>0</v>
      </c>
      <c r="X15" s="764" t="str">
        <f>IF(Evals!F46="","","X")</f>
        <v/>
      </c>
      <c r="Y15" s="283" t="str">
        <f>IF(Evals!M46="","","X")</f>
        <v/>
      </c>
      <c r="Z15" s="283" t="str">
        <f>IF(Evals!T46="","","X")</f>
        <v/>
      </c>
      <c r="AA15" s="283" t="str">
        <f>IF(Evals!T13="","","X")</f>
        <v/>
      </c>
      <c r="AB15" s="283" t="str">
        <f>IF(Evals!AO13="","","X")</f>
        <v/>
      </c>
      <c r="AC15" s="283" t="str">
        <f>IF(Evals!AA13="","","X")</f>
        <v/>
      </c>
      <c r="AD15" s="283" t="str">
        <f>IF(Evals!M13="","","X")</f>
        <v/>
      </c>
      <c r="AE15" s="283" t="str">
        <f>IF(Evals!AH13="","","X")</f>
        <v/>
      </c>
      <c r="AF15" s="765">
        <f t="shared" si="21"/>
        <v>1</v>
      </c>
      <c r="AG15" s="766" t="str">
        <f t="shared" si="22"/>
        <v/>
      </c>
      <c r="AH15" s="767" t="str">
        <f t="shared" si="5"/>
        <v/>
      </c>
      <c r="AI15" s="768" t="str">
        <f t="shared" si="6"/>
        <v/>
      </c>
      <c r="AJ15" s="769" t="e">
        <f t="shared" si="7"/>
        <v>#VALUE!</v>
      </c>
      <c r="AK15" s="274"/>
      <c r="AL15" s="347"/>
      <c r="AM15" s="736" t="str">
        <f t="shared" si="0"/>
        <v/>
      </c>
      <c r="AN15" s="753" t="str">
        <f>IF('APFT Data'!G14="RETEST","X","")</f>
        <v/>
      </c>
      <c r="AO15" s="753" t="str">
        <f>IF('Ht-Wt'!J13="NO-GO","X","")</f>
        <v/>
      </c>
      <c r="AP15" s="753" t="str">
        <f>IF(Evals!AX46&gt;=1,"X","")</f>
        <v/>
      </c>
      <c r="AQ15" s="736" t="str">
        <f t="shared" si="8"/>
        <v/>
      </c>
      <c r="AR15" s="736" t="str">
        <f t="shared" si="9"/>
        <v>X</v>
      </c>
      <c r="AS15" s="736" t="str">
        <f t="shared" si="10"/>
        <v/>
      </c>
      <c r="AT15" s="754" t="str">
        <f t="shared" si="1"/>
        <v/>
      </c>
      <c r="AU15" s="755">
        <f t="shared" si="11"/>
        <v>0</v>
      </c>
      <c r="AV15" s="755" t="str">
        <f t="shared" si="2"/>
        <v/>
      </c>
      <c r="AW15" s="755">
        <f t="shared" si="12"/>
        <v>0.2</v>
      </c>
      <c r="AX15" s="756" t="str">
        <f>IF(AS15&gt;=1,"",Evals!BX46)</f>
        <v/>
      </c>
      <c r="AY15" s="755">
        <f t="shared" si="13"/>
        <v>0.35</v>
      </c>
      <c r="AZ15" s="757" t="str">
        <f t="shared" si="14"/>
        <v/>
      </c>
      <c r="BA15" s="758" t="str">
        <f>IF('Ht-Wt'!J13="NO-GO","X","")</f>
        <v/>
      </c>
      <c r="BB15" s="759" t="str">
        <f>IF('APFT Data'!P14="FAIL","X","")</f>
        <v/>
      </c>
      <c r="BC15" s="759" t="str">
        <f t="shared" si="15"/>
        <v/>
      </c>
      <c r="BD15" s="759" t="str">
        <f t="shared" si="3"/>
        <v/>
      </c>
      <c r="BE15" s="736" t="str">
        <f t="shared" si="16"/>
        <v>X</v>
      </c>
      <c r="BF15" s="736">
        <f>COUNTIF('1059 Data'!C16,"SUP")</f>
        <v>0</v>
      </c>
      <c r="BG15" s="736">
        <f>COUNTIF('1059 Data'!G16,"SUP")</f>
        <v>0</v>
      </c>
      <c r="BH15" s="736">
        <f>COUNTIF('1059 Data'!V16,"SUP")</f>
        <v>0</v>
      </c>
      <c r="BI15" s="736">
        <f>COUNTIF('1059 Data'!Y16,"SUP")</f>
        <v>0</v>
      </c>
      <c r="BJ15" s="736">
        <f>COUNTIF('1059 Data'!O16,"SUP")</f>
        <v>0</v>
      </c>
      <c r="BK15" s="736">
        <f t="shared" si="17"/>
        <v>0</v>
      </c>
      <c r="BL15" s="736">
        <f t="shared" si="18"/>
        <v>0</v>
      </c>
      <c r="BM15" s="736" t="str">
        <f t="shared" si="19"/>
        <v/>
      </c>
      <c r="BN15" s="713">
        <f t="shared" si="20"/>
        <v>0</v>
      </c>
      <c r="BO15" s="770"/>
      <c r="BP15" s="770"/>
      <c r="BQ15" s="770"/>
      <c r="BR15" s="771"/>
      <c r="BS15" s="771"/>
      <c r="BT15" s="771"/>
      <c r="BU15" s="771"/>
      <c r="BV15" s="771"/>
      <c r="BW15" s="771"/>
      <c r="BX15" s="771"/>
      <c r="BY15" s="771"/>
      <c r="BZ15" s="771"/>
      <c r="CA15" s="771"/>
      <c r="CB15" s="771"/>
      <c r="CC15" s="771"/>
      <c r="CD15" s="771"/>
      <c r="CE15" s="771"/>
      <c r="CF15" s="771"/>
      <c r="CG15" s="771"/>
      <c r="CH15" s="771"/>
      <c r="CI15" s="771"/>
      <c r="CJ15" s="771"/>
      <c r="CK15" s="771"/>
      <c r="CL15" s="771"/>
      <c r="CM15" s="771"/>
      <c r="CN15" s="771"/>
      <c r="CO15" s="771"/>
      <c r="CP15" s="771"/>
      <c r="CQ15" s="771"/>
      <c r="CR15" s="771"/>
      <c r="CS15" s="771"/>
      <c r="CT15" s="771"/>
      <c r="CU15" s="771"/>
      <c r="CV15" s="771"/>
      <c r="CW15" s="771"/>
      <c r="CX15" s="771"/>
      <c r="CY15" s="771"/>
      <c r="CZ15" s="771"/>
      <c r="DA15" s="771"/>
      <c r="DB15" s="771"/>
      <c r="DC15" s="771"/>
      <c r="DD15" s="771"/>
      <c r="DE15" s="771"/>
      <c r="DF15" s="771"/>
      <c r="DG15" s="771"/>
      <c r="DH15" s="771"/>
      <c r="DI15" s="771"/>
      <c r="DJ15" s="771"/>
      <c r="DK15" s="771"/>
      <c r="DL15" s="771"/>
      <c r="DM15" s="771"/>
      <c r="DN15" s="771"/>
      <c r="DO15" s="771"/>
      <c r="DP15" s="771"/>
      <c r="DQ15" s="771"/>
      <c r="DR15" s="771"/>
      <c r="DS15" s="771"/>
      <c r="DT15" s="771"/>
      <c r="DU15" s="771"/>
      <c r="DV15" s="771"/>
      <c r="DW15" s="771"/>
      <c r="DX15" s="771"/>
      <c r="DY15" s="771"/>
      <c r="DZ15" s="771"/>
      <c r="EA15" s="771"/>
    </row>
    <row r="16" spans="1:131" s="772" customFormat="1" ht="21.95" customHeight="1" x14ac:dyDescent="0.25">
      <c r="A16" s="1146" t="str">
        <f>T(Admin!D15)</f>
        <v/>
      </c>
      <c r="B16" s="1147"/>
      <c r="C16" s="1130"/>
      <c r="D16" s="1131"/>
      <c r="E16" s="205"/>
      <c r="F16" s="205"/>
      <c r="G16" s="1115"/>
      <c r="H16" s="1116"/>
      <c r="I16" s="205"/>
      <c r="J16" s="205"/>
      <c r="K16" s="1115"/>
      <c r="L16" s="1116"/>
      <c r="M16" s="205"/>
      <c r="N16" s="205"/>
      <c r="O16" s="1115"/>
      <c r="P16" s="1116"/>
      <c r="Q16" s="205"/>
      <c r="R16" s="205"/>
      <c r="S16" s="760" t="str">
        <f>IF(C16="","",'Exam Records Sheets'!F316)</f>
        <v/>
      </c>
      <c r="T16" s="761" t="str">
        <f>IF(C16="","",'Exam Records Sheets'!I316)</f>
        <v/>
      </c>
      <c r="U16" s="277"/>
      <c r="V16" s="762" t="str">
        <f ca="1">IF('APFT Data'!T15="","",'APFT Data'!T15)</f>
        <v/>
      </c>
      <c r="W16" s="763">
        <f>COUNTIF('1059 Data'!C17:AB17,"SUP")</f>
        <v>0</v>
      </c>
      <c r="X16" s="764" t="str">
        <f>IF(Evals!F47="","","X")</f>
        <v/>
      </c>
      <c r="Y16" s="283" t="str">
        <f>IF(Evals!M47="","","X")</f>
        <v/>
      </c>
      <c r="Z16" s="283" t="str">
        <f>IF(Evals!T47="","","X")</f>
        <v/>
      </c>
      <c r="AA16" s="283" t="str">
        <f>IF(Evals!T14="","","X")</f>
        <v/>
      </c>
      <c r="AB16" s="283" t="str">
        <f>IF(Evals!AO14="","","X")</f>
        <v/>
      </c>
      <c r="AC16" s="283" t="str">
        <f>IF(Evals!AA14="","","X")</f>
        <v/>
      </c>
      <c r="AD16" s="283" t="str">
        <f>IF(Evals!M14="","","X")</f>
        <v/>
      </c>
      <c r="AE16" s="283" t="str">
        <f>IF(Evals!AH14="","","X")</f>
        <v/>
      </c>
      <c r="AF16" s="765">
        <f t="shared" si="21"/>
        <v>1</v>
      </c>
      <c r="AG16" s="766" t="str">
        <f t="shared" si="22"/>
        <v/>
      </c>
      <c r="AH16" s="767" t="str">
        <f t="shared" si="5"/>
        <v/>
      </c>
      <c r="AI16" s="768" t="str">
        <f t="shared" si="6"/>
        <v/>
      </c>
      <c r="AJ16" s="769" t="e">
        <f t="shared" si="7"/>
        <v>#VALUE!</v>
      </c>
      <c r="AK16" s="274"/>
      <c r="AL16" s="347"/>
      <c r="AM16" s="736" t="str">
        <f t="shared" si="0"/>
        <v/>
      </c>
      <c r="AN16" s="753" t="str">
        <f>IF('APFT Data'!G15="RETEST","X","")</f>
        <v/>
      </c>
      <c r="AO16" s="753" t="str">
        <f>IF('Ht-Wt'!J14="NO-GO","X","")</f>
        <v/>
      </c>
      <c r="AP16" s="753" t="str">
        <f>IF(Evals!AX47&gt;=1,"X","")</f>
        <v/>
      </c>
      <c r="AQ16" s="736" t="str">
        <f t="shared" si="8"/>
        <v/>
      </c>
      <c r="AR16" s="736" t="str">
        <f t="shared" si="9"/>
        <v>X</v>
      </c>
      <c r="AS16" s="736" t="str">
        <f t="shared" si="10"/>
        <v/>
      </c>
      <c r="AT16" s="754" t="str">
        <f t="shared" si="1"/>
        <v/>
      </c>
      <c r="AU16" s="755">
        <f t="shared" si="11"/>
        <v>0</v>
      </c>
      <c r="AV16" s="755" t="str">
        <f t="shared" si="2"/>
        <v/>
      </c>
      <c r="AW16" s="755">
        <f t="shared" si="12"/>
        <v>0.2</v>
      </c>
      <c r="AX16" s="756" t="str">
        <f>IF(AS16&gt;=1,"",Evals!BX47)</f>
        <v/>
      </c>
      <c r="AY16" s="755">
        <f t="shared" si="13"/>
        <v>0.35</v>
      </c>
      <c r="AZ16" s="757" t="str">
        <f t="shared" si="14"/>
        <v/>
      </c>
      <c r="BA16" s="758" t="str">
        <f>IF('Ht-Wt'!J14="NO-GO","X","")</f>
        <v/>
      </c>
      <c r="BB16" s="759" t="str">
        <f>IF('APFT Data'!P15="FAIL","X","")</f>
        <v/>
      </c>
      <c r="BC16" s="759" t="str">
        <f t="shared" si="15"/>
        <v/>
      </c>
      <c r="BD16" s="759" t="str">
        <f t="shared" si="3"/>
        <v/>
      </c>
      <c r="BE16" s="736" t="str">
        <f t="shared" si="16"/>
        <v>X</v>
      </c>
      <c r="BF16" s="736">
        <f>COUNTIF('1059 Data'!C17,"SUP")</f>
        <v>0</v>
      </c>
      <c r="BG16" s="736">
        <f>COUNTIF('1059 Data'!G17,"SUP")</f>
        <v>0</v>
      </c>
      <c r="BH16" s="736">
        <f>COUNTIF('1059 Data'!V17,"SUP")</f>
        <v>0</v>
      </c>
      <c r="BI16" s="736">
        <f>COUNTIF('1059 Data'!Y17,"SUP")</f>
        <v>0</v>
      </c>
      <c r="BJ16" s="736">
        <f>COUNTIF('1059 Data'!O17,"SUP")</f>
        <v>0</v>
      </c>
      <c r="BK16" s="736">
        <f t="shared" si="17"/>
        <v>0</v>
      </c>
      <c r="BL16" s="736">
        <f t="shared" si="18"/>
        <v>0</v>
      </c>
      <c r="BM16" s="736" t="str">
        <f t="shared" si="19"/>
        <v/>
      </c>
      <c r="BN16" s="713">
        <f t="shared" si="20"/>
        <v>0</v>
      </c>
      <c r="BO16" s="770"/>
      <c r="BP16" s="770"/>
      <c r="BQ16" s="770"/>
      <c r="BR16" s="771"/>
      <c r="BS16" s="771"/>
      <c r="BT16" s="771"/>
      <c r="BU16" s="771"/>
      <c r="BV16" s="771"/>
      <c r="BW16" s="771"/>
      <c r="BX16" s="771"/>
      <c r="BY16" s="771"/>
      <c r="BZ16" s="771"/>
      <c r="CA16" s="771"/>
      <c r="CB16" s="771"/>
      <c r="CC16" s="771"/>
      <c r="CD16" s="771"/>
      <c r="CE16" s="771"/>
      <c r="CF16" s="771"/>
      <c r="CG16" s="771"/>
      <c r="CH16" s="771"/>
      <c r="CI16" s="771"/>
      <c r="CJ16" s="771"/>
      <c r="CK16" s="771"/>
      <c r="CL16" s="771"/>
      <c r="CM16" s="771"/>
      <c r="CN16" s="771"/>
      <c r="CO16" s="771"/>
      <c r="CP16" s="771"/>
      <c r="CQ16" s="771"/>
      <c r="CR16" s="771"/>
      <c r="CS16" s="771"/>
      <c r="CT16" s="771"/>
      <c r="CU16" s="771"/>
      <c r="CV16" s="771"/>
      <c r="CW16" s="771"/>
      <c r="CX16" s="771"/>
      <c r="CY16" s="771"/>
      <c r="CZ16" s="771"/>
      <c r="DA16" s="771"/>
      <c r="DB16" s="771"/>
      <c r="DC16" s="771"/>
      <c r="DD16" s="771"/>
      <c r="DE16" s="771"/>
      <c r="DF16" s="771"/>
      <c r="DG16" s="771"/>
      <c r="DH16" s="771"/>
      <c r="DI16" s="771"/>
      <c r="DJ16" s="771"/>
      <c r="DK16" s="771"/>
      <c r="DL16" s="771"/>
      <c r="DM16" s="771"/>
      <c r="DN16" s="771"/>
      <c r="DO16" s="771"/>
      <c r="DP16" s="771"/>
      <c r="DQ16" s="771"/>
      <c r="DR16" s="771"/>
      <c r="DS16" s="771"/>
      <c r="DT16" s="771"/>
      <c r="DU16" s="771"/>
      <c r="DV16" s="771"/>
      <c r="DW16" s="771"/>
      <c r="DX16" s="771"/>
      <c r="DY16" s="771"/>
      <c r="DZ16" s="771"/>
      <c r="EA16" s="771"/>
    </row>
    <row r="17" spans="1:131" s="772" customFormat="1" ht="21.95" customHeight="1" x14ac:dyDescent="0.25">
      <c r="A17" s="1146" t="str">
        <f>T(Admin!D16)</f>
        <v/>
      </c>
      <c r="B17" s="1147"/>
      <c r="C17" s="1130"/>
      <c r="D17" s="1131"/>
      <c r="E17" s="205"/>
      <c r="F17" s="205"/>
      <c r="G17" s="1115"/>
      <c r="H17" s="1116"/>
      <c r="I17" s="205"/>
      <c r="J17" s="205"/>
      <c r="K17" s="1115"/>
      <c r="L17" s="1116"/>
      <c r="M17" s="205"/>
      <c r="N17" s="205"/>
      <c r="O17" s="1115"/>
      <c r="P17" s="1116"/>
      <c r="Q17" s="205"/>
      <c r="R17" s="205"/>
      <c r="S17" s="760" t="str">
        <f>IF(C17="","",'Exam Records Sheets'!F345)</f>
        <v/>
      </c>
      <c r="T17" s="761" t="str">
        <f>IF(C17="","",'Exam Records Sheets'!I345)</f>
        <v/>
      </c>
      <c r="U17" s="277"/>
      <c r="V17" s="762" t="str">
        <f ca="1">IF('APFT Data'!T16="","",'APFT Data'!T16)</f>
        <v/>
      </c>
      <c r="W17" s="763">
        <f>COUNTIF('1059 Data'!C18:AB18,"SUP")</f>
        <v>0</v>
      </c>
      <c r="X17" s="764" t="str">
        <f>IF(Evals!F48="","","X")</f>
        <v/>
      </c>
      <c r="Y17" s="283" t="str">
        <f>IF(Evals!M48="","","X")</f>
        <v/>
      </c>
      <c r="Z17" s="283" t="str">
        <f>IF(Evals!T48="","","X")</f>
        <v/>
      </c>
      <c r="AA17" s="283" t="str">
        <f>IF(Evals!T15="","","X")</f>
        <v/>
      </c>
      <c r="AB17" s="283" t="str">
        <f>IF(Evals!AO15="","","X")</f>
        <v/>
      </c>
      <c r="AC17" s="283" t="str">
        <f>IF(Evals!AA15="","","X")</f>
        <v/>
      </c>
      <c r="AD17" s="283" t="str">
        <f>IF(Evals!M15="","","X")</f>
        <v/>
      </c>
      <c r="AE17" s="283" t="str">
        <f>IF(Evals!AH15="","","X")</f>
        <v/>
      </c>
      <c r="AF17" s="765">
        <f t="shared" si="21"/>
        <v>1</v>
      </c>
      <c r="AG17" s="766" t="str">
        <f t="shared" si="22"/>
        <v/>
      </c>
      <c r="AH17" s="767" t="str">
        <f t="shared" si="5"/>
        <v/>
      </c>
      <c r="AI17" s="768" t="str">
        <f t="shared" si="6"/>
        <v/>
      </c>
      <c r="AJ17" s="769" t="e">
        <f t="shared" si="7"/>
        <v>#VALUE!</v>
      </c>
      <c r="AK17" s="274"/>
      <c r="AL17" s="347"/>
      <c r="AM17" s="736" t="str">
        <f t="shared" si="0"/>
        <v/>
      </c>
      <c r="AN17" s="753" t="str">
        <f>IF('APFT Data'!G16="RETEST","X","")</f>
        <v/>
      </c>
      <c r="AO17" s="753" t="str">
        <f>IF('Ht-Wt'!J15="NO-GO","X","")</f>
        <v/>
      </c>
      <c r="AP17" s="753" t="str">
        <f>IF(Evals!AX48&gt;=1,"X","")</f>
        <v/>
      </c>
      <c r="AQ17" s="736" t="str">
        <f t="shared" si="8"/>
        <v/>
      </c>
      <c r="AR17" s="736" t="str">
        <f t="shared" si="9"/>
        <v>X</v>
      </c>
      <c r="AS17" s="736" t="str">
        <f t="shared" si="10"/>
        <v/>
      </c>
      <c r="AT17" s="754" t="str">
        <f t="shared" si="1"/>
        <v/>
      </c>
      <c r="AU17" s="755">
        <f t="shared" si="11"/>
        <v>0</v>
      </c>
      <c r="AV17" s="755" t="str">
        <f t="shared" si="2"/>
        <v/>
      </c>
      <c r="AW17" s="755">
        <f t="shared" si="12"/>
        <v>0.2</v>
      </c>
      <c r="AX17" s="756" t="str">
        <f>IF(AS17&gt;=1,"",Evals!BX48)</f>
        <v/>
      </c>
      <c r="AY17" s="755">
        <f t="shared" si="13"/>
        <v>0.35</v>
      </c>
      <c r="AZ17" s="757" t="str">
        <f t="shared" si="14"/>
        <v/>
      </c>
      <c r="BA17" s="758" t="str">
        <f>IF('Ht-Wt'!J15="NO-GO","X","")</f>
        <v/>
      </c>
      <c r="BB17" s="759" t="str">
        <f>IF('APFT Data'!P16="FAIL","X","")</f>
        <v/>
      </c>
      <c r="BC17" s="759" t="str">
        <f t="shared" si="15"/>
        <v/>
      </c>
      <c r="BD17" s="759" t="str">
        <f t="shared" si="3"/>
        <v/>
      </c>
      <c r="BE17" s="736" t="str">
        <f t="shared" si="16"/>
        <v>X</v>
      </c>
      <c r="BF17" s="736">
        <f>COUNTIF('1059 Data'!C18,"SUP")</f>
        <v>0</v>
      </c>
      <c r="BG17" s="736">
        <f>COUNTIF('1059 Data'!G18,"SUP")</f>
        <v>0</v>
      </c>
      <c r="BH17" s="736">
        <f>COUNTIF('1059 Data'!V18,"SUP")</f>
        <v>0</v>
      </c>
      <c r="BI17" s="736">
        <f>COUNTIF('1059 Data'!Y18,"SUP")</f>
        <v>0</v>
      </c>
      <c r="BJ17" s="736">
        <f>COUNTIF('1059 Data'!O18,"SUP")</f>
        <v>0</v>
      </c>
      <c r="BK17" s="736">
        <f t="shared" si="17"/>
        <v>0</v>
      </c>
      <c r="BL17" s="736">
        <f t="shared" si="18"/>
        <v>0</v>
      </c>
      <c r="BM17" s="736" t="str">
        <f t="shared" si="19"/>
        <v/>
      </c>
      <c r="BN17" s="713">
        <f t="shared" si="20"/>
        <v>0</v>
      </c>
      <c r="BO17" s="770"/>
      <c r="BP17" s="770"/>
      <c r="BQ17" s="770"/>
      <c r="BR17" s="771"/>
      <c r="BS17" s="771"/>
      <c r="BT17" s="771"/>
      <c r="BU17" s="771"/>
      <c r="BV17" s="771"/>
      <c r="BW17" s="771"/>
      <c r="BX17" s="771"/>
      <c r="BY17" s="771"/>
      <c r="BZ17" s="771"/>
      <c r="CA17" s="771"/>
      <c r="CB17" s="771"/>
      <c r="CC17" s="771"/>
      <c r="CD17" s="771"/>
      <c r="CE17" s="771"/>
      <c r="CF17" s="771"/>
      <c r="CG17" s="771"/>
      <c r="CH17" s="771"/>
      <c r="CI17" s="771"/>
      <c r="CJ17" s="771"/>
      <c r="CK17" s="771"/>
      <c r="CL17" s="771"/>
      <c r="CM17" s="771"/>
      <c r="CN17" s="771"/>
      <c r="CO17" s="771"/>
      <c r="CP17" s="771"/>
      <c r="CQ17" s="771"/>
      <c r="CR17" s="771"/>
      <c r="CS17" s="771"/>
      <c r="CT17" s="771"/>
      <c r="CU17" s="771"/>
      <c r="CV17" s="771"/>
      <c r="CW17" s="771"/>
      <c r="CX17" s="771"/>
      <c r="CY17" s="771"/>
      <c r="CZ17" s="771"/>
      <c r="DA17" s="771"/>
      <c r="DB17" s="771"/>
      <c r="DC17" s="771"/>
      <c r="DD17" s="771"/>
      <c r="DE17" s="771"/>
      <c r="DF17" s="771"/>
      <c r="DG17" s="771"/>
      <c r="DH17" s="771"/>
      <c r="DI17" s="771"/>
      <c r="DJ17" s="771"/>
      <c r="DK17" s="771"/>
      <c r="DL17" s="771"/>
      <c r="DM17" s="771"/>
      <c r="DN17" s="771"/>
      <c r="DO17" s="771"/>
      <c r="DP17" s="771"/>
      <c r="DQ17" s="771"/>
      <c r="DR17" s="771"/>
      <c r="DS17" s="771"/>
      <c r="DT17" s="771"/>
      <c r="DU17" s="771"/>
      <c r="DV17" s="771"/>
      <c r="DW17" s="771"/>
      <c r="DX17" s="771"/>
      <c r="DY17" s="771"/>
      <c r="DZ17" s="771"/>
      <c r="EA17" s="771"/>
    </row>
    <row r="18" spans="1:131" s="772" customFormat="1" ht="21.95" customHeight="1" x14ac:dyDescent="0.25">
      <c r="A18" s="1146" t="str">
        <f>T(Admin!D17)</f>
        <v/>
      </c>
      <c r="B18" s="1147"/>
      <c r="C18" s="1130"/>
      <c r="D18" s="1131"/>
      <c r="E18" s="205"/>
      <c r="F18" s="205"/>
      <c r="G18" s="1115"/>
      <c r="H18" s="1116"/>
      <c r="I18" s="205"/>
      <c r="J18" s="205"/>
      <c r="K18" s="1115"/>
      <c r="L18" s="1116"/>
      <c r="M18" s="205"/>
      <c r="N18" s="205"/>
      <c r="O18" s="1115"/>
      <c r="P18" s="1116"/>
      <c r="Q18" s="205"/>
      <c r="R18" s="205"/>
      <c r="S18" s="760" t="str">
        <f>IF(C18="","",'Exam Records Sheets'!F374)</f>
        <v/>
      </c>
      <c r="T18" s="761" t="str">
        <f>IF(C18="","",'Exam Records Sheets'!I375)</f>
        <v/>
      </c>
      <c r="U18" s="277"/>
      <c r="V18" s="762" t="str">
        <f ca="1">IF('APFT Data'!T17="","",'APFT Data'!T17)</f>
        <v/>
      </c>
      <c r="W18" s="763">
        <f>COUNTIF('1059 Data'!C19:AB19,"SUP")</f>
        <v>0</v>
      </c>
      <c r="X18" s="764" t="str">
        <f>IF(Evals!F49="","","X")</f>
        <v/>
      </c>
      <c r="Y18" s="283" t="str">
        <f>IF(Evals!M49="","","X")</f>
        <v/>
      </c>
      <c r="Z18" s="283" t="str">
        <f>IF(Evals!T49="","","X")</f>
        <v/>
      </c>
      <c r="AA18" s="283" t="str">
        <f>IF(Evals!T16="","","X")</f>
        <v/>
      </c>
      <c r="AB18" s="283" t="str">
        <f>IF(Evals!AO16="","","X")</f>
        <v/>
      </c>
      <c r="AC18" s="283" t="str">
        <f>IF(Evals!AA16="","","X")</f>
        <v/>
      </c>
      <c r="AD18" s="283" t="str">
        <f>IF(Evals!M16="","","X")</f>
        <v/>
      </c>
      <c r="AE18" s="283" t="str">
        <f>IF(Evals!AH16="","","X")</f>
        <v/>
      </c>
      <c r="AF18" s="765">
        <f t="shared" si="21"/>
        <v>1</v>
      </c>
      <c r="AG18" s="766" t="str">
        <f t="shared" si="22"/>
        <v/>
      </c>
      <c r="AH18" s="767" t="str">
        <f t="shared" si="5"/>
        <v/>
      </c>
      <c r="AI18" s="768" t="str">
        <f t="shared" si="6"/>
        <v/>
      </c>
      <c r="AJ18" s="769" t="e">
        <f t="shared" si="7"/>
        <v>#VALUE!</v>
      </c>
      <c r="AK18" s="274"/>
      <c r="AL18" s="347"/>
      <c r="AM18" s="736" t="str">
        <f t="shared" si="0"/>
        <v/>
      </c>
      <c r="AN18" s="753" t="str">
        <f>IF('APFT Data'!G17="RETEST","X","")</f>
        <v/>
      </c>
      <c r="AO18" s="753" t="str">
        <f>IF('Ht-Wt'!J16="NO-GO","X","")</f>
        <v/>
      </c>
      <c r="AP18" s="753" t="str">
        <f>IF(Evals!AX49&gt;=1,"X","")</f>
        <v/>
      </c>
      <c r="AQ18" s="736" t="str">
        <f t="shared" si="8"/>
        <v/>
      </c>
      <c r="AR18" s="736" t="str">
        <f t="shared" si="9"/>
        <v>X</v>
      </c>
      <c r="AS18" s="736" t="str">
        <f t="shared" si="10"/>
        <v/>
      </c>
      <c r="AT18" s="754" t="str">
        <f t="shared" si="1"/>
        <v/>
      </c>
      <c r="AU18" s="755">
        <f t="shared" si="11"/>
        <v>0</v>
      </c>
      <c r="AV18" s="755" t="str">
        <f t="shared" si="2"/>
        <v/>
      </c>
      <c r="AW18" s="755">
        <f t="shared" si="12"/>
        <v>0.2</v>
      </c>
      <c r="AX18" s="756" t="str">
        <f>IF(AS18&gt;=1,"",Evals!BX49)</f>
        <v/>
      </c>
      <c r="AY18" s="755">
        <f t="shared" si="13"/>
        <v>0.35</v>
      </c>
      <c r="AZ18" s="757" t="str">
        <f t="shared" si="14"/>
        <v/>
      </c>
      <c r="BA18" s="758" t="str">
        <f>IF('Ht-Wt'!J16="NO-GO","X","")</f>
        <v/>
      </c>
      <c r="BB18" s="759" t="str">
        <f>IF('APFT Data'!P17="FAIL","X","")</f>
        <v/>
      </c>
      <c r="BC18" s="759" t="str">
        <f t="shared" si="15"/>
        <v/>
      </c>
      <c r="BD18" s="759" t="str">
        <f t="shared" si="3"/>
        <v/>
      </c>
      <c r="BE18" s="736" t="str">
        <f t="shared" si="16"/>
        <v>X</v>
      </c>
      <c r="BF18" s="736">
        <f>COUNTIF('1059 Data'!C19,"SUP")</f>
        <v>0</v>
      </c>
      <c r="BG18" s="736">
        <f>COUNTIF('1059 Data'!G19,"SUP")</f>
        <v>0</v>
      </c>
      <c r="BH18" s="736">
        <f>COUNTIF('1059 Data'!V19,"SUP")</f>
        <v>0</v>
      </c>
      <c r="BI18" s="736">
        <f>COUNTIF('1059 Data'!Y19,"SUP")</f>
        <v>0</v>
      </c>
      <c r="BJ18" s="736">
        <f>COUNTIF('1059 Data'!O19,"SUP")</f>
        <v>0</v>
      </c>
      <c r="BK18" s="736">
        <f t="shared" si="17"/>
        <v>0</v>
      </c>
      <c r="BL18" s="736">
        <f t="shared" si="18"/>
        <v>0</v>
      </c>
      <c r="BM18" s="736" t="str">
        <f t="shared" si="19"/>
        <v/>
      </c>
      <c r="BN18" s="713">
        <f t="shared" si="20"/>
        <v>0</v>
      </c>
      <c r="BO18" s="770"/>
      <c r="BP18" s="770"/>
      <c r="BQ18" s="770"/>
      <c r="BR18" s="771"/>
      <c r="BS18" s="771"/>
      <c r="BT18" s="771"/>
      <c r="BU18" s="771"/>
      <c r="BV18" s="771"/>
      <c r="BW18" s="771"/>
      <c r="BX18" s="771"/>
      <c r="BY18" s="771"/>
      <c r="BZ18" s="771"/>
      <c r="CA18" s="771"/>
      <c r="CB18" s="771"/>
      <c r="CC18" s="771"/>
      <c r="CD18" s="771"/>
      <c r="CE18" s="771"/>
      <c r="CF18" s="771"/>
      <c r="CG18" s="771"/>
      <c r="CH18" s="771"/>
      <c r="CI18" s="771"/>
      <c r="CJ18" s="771"/>
      <c r="CK18" s="771"/>
      <c r="CL18" s="771"/>
      <c r="CM18" s="771"/>
      <c r="CN18" s="771"/>
      <c r="CO18" s="771"/>
      <c r="CP18" s="771"/>
      <c r="CQ18" s="771"/>
      <c r="CR18" s="771"/>
      <c r="CS18" s="771"/>
      <c r="CT18" s="771"/>
      <c r="CU18" s="771"/>
      <c r="CV18" s="771"/>
      <c r="CW18" s="771"/>
      <c r="CX18" s="771"/>
      <c r="CY18" s="771"/>
      <c r="CZ18" s="771"/>
      <c r="DA18" s="771"/>
      <c r="DB18" s="771"/>
      <c r="DC18" s="771"/>
      <c r="DD18" s="771"/>
      <c r="DE18" s="771"/>
      <c r="DF18" s="771"/>
      <c r="DG18" s="771"/>
      <c r="DH18" s="771"/>
      <c r="DI18" s="771"/>
      <c r="DJ18" s="771"/>
      <c r="DK18" s="771"/>
      <c r="DL18" s="771"/>
      <c r="DM18" s="771"/>
      <c r="DN18" s="771"/>
      <c r="DO18" s="771"/>
      <c r="DP18" s="771"/>
      <c r="DQ18" s="771"/>
      <c r="DR18" s="771"/>
      <c r="DS18" s="771"/>
      <c r="DT18" s="771"/>
      <c r="DU18" s="771"/>
      <c r="DV18" s="771"/>
      <c r="DW18" s="771"/>
      <c r="DX18" s="771"/>
      <c r="DY18" s="771"/>
      <c r="DZ18" s="771"/>
      <c r="EA18" s="771"/>
    </row>
    <row r="19" spans="1:131" s="772" customFormat="1" ht="21.95" customHeight="1" x14ac:dyDescent="0.25">
      <c r="A19" s="1146" t="str">
        <f>T(Admin!D18)</f>
        <v/>
      </c>
      <c r="B19" s="1147"/>
      <c r="C19" s="1130"/>
      <c r="D19" s="1131"/>
      <c r="E19" s="205"/>
      <c r="F19" s="205"/>
      <c r="G19" s="1115"/>
      <c r="H19" s="1116"/>
      <c r="I19" s="205"/>
      <c r="J19" s="205"/>
      <c r="K19" s="1115"/>
      <c r="L19" s="1116"/>
      <c r="M19" s="205"/>
      <c r="N19" s="205"/>
      <c r="O19" s="1115"/>
      <c r="P19" s="1116"/>
      <c r="Q19" s="205"/>
      <c r="R19" s="205"/>
      <c r="S19" s="760" t="str">
        <f>IF(C19="","",'Exam Records Sheets'!F403)</f>
        <v/>
      </c>
      <c r="T19" s="761" t="str">
        <f>IF(C19="","",'Exam Records Sheets'!I403)</f>
        <v/>
      </c>
      <c r="U19" s="277"/>
      <c r="V19" s="762" t="str">
        <f ca="1">IF('APFT Data'!T18="","",'APFT Data'!T18)</f>
        <v/>
      </c>
      <c r="W19" s="763">
        <f>COUNTIF('1059 Data'!C20:AB20,"SUP")</f>
        <v>0</v>
      </c>
      <c r="X19" s="764" t="str">
        <f>IF(Evals!F50="","","X")</f>
        <v/>
      </c>
      <c r="Y19" s="283" t="str">
        <f>IF(Evals!M50="","","X")</f>
        <v/>
      </c>
      <c r="Z19" s="283" t="str">
        <f>IF(Evals!T50="","","X")</f>
        <v/>
      </c>
      <c r="AA19" s="283" t="str">
        <f>IF(Evals!T17="","","X")</f>
        <v/>
      </c>
      <c r="AB19" s="283" t="str">
        <f>IF(Evals!AO17="","","X")</f>
        <v/>
      </c>
      <c r="AC19" s="283" t="str">
        <f>IF(Evals!AA17="","","X")</f>
        <v/>
      </c>
      <c r="AD19" s="283" t="str">
        <f>IF(Evals!M17="","","X")</f>
        <v/>
      </c>
      <c r="AE19" s="283" t="str">
        <f>IF(Evals!AH17="","","X")</f>
        <v/>
      </c>
      <c r="AF19" s="765">
        <f t="shared" si="21"/>
        <v>1</v>
      </c>
      <c r="AG19" s="766" t="str">
        <f t="shared" si="22"/>
        <v/>
      </c>
      <c r="AH19" s="767" t="str">
        <f t="shared" si="5"/>
        <v/>
      </c>
      <c r="AI19" s="768" t="str">
        <f t="shared" si="6"/>
        <v/>
      </c>
      <c r="AJ19" s="769" t="e">
        <f t="shared" si="7"/>
        <v>#VALUE!</v>
      </c>
      <c r="AK19" s="274"/>
      <c r="AL19" s="347"/>
      <c r="AM19" s="736" t="str">
        <f t="shared" si="0"/>
        <v/>
      </c>
      <c r="AN19" s="753" t="str">
        <f>IF('APFT Data'!G18="RETEST","X","")</f>
        <v/>
      </c>
      <c r="AO19" s="753" t="str">
        <f>IF('Ht-Wt'!J17="NO-GO","X","")</f>
        <v/>
      </c>
      <c r="AP19" s="753" t="str">
        <f>IF(Evals!AX50&gt;=1,"X","")</f>
        <v/>
      </c>
      <c r="AQ19" s="736" t="str">
        <f t="shared" si="8"/>
        <v/>
      </c>
      <c r="AR19" s="736" t="str">
        <f t="shared" si="9"/>
        <v>X</v>
      </c>
      <c r="AS19" s="736" t="str">
        <f t="shared" si="10"/>
        <v/>
      </c>
      <c r="AT19" s="754" t="str">
        <f t="shared" si="1"/>
        <v/>
      </c>
      <c r="AU19" s="755">
        <f t="shared" si="11"/>
        <v>0</v>
      </c>
      <c r="AV19" s="755" t="str">
        <f t="shared" si="2"/>
        <v/>
      </c>
      <c r="AW19" s="755">
        <f t="shared" si="12"/>
        <v>0.2</v>
      </c>
      <c r="AX19" s="756" t="str">
        <f>IF(AS19&gt;=1,"",Evals!BX50)</f>
        <v/>
      </c>
      <c r="AY19" s="755">
        <f t="shared" si="13"/>
        <v>0.35</v>
      </c>
      <c r="AZ19" s="757" t="str">
        <f t="shared" si="14"/>
        <v/>
      </c>
      <c r="BA19" s="758" t="str">
        <f>IF('Ht-Wt'!J17="NO-GO","X","")</f>
        <v/>
      </c>
      <c r="BB19" s="759" t="str">
        <f>IF('APFT Data'!P18="FAIL","X","")</f>
        <v/>
      </c>
      <c r="BC19" s="759" t="str">
        <f t="shared" si="15"/>
        <v/>
      </c>
      <c r="BD19" s="759" t="str">
        <f t="shared" si="3"/>
        <v/>
      </c>
      <c r="BE19" s="736" t="str">
        <f t="shared" si="16"/>
        <v>X</v>
      </c>
      <c r="BF19" s="736">
        <f>COUNTIF('1059 Data'!C20,"SUP")</f>
        <v>0</v>
      </c>
      <c r="BG19" s="736">
        <f>COUNTIF('1059 Data'!G20,"SUP")</f>
        <v>0</v>
      </c>
      <c r="BH19" s="736">
        <f>COUNTIF('1059 Data'!V20,"SUP")</f>
        <v>0</v>
      </c>
      <c r="BI19" s="736">
        <f>COUNTIF('1059 Data'!Y20,"SUP")</f>
        <v>0</v>
      </c>
      <c r="BJ19" s="736">
        <f>COUNTIF('1059 Data'!O20,"SUP")</f>
        <v>0</v>
      </c>
      <c r="BK19" s="736">
        <f t="shared" si="17"/>
        <v>0</v>
      </c>
      <c r="BL19" s="736">
        <f t="shared" si="18"/>
        <v>0</v>
      </c>
      <c r="BM19" s="736" t="str">
        <f t="shared" si="19"/>
        <v/>
      </c>
      <c r="BN19" s="713">
        <f t="shared" si="20"/>
        <v>0</v>
      </c>
      <c r="BO19" s="770"/>
      <c r="BP19" s="770"/>
      <c r="BQ19" s="770"/>
      <c r="BR19" s="771"/>
      <c r="BS19" s="771"/>
      <c r="BT19" s="771"/>
      <c r="BU19" s="771"/>
      <c r="BV19" s="771"/>
      <c r="BW19" s="771"/>
      <c r="BX19" s="771"/>
      <c r="BY19" s="771"/>
      <c r="BZ19" s="771"/>
      <c r="CA19" s="771"/>
      <c r="CB19" s="771"/>
      <c r="CC19" s="771"/>
      <c r="CD19" s="771"/>
      <c r="CE19" s="771"/>
      <c r="CF19" s="771"/>
      <c r="CG19" s="771"/>
      <c r="CH19" s="771"/>
      <c r="CI19" s="771"/>
      <c r="CJ19" s="771"/>
      <c r="CK19" s="771"/>
      <c r="CL19" s="771"/>
      <c r="CM19" s="771"/>
      <c r="CN19" s="771"/>
      <c r="CO19" s="771"/>
      <c r="CP19" s="771"/>
      <c r="CQ19" s="771"/>
      <c r="CR19" s="771"/>
      <c r="CS19" s="771"/>
      <c r="CT19" s="771"/>
      <c r="CU19" s="771"/>
      <c r="CV19" s="771"/>
      <c r="CW19" s="771"/>
      <c r="CX19" s="771"/>
      <c r="CY19" s="771"/>
      <c r="CZ19" s="771"/>
      <c r="DA19" s="771"/>
      <c r="DB19" s="771"/>
      <c r="DC19" s="771"/>
      <c r="DD19" s="771"/>
      <c r="DE19" s="771"/>
      <c r="DF19" s="771"/>
      <c r="DG19" s="771"/>
      <c r="DH19" s="771"/>
      <c r="DI19" s="771"/>
      <c r="DJ19" s="771"/>
      <c r="DK19" s="771"/>
      <c r="DL19" s="771"/>
      <c r="DM19" s="771"/>
      <c r="DN19" s="771"/>
      <c r="DO19" s="771"/>
      <c r="DP19" s="771"/>
      <c r="DQ19" s="771"/>
      <c r="DR19" s="771"/>
      <c r="DS19" s="771"/>
      <c r="DT19" s="771"/>
      <c r="DU19" s="771"/>
      <c r="DV19" s="771"/>
      <c r="DW19" s="771"/>
      <c r="DX19" s="771"/>
      <c r="DY19" s="771"/>
      <c r="DZ19" s="771"/>
      <c r="EA19" s="771"/>
    </row>
    <row r="20" spans="1:131" s="772" customFormat="1" ht="21.95" customHeight="1" x14ac:dyDescent="0.25">
      <c r="A20" s="1146" t="str">
        <f>T(Admin!D19)</f>
        <v/>
      </c>
      <c r="B20" s="1147"/>
      <c r="C20" s="1130"/>
      <c r="D20" s="1131"/>
      <c r="E20" s="205"/>
      <c r="F20" s="205"/>
      <c r="G20" s="1115"/>
      <c r="H20" s="1116"/>
      <c r="I20" s="205"/>
      <c r="J20" s="205"/>
      <c r="K20" s="1115"/>
      <c r="L20" s="1116"/>
      <c r="M20" s="205"/>
      <c r="N20" s="205"/>
      <c r="O20" s="1115"/>
      <c r="P20" s="1116"/>
      <c r="Q20" s="205"/>
      <c r="R20" s="205"/>
      <c r="S20" s="760" t="str">
        <f>IF(C20="","",'Exam Records Sheets'!F432)</f>
        <v/>
      </c>
      <c r="T20" s="761" t="str">
        <f>IF(C20="","",'Exam Records Sheets'!I432)</f>
        <v/>
      </c>
      <c r="U20" s="277"/>
      <c r="V20" s="762" t="str">
        <f ca="1">IF('APFT Data'!T19="","",'APFT Data'!T19)</f>
        <v/>
      </c>
      <c r="W20" s="763">
        <f>COUNTIF('1059 Data'!C21:AB21,"SUP")</f>
        <v>0</v>
      </c>
      <c r="X20" s="764" t="str">
        <f>IF(Evals!F51="","","X")</f>
        <v/>
      </c>
      <c r="Y20" s="283" t="str">
        <f>IF(Evals!M51="","","X")</f>
        <v/>
      </c>
      <c r="Z20" s="283" t="str">
        <f>IF(Evals!T51="","","X")</f>
        <v/>
      </c>
      <c r="AA20" s="283" t="str">
        <f>IF(Evals!T18="","","X")</f>
        <v/>
      </c>
      <c r="AB20" s="283" t="str">
        <f>IF(Evals!AO18="","","X")</f>
        <v/>
      </c>
      <c r="AC20" s="283" t="str">
        <f>IF(Evals!AA18="","","X")</f>
        <v/>
      </c>
      <c r="AD20" s="283" t="str">
        <f>IF(Evals!M18="","","X")</f>
        <v/>
      </c>
      <c r="AE20" s="283" t="str">
        <f>IF(Evals!AH18="","","X")</f>
        <v/>
      </c>
      <c r="AF20" s="765">
        <f t="shared" si="21"/>
        <v>1</v>
      </c>
      <c r="AG20" s="766" t="str">
        <f t="shared" si="22"/>
        <v/>
      </c>
      <c r="AH20" s="767" t="str">
        <f t="shared" si="5"/>
        <v/>
      </c>
      <c r="AI20" s="768" t="str">
        <f t="shared" si="6"/>
        <v/>
      </c>
      <c r="AJ20" s="769" t="e">
        <f t="shared" si="7"/>
        <v>#VALUE!</v>
      </c>
      <c r="AK20" s="274"/>
      <c r="AL20" s="347"/>
      <c r="AM20" s="736" t="str">
        <f t="shared" si="0"/>
        <v/>
      </c>
      <c r="AN20" s="753" t="str">
        <f>IF('APFT Data'!G19="RETEST","X","")</f>
        <v/>
      </c>
      <c r="AO20" s="753" t="str">
        <f>IF('Ht-Wt'!J18="NO-GO","X","")</f>
        <v/>
      </c>
      <c r="AP20" s="753" t="str">
        <f>IF(Evals!AX51&gt;=1,"X","")</f>
        <v/>
      </c>
      <c r="AQ20" s="736" t="str">
        <f t="shared" si="8"/>
        <v/>
      </c>
      <c r="AR20" s="736" t="str">
        <f t="shared" si="9"/>
        <v>X</v>
      </c>
      <c r="AS20" s="736" t="str">
        <f t="shared" si="10"/>
        <v/>
      </c>
      <c r="AT20" s="754" t="str">
        <f t="shared" si="1"/>
        <v/>
      </c>
      <c r="AU20" s="755">
        <f t="shared" si="11"/>
        <v>0</v>
      </c>
      <c r="AV20" s="755" t="str">
        <f t="shared" si="2"/>
        <v/>
      </c>
      <c r="AW20" s="755">
        <f t="shared" si="12"/>
        <v>0.2</v>
      </c>
      <c r="AX20" s="756" t="str">
        <f>IF(AS20&gt;=1,"",Evals!BX51)</f>
        <v/>
      </c>
      <c r="AY20" s="755">
        <f t="shared" si="13"/>
        <v>0.35</v>
      </c>
      <c r="AZ20" s="757" t="str">
        <f t="shared" si="14"/>
        <v/>
      </c>
      <c r="BA20" s="758" t="str">
        <f>IF('Ht-Wt'!J18="NO-GO","X","")</f>
        <v/>
      </c>
      <c r="BB20" s="759" t="str">
        <f>IF('APFT Data'!P19="FAIL","X","")</f>
        <v/>
      </c>
      <c r="BC20" s="759" t="str">
        <f t="shared" si="15"/>
        <v/>
      </c>
      <c r="BD20" s="759" t="str">
        <f t="shared" si="3"/>
        <v/>
      </c>
      <c r="BE20" s="736" t="str">
        <f t="shared" si="16"/>
        <v>X</v>
      </c>
      <c r="BF20" s="736">
        <f>COUNTIF('1059 Data'!C21,"SUP")</f>
        <v>0</v>
      </c>
      <c r="BG20" s="736">
        <f>COUNTIF('1059 Data'!G21,"SUP")</f>
        <v>0</v>
      </c>
      <c r="BH20" s="736">
        <f>COUNTIF('1059 Data'!V21,"SUP")</f>
        <v>0</v>
      </c>
      <c r="BI20" s="736">
        <f>COUNTIF('1059 Data'!Y21,"SUP")</f>
        <v>0</v>
      </c>
      <c r="BJ20" s="736">
        <f>COUNTIF('1059 Data'!O21,"SUP")</f>
        <v>0</v>
      </c>
      <c r="BK20" s="736">
        <f t="shared" si="17"/>
        <v>0</v>
      </c>
      <c r="BL20" s="736">
        <f t="shared" si="18"/>
        <v>0</v>
      </c>
      <c r="BM20" s="736" t="str">
        <f t="shared" si="19"/>
        <v/>
      </c>
      <c r="BN20" s="713">
        <f t="shared" si="20"/>
        <v>0</v>
      </c>
      <c r="BO20" s="770"/>
      <c r="BP20" s="770"/>
      <c r="BQ20" s="770"/>
      <c r="BR20" s="771"/>
      <c r="BS20" s="771"/>
      <c r="BT20" s="771"/>
      <c r="BU20" s="771"/>
      <c r="BV20" s="771"/>
      <c r="BW20" s="771"/>
      <c r="BX20" s="771"/>
      <c r="BY20" s="771"/>
      <c r="BZ20" s="771"/>
      <c r="CA20" s="771"/>
      <c r="CB20" s="771"/>
      <c r="CC20" s="771"/>
      <c r="CD20" s="771"/>
      <c r="CE20" s="771"/>
      <c r="CF20" s="771"/>
      <c r="CG20" s="771"/>
      <c r="CH20" s="771"/>
      <c r="CI20" s="771"/>
      <c r="CJ20" s="771"/>
      <c r="CK20" s="771"/>
      <c r="CL20" s="771"/>
      <c r="CM20" s="771"/>
      <c r="CN20" s="771"/>
      <c r="CO20" s="771"/>
      <c r="CP20" s="771"/>
      <c r="CQ20" s="771"/>
      <c r="CR20" s="771"/>
      <c r="CS20" s="771"/>
      <c r="CT20" s="771"/>
      <c r="CU20" s="771"/>
      <c r="CV20" s="771"/>
      <c r="CW20" s="771"/>
      <c r="CX20" s="771"/>
      <c r="CY20" s="771"/>
      <c r="CZ20" s="771"/>
      <c r="DA20" s="771"/>
      <c r="DB20" s="771"/>
      <c r="DC20" s="771"/>
      <c r="DD20" s="771"/>
      <c r="DE20" s="771"/>
      <c r="DF20" s="771"/>
      <c r="DG20" s="771"/>
      <c r="DH20" s="771"/>
      <c r="DI20" s="771"/>
      <c r="DJ20" s="771"/>
      <c r="DK20" s="771"/>
      <c r="DL20" s="771"/>
      <c r="DM20" s="771"/>
      <c r="DN20" s="771"/>
      <c r="DO20" s="771"/>
      <c r="DP20" s="771"/>
      <c r="DQ20" s="771"/>
      <c r="DR20" s="771"/>
      <c r="DS20" s="771"/>
      <c r="DT20" s="771"/>
      <c r="DU20" s="771"/>
      <c r="DV20" s="771"/>
      <c r="DW20" s="771"/>
      <c r="DX20" s="771"/>
      <c r="DY20" s="771"/>
      <c r="DZ20" s="771"/>
      <c r="EA20" s="771"/>
    </row>
    <row r="21" spans="1:131" s="772" customFormat="1" ht="21.95" customHeight="1" x14ac:dyDescent="0.25">
      <c r="A21" s="1146" t="str">
        <f>T(Admin!D20)</f>
        <v/>
      </c>
      <c r="B21" s="1147"/>
      <c r="C21" s="1130"/>
      <c r="D21" s="1131"/>
      <c r="E21" s="205"/>
      <c r="F21" s="205"/>
      <c r="G21" s="1115"/>
      <c r="H21" s="1116"/>
      <c r="I21" s="205"/>
      <c r="J21" s="205"/>
      <c r="K21" s="1115"/>
      <c r="L21" s="1116"/>
      <c r="M21" s="205"/>
      <c r="N21" s="205"/>
      <c r="O21" s="1115"/>
      <c r="P21" s="1116"/>
      <c r="Q21" s="205"/>
      <c r="R21" s="205"/>
      <c r="S21" s="760" t="str">
        <f>IF(C21="","",'Exam Records Sheets'!F461)</f>
        <v/>
      </c>
      <c r="T21" s="761" t="str">
        <f>IF(C21="","",'Exam Records Sheets'!I461)</f>
        <v/>
      </c>
      <c r="U21" s="277"/>
      <c r="V21" s="762" t="str">
        <f ca="1">IF('APFT Data'!T20="","",'APFT Data'!T20)</f>
        <v/>
      </c>
      <c r="W21" s="763">
        <f>COUNTIF('1059 Data'!C22:AB22,"SUP")</f>
        <v>0</v>
      </c>
      <c r="X21" s="764" t="str">
        <f>IF(Evals!F52="","","X")</f>
        <v/>
      </c>
      <c r="Y21" s="283" t="str">
        <f>IF(Evals!M52="","","X")</f>
        <v/>
      </c>
      <c r="Z21" s="283" t="str">
        <f>IF(Evals!T52="","","X")</f>
        <v/>
      </c>
      <c r="AA21" s="283" t="str">
        <f>IF(Evals!T19="","","X")</f>
        <v/>
      </c>
      <c r="AB21" s="283" t="str">
        <f>IF(Evals!AO19="","","X")</f>
        <v/>
      </c>
      <c r="AC21" s="283" t="str">
        <f>IF(Evals!AA19="","","X")</f>
        <v/>
      </c>
      <c r="AD21" s="283" t="str">
        <f>IF(Evals!M19="","","X")</f>
        <v/>
      </c>
      <c r="AE21" s="283" t="str">
        <f>IF(Evals!AH19="","","X")</f>
        <v/>
      </c>
      <c r="AF21" s="765">
        <f t="shared" si="21"/>
        <v>1</v>
      </c>
      <c r="AG21" s="766" t="str">
        <f t="shared" si="22"/>
        <v/>
      </c>
      <c r="AH21" s="767" t="str">
        <f t="shared" si="5"/>
        <v/>
      </c>
      <c r="AI21" s="768" t="str">
        <f t="shared" si="6"/>
        <v/>
      </c>
      <c r="AJ21" s="769" t="e">
        <f t="shared" si="7"/>
        <v>#VALUE!</v>
      </c>
      <c r="AK21" s="274"/>
      <c r="AL21" s="347"/>
      <c r="AM21" s="736" t="str">
        <f t="shared" si="0"/>
        <v/>
      </c>
      <c r="AN21" s="753" t="str">
        <f>IF('APFT Data'!G20="RETEST","X","")</f>
        <v/>
      </c>
      <c r="AO21" s="753" t="str">
        <f>IF('Ht-Wt'!J19="NO-GO","X","")</f>
        <v/>
      </c>
      <c r="AP21" s="753" t="str">
        <f>IF(Evals!AX52&gt;=1,"X","")</f>
        <v/>
      </c>
      <c r="AQ21" s="736" t="str">
        <f t="shared" si="8"/>
        <v/>
      </c>
      <c r="AR21" s="736" t="str">
        <f t="shared" si="9"/>
        <v>X</v>
      </c>
      <c r="AS21" s="736" t="str">
        <f t="shared" si="10"/>
        <v/>
      </c>
      <c r="AT21" s="754" t="str">
        <f t="shared" si="1"/>
        <v/>
      </c>
      <c r="AU21" s="755">
        <f t="shared" si="11"/>
        <v>0</v>
      </c>
      <c r="AV21" s="755" t="str">
        <f t="shared" si="2"/>
        <v/>
      </c>
      <c r="AW21" s="755">
        <f t="shared" si="12"/>
        <v>0.2</v>
      </c>
      <c r="AX21" s="756" t="str">
        <f>IF(AS21&gt;=1,"",Evals!BX52)</f>
        <v/>
      </c>
      <c r="AY21" s="755">
        <f t="shared" si="13"/>
        <v>0.35</v>
      </c>
      <c r="AZ21" s="757" t="str">
        <f t="shared" si="14"/>
        <v/>
      </c>
      <c r="BA21" s="758" t="str">
        <f>IF('Ht-Wt'!J19="NO-GO","X","")</f>
        <v/>
      </c>
      <c r="BB21" s="759" t="str">
        <f>IF('APFT Data'!P20="FAIL","X","")</f>
        <v/>
      </c>
      <c r="BC21" s="759" t="str">
        <f t="shared" si="15"/>
        <v/>
      </c>
      <c r="BD21" s="759" t="str">
        <f t="shared" si="3"/>
        <v/>
      </c>
      <c r="BE21" s="736" t="str">
        <f t="shared" si="16"/>
        <v>X</v>
      </c>
      <c r="BF21" s="736">
        <f>COUNTIF('1059 Data'!C22,"SUP")</f>
        <v>0</v>
      </c>
      <c r="BG21" s="736">
        <f>COUNTIF('1059 Data'!G22,"SUP")</f>
        <v>0</v>
      </c>
      <c r="BH21" s="736">
        <f>COUNTIF('1059 Data'!V22,"SUP")</f>
        <v>0</v>
      </c>
      <c r="BI21" s="736">
        <f>COUNTIF('1059 Data'!Y22,"SUP")</f>
        <v>0</v>
      </c>
      <c r="BJ21" s="736">
        <f>COUNTIF('1059 Data'!O22,"SUP")</f>
        <v>0</v>
      </c>
      <c r="BK21" s="736">
        <f t="shared" si="17"/>
        <v>0</v>
      </c>
      <c r="BL21" s="736">
        <f t="shared" si="18"/>
        <v>0</v>
      </c>
      <c r="BM21" s="736" t="str">
        <f t="shared" si="19"/>
        <v/>
      </c>
      <c r="BN21" s="713">
        <f t="shared" si="20"/>
        <v>0</v>
      </c>
      <c r="BO21" s="770"/>
      <c r="BP21" s="770"/>
      <c r="BQ21" s="770"/>
      <c r="BR21" s="771"/>
      <c r="BS21" s="771"/>
      <c r="BT21" s="771"/>
      <c r="BU21" s="771"/>
      <c r="BV21" s="771"/>
      <c r="BW21" s="771"/>
      <c r="BX21" s="771"/>
      <c r="BY21" s="771"/>
      <c r="BZ21" s="771"/>
      <c r="CA21" s="771"/>
      <c r="CB21" s="771"/>
      <c r="CC21" s="771"/>
      <c r="CD21" s="771"/>
      <c r="CE21" s="771"/>
      <c r="CF21" s="771"/>
      <c r="CG21" s="771"/>
      <c r="CH21" s="771"/>
      <c r="CI21" s="771"/>
      <c r="CJ21" s="771"/>
      <c r="CK21" s="771"/>
      <c r="CL21" s="771"/>
      <c r="CM21" s="771"/>
      <c r="CN21" s="771"/>
      <c r="CO21" s="771"/>
      <c r="CP21" s="771"/>
      <c r="CQ21" s="771"/>
      <c r="CR21" s="771"/>
      <c r="CS21" s="771"/>
      <c r="CT21" s="771"/>
      <c r="CU21" s="771"/>
      <c r="CV21" s="771"/>
      <c r="CW21" s="771"/>
      <c r="CX21" s="771"/>
      <c r="CY21" s="771"/>
      <c r="CZ21" s="771"/>
      <c r="DA21" s="771"/>
      <c r="DB21" s="771"/>
      <c r="DC21" s="771"/>
      <c r="DD21" s="771"/>
      <c r="DE21" s="771"/>
      <c r="DF21" s="771"/>
      <c r="DG21" s="771"/>
      <c r="DH21" s="771"/>
      <c r="DI21" s="771"/>
      <c r="DJ21" s="771"/>
      <c r="DK21" s="771"/>
      <c r="DL21" s="771"/>
      <c r="DM21" s="771"/>
      <c r="DN21" s="771"/>
      <c r="DO21" s="771"/>
      <c r="DP21" s="771"/>
      <c r="DQ21" s="771"/>
      <c r="DR21" s="771"/>
      <c r="DS21" s="771"/>
      <c r="DT21" s="771"/>
      <c r="DU21" s="771"/>
      <c r="DV21" s="771"/>
      <c r="DW21" s="771"/>
      <c r="DX21" s="771"/>
      <c r="DY21" s="771"/>
      <c r="DZ21" s="771"/>
      <c r="EA21" s="771"/>
    </row>
    <row r="22" spans="1:131" s="772" customFormat="1" ht="21.95" customHeight="1" x14ac:dyDescent="0.25">
      <c r="A22" s="1146" t="str">
        <f>T(Admin!D21)</f>
        <v/>
      </c>
      <c r="B22" s="1147"/>
      <c r="C22" s="1130"/>
      <c r="D22" s="1131"/>
      <c r="E22" s="205"/>
      <c r="F22" s="205"/>
      <c r="G22" s="1115"/>
      <c r="H22" s="1116"/>
      <c r="I22" s="205"/>
      <c r="J22" s="205"/>
      <c r="K22" s="1115"/>
      <c r="L22" s="1116"/>
      <c r="M22" s="205"/>
      <c r="N22" s="205"/>
      <c r="O22" s="1115"/>
      <c r="P22" s="1116"/>
      <c r="Q22" s="205"/>
      <c r="R22" s="205"/>
      <c r="S22" s="760" t="str">
        <f>IF(C22="","",'Exam Records Sheets'!F490)</f>
        <v/>
      </c>
      <c r="T22" s="761" t="str">
        <f>IF(C22="","",'Exam Records Sheets'!I490)</f>
        <v/>
      </c>
      <c r="U22" s="277"/>
      <c r="V22" s="762" t="str">
        <f ca="1">IF('APFT Data'!T21="","",'APFT Data'!T21)</f>
        <v/>
      </c>
      <c r="W22" s="763">
        <f>COUNTIF('1059 Data'!C23:AB23,"SUP")</f>
        <v>0</v>
      </c>
      <c r="X22" s="764" t="str">
        <f>IF(Evals!F53="","","X")</f>
        <v/>
      </c>
      <c r="Y22" s="283" t="str">
        <f>IF(Evals!M53="","","X")</f>
        <v/>
      </c>
      <c r="Z22" s="283" t="str">
        <f>IF(Evals!T53="","","X")</f>
        <v/>
      </c>
      <c r="AA22" s="283" t="str">
        <f>IF(Evals!T20="","","X")</f>
        <v/>
      </c>
      <c r="AB22" s="283" t="str">
        <f>IF(Evals!AO20="","","X")</f>
        <v/>
      </c>
      <c r="AC22" s="283" t="str">
        <f>IF(Evals!AA20="","","X")</f>
        <v/>
      </c>
      <c r="AD22" s="283" t="str">
        <f>IF(Evals!M20="","","X")</f>
        <v/>
      </c>
      <c r="AE22" s="283" t="str">
        <f>IF(Evals!AH20="","","X")</f>
        <v/>
      </c>
      <c r="AF22" s="765">
        <f t="shared" si="21"/>
        <v>1</v>
      </c>
      <c r="AG22" s="766" t="str">
        <f t="shared" si="22"/>
        <v/>
      </c>
      <c r="AH22" s="767" t="str">
        <f t="shared" si="5"/>
        <v/>
      </c>
      <c r="AI22" s="768" t="str">
        <f t="shared" si="6"/>
        <v/>
      </c>
      <c r="AJ22" s="769" t="e">
        <f t="shared" si="7"/>
        <v>#VALUE!</v>
      </c>
      <c r="AK22" s="274"/>
      <c r="AL22" s="347"/>
      <c r="AM22" s="736" t="str">
        <f t="shared" si="0"/>
        <v/>
      </c>
      <c r="AN22" s="753" t="str">
        <f>IF('APFT Data'!G21="RETEST","X","")</f>
        <v/>
      </c>
      <c r="AO22" s="753" t="str">
        <f>IF('Ht-Wt'!J20="NO-GO","X","")</f>
        <v/>
      </c>
      <c r="AP22" s="753" t="str">
        <f>IF(Evals!AX53&gt;=1,"X","")</f>
        <v/>
      </c>
      <c r="AQ22" s="736" t="str">
        <f t="shared" si="8"/>
        <v/>
      </c>
      <c r="AR22" s="736" t="str">
        <f t="shared" si="9"/>
        <v>X</v>
      </c>
      <c r="AS22" s="736" t="str">
        <f t="shared" si="10"/>
        <v/>
      </c>
      <c r="AT22" s="754" t="str">
        <f t="shared" si="1"/>
        <v/>
      </c>
      <c r="AU22" s="755">
        <f t="shared" si="11"/>
        <v>0</v>
      </c>
      <c r="AV22" s="755" t="str">
        <f t="shared" si="2"/>
        <v/>
      </c>
      <c r="AW22" s="755">
        <f t="shared" si="12"/>
        <v>0.2</v>
      </c>
      <c r="AX22" s="756" t="str">
        <f>IF(AS22&gt;=1,"",Evals!BX53)</f>
        <v/>
      </c>
      <c r="AY22" s="755">
        <f t="shared" si="13"/>
        <v>0.35</v>
      </c>
      <c r="AZ22" s="757" t="str">
        <f t="shared" si="14"/>
        <v/>
      </c>
      <c r="BA22" s="758" t="str">
        <f>IF('Ht-Wt'!J20="NO-GO","X","")</f>
        <v/>
      </c>
      <c r="BB22" s="759" t="str">
        <f>IF('APFT Data'!P21="FAIL","X","")</f>
        <v/>
      </c>
      <c r="BC22" s="759" t="str">
        <f t="shared" si="15"/>
        <v/>
      </c>
      <c r="BD22" s="759" t="str">
        <f t="shared" si="3"/>
        <v/>
      </c>
      <c r="BE22" s="736" t="str">
        <f t="shared" si="16"/>
        <v>X</v>
      </c>
      <c r="BF22" s="736">
        <f>COUNTIF('1059 Data'!C23,"SUP")</f>
        <v>0</v>
      </c>
      <c r="BG22" s="736">
        <f>COUNTIF('1059 Data'!G23,"SUP")</f>
        <v>0</v>
      </c>
      <c r="BH22" s="736">
        <f>COUNTIF('1059 Data'!V23,"SUP")</f>
        <v>0</v>
      </c>
      <c r="BI22" s="736">
        <f>COUNTIF('1059 Data'!Y23,"SUP")</f>
        <v>0</v>
      </c>
      <c r="BJ22" s="736">
        <f>COUNTIF('1059 Data'!O23,"SUP")</f>
        <v>0</v>
      </c>
      <c r="BK22" s="736">
        <f t="shared" si="17"/>
        <v>0</v>
      </c>
      <c r="BL22" s="736">
        <f t="shared" si="18"/>
        <v>0</v>
      </c>
      <c r="BM22" s="736" t="str">
        <f t="shared" si="19"/>
        <v/>
      </c>
      <c r="BN22" s="713">
        <f t="shared" si="20"/>
        <v>0</v>
      </c>
      <c r="BO22" s="770"/>
      <c r="BP22" s="770"/>
      <c r="BQ22" s="770"/>
      <c r="BR22" s="771"/>
      <c r="BS22" s="771"/>
      <c r="BT22" s="771"/>
      <c r="BU22" s="771"/>
      <c r="BV22" s="771"/>
      <c r="BW22" s="771"/>
      <c r="BX22" s="771"/>
      <c r="BY22" s="771"/>
      <c r="BZ22" s="771"/>
      <c r="CA22" s="771"/>
      <c r="CB22" s="771"/>
      <c r="CC22" s="771"/>
      <c r="CD22" s="771"/>
      <c r="CE22" s="771"/>
      <c r="CF22" s="771"/>
      <c r="CG22" s="771"/>
      <c r="CH22" s="771"/>
      <c r="CI22" s="771"/>
      <c r="CJ22" s="771"/>
      <c r="CK22" s="771"/>
      <c r="CL22" s="771"/>
      <c r="CM22" s="771"/>
      <c r="CN22" s="771"/>
      <c r="CO22" s="771"/>
      <c r="CP22" s="771"/>
      <c r="CQ22" s="771"/>
      <c r="CR22" s="771"/>
      <c r="CS22" s="771"/>
      <c r="CT22" s="771"/>
      <c r="CU22" s="771"/>
      <c r="CV22" s="771"/>
      <c r="CW22" s="771"/>
      <c r="CX22" s="771"/>
      <c r="CY22" s="771"/>
      <c r="CZ22" s="771"/>
      <c r="DA22" s="771"/>
      <c r="DB22" s="771"/>
      <c r="DC22" s="771"/>
      <c r="DD22" s="771"/>
      <c r="DE22" s="771"/>
      <c r="DF22" s="771"/>
      <c r="DG22" s="771"/>
      <c r="DH22" s="771"/>
      <c r="DI22" s="771"/>
      <c r="DJ22" s="771"/>
      <c r="DK22" s="771"/>
      <c r="DL22" s="771"/>
      <c r="DM22" s="771"/>
      <c r="DN22" s="771"/>
      <c r="DO22" s="771"/>
      <c r="DP22" s="771"/>
      <c r="DQ22" s="771"/>
      <c r="DR22" s="771"/>
      <c r="DS22" s="771"/>
      <c r="DT22" s="771"/>
      <c r="DU22" s="771"/>
      <c r="DV22" s="771"/>
      <c r="DW22" s="771"/>
      <c r="DX22" s="771"/>
      <c r="DY22" s="771"/>
      <c r="DZ22" s="771"/>
      <c r="EA22" s="771"/>
    </row>
    <row r="23" spans="1:131" s="772" customFormat="1" ht="21.95" customHeight="1" x14ac:dyDescent="0.25">
      <c r="A23" s="1146" t="str">
        <f>T(Admin!D22)</f>
        <v/>
      </c>
      <c r="B23" s="1147"/>
      <c r="C23" s="1130"/>
      <c r="D23" s="1131"/>
      <c r="E23" s="205"/>
      <c r="F23" s="205"/>
      <c r="G23" s="1115"/>
      <c r="H23" s="1116"/>
      <c r="I23" s="205"/>
      <c r="J23" s="205"/>
      <c r="K23" s="1115"/>
      <c r="L23" s="1116"/>
      <c r="M23" s="205"/>
      <c r="N23" s="205"/>
      <c r="O23" s="1115"/>
      <c r="P23" s="1116"/>
      <c r="Q23" s="205"/>
      <c r="R23" s="205"/>
      <c r="S23" s="760" t="str">
        <f>IF(C23="","",'Exam Records Sheets'!F519)</f>
        <v/>
      </c>
      <c r="T23" s="761" t="str">
        <f>IF(C23="","",'Exam Records Sheets'!I519)</f>
        <v/>
      </c>
      <c r="U23" s="277"/>
      <c r="V23" s="762" t="str">
        <f ca="1">IF('APFT Data'!T22="","",'APFT Data'!T22)</f>
        <v/>
      </c>
      <c r="W23" s="763">
        <f>COUNTIF('1059 Data'!C24:AB24,"SUP")</f>
        <v>0</v>
      </c>
      <c r="X23" s="764" t="str">
        <f>IF(Evals!F54="","","X")</f>
        <v/>
      </c>
      <c r="Y23" s="283" t="str">
        <f>IF(Evals!M54="","","X")</f>
        <v/>
      </c>
      <c r="Z23" s="283" t="str">
        <f>IF(Evals!T54="","","X")</f>
        <v/>
      </c>
      <c r="AA23" s="283" t="str">
        <f>IF(Evals!T21="","","X")</f>
        <v/>
      </c>
      <c r="AB23" s="283" t="str">
        <f>IF(Evals!AO21="","","X")</f>
        <v/>
      </c>
      <c r="AC23" s="283" t="str">
        <f>IF(Evals!AA21="","","X")</f>
        <v/>
      </c>
      <c r="AD23" s="283" t="str">
        <f>IF(Evals!M21="","","X")</f>
        <v/>
      </c>
      <c r="AE23" s="283" t="str">
        <f>IF(Evals!AH21="","","X")</f>
        <v/>
      </c>
      <c r="AF23" s="765">
        <f t="shared" si="21"/>
        <v>1</v>
      </c>
      <c r="AG23" s="766" t="str">
        <f t="shared" si="22"/>
        <v/>
      </c>
      <c r="AH23" s="767" t="str">
        <f t="shared" si="5"/>
        <v/>
      </c>
      <c r="AI23" s="768" t="str">
        <f t="shared" si="6"/>
        <v/>
      </c>
      <c r="AJ23" s="769" t="e">
        <f t="shared" si="7"/>
        <v>#VALUE!</v>
      </c>
      <c r="AK23" s="274"/>
      <c r="AL23" s="347"/>
      <c r="AM23" s="736" t="str">
        <f t="shared" si="0"/>
        <v/>
      </c>
      <c r="AN23" s="753" t="str">
        <f>IF('APFT Data'!G22="RETEST","X","")</f>
        <v/>
      </c>
      <c r="AO23" s="753" t="str">
        <f>IF('Ht-Wt'!J21="NO-GO","X","")</f>
        <v/>
      </c>
      <c r="AP23" s="753" t="str">
        <f>IF(Evals!AX54&gt;=1,"X","")</f>
        <v/>
      </c>
      <c r="AQ23" s="736" t="str">
        <f t="shared" si="8"/>
        <v/>
      </c>
      <c r="AR23" s="736" t="str">
        <f t="shared" si="9"/>
        <v>X</v>
      </c>
      <c r="AS23" s="736" t="str">
        <f t="shared" si="10"/>
        <v/>
      </c>
      <c r="AT23" s="754" t="str">
        <f t="shared" si="1"/>
        <v/>
      </c>
      <c r="AU23" s="755">
        <f t="shared" si="11"/>
        <v>0</v>
      </c>
      <c r="AV23" s="755" t="str">
        <f t="shared" si="2"/>
        <v/>
      </c>
      <c r="AW23" s="755">
        <f t="shared" si="12"/>
        <v>0.2</v>
      </c>
      <c r="AX23" s="756" t="str">
        <f>IF(AS23&gt;=1,"",Evals!BX54)</f>
        <v/>
      </c>
      <c r="AY23" s="755">
        <f t="shared" si="13"/>
        <v>0.35</v>
      </c>
      <c r="AZ23" s="757" t="str">
        <f t="shared" si="14"/>
        <v/>
      </c>
      <c r="BA23" s="758" t="str">
        <f>IF('Ht-Wt'!J21="NO-GO","X","")</f>
        <v/>
      </c>
      <c r="BB23" s="759" t="str">
        <f>IF('APFT Data'!P22="FAIL","X","")</f>
        <v/>
      </c>
      <c r="BC23" s="759" t="str">
        <f t="shared" si="15"/>
        <v/>
      </c>
      <c r="BD23" s="759" t="str">
        <f t="shared" si="3"/>
        <v/>
      </c>
      <c r="BE23" s="736" t="str">
        <f t="shared" si="16"/>
        <v>X</v>
      </c>
      <c r="BF23" s="736">
        <f>COUNTIF('1059 Data'!C24,"SUP")</f>
        <v>0</v>
      </c>
      <c r="BG23" s="736">
        <f>COUNTIF('1059 Data'!G24,"SUP")</f>
        <v>0</v>
      </c>
      <c r="BH23" s="736">
        <f>COUNTIF('1059 Data'!V24,"SUP")</f>
        <v>0</v>
      </c>
      <c r="BI23" s="736">
        <f>COUNTIF('1059 Data'!Y24,"SUP")</f>
        <v>0</v>
      </c>
      <c r="BJ23" s="736">
        <f>COUNTIF('1059 Data'!O24,"SUP")</f>
        <v>0</v>
      </c>
      <c r="BK23" s="736">
        <f t="shared" si="17"/>
        <v>0</v>
      </c>
      <c r="BL23" s="736">
        <f t="shared" si="18"/>
        <v>0</v>
      </c>
      <c r="BM23" s="736" t="str">
        <f t="shared" si="19"/>
        <v/>
      </c>
      <c r="BN23" s="713">
        <f t="shared" si="20"/>
        <v>0</v>
      </c>
      <c r="BO23" s="770"/>
      <c r="BP23" s="770"/>
      <c r="BQ23" s="770"/>
      <c r="BR23" s="771"/>
      <c r="BS23" s="771"/>
      <c r="BT23" s="771"/>
      <c r="BU23" s="771"/>
      <c r="BV23" s="771"/>
      <c r="BW23" s="771"/>
      <c r="BX23" s="771"/>
      <c r="BY23" s="771"/>
      <c r="BZ23" s="771"/>
      <c r="CA23" s="771"/>
      <c r="CB23" s="771"/>
      <c r="CC23" s="771"/>
      <c r="CD23" s="771"/>
      <c r="CE23" s="771"/>
      <c r="CF23" s="771"/>
      <c r="CG23" s="771"/>
      <c r="CH23" s="771"/>
      <c r="CI23" s="771"/>
      <c r="CJ23" s="771"/>
      <c r="CK23" s="771"/>
      <c r="CL23" s="771"/>
      <c r="CM23" s="771"/>
      <c r="CN23" s="771"/>
      <c r="CO23" s="771"/>
      <c r="CP23" s="771"/>
      <c r="CQ23" s="771"/>
      <c r="CR23" s="771"/>
      <c r="CS23" s="771"/>
      <c r="CT23" s="771"/>
      <c r="CU23" s="771"/>
      <c r="CV23" s="771"/>
      <c r="CW23" s="771"/>
      <c r="CX23" s="771"/>
      <c r="CY23" s="771"/>
      <c r="CZ23" s="771"/>
      <c r="DA23" s="771"/>
      <c r="DB23" s="771"/>
      <c r="DC23" s="771"/>
      <c r="DD23" s="771"/>
      <c r="DE23" s="771"/>
      <c r="DF23" s="771"/>
      <c r="DG23" s="771"/>
      <c r="DH23" s="771"/>
      <c r="DI23" s="771"/>
      <c r="DJ23" s="771"/>
      <c r="DK23" s="771"/>
      <c r="DL23" s="771"/>
      <c r="DM23" s="771"/>
      <c r="DN23" s="771"/>
      <c r="DO23" s="771"/>
      <c r="DP23" s="771"/>
      <c r="DQ23" s="771"/>
      <c r="DR23" s="771"/>
      <c r="DS23" s="771"/>
      <c r="DT23" s="771"/>
      <c r="DU23" s="771"/>
      <c r="DV23" s="771"/>
      <c r="DW23" s="771"/>
      <c r="DX23" s="771"/>
      <c r="DY23" s="771"/>
      <c r="DZ23" s="771"/>
      <c r="EA23" s="771"/>
    </row>
    <row r="24" spans="1:131" s="772" customFormat="1" ht="21.95" customHeight="1" x14ac:dyDescent="0.25">
      <c r="A24" s="1146" t="str">
        <f>T(Admin!D23)</f>
        <v/>
      </c>
      <c r="B24" s="1147"/>
      <c r="C24" s="1130"/>
      <c r="D24" s="1131"/>
      <c r="E24" s="205"/>
      <c r="F24" s="205"/>
      <c r="G24" s="1115"/>
      <c r="H24" s="1116"/>
      <c r="I24" s="205"/>
      <c r="J24" s="205"/>
      <c r="K24" s="1115"/>
      <c r="L24" s="1116"/>
      <c r="M24" s="205"/>
      <c r="N24" s="205"/>
      <c r="O24" s="1115"/>
      <c r="P24" s="1116"/>
      <c r="Q24" s="205"/>
      <c r="R24" s="205"/>
      <c r="S24" s="760" t="str">
        <f>IF(C24="","",'Exam Records Sheets'!F548)</f>
        <v/>
      </c>
      <c r="T24" s="761" t="str">
        <f>IF(C24="","",'Exam Records Sheets'!I548)</f>
        <v/>
      </c>
      <c r="U24" s="277"/>
      <c r="V24" s="762" t="str">
        <f ca="1">IF('APFT Data'!T23="","",'APFT Data'!T23)</f>
        <v/>
      </c>
      <c r="W24" s="763">
        <f>COUNTIF('1059 Data'!C25:AB25,"SUP")</f>
        <v>0</v>
      </c>
      <c r="X24" s="764" t="str">
        <f>IF(Evals!F55="","","X")</f>
        <v/>
      </c>
      <c r="Y24" s="283" t="str">
        <f>IF(Evals!M55="","","X")</f>
        <v/>
      </c>
      <c r="Z24" s="283" t="str">
        <f>IF(Evals!T55="","","X")</f>
        <v/>
      </c>
      <c r="AA24" s="283" t="str">
        <f>IF(Evals!T22="","","X")</f>
        <v/>
      </c>
      <c r="AB24" s="283" t="str">
        <f>IF(Evals!AO22="","","X")</f>
        <v/>
      </c>
      <c r="AC24" s="283" t="str">
        <f>IF(Evals!AA22="","","X")</f>
        <v/>
      </c>
      <c r="AD24" s="283" t="str">
        <f>IF(Evals!M22="","","X")</f>
        <v/>
      </c>
      <c r="AE24" s="283" t="str">
        <f>IF(Evals!AH22="","","X")</f>
        <v/>
      </c>
      <c r="AF24" s="765">
        <f t="shared" si="21"/>
        <v>1</v>
      </c>
      <c r="AG24" s="766" t="str">
        <f t="shared" si="22"/>
        <v/>
      </c>
      <c r="AH24" s="767" t="str">
        <f t="shared" si="5"/>
        <v/>
      </c>
      <c r="AI24" s="768" t="str">
        <f t="shared" si="6"/>
        <v/>
      </c>
      <c r="AJ24" s="769" t="e">
        <f t="shared" si="7"/>
        <v>#VALUE!</v>
      </c>
      <c r="AK24" s="274"/>
      <c r="AL24" s="347"/>
      <c r="AM24" s="736" t="str">
        <f t="shared" si="0"/>
        <v/>
      </c>
      <c r="AN24" s="753" t="str">
        <f>IF('APFT Data'!G23="RETEST","X","")</f>
        <v/>
      </c>
      <c r="AO24" s="753" t="str">
        <f>IF('Ht-Wt'!J22="NO-GO","X","")</f>
        <v/>
      </c>
      <c r="AP24" s="753" t="str">
        <f>IF(Evals!AX55&gt;=1,"X","")</f>
        <v/>
      </c>
      <c r="AQ24" s="736" t="str">
        <f t="shared" si="8"/>
        <v/>
      </c>
      <c r="AR24" s="736" t="str">
        <f t="shared" si="9"/>
        <v>X</v>
      </c>
      <c r="AS24" s="736" t="str">
        <f t="shared" si="10"/>
        <v/>
      </c>
      <c r="AT24" s="754" t="str">
        <f t="shared" si="1"/>
        <v/>
      </c>
      <c r="AU24" s="755">
        <f t="shared" si="11"/>
        <v>0</v>
      </c>
      <c r="AV24" s="755" t="str">
        <f t="shared" si="2"/>
        <v/>
      </c>
      <c r="AW24" s="755">
        <f t="shared" si="12"/>
        <v>0.2</v>
      </c>
      <c r="AX24" s="756" t="str">
        <f>IF(AS24&gt;=1,"",Evals!BX55)</f>
        <v/>
      </c>
      <c r="AY24" s="755">
        <f t="shared" si="13"/>
        <v>0.35</v>
      </c>
      <c r="AZ24" s="757" t="str">
        <f t="shared" si="14"/>
        <v/>
      </c>
      <c r="BA24" s="758" t="str">
        <f>IF('Ht-Wt'!J22="NO-GO","X","")</f>
        <v/>
      </c>
      <c r="BB24" s="759" t="str">
        <f>IF('APFT Data'!P23="FAIL","X","")</f>
        <v/>
      </c>
      <c r="BC24" s="759" t="str">
        <f t="shared" si="15"/>
        <v/>
      </c>
      <c r="BD24" s="759" t="str">
        <f t="shared" si="3"/>
        <v/>
      </c>
      <c r="BE24" s="736" t="str">
        <f t="shared" si="16"/>
        <v>X</v>
      </c>
      <c r="BF24" s="736">
        <f>COUNTIF('1059 Data'!C25,"SUP")</f>
        <v>0</v>
      </c>
      <c r="BG24" s="736">
        <f>COUNTIF('1059 Data'!G25,"SUP")</f>
        <v>0</v>
      </c>
      <c r="BH24" s="736">
        <f>COUNTIF('1059 Data'!V25,"SUP")</f>
        <v>0</v>
      </c>
      <c r="BI24" s="736">
        <f>COUNTIF('1059 Data'!Y25,"SUP")</f>
        <v>0</v>
      </c>
      <c r="BJ24" s="736">
        <f>COUNTIF('1059 Data'!O25,"SUP")</f>
        <v>0</v>
      </c>
      <c r="BK24" s="736">
        <f t="shared" si="17"/>
        <v>0</v>
      </c>
      <c r="BL24" s="736">
        <f t="shared" si="18"/>
        <v>0</v>
      </c>
      <c r="BM24" s="736" t="str">
        <f t="shared" si="19"/>
        <v/>
      </c>
      <c r="BN24" s="713">
        <f t="shared" si="20"/>
        <v>0</v>
      </c>
      <c r="BO24" s="770"/>
      <c r="BP24" s="770"/>
      <c r="BQ24" s="770"/>
      <c r="BR24" s="771"/>
      <c r="BS24" s="771"/>
      <c r="BT24" s="771"/>
      <c r="BU24" s="771"/>
      <c r="BV24" s="771"/>
      <c r="BW24" s="771"/>
      <c r="BX24" s="771"/>
      <c r="BY24" s="771"/>
      <c r="BZ24" s="771"/>
      <c r="CA24" s="771"/>
      <c r="CB24" s="771"/>
      <c r="CC24" s="771"/>
      <c r="CD24" s="771"/>
      <c r="CE24" s="771"/>
      <c r="CF24" s="771"/>
      <c r="CG24" s="771"/>
      <c r="CH24" s="771"/>
      <c r="CI24" s="771"/>
      <c r="CJ24" s="771"/>
      <c r="CK24" s="771"/>
      <c r="CL24" s="771"/>
      <c r="CM24" s="771"/>
      <c r="CN24" s="771"/>
      <c r="CO24" s="771"/>
      <c r="CP24" s="771"/>
      <c r="CQ24" s="771"/>
      <c r="CR24" s="771"/>
      <c r="CS24" s="771"/>
      <c r="CT24" s="771"/>
      <c r="CU24" s="771"/>
      <c r="CV24" s="771"/>
      <c r="CW24" s="771"/>
      <c r="CX24" s="771"/>
      <c r="CY24" s="771"/>
      <c r="CZ24" s="771"/>
      <c r="DA24" s="771"/>
      <c r="DB24" s="771"/>
      <c r="DC24" s="771"/>
      <c r="DD24" s="771"/>
      <c r="DE24" s="771"/>
      <c r="DF24" s="771"/>
      <c r="DG24" s="771"/>
      <c r="DH24" s="771"/>
      <c r="DI24" s="771"/>
      <c r="DJ24" s="771"/>
      <c r="DK24" s="771"/>
      <c r="DL24" s="771"/>
      <c r="DM24" s="771"/>
      <c r="DN24" s="771"/>
      <c r="DO24" s="771"/>
      <c r="DP24" s="771"/>
      <c r="DQ24" s="771"/>
      <c r="DR24" s="771"/>
      <c r="DS24" s="771"/>
      <c r="DT24" s="771"/>
      <c r="DU24" s="771"/>
      <c r="DV24" s="771"/>
      <c r="DW24" s="771"/>
      <c r="DX24" s="771"/>
      <c r="DY24" s="771"/>
      <c r="DZ24" s="771"/>
      <c r="EA24" s="771"/>
    </row>
    <row r="25" spans="1:131" s="772" customFormat="1" ht="21.95" customHeight="1" x14ac:dyDescent="0.25">
      <c r="A25" s="1146" t="str">
        <f>T(Admin!D24)</f>
        <v/>
      </c>
      <c r="B25" s="1147"/>
      <c r="C25" s="1130"/>
      <c r="D25" s="1131"/>
      <c r="E25" s="205"/>
      <c r="F25" s="205"/>
      <c r="G25" s="1115"/>
      <c r="H25" s="1116"/>
      <c r="I25" s="205"/>
      <c r="J25" s="205"/>
      <c r="K25" s="1115"/>
      <c r="L25" s="1116"/>
      <c r="M25" s="205"/>
      <c r="N25" s="205"/>
      <c r="O25" s="1115"/>
      <c r="P25" s="1116"/>
      <c r="Q25" s="205"/>
      <c r="R25" s="205"/>
      <c r="S25" s="760" t="str">
        <f>IF(C25="","",'Exam Records Sheets'!F577)</f>
        <v/>
      </c>
      <c r="T25" s="761" t="str">
        <f>IF(C25="","",'Exam Records Sheets'!I577)</f>
        <v/>
      </c>
      <c r="U25" s="277">
        <f t="shared" si="4"/>
        <v>0</v>
      </c>
      <c r="V25" s="762" t="str">
        <f ca="1">IF('APFT Data'!T24="","",'APFT Data'!T24)</f>
        <v/>
      </c>
      <c r="W25" s="763">
        <f>COUNTIF('1059 Data'!C26:AB26,"SUP")</f>
        <v>0</v>
      </c>
      <c r="X25" s="764" t="str">
        <f>IF(Evals!F56="","","X")</f>
        <v/>
      </c>
      <c r="Y25" s="283" t="str">
        <f>IF(Evals!M56="","","X")</f>
        <v/>
      </c>
      <c r="Z25" s="283" t="str">
        <f>IF(Evals!T56="","","X")</f>
        <v/>
      </c>
      <c r="AA25" s="283" t="str">
        <f>IF(Evals!T23="","","X")</f>
        <v/>
      </c>
      <c r="AB25" s="283" t="str">
        <f>IF(Evals!AO23="","","X")</f>
        <v/>
      </c>
      <c r="AC25" s="283" t="str">
        <f>IF(Evals!AA23="","","X")</f>
        <v/>
      </c>
      <c r="AD25" s="283" t="str">
        <f>IF(Evals!M23="","","X")</f>
        <v/>
      </c>
      <c r="AE25" s="283" t="str">
        <f>IF(Evals!AH23="","","X")</f>
        <v/>
      </c>
      <c r="AF25" s="765">
        <f t="shared" si="21"/>
        <v>1</v>
      </c>
      <c r="AG25" s="766" t="str">
        <f t="shared" si="22"/>
        <v/>
      </c>
      <c r="AH25" s="767" t="str">
        <f t="shared" si="5"/>
        <v/>
      </c>
      <c r="AI25" s="768" t="str">
        <f t="shared" si="6"/>
        <v/>
      </c>
      <c r="AJ25" s="769" t="e">
        <f t="shared" si="7"/>
        <v>#VALUE!</v>
      </c>
      <c r="AK25" s="274"/>
      <c r="AL25" s="347"/>
      <c r="AM25" s="736" t="str">
        <f t="shared" si="0"/>
        <v/>
      </c>
      <c r="AN25" s="753" t="str">
        <f>IF('APFT Data'!G24="RETEST","X","")</f>
        <v/>
      </c>
      <c r="AO25" s="753" t="str">
        <f>IF('Ht-Wt'!J23="NO-GO","X","")</f>
        <v/>
      </c>
      <c r="AP25" s="753" t="str">
        <f>IF(Evals!AX56&gt;=1,"X","")</f>
        <v/>
      </c>
      <c r="AQ25" s="736" t="str">
        <f t="shared" si="8"/>
        <v/>
      </c>
      <c r="AR25" s="736" t="str">
        <f t="shared" si="9"/>
        <v>X</v>
      </c>
      <c r="AS25" s="736" t="str">
        <f t="shared" si="10"/>
        <v/>
      </c>
      <c r="AT25" s="754" t="str">
        <f t="shared" si="1"/>
        <v/>
      </c>
      <c r="AU25" s="755">
        <f t="shared" si="11"/>
        <v>0</v>
      </c>
      <c r="AV25" s="755" t="str">
        <f t="shared" si="2"/>
        <v/>
      </c>
      <c r="AW25" s="755">
        <f t="shared" si="12"/>
        <v>0.2</v>
      </c>
      <c r="AX25" s="756" t="str">
        <f>IF(AS25&gt;=1,"",Evals!BX56)</f>
        <v/>
      </c>
      <c r="AY25" s="755">
        <f t="shared" si="13"/>
        <v>0.35</v>
      </c>
      <c r="AZ25" s="757" t="str">
        <f t="shared" si="14"/>
        <v/>
      </c>
      <c r="BA25" s="758" t="str">
        <f>IF('Ht-Wt'!J23="NO-GO","X","")</f>
        <v/>
      </c>
      <c r="BB25" s="759" t="str">
        <f>IF('APFT Data'!P24="FAIL","X","")</f>
        <v/>
      </c>
      <c r="BC25" s="759" t="str">
        <f t="shared" si="15"/>
        <v/>
      </c>
      <c r="BD25" s="759" t="str">
        <f t="shared" si="3"/>
        <v/>
      </c>
      <c r="BE25" s="736" t="str">
        <f t="shared" si="16"/>
        <v>X</v>
      </c>
      <c r="BF25" s="736">
        <f>COUNTIF('1059 Data'!C26,"SUP")</f>
        <v>0</v>
      </c>
      <c r="BG25" s="736">
        <f>COUNTIF('1059 Data'!G26,"SUP")</f>
        <v>0</v>
      </c>
      <c r="BH25" s="736">
        <f>COUNTIF('1059 Data'!V26,"SUP")</f>
        <v>0</v>
      </c>
      <c r="BI25" s="736">
        <f>COUNTIF('1059 Data'!Y26,"SUP")</f>
        <v>0</v>
      </c>
      <c r="BJ25" s="736">
        <f>COUNTIF('1059 Data'!O26,"SUP")</f>
        <v>0</v>
      </c>
      <c r="BK25" s="736">
        <f t="shared" si="17"/>
        <v>0</v>
      </c>
      <c r="BL25" s="736">
        <f t="shared" si="18"/>
        <v>0</v>
      </c>
      <c r="BM25" s="736" t="str">
        <f t="shared" si="19"/>
        <v/>
      </c>
      <c r="BN25" s="713">
        <f t="shared" si="20"/>
        <v>0</v>
      </c>
      <c r="BO25" s="770"/>
      <c r="BP25" s="770"/>
      <c r="BQ25" s="770"/>
      <c r="BR25" s="771"/>
      <c r="BS25" s="771"/>
      <c r="BT25" s="771"/>
      <c r="BU25" s="771"/>
      <c r="BV25" s="771"/>
      <c r="BW25" s="771"/>
      <c r="BX25" s="771"/>
      <c r="BY25" s="771"/>
      <c r="BZ25" s="771"/>
      <c r="CA25" s="771"/>
      <c r="CB25" s="771"/>
      <c r="CC25" s="771"/>
      <c r="CD25" s="771"/>
      <c r="CE25" s="771"/>
      <c r="CF25" s="771"/>
      <c r="CG25" s="771"/>
      <c r="CH25" s="771"/>
      <c r="CI25" s="771"/>
      <c r="CJ25" s="771"/>
      <c r="CK25" s="771"/>
      <c r="CL25" s="771"/>
      <c r="CM25" s="771"/>
      <c r="CN25" s="771"/>
      <c r="CO25" s="771"/>
      <c r="CP25" s="771"/>
      <c r="CQ25" s="771"/>
      <c r="CR25" s="771"/>
      <c r="CS25" s="771"/>
      <c r="CT25" s="771"/>
      <c r="CU25" s="771"/>
      <c r="CV25" s="771"/>
      <c r="CW25" s="771"/>
      <c r="CX25" s="771"/>
      <c r="CY25" s="771"/>
      <c r="CZ25" s="771"/>
      <c r="DA25" s="771"/>
      <c r="DB25" s="771"/>
      <c r="DC25" s="771"/>
      <c r="DD25" s="771"/>
      <c r="DE25" s="771"/>
      <c r="DF25" s="771"/>
      <c r="DG25" s="771"/>
      <c r="DH25" s="771"/>
      <c r="DI25" s="771"/>
      <c r="DJ25" s="771"/>
      <c r="DK25" s="771"/>
      <c r="DL25" s="771"/>
      <c r="DM25" s="771"/>
      <c r="DN25" s="771"/>
      <c r="DO25" s="771"/>
      <c r="DP25" s="771"/>
      <c r="DQ25" s="771"/>
      <c r="DR25" s="771"/>
      <c r="DS25" s="771"/>
      <c r="DT25" s="771"/>
      <c r="DU25" s="771"/>
      <c r="DV25" s="771"/>
      <c r="DW25" s="771"/>
      <c r="DX25" s="771"/>
      <c r="DY25" s="771"/>
      <c r="DZ25" s="771"/>
      <c r="EA25" s="771"/>
    </row>
    <row r="26" spans="1:131" s="772" customFormat="1" ht="21.95" customHeight="1" x14ac:dyDescent="0.25">
      <c r="A26" s="1146" t="str">
        <f>T(Admin!D25)</f>
        <v/>
      </c>
      <c r="B26" s="1147"/>
      <c r="C26" s="1130"/>
      <c r="D26" s="1131"/>
      <c r="E26" s="205"/>
      <c r="F26" s="205"/>
      <c r="G26" s="1115"/>
      <c r="H26" s="1116"/>
      <c r="I26" s="205"/>
      <c r="J26" s="205"/>
      <c r="K26" s="1115"/>
      <c r="L26" s="1116"/>
      <c r="M26" s="205"/>
      <c r="N26" s="205"/>
      <c r="O26" s="1115"/>
      <c r="P26" s="1116"/>
      <c r="Q26" s="205"/>
      <c r="R26" s="205"/>
      <c r="S26" s="760" t="str">
        <f>IF(C26="","",'Exam Records Sheets'!F606)</f>
        <v/>
      </c>
      <c r="T26" s="761" t="str">
        <f>IF(C26="","",'Exam Records Sheets'!I606)</f>
        <v/>
      </c>
      <c r="U26" s="277">
        <f t="shared" si="4"/>
        <v>0</v>
      </c>
      <c r="V26" s="762" t="str">
        <f ca="1">IF('APFT Data'!T25="","",'APFT Data'!T25)</f>
        <v/>
      </c>
      <c r="W26" s="763">
        <f>COUNTIF('1059 Data'!C27:AB27,"SUP")</f>
        <v>0</v>
      </c>
      <c r="X26" s="764" t="str">
        <f>IF(Evals!F57="","","X")</f>
        <v/>
      </c>
      <c r="Y26" s="283" t="str">
        <f>IF(Evals!M57="","","X")</f>
        <v/>
      </c>
      <c r="Z26" s="283" t="str">
        <f>IF(Evals!T57="","","X")</f>
        <v/>
      </c>
      <c r="AA26" s="283" t="str">
        <f>IF(Evals!T24="","","X")</f>
        <v/>
      </c>
      <c r="AB26" s="283" t="str">
        <f>IF(Evals!AO24="","","X")</f>
        <v/>
      </c>
      <c r="AC26" s="283" t="str">
        <f>IF(Evals!AA24="","","X")</f>
        <v/>
      </c>
      <c r="AD26" s="283" t="str">
        <f>IF(Evals!M24="","","X")</f>
        <v/>
      </c>
      <c r="AE26" s="283" t="str">
        <f>IF(Evals!AH24="","","X")</f>
        <v/>
      </c>
      <c r="AF26" s="765">
        <f t="shared" si="21"/>
        <v>1</v>
      </c>
      <c r="AG26" s="766" t="str">
        <f t="shared" si="22"/>
        <v/>
      </c>
      <c r="AH26" s="767" t="str">
        <f t="shared" si="5"/>
        <v/>
      </c>
      <c r="AI26" s="768" t="str">
        <f t="shared" si="6"/>
        <v/>
      </c>
      <c r="AJ26" s="769" t="e">
        <f t="shared" si="7"/>
        <v>#VALUE!</v>
      </c>
      <c r="AK26" s="274"/>
      <c r="AL26" s="347"/>
      <c r="AM26" s="736" t="str">
        <f t="shared" si="0"/>
        <v/>
      </c>
      <c r="AN26" s="753" t="str">
        <f>IF('APFT Data'!G25="RETEST","X","")</f>
        <v/>
      </c>
      <c r="AO26" s="753" t="str">
        <f>IF('Ht-Wt'!J24="NO-GO","X","")</f>
        <v/>
      </c>
      <c r="AP26" s="753" t="str">
        <f>IF(Evals!AX57&gt;=1,"X","")</f>
        <v/>
      </c>
      <c r="AQ26" s="736" t="str">
        <f t="shared" si="8"/>
        <v/>
      </c>
      <c r="AR26" s="736" t="str">
        <f t="shared" si="9"/>
        <v>X</v>
      </c>
      <c r="AS26" s="736" t="str">
        <f t="shared" si="10"/>
        <v/>
      </c>
      <c r="AT26" s="754" t="str">
        <f t="shared" si="1"/>
        <v/>
      </c>
      <c r="AU26" s="755">
        <f t="shared" si="11"/>
        <v>0</v>
      </c>
      <c r="AV26" s="755" t="str">
        <f t="shared" si="2"/>
        <v/>
      </c>
      <c r="AW26" s="755">
        <f t="shared" si="12"/>
        <v>0.2</v>
      </c>
      <c r="AX26" s="756" t="str">
        <f>IF(AS26&gt;=1,"",Evals!BX57)</f>
        <v/>
      </c>
      <c r="AY26" s="755">
        <f t="shared" si="13"/>
        <v>0.35</v>
      </c>
      <c r="AZ26" s="757" t="str">
        <f t="shared" si="14"/>
        <v/>
      </c>
      <c r="BA26" s="758" t="str">
        <f>IF('Ht-Wt'!J24="NO-GO","X","")</f>
        <v/>
      </c>
      <c r="BB26" s="759" t="str">
        <f>IF('APFT Data'!P25="FAIL","X","")</f>
        <v/>
      </c>
      <c r="BC26" s="759" t="str">
        <f t="shared" si="15"/>
        <v/>
      </c>
      <c r="BD26" s="759" t="str">
        <f t="shared" si="3"/>
        <v/>
      </c>
      <c r="BE26" s="736" t="str">
        <f t="shared" si="16"/>
        <v>X</v>
      </c>
      <c r="BF26" s="736">
        <f>COUNTIF('1059 Data'!C27,"SUP")</f>
        <v>0</v>
      </c>
      <c r="BG26" s="736">
        <f>COUNTIF('1059 Data'!G27,"SUP")</f>
        <v>0</v>
      </c>
      <c r="BH26" s="736">
        <f>COUNTIF('1059 Data'!V27,"SUP")</f>
        <v>0</v>
      </c>
      <c r="BI26" s="736">
        <f>COUNTIF('1059 Data'!Y27,"SUP")</f>
        <v>0</v>
      </c>
      <c r="BJ26" s="736">
        <f>COUNTIF('1059 Data'!O27,"SUP")</f>
        <v>0</v>
      </c>
      <c r="BK26" s="736">
        <f t="shared" si="17"/>
        <v>0</v>
      </c>
      <c r="BL26" s="736">
        <f t="shared" si="18"/>
        <v>0</v>
      </c>
      <c r="BM26" s="736" t="str">
        <f t="shared" si="19"/>
        <v/>
      </c>
      <c r="BN26" s="713">
        <f t="shared" si="20"/>
        <v>0</v>
      </c>
      <c r="BO26" s="770"/>
      <c r="BP26" s="770"/>
      <c r="BQ26" s="770"/>
      <c r="BR26" s="771"/>
      <c r="BS26" s="771"/>
      <c r="BT26" s="771"/>
      <c r="BU26" s="771"/>
      <c r="BV26" s="771"/>
      <c r="BW26" s="771"/>
      <c r="BX26" s="771"/>
      <c r="BY26" s="771"/>
      <c r="BZ26" s="771"/>
      <c r="CA26" s="771"/>
      <c r="CB26" s="771"/>
      <c r="CC26" s="771"/>
      <c r="CD26" s="771"/>
      <c r="CE26" s="771"/>
      <c r="CF26" s="771"/>
      <c r="CG26" s="771"/>
      <c r="CH26" s="771"/>
      <c r="CI26" s="771"/>
      <c r="CJ26" s="771"/>
      <c r="CK26" s="771"/>
      <c r="CL26" s="771"/>
      <c r="CM26" s="771"/>
      <c r="CN26" s="771"/>
      <c r="CO26" s="771"/>
      <c r="CP26" s="771"/>
      <c r="CQ26" s="771"/>
      <c r="CR26" s="771"/>
      <c r="CS26" s="771"/>
      <c r="CT26" s="771"/>
      <c r="CU26" s="771"/>
      <c r="CV26" s="771"/>
      <c r="CW26" s="771"/>
      <c r="CX26" s="771"/>
      <c r="CY26" s="771"/>
      <c r="CZ26" s="771"/>
      <c r="DA26" s="771"/>
      <c r="DB26" s="771"/>
      <c r="DC26" s="771"/>
      <c r="DD26" s="771"/>
      <c r="DE26" s="771"/>
      <c r="DF26" s="771"/>
      <c r="DG26" s="771"/>
      <c r="DH26" s="771"/>
      <c r="DI26" s="771"/>
      <c r="DJ26" s="771"/>
      <c r="DK26" s="771"/>
      <c r="DL26" s="771"/>
      <c r="DM26" s="771"/>
      <c r="DN26" s="771"/>
      <c r="DO26" s="771"/>
      <c r="DP26" s="771"/>
      <c r="DQ26" s="771"/>
      <c r="DR26" s="771"/>
      <c r="DS26" s="771"/>
      <c r="DT26" s="771"/>
      <c r="DU26" s="771"/>
      <c r="DV26" s="771"/>
      <c r="DW26" s="771"/>
      <c r="DX26" s="771"/>
      <c r="DY26" s="771"/>
      <c r="DZ26" s="771"/>
      <c r="EA26" s="771"/>
    </row>
    <row r="27" spans="1:131" s="741" customFormat="1" ht="21.95" customHeight="1" x14ac:dyDescent="0.25">
      <c r="A27" s="1146" t="str">
        <f>T(Admin!D26)</f>
        <v/>
      </c>
      <c r="B27" s="1147"/>
      <c r="C27" s="1130"/>
      <c r="D27" s="1131"/>
      <c r="E27" s="205"/>
      <c r="F27" s="205"/>
      <c r="G27" s="1115"/>
      <c r="H27" s="1116"/>
      <c r="I27" s="205"/>
      <c r="J27" s="205"/>
      <c r="K27" s="1115"/>
      <c r="L27" s="1116"/>
      <c r="M27" s="205"/>
      <c r="N27" s="205"/>
      <c r="O27" s="1115"/>
      <c r="P27" s="1116"/>
      <c r="Q27" s="205"/>
      <c r="R27" s="205"/>
      <c r="S27" s="760" t="str">
        <f>IF(C27="","",'Exam Records Sheets'!F635)</f>
        <v/>
      </c>
      <c r="T27" s="761" t="str">
        <f>IF(C27="","",'Exam Records Sheets'!I635)</f>
        <v/>
      </c>
      <c r="U27" s="277">
        <f t="shared" si="4"/>
        <v>0</v>
      </c>
      <c r="V27" s="762" t="str">
        <f ca="1">IF('APFT Data'!T26="","",'APFT Data'!T26)</f>
        <v/>
      </c>
      <c r="W27" s="763">
        <f>COUNTIF('1059 Data'!C28:AB28,"SUP")</f>
        <v>0</v>
      </c>
      <c r="X27" s="764" t="str">
        <f>IF(Evals!F58="","","X")</f>
        <v/>
      </c>
      <c r="Y27" s="283" t="str">
        <f>IF(Evals!M58="","","X")</f>
        <v/>
      </c>
      <c r="Z27" s="283" t="str">
        <f>IF(Evals!T58="","","X")</f>
        <v/>
      </c>
      <c r="AA27" s="283" t="str">
        <f>IF(Evals!T25="","","X")</f>
        <v/>
      </c>
      <c r="AB27" s="283" t="str">
        <f>IF(Evals!AO25="","","X")</f>
        <v/>
      </c>
      <c r="AC27" s="283" t="str">
        <f>IF(Evals!AA25="","","X")</f>
        <v/>
      </c>
      <c r="AD27" s="283" t="str">
        <f>IF(Evals!M25="","","X")</f>
        <v/>
      </c>
      <c r="AE27" s="283" t="str">
        <f>IF(Evals!AH25="","","X")</f>
        <v/>
      </c>
      <c r="AF27" s="765">
        <f t="shared" si="21"/>
        <v>1</v>
      </c>
      <c r="AG27" s="766" t="str">
        <f t="shared" si="22"/>
        <v/>
      </c>
      <c r="AH27" s="767" t="str">
        <f t="shared" si="5"/>
        <v/>
      </c>
      <c r="AI27" s="768" t="str">
        <f t="shared" si="6"/>
        <v/>
      </c>
      <c r="AJ27" s="769" t="e">
        <f t="shared" si="7"/>
        <v>#VALUE!</v>
      </c>
      <c r="AK27" s="274"/>
      <c r="AL27" s="347"/>
      <c r="AM27" s="736" t="str">
        <f t="shared" si="0"/>
        <v/>
      </c>
      <c r="AN27" s="753" t="str">
        <f>IF('APFT Data'!G26="RETEST","X","")</f>
        <v/>
      </c>
      <c r="AO27" s="753" t="str">
        <f>IF('Ht-Wt'!J25="NO-GO","X","")</f>
        <v/>
      </c>
      <c r="AP27" s="753" t="str">
        <f>IF(Evals!AX58&gt;=1,"X","")</f>
        <v/>
      </c>
      <c r="AQ27" s="736" t="str">
        <f t="shared" si="8"/>
        <v/>
      </c>
      <c r="AR27" s="736" t="str">
        <f t="shared" si="9"/>
        <v>X</v>
      </c>
      <c r="AS27" s="736" t="str">
        <f t="shared" si="10"/>
        <v/>
      </c>
      <c r="AT27" s="754" t="str">
        <f t="shared" si="1"/>
        <v/>
      </c>
      <c r="AU27" s="755">
        <f t="shared" si="11"/>
        <v>0</v>
      </c>
      <c r="AV27" s="755" t="str">
        <f t="shared" si="2"/>
        <v/>
      </c>
      <c r="AW27" s="755">
        <f t="shared" si="12"/>
        <v>0.2</v>
      </c>
      <c r="AX27" s="756" t="str">
        <f>IF(AS27&gt;=1,"",Evals!BX58)</f>
        <v/>
      </c>
      <c r="AY27" s="755">
        <f t="shared" si="13"/>
        <v>0.35</v>
      </c>
      <c r="AZ27" s="757" t="str">
        <f t="shared" si="14"/>
        <v/>
      </c>
      <c r="BA27" s="758" t="str">
        <f>IF('Ht-Wt'!J25="NO-GO","X","")</f>
        <v/>
      </c>
      <c r="BB27" s="759" t="str">
        <f>IF('APFT Data'!P26="FAIL","X","")</f>
        <v/>
      </c>
      <c r="BC27" s="759" t="str">
        <f t="shared" si="15"/>
        <v/>
      </c>
      <c r="BD27" s="759" t="str">
        <f t="shared" si="3"/>
        <v/>
      </c>
      <c r="BE27" s="736" t="str">
        <f t="shared" si="16"/>
        <v>X</v>
      </c>
      <c r="BF27" s="736">
        <f>COUNTIF('1059 Data'!C28,"SUP")</f>
        <v>0</v>
      </c>
      <c r="BG27" s="736">
        <f>COUNTIF('1059 Data'!G28,"SUP")</f>
        <v>0</v>
      </c>
      <c r="BH27" s="736">
        <f>COUNTIF('1059 Data'!V28,"SUP")</f>
        <v>0</v>
      </c>
      <c r="BI27" s="736">
        <f>COUNTIF('1059 Data'!Y28,"SUP")</f>
        <v>0</v>
      </c>
      <c r="BJ27" s="736">
        <f>COUNTIF('1059 Data'!O28,"SUP")</f>
        <v>0</v>
      </c>
      <c r="BK27" s="736">
        <f t="shared" si="17"/>
        <v>0</v>
      </c>
      <c r="BL27" s="736">
        <f t="shared" si="18"/>
        <v>0</v>
      </c>
      <c r="BM27" s="736" t="str">
        <f t="shared" si="19"/>
        <v/>
      </c>
      <c r="BN27" s="713">
        <f t="shared" si="20"/>
        <v>0</v>
      </c>
      <c r="BO27" s="739"/>
      <c r="BP27" s="739"/>
      <c r="BQ27" s="739"/>
      <c r="BR27" s="740"/>
      <c r="BS27" s="740"/>
      <c r="BT27" s="740"/>
      <c r="BU27" s="740"/>
      <c r="BV27" s="740"/>
      <c r="BW27" s="740"/>
      <c r="BX27" s="740"/>
      <c r="BY27" s="740"/>
      <c r="BZ27" s="740"/>
      <c r="CA27" s="740"/>
      <c r="CB27" s="740"/>
      <c r="CC27" s="740"/>
      <c r="CD27" s="740"/>
      <c r="CE27" s="740"/>
      <c r="CF27" s="740"/>
      <c r="CG27" s="740"/>
      <c r="CH27" s="740"/>
      <c r="CI27" s="740"/>
      <c r="CJ27" s="740"/>
      <c r="CK27" s="740"/>
      <c r="CL27" s="740"/>
      <c r="CM27" s="740"/>
      <c r="CN27" s="740"/>
      <c r="CO27" s="740"/>
      <c r="CP27" s="740"/>
      <c r="CQ27" s="740"/>
      <c r="CR27" s="740"/>
      <c r="CS27" s="740"/>
      <c r="CT27" s="740"/>
      <c r="CU27" s="740"/>
      <c r="CV27" s="740"/>
      <c r="CW27" s="740"/>
      <c r="CX27" s="740"/>
      <c r="CY27" s="740"/>
      <c r="CZ27" s="740"/>
      <c r="DA27" s="740"/>
      <c r="DB27" s="740"/>
      <c r="DC27" s="740"/>
      <c r="DD27" s="740"/>
      <c r="DE27" s="740"/>
      <c r="DF27" s="740"/>
      <c r="DG27" s="740"/>
      <c r="DH27" s="740"/>
      <c r="DI27" s="740"/>
      <c r="DJ27" s="740"/>
      <c r="DK27" s="740"/>
      <c r="DL27" s="740"/>
      <c r="DM27" s="740"/>
      <c r="DN27" s="740"/>
      <c r="DO27" s="740"/>
      <c r="DP27" s="740"/>
      <c r="DQ27" s="740"/>
      <c r="DR27" s="740"/>
      <c r="DS27" s="740"/>
      <c r="DT27" s="740"/>
      <c r="DU27" s="740"/>
      <c r="DV27" s="740"/>
      <c r="DW27" s="740"/>
      <c r="DX27" s="740"/>
      <c r="DY27" s="740"/>
      <c r="DZ27" s="740"/>
      <c r="EA27" s="740"/>
    </row>
    <row r="28" spans="1:131" s="741" customFormat="1" ht="21.95" customHeight="1" x14ac:dyDescent="0.25">
      <c r="A28" s="1146" t="str">
        <f>T(Admin!D27)</f>
        <v/>
      </c>
      <c r="B28" s="1147"/>
      <c r="C28" s="1130"/>
      <c r="D28" s="1131"/>
      <c r="E28" s="205"/>
      <c r="F28" s="205"/>
      <c r="G28" s="1115"/>
      <c r="H28" s="1116"/>
      <c r="I28" s="205"/>
      <c r="J28" s="205"/>
      <c r="K28" s="1115"/>
      <c r="L28" s="1116"/>
      <c r="M28" s="205"/>
      <c r="N28" s="205"/>
      <c r="O28" s="1115"/>
      <c r="P28" s="1116"/>
      <c r="Q28" s="205"/>
      <c r="R28" s="205"/>
      <c r="S28" s="760" t="str">
        <f>IF(C28="","",'Exam Records Sheets'!F48)</f>
        <v/>
      </c>
      <c r="T28" s="761" t="str">
        <f>IF(C28="","",'Exam Records Sheets'!I48)</f>
        <v/>
      </c>
      <c r="U28" s="277">
        <f t="shared" si="4"/>
        <v>0</v>
      </c>
      <c r="V28" s="762" t="str">
        <f ca="1">IF('APFT Data'!T27="","",'APFT Data'!T27)</f>
        <v/>
      </c>
      <c r="W28" s="763">
        <f>COUNTIF('1059 Data'!C29:AB29,"SUP")</f>
        <v>0</v>
      </c>
      <c r="X28" s="764" t="str">
        <f>IF(Evals!F59="","","X")</f>
        <v/>
      </c>
      <c r="Y28" s="283" t="str">
        <f>IF(Evals!M59="","","X")</f>
        <v/>
      </c>
      <c r="Z28" s="283" t="str">
        <f>IF(Evals!T59="","","X")</f>
        <v/>
      </c>
      <c r="AA28" s="283" t="str">
        <f>IF(Evals!T26="","","X")</f>
        <v/>
      </c>
      <c r="AB28" s="283" t="str">
        <f>IF(Evals!AO26="","","X")</f>
        <v/>
      </c>
      <c r="AC28" s="283" t="str">
        <f>IF(Evals!AA26="","","X")</f>
        <v/>
      </c>
      <c r="AD28" s="283" t="str">
        <f>IF(Evals!M26="","","X")</f>
        <v/>
      </c>
      <c r="AE28" s="283" t="str">
        <f>IF(Evals!AH26="","","X")</f>
        <v/>
      </c>
      <c r="AF28" s="765">
        <f t="shared" si="21"/>
        <v>1</v>
      </c>
      <c r="AG28" s="766" t="str">
        <f t="shared" si="22"/>
        <v/>
      </c>
      <c r="AH28" s="767" t="str">
        <f t="shared" si="5"/>
        <v/>
      </c>
      <c r="AI28" s="768" t="str">
        <f t="shared" si="6"/>
        <v/>
      </c>
      <c r="AJ28" s="769" t="e">
        <f t="shared" si="7"/>
        <v>#VALUE!</v>
      </c>
      <c r="AK28" s="274"/>
      <c r="AL28" s="347"/>
      <c r="AM28" s="736" t="str">
        <f t="shared" si="0"/>
        <v/>
      </c>
      <c r="AN28" s="753" t="str">
        <f>IF('APFT Data'!G27="RETEST","X","")</f>
        <v/>
      </c>
      <c r="AO28" s="753" t="str">
        <f>IF('Ht-Wt'!J26="NO-GO","X","")</f>
        <v/>
      </c>
      <c r="AP28" s="753" t="str">
        <f>IF(Evals!AX59&gt;=1,"X","")</f>
        <v/>
      </c>
      <c r="AQ28" s="736" t="str">
        <f t="shared" si="8"/>
        <v/>
      </c>
      <c r="AR28" s="736" t="str">
        <f t="shared" si="9"/>
        <v>X</v>
      </c>
      <c r="AS28" s="736" t="str">
        <f t="shared" si="10"/>
        <v/>
      </c>
      <c r="AT28" s="754" t="str">
        <f t="shared" si="1"/>
        <v/>
      </c>
      <c r="AU28" s="755">
        <f t="shared" si="11"/>
        <v>0</v>
      </c>
      <c r="AV28" s="755" t="str">
        <f t="shared" si="2"/>
        <v/>
      </c>
      <c r="AW28" s="755">
        <f t="shared" si="12"/>
        <v>0.2</v>
      </c>
      <c r="AX28" s="756" t="str">
        <f>IF(AS28&gt;=1,"",Evals!BX59)</f>
        <v/>
      </c>
      <c r="AY28" s="755">
        <f t="shared" si="13"/>
        <v>0.35</v>
      </c>
      <c r="AZ28" s="757" t="str">
        <f t="shared" si="14"/>
        <v/>
      </c>
      <c r="BA28" s="758" t="str">
        <f>IF('Ht-Wt'!J26="NO-GO","X","")</f>
        <v/>
      </c>
      <c r="BB28" s="759" t="str">
        <f>IF('APFT Data'!P27="FAIL","X","")</f>
        <v/>
      </c>
      <c r="BC28" s="759" t="str">
        <f t="shared" si="15"/>
        <v/>
      </c>
      <c r="BD28" s="759" t="str">
        <f t="shared" si="3"/>
        <v/>
      </c>
      <c r="BE28" s="736" t="str">
        <f t="shared" si="16"/>
        <v>X</v>
      </c>
      <c r="BF28" s="736">
        <f>COUNTIF('1059 Data'!C29,"SUP")</f>
        <v>0</v>
      </c>
      <c r="BG28" s="736">
        <f>COUNTIF('1059 Data'!G29,"SUP")</f>
        <v>0</v>
      </c>
      <c r="BH28" s="736">
        <f>COUNTIF('1059 Data'!V29,"SUP")</f>
        <v>0</v>
      </c>
      <c r="BI28" s="736">
        <f>COUNTIF('1059 Data'!Y29,"SUP")</f>
        <v>0</v>
      </c>
      <c r="BJ28" s="736">
        <f>COUNTIF('1059 Data'!O29,"SUP")</f>
        <v>0</v>
      </c>
      <c r="BK28" s="736">
        <f t="shared" si="17"/>
        <v>0</v>
      </c>
      <c r="BL28" s="736">
        <f t="shared" si="18"/>
        <v>0</v>
      </c>
      <c r="BM28" s="736" t="str">
        <f t="shared" si="19"/>
        <v/>
      </c>
      <c r="BN28" s="713">
        <f t="shared" si="20"/>
        <v>0</v>
      </c>
      <c r="BO28" s="739"/>
      <c r="BP28" s="739"/>
      <c r="BQ28" s="739"/>
      <c r="BR28" s="740"/>
      <c r="BS28" s="740"/>
      <c r="BT28" s="740"/>
      <c r="BU28" s="740"/>
      <c r="BV28" s="740"/>
      <c r="BW28" s="740"/>
      <c r="BX28" s="740"/>
      <c r="BY28" s="740"/>
      <c r="BZ28" s="740"/>
      <c r="CA28" s="740"/>
      <c r="CB28" s="740"/>
      <c r="CC28" s="740"/>
      <c r="CD28" s="740"/>
      <c r="CE28" s="740"/>
      <c r="CF28" s="740"/>
      <c r="CG28" s="740"/>
      <c r="CH28" s="740"/>
      <c r="CI28" s="740"/>
      <c r="CJ28" s="740"/>
      <c r="CK28" s="740"/>
      <c r="CL28" s="740"/>
      <c r="CM28" s="740"/>
      <c r="CN28" s="740"/>
      <c r="CO28" s="740"/>
      <c r="CP28" s="740"/>
      <c r="CQ28" s="740"/>
      <c r="CR28" s="740"/>
      <c r="CS28" s="740"/>
      <c r="CT28" s="740"/>
      <c r="CU28" s="740"/>
      <c r="CV28" s="740"/>
      <c r="CW28" s="740"/>
      <c r="CX28" s="740"/>
      <c r="CY28" s="740"/>
      <c r="CZ28" s="740"/>
      <c r="DA28" s="740"/>
      <c r="DB28" s="740"/>
      <c r="DC28" s="740"/>
      <c r="DD28" s="740"/>
      <c r="DE28" s="740"/>
      <c r="DF28" s="740"/>
      <c r="DG28" s="740"/>
      <c r="DH28" s="740"/>
      <c r="DI28" s="740"/>
      <c r="DJ28" s="740"/>
      <c r="DK28" s="740"/>
      <c r="DL28" s="740"/>
      <c r="DM28" s="740"/>
      <c r="DN28" s="740"/>
      <c r="DO28" s="740"/>
      <c r="DP28" s="740"/>
      <c r="DQ28" s="740"/>
      <c r="DR28" s="740"/>
      <c r="DS28" s="740"/>
      <c r="DT28" s="740"/>
      <c r="DU28" s="740"/>
      <c r="DV28" s="740"/>
      <c r="DW28" s="740"/>
      <c r="DX28" s="740"/>
      <c r="DY28" s="740"/>
      <c r="DZ28" s="740"/>
      <c r="EA28" s="740"/>
    </row>
    <row r="29" spans="1:131" s="741" customFormat="1" ht="21.95" customHeight="1" x14ac:dyDescent="0.25">
      <c r="A29" s="1146" t="str">
        <f>T(Admin!D28)</f>
        <v/>
      </c>
      <c r="B29" s="1147"/>
      <c r="C29" s="1130"/>
      <c r="D29" s="1131"/>
      <c r="E29" s="205"/>
      <c r="F29" s="205"/>
      <c r="G29" s="1115"/>
      <c r="H29" s="1116"/>
      <c r="I29" s="205"/>
      <c r="J29" s="205"/>
      <c r="K29" s="1115"/>
      <c r="L29" s="1116"/>
      <c r="M29" s="205"/>
      <c r="N29" s="205"/>
      <c r="O29" s="1115"/>
      <c r="P29" s="1116"/>
      <c r="Q29" s="205"/>
      <c r="R29" s="205"/>
      <c r="S29" s="760" t="str">
        <f>IF(C29="","",'Exam Records Sheets'!F49)</f>
        <v/>
      </c>
      <c r="T29" s="761" t="str">
        <f>IF(C29="","",'Exam Records Sheets'!I49)</f>
        <v/>
      </c>
      <c r="U29" s="277">
        <f t="shared" si="4"/>
        <v>0</v>
      </c>
      <c r="V29" s="762" t="str">
        <f ca="1">IF('APFT Data'!T28="","",'APFT Data'!T28)</f>
        <v/>
      </c>
      <c r="W29" s="763">
        <f>COUNTIF('1059 Data'!C30:AB30,"SUP")</f>
        <v>0</v>
      </c>
      <c r="X29" s="764" t="str">
        <f>IF(Evals!F60="","","X")</f>
        <v/>
      </c>
      <c r="Y29" s="283" t="str">
        <f>IF(Evals!M60="","","X")</f>
        <v/>
      </c>
      <c r="Z29" s="283" t="str">
        <f>IF(Evals!T60="","","X")</f>
        <v/>
      </c>
      <c r="AA29" s="283" t="str">
        <f>IF(Evals!T27="","","X")</f>
        <v/>
      </c>
      <c r="AB29" s="283" t="str">
        <f>IF(Evals!AO27="","","X")</f>
        <v/>
      </c>
      <c r="AC29" s="283" t="str">
        <f>IF(Evals!AA27="","","X")</f>
        <v/>
      </c>
      <c r="AD29" s="283" t="str">
        <f>IF(Evals!M27="","","X")</f>
        <v/>
      </c>
      <c r="AE29" s="283" t="str">
        <f>IF(Evals!AH27="","","X")</f>
        <v/>
      </c>
      <c r="AF29" s="765">
        <f t="shared" si="21"/>
        <v>1</v>
      </c>
      <c r="AG29" s="766" t="str">
        <f t="shared" si="22"/>
        <v/>
      </c>
      <c r="AH29" s="767" t="str">
        <f t="shared" si="5"/>
        <v/>
      </c>
      <c r="AI29" s="768" t="str">
        <f t="shared" si="6"/>
        <v/>
      </c>
      <c r="AJ29" s="769" t="e">
        <f t="shared" si="7"/>
        <v>#VALUE!</v>
      </c>
      <c r="AK29" s="274"/>
      <c r="AL29" s="347"/>
      <c r="AM29" s="736" t="str">
        <f t="shared" si="0"/>
        <v/>
      </c>
      <c r="AN29" s="753" t="str">
        <f>IF('APFT Data'!G28="RETEST","X","")</f>
        <v/>
      </c>
      <c r="AO29" s="753" t="str">
        <f>IF('Ht-Wt'!J27="NO-GO","X","")</f>
        <v/>
      </c>
      <c r="AP29" s="753" t="str">
        <f>IF(Evals!AX60&gt;=1,"X","")</f>
        <v/>
      </c>
      <c r="AQ29" s="736" t="str">
        <f t="shared" si="8"/>
        <v/>
      </c>
      <c r="AR29" s="736" t="str">
        <f t="shared" si="9"/>
        <v>X</v>
      </c>
      <c r="AS29" s="736" t="str">
        <f t="shared" si="10"/>
        <v/>
      </c>
      <c r="AT29" s="754" t="str">
        <f t="shared" si="1"/>
        <v/>
      </c>
      <c r="AU29" s="755">
        <f t="shared" si="11"/>
        <v>0</v>
      </c>
      <c r="AV29" s="755" t="str">
        <f t="shared" si="2"/>
        <v/>
      </c>
      <c r="AW29" s="755">
        <f t="shared" si="12"/>
        <v>0.2</v>
      </c>
      <c r="AX29" s="756" t="str">
        <f>IF(AS29&gt;=1,"",Evals!BX60)</f>
        <v/>
      </c>
      <c r="AY29" s="755">
        <f t="shared" si="13"/>
        <v>0.35</v>
      </c>
      <c r="AZ29" s="757" t="str">
        <f t="shared" si="14"/>
        <v/>
      </c>
      <c r="BA29" s="758" t="str">
        <f>IF('Ht-Wt'!J27="NO-GO","X","")</f>
        <v/>
      </c>
      <c r="BB29" s="759" t="str">
        <f>IF('APFT Data'!P28="FAIL","X","")</f>
        <v/>
      </c>
      <c r="BC29" s="759" t="str">
        <f t="shared" si="15"/>
        <v/>
      </c>
      <c r="BD29" s="759" t="str">
        <f t="shared" si="3"/>
        <v/>
      </c>
      <c r="BE29" s="736" t="str">
        <f t="shared" si="16"/>
        <v>X</v>
      </c>
      <c r="BF29" s="736">
        <f>COUNTIF('1059 Data'!C30,"SUP")</f>
        <v>0</v>
      </c>
      <c r="BG29" s="736">
        <f>COUNTIF('1059 Data'!G30,"SUP")</f>
        <v>0</v>
      </c>
      <c r="BH29" s="736">
        <f>COUNTIF('1059 Data'!V30,"SUP")</f>
        <v>0</v>
      </c>
      <c r="BI29" s="736">
        <f>COUNTIF('1059 Data'!Y30,"SUP")</f>
        <v>0</v>
      </c>
      <c r="BJ29" s="736">
        <f>COUNTIF('1059 Data'!O30,"SUP")</f>
        <v>0</v>
      </c>
      <c r="BK29" s="736">
        <f t="shared" si="17"/>
        <v>0</v>
      </c>
      <c r="BL29" s="736">
        <f t="shared" si="18"/>
        <v>0</v>
      </c>
      <c r="BM29" s="736" t="str">
        <f t="shared" si="19"/>
        <v/>
      </c>
      <c r="BN29" s="713">
        <f t="shared" si="20"/>
        <v>0</v>
      </c>
      <c r="BO29" s="739"/>
      <c r="BP29" s="739"/>
      <c r="BQ29" s="739"/>
      <c r="BR29" s="740"/>
      <c r="BS29" s="740"/>
      <c r="BT29" s="740"/>
      <c r="BU29" s="740"/>
      <c r="BV29" s="740"/>
      <c r="BW29" s="740"/>
      <c r="BX29" s="740"/>
      <c r="BY29" s="740"/>
      <c r="BZ29" s="740"/>
      <c r="CA29" s="740"/>
      <c r="CB29" s="740"/>
      <c r="CC29" s="740"/>
      <c r="CD29" s="740"/>
      <c r="CE29" s="740"/>
      <c r="CF29" s="740"/>
      <c r="CG29" s="740"/>
      <c r="CH29" s="740"/>
      <c r="CI29" s="740"/>
      <c r="CJ29" s="740"/>
      <c r="CK29" s="740"/>
      <c r="CL29" s="740"/>
      <c r="CM29" s="740"/>
      <c r="CN29" s="740"/>
      <c r="CO29" s="740"/>
      <c r="CP29" s="740"/>
      <c r="CQ29" s="740"/>
      <c r="CR29" s="740"/>
      <c r="CS29" s="740"/>
      <c r="CT29" s="740"/>
      <c r="CU29" s="740"/>
      <c r="CV29" s="740"/>
      <c r="CW29" s="740"/>
      <c r="CX29" s="740"/>
      <c r="CY29" s="740"/>
      <c r="CZ29" s="740"/>
      <c r="DA29" s="740"/>
      <c r="DB29" s="740"/>
      <c r="DC29" s="740"/>
      <c r="DD29" s="740"/>
      <c r="DE29" s="740"/>
      <c r="DF29" s="740"/>
      <c r="DG29" s="740"/>
      <c r="DH29" s="740"/>
      <c r="DI29" s="740"/>
      <c r="DJ29" s="740"/>
      <c r="DK29" s="740"/>
      <c r="DL29" s="740"/>
      <c r="DM29" s="740"/>
      <c r="DN29" s="740"/>
      <c r="DO29" s="740"/>
      <c r="DP29" s="740"/>
      <c r="DQ29" s="740"/>
      <c r="DR29" s="740"/>
      <c r="DS29" s="740"/>
      <c r="DT29" s="740"/>
      <c r="DU29" s="740"/>
      <c r="DV29" s="740"/>
      <c r="DW29" s="740"/>
      <c r="DX29" s="740"/>
      <c r="DY29" s="740"/>
      <c r="DZ29" s="740"/>
      <c r="EA29" s="740"/>
    </row>
    <row r="30" spans="1:131" s="741" customFormat="1" ht="21.95" customHeight="1" x14ac:dyDescent="0.25">
      <c r="A30" s="1146" t="str">
        <f>T(Admin!D29)</f>
        <v/>
      </c>
      <c r="B30" s="1147"/>
      <c r="C30" s="1130"/>
      <c r="D30" s="1131"/>
      <c r="E30" s="205"/>
      <c r="F30" s="205"/>
      <c r="G30" s="1115"/>
      <c r="H30" s="1116"/>
      <c r="I30" s="205"/>
      <c r="J30" s="205"/>
      <c r="K30" s="1115"/>
      <c r="L30" s="1116"/>
      <c r="M30" s="205"/>
      <c r="N30" s="205"/>
      <c r="O30" s="1115"/>
      <c r="P30" s="1116"/>
      <c r="Q30" s="205"/>
      <c r="R30" s="205"/>
      <c r="S30" s="760" t="str">
        <f>IF(C30="","",'Exam Records Sheets'!F50)</f>
        <v/>
      </c>
      <c r="T30" s="761" t="str">
        <f>IF(C30="","",'Exam Records Sheets'!I50)</f>
        <v/>
      </c>
      <c r="U30" s="277">
        <f t="shared" si="4"/>
        <v>0</v>
      </c>
      <c r="V30" s="762" t="str">
        <f ca="1">IF('APFT Data'!T29="","",'APFT Data'!T29)</f>
        <v/>
      </c>
      <c r="W30" s="763">
        <f>COUNTIF('1059 Data'!C31:AB31,"SUP")</f>
        <v>0</v>
      </c>
      <c r="X30" s="764" t="str">
        <f>IF(Evals!F61="","","X")</f>
        <v/>
      </c>
      <c r="Y30" s="283" t="str">
        <f>IF(Evals!M61="","","X")</f>
        <v/>
      </c>
      <c r="Z30" s="283" t="str">
        <f>IF(Evals!T61="","","X")</f>
        <v/>
      </c>
      <c r="AA30" s="283" t="str">
        <f>IF(Evals!T28="","","X")</f>
        <v/>
      </c>
      <c r="AB30" s="283" t="str">
        <f>IF(Evals!AO28="","","X")</f>
        <v/>
      </c>
      <c r="AC30" s="283" t="str">
        <f>IF(Evals!AA28="","","X")</f>
        <v/>
      </c>
      <c r="AD30" s="283" t="str">
        <f>IF(Evals!M28="","","X")</f>
        <v/>
      </c>
      <c r="AE30" s="283" t="str">
        <f>IF(Evals!AH28="","","X")</f>
        <v/>
      </c>
      <c r="AF30" s="765">
        <f t="shared" si="21"/>
        <v>1</v>
      </c>
      <c r="AG30" s="766" t="str">
        <f t="shared" si="22"/>
        <v/>
      </c>
      <c r="AH30" s="767" t="str">
        <f t="shared" si="5"/>
        <v/>
      </c>
      <c r="AI30" s="768" t="str">
        <f t="shared" si="6"/>
        <v/>
      </c>
      <c r="AJ30" s="769" t="e">
        <f t="shared" si="7"/>
        <v>#VALUE!</v>
      </c>
      <c r="AK30" s="274"/>
      <c r="AL30" s="347"/>
      <c r="AM30" s="736" t="str">
        <f t="shared" si="0"/>
        <v/>
      </c>
      <c r="AN30" s="753" t="str">
        <f>IF('APFT Data'!G29="RETEST","X","")</f>
        <v/>
      </c>
      <c r="AO30" s="753" t="str">
        <f>IF('Ht-Wt'!J28="NO-GO","X","")</f>
        <v/>
      </c>
      <c r="AP30" s="753" t="str">
        <f>IF(Evals!AX61&gt;=1,"X","")</f>
        <v/>
      </c>
      <c r="AQ30" s="736" t="str">
        <f t="shared" si="8"/>
        <v/>
      </c>
      <c r="AR30" s="736" t="str">
        <f t="shared" si="9"/>
        <v>X</v>
      </c>
      <c r="AS30" s="736" t="str">
        <f t="shared" si="10"/>
        <v/>
      </c>
      <c r="AT30" s="754" t="str">
        <f t="shared" si="1"/>
        <v/>
      </c>
      <c r="AU30" s="755">
        <f t="shared" si="11"/>
        <v>0</v>
      </c>
      <c r="AV30" s="755" t="str">
        <f t="shared" si="2"/>
        <v/>
      </c>
      <c r="AW30" s="755">
        <f t="shared" si="12"/>
        <v>0.2</v>
      </c>
      <c r="AX30" s="756" t="str">
        <f>IF(AS30&gt;=1,"",Evals!BX61)</f>
        <v/>
      </c>
      <c r="AY30" s="755">
        <f t="shared" si="13"/>
        <v>0.35</v>
      </c>
      <c r="AZ30" s="757" t="str">
        <f t="shared" si="14"/>
        <v/>
      </c>
      <c r="BA30" s="758" t="str">
        <f>IF('Ht-Wt'!J28="NO-GO","X","")</f>
        <v/>
      </c>
      <c r="BB30" s="759" t="str">
        <f>IF('APFT Data'!P29="FAIL","X","")</f>
        <v/>
      </c>
      <c r="BC30" s="759" t="str">
        <f t="shared" si="15"/>
        <v/>
      </c>
      <c r="BD30" s="759" t="str">
        <f t="shared" si="3"/>
        <v/>
      </c>
      <c r="BE30" s="736" t="str">
        <f t="shared" si="16"/>
        <v>X</v>
      </c>
      <c r="BF30" s="736">
        <f>COUNTIF('1059 Data'!C31,"SUP")</f>
        <v>0</v>
      </c>
      <c r="BG30" s="736">
        <f>COUNTIF('1059 Data'!G31,"SUP")</f>
        <v>0</v>
      </c>
      <c r="BH30" s="736">
        <f>COUNTIF('1059 Data'!V31,"SUP")</f>
        <v>0</v>
      </c>
      <c r="BI30" s="736">
        <f>COUNTIF('1059 Data'!Y31,"SUP")</f>
        <v>0</v>
      </c>
      <c r="BJ30" s="736">
        <f>COUNTIF('1059 Data'!O31,"SUP")</f>
        <v>0</v>
      </c>
      <c r="BK30" s="736">
        <f t="shared" si="17"/>
        <v>0</v>
      </c>
      <c r="BL30" s="736">
        <f t="shared" si="18"/>
        <v>0</v>
      </c>
      <c r="BM30" s="736" t="str">
        <f t="shared" si="19"/>
        <v/>
      </c>
      <c r="BN30" s="713">
        <f t="shared" si="20"/>
        <v>0</v>
      </c>
      <c r="BO30" s="739"/>
      <c r="BP30" s="739"/>
      <c r="BQ30" s="739"/>
      <c r="BR30" s="740"/>
      <c r="BS30" s="740"/>
      <c r="BT30" s="740"/>
      <c r="BU30" s="740"/>
      <c r="BV30" s="740"/>
      <c r="BW30" s="740"/>
      <c r="BX30" s="740"/>
      <c r="BY30" s="740"/>
      <c r="BZ30" s="740"/>
      <c r="CA30" s="740"/>
      <c r="CB30" s="740"/>
      <c r="CC30" s="740"/>
      <c r="CD30" s="740"/>
      <c r="CE30" s="740"/>
      <c r="CF30" s="740"/>
      <c r="CG30" s="740"/>
      <c r="CH30" s="740"/>
      <c r="CI30" s="740"/>
      <c r="CJ30" s="740"/>
      <c r="CK30" s="740"/>
      <c r="CL30" s="740"/>
      <c r="CM30" s="740"/>
      <c r="CN30" s="740"/>
      <c r="CO30" s="740"/>
      <c r="CP30" s="740"/>
      <c r="CQ30" s="740"/>
      <c r="CR30" s="740"/>
      <c r="CS30" s="740"/>
      <c r="CT30" s="740"/>
      <c r="CU30" s="740"/>
      <c r="CV30" s="740"/>
      <c r="CW30" s="740"/>
      <c r="CX30" s="740"/>
      <c r="CY30" s="740"/>
      <c r="CZ30" s="740"/>
      <c r="DA30" s="740"/>
      <c r="DB30" s="740"/>
      <c r="DC30" s="740"/>
      <c r="DD30" s="740"/>
      <c r="DE30" s="740"/>
      <c r="DF30" s="740"/>
      <c r="DG30" s="740"/>
      <c r="DH30" s="740"/>
      <c r="DI30" s="740"/>
      <c r="DJ30" s="740"/>
      <c r="DK30" s="740"/>
      <c r="DL30" s="740"/>
      <c r="DM30" s="740"/>
      <c r="DN30" s="740"/>
      <c r="DO30" s="740"/>
      <c r="DP30" s="740"/>
      <c r="DQ30" s="740"/>
      <c r="DR30" s="740"/>
      <c r="DS30" s="740"/>
      <c r="DT30" s="740"/>
      <c r="DU30" s="740"/>
      <c r="DV30" s="740"/>
      <c r="DW30" s="740"/>
      <c r="DX30" s="740"/>
      <c r="DY30" s="740"/>
      <c r="DZ30" s="740"/>
      <c r="EA30" s="740"/>
    </row>
    <row r="31" spans="1:131" s="741" customFormat="1" ht="21.95" customHeight="1" x14ac:dyDescent="0.25">
      <c r="A31" s="1146" t="str">
        <f>T(Admin!D30)</f>
        <v/>
      </c>
      <c r="B31" s="1147"/>
      <c r="C31" s="1130"/>
      <c r="D31" s="1131"/>
      <c r="E31" s="205"/>
      <c r="F31" s="205"/>
      <c r="G31" s="1115"/>
      <c r="H31" s="1116"/>
      <c r="I31" s="205"/>
      <c r="J31" s="205"/>
      <c r="K31" s="1115"/>
      <c r="L31" s="1116"/>
      <c r="M31" s="205"/>
      <c r="N31" s="205"/>
      <c r="O31" s="1115"/>
      <c r="P31" s="1116"/>
      <c r="Q31" s="205"/>
      <c r="R31" s="205"/>
      <c r="S31" s="760" t="str">
        <f>IF(C31="","",'Exam Records Sheets'!F51)</f>
        <v/>
      </c>
      <c r="T31" s="761" t="str">
        <f>IF(C31="","",'Exam Records Sheets'!I51)</f>
        <v/>
      </c>
      <c r="U31" s="277">
        <f t="shared" si="4"/>
        <v>0</v>
      </c>
      <c r="V31" s="762" t="str">
        <f ca="1">IF('APFT Data'!T30="","",'APFT Data'!T30)</f>
        <v/>
      </c>
      <c r="W31" s="763">
        <f>COUNTIF('1059 Data'!C32:AB32,"SUP")</f>
        <v>0</v>
      </c>
      <c r="X31" s="764" t="str">
        <f>IF(Evals!F62="","","X")</f>
        <v/>
      </c>
      <c r="Y31" s="283" t="str">
        <f>IF(Evals!M62="","","X")</f>
        <v/>
      </c>
      <c r="Z31" s="283" t="str">
        <f>IF(Evals!T62="","","X")</f>
        <v/>
      </c>
      <c r="AA31" s="283" t="str">
        <f>IF(Evals!T29="","","X")</f>
        <v/>
      </c>
      <c r="AB31" s="283" t="str">
        <f>IF(Evals!AO29="","","X")</f>
        <v/>
      </c>
      <c r="AC31" s="283" t="str">
        <f>IF(Evals!AA29="","","X")</f>
        <v/>
      </c>
      <c r="AD31" s="283" t="str">
        <f>IF(Evals!M29="","","X")</f>
        <v/>
      </c>
      <c r="AE31" s="283" t="str">
        <f>IF(Evals!AH29="","","X")</f>
        <v/>
      </c>
      <c r="AF31" s="765">
        <f t="shared" si="21"/>
        <v>1</v>
      </c>
      <c r="AG31" s="766" t="str">
        <f t="shared" si="22"/>
        <v/>
      </c>
      <c r="AH31" s="767" t="str">
        <f t="shared" si="5"/>
        <v/>
      </c>
      <c r="AI31" s="768" t="str">
        <f t="shared" si="6"/>
        <v/>
      </c>
      <c r="AJ31" s="769" t="e">
        <f t="shared" si="7"/>
        <v>#VALUE!</v>
      </c>
      <c r="AK31" s="274"/>
      <c r="AL31" s="347"/>
      <c r="AM31" s="736" t="str">
        <f t="shared" si="0"/>
        <v/>
      </c>
      <c r="AN31" s="753" t="str">
        <f>IF('APFT Data'!G30="RETEST","X","")</f>
        <v/>
      </c>
      <c r="AO31" s="753" t="str">
        <f>IF('Ht-Wt'!J29="NO-GO","X","")</f>
        <v/>
      </c>
      <c r="AP31" s="753" t="str">
        <f>IF(Evals!AX62&gt;=1,"X","")</f>
        <v/>
      </c>
      <c r="AQ31" s="736" t="str">
        <f t="shared" si="8"/>
        <v/>
      </c>
      <c r="AR31" s="736" t="str">
        <f t="shared" si="9"/>
        <v>X</v>
      </c>
      <c r="AS31" s="736" t="str">
        <f t="shared" si="10"/>
        <v/>
      </c>
      <c r="AT31" s="754" t="str">
        <f t="shared" si="1"/>
        <v/>
      </c>
      <c r="AU31" s="755">
        <f t="shared" si="11"/>
        <v>0</v>
      </c>
      <c r="AV31" s="755" t="str">
        <f t="shared" si="2"/>
        <v/>
      </c>
      <c r="AW31" s="755">
        <f t="shared" si="12"/>
        <v>0.2</v>
      </c>
      <c r="AX31" s="756" t="str">
        <f>IF(AS31&gt;=1,"",Evals!BX62)</f>
        <v/>
      </c>
      <c r="AY31" s="755">
        <f t="shared" si="13"/>
        <v>0.35</v>
      </c>
      <c r="AZ31" s="757" t="str">
        <f t="shared" si="14"/>
        <v/>
      </c>
      <c r="BA31" s="758" t="str">
        <f>IF('Ht-Wt'!J29="NO-GO","X","")</f>
        <v/>
      </c>
      <c r="BB31" s="759" t="str">
        <f>IF('APFT Data'!P30="FAIL","X","")</f>
        <v/>
      </c>
      <c r="BC31" s="759" t="str">
        <f t="shared" si="15"/>
        <v/>
      </c>
      <c r="BD31" s="759" t="str">
        <f t="shared" si="3"/>
        <v/>
      </c>
      <c r="BE31" s="736" t="str">
        <f t="shared" si="16"/>
        <v>X</v>
      </c>
      <c r="BF31" s="736">
        <f>COUNTIF('1059 Data'!C32,"SUP")</f>
        <v>0</v>
      </c>
      <c r="BG31" s="736">
        <f>COUNTIF('1059 Data'!G32,"SUP")</f>
        <v>0</v>
      </c>
      <c r="BH31" s="736">
        <f>COUNTIF('1059 Data'!V32,"SUP")</f>
        <v>0</v>
      </c>
      <c r="BI31" s="736">
        <f>COUNTIF('1059 Data'!Y32,"SUP")</f>
        <v>0</v>
      </c>
      <c r="BJ31" s="736">
        <f>COUNTIF('1059 Data'!O32,"SUP")</f>
        <v>0</v>
      </c>
      <c r="BK31" s="736">
        <f t="shared" si="17"/>
        <v>0</v>
      </c>
      <c r="BL31" s="736">
        <f t="shared" si="18"/>
        <v>0</v>
      </c>
      <c r="BM31" s="736" t="str">
        <f t="shared" si="19"/>
        <v/>
      </c>
      <c r="BN31" s="713">
        <f t="shared" si="20"/>
        <v>0</v>
      </c>
      <c r="BO31" s="739"/>
      <c r="BP31" s="739"/>
      <c r="BQ31" s="739"/>
      <c r="BR31" s="740"/>
      <c r="BS31" s="740"/>
      <c r="BT31" s="740"/>
      <c r="BU31" s="740"/>
      <c r="BV31" s="740"/>
      <c r="BW31" s="740"/>
      <c r="BX31" s="740"/>
      <c r="BY31" s="740"/>
      <c r="BZ31" s="740"/>
      <c r="CA31" s="740"/>
      <c r="CB31" s="740"/>
      <c r="CC31" s="740"/>
      <c r="CD31" s="740"/>
      <c r="CE31" s="740"/>
      <c r="CF31" s="740"/>
      <c r="CG31" s="740"/>
      <c r="CH31" s="740"/>
      <c r="CI31" s="740"/>
      <c r="CJ31" s="740"/>
      <c r="CK31" s="740"/>
      <c r="CL31" s="740"/>
      <c r="CM31" s="740"/>
      <c r="CN31" s="740"/>
      <c r="CO31" s="740"/>
      <c r="CP31" s="740"/>
      <c r="CQ31" s="740"/>
      <c r="CR31" s="740"/>
      <c r="CS31" s="740"/>
      <c r="CT31" s="740"/>
      <c r="CU31" s="740"/>
      <c r="CV31" s="740"/>
      <c r="CW31" s="740"/>
      <c r="CX31" s="740"/>
      <c r="CY31" s="740"/>
      <c r="CZ31" s="740"/>
      <c r="DA31" s="740"/>
      <c r="DB31" s="740"/>
      <c r="DC31" s="740"/>
      <c r="DD31" s="740"/>
      <c r="DE31" s="740"/>
      <c r="DF31" s="740"/>
      <c r="DG31" s="740"/>
      <c r="DH31" s="740"/>
      <c r="DI31" s="740"/>
      <c r="DJ31" s="740"/>
      <c r="DK31" s="740"/>
      <c r="DL31" s="740"/>
      <c r="DM31" s="740"/>
      <c r="DN31" s="740"/>
      <c r="DO31" s="740"/>
      <c r="DP31" s="740"/>
      <c r="DQ31" s="740"/>
      <c r="DR31" s="740"/>
      <c r="DS31" s="740"/>
      <c r="DT31" s="740"/>
      <c r="DU31" s="740"/>
      <c r="DV31" s="740"/>
      <c r="DW31" s="740"/>
      <c r="DX31" s="740"/>
      <c r="DY31" s="740"/>
      <c r="DZ31" s="740"/>
      <c r="EA31" s="740"/>
    </row>
    <row r="32" spans="1:131" s="741" customFormat="1" ht="21.95" customHeight="1" x14ac:dyDescent="0.25">
      <c r="A32" s="1146" t="str">
        <f>T(Admin!D31)</f>
        <v/>
      </c>
      <c r="B32" s="1147"/>
      <c r="C32" s="1130"/>
      <c r="D32" s="1131"/>
      <c r="E32" s="205"/>
      <c r="F32" s="205"/>
      <c r="G32" s="1115"/>
      <c r="H32" s="1116"/>
      <c r="I32" s="205"/>
      <c r="J32" s="205"/>
      <c r="K32" s="1115"/>
      <c r="L32" s="1116"/>
      <c r="M32" s="205"/>
      <c r="N32" s="205"/>
      <c r="O32" s="1115"/>
      <c r="P32" s="1116"/>
      <c r="Q32" s="205"/>
      <c r="R32" s="205"/>
      <c r="S32" s="760" t="str">
        <f>IF(C32="","",'Exam Records Sheets'!F52)</f>
        <v/>
      </c>
      <c r="T32" s="761" t="str">
        <f>IF(C32="","",'Exam Records Sheets'!I52)</f>
        <v/>
      </c>
      <c r="U32" s="277">
        <f t="shared" si="4"/>
        <v>0</v>
      </c>
      <c r="V32" s="762" t="str">
        <f ca="1">IF('APFT Data'!T31="","",'APFT Data'!T31)</f>
        <v/>
      </c>
      <c r="W32" s="763">
        <f>COUNTIF('1059 Data'!C33:AB33,"SUP")</f>
        <v>0</v>
      </c>
      <c r="X32" s="764" t="str">
        <f>IF(Evals!F63="","","X")</f>
        <v/>
      </c>
      <c r="Y32" s="283" t="str">
        <f>IF(Evals!M63="","","X")</f>
        <v/>
      </c>
      <c r="Z32" s="283" t="str">
        <f>IF(Evals!T63="","","X")</f>
        <v/>
      </c>
      <c r="AA32" s="283" t="str">
        <f>IF(Evals!T30="","","X")</f>
        <v/>
      </c>
      <c r="AB32" s="283" t="str">
        <f>IF(Evals!AO30="","","X")</f>
        <v/>
      </c>
      <c r="AC32" s="283" t="str">
        <f>IF(Evals!AA30="","","X")</f>
        <v/>
      </c>
      <c r="AD32" s="283" t="str">
        <f>IF(Evals!M30="","","X")</f>
        <v/>
      </c>
      <c r="AE32" s="283" t="str">
        <f>IF(Evals!AH30="","","X")</f>
        <v/>
      </c>
      <c r="AF32" s="765">
        <f t="shared" si="21"/>
        <v>1</v>
      </c>
      <c r="AG32" s="766" t="str">
        <f t="shared" si="22"/>
        <v/>
      </c>
      <c r="AH32" s="767" t="str">
        <f t="shared" si="5"/>
        <v/>
      </c>
      <c r="AI32" s="768" t="str">
        <f t="shared" si="6"/>
        <v/>
      </c>
      <c r="AJ32" s="769" t="e">
        <f t="shared" si="7"/>
        <v>#VALUE!</v>
      </c>
      <c r="AK32" s="274"/>
      <c r="AL32" s="347"/>
      <c r="AM32" s="736" t="str">
        <f t="shared" si="0"/>
        <v/>
      </c>
      <c r="AN32" s="753" t="str">
        <f>IF('APFT Data'!G31="RETEST","X","")</f>
        <v/>
      </c>
      <c r="AO32" s="753" t="str">
        <f>IF('Ht-Wt'!J30="NO-GO","X","")</f>
        <v/>
      </c>
      <c r="AP32" s="753" t="str">
        <f>IF(Evals!AX63&gt;=1,"X","")</f>
        <v/>
      </c>
      <c r="AQ32" s="736" t="str">
        <f t="shared" si="8"/>
        <v/>
      </c>
      <c r="AR32" s="736" t="str">
        <f t="shared" si="9"/>
        <v>X</v>
      </c>
      <c r="AS32" s="736" t="str">
        <f t="shared" si="10"/>
        <v/>
      </c>
      <c r="AT32" s="754" t="str">
        <f t="shared" si="1"/>
        <v/>
      </c>
      <c r="AU32" s="755">
        <f t="shared" si="11"/>
        <v>0</v>
      </c>
      <c r="AV32" s="755" t="str">
        <f t="shared" si="2"/>
        <v/>
      </c>
      <c r="AW32" s="755">
        <f t="shared" si="12"/>
        <v>0.2</v>
      </c>
      <c r="AX32" s="756" t="str">
        <f>IF(AS32&gt;=1,"",Evals!BX63)</f>
        <v/>
      </c>
      <c r="AY32" s="755">
        <f t="shared" si="13"/>
        <v>0.35</v>
      </c>
      <c r="AZ32" s="757" t="str">
        <f t="shared" si="14"/>
        <v/>
      </c>
      <c r="BA32" s="758" t="str">
        <f>IF('Ht-Wt'!J30="NO-GO","X","")</f>
        <v/>
      </c>
      <c r="BB32" s="759" t="str">
        <f>IF('APFT Data'!P31="FAIL","X","")</f>
        <v/>
      </c>
      <c r="BC32" s="759" t="str">
        <f t="shared" si="15"/>
        <v/>
      </c>
      <c r="BD32" s="759" t="str">
        <f t="shared" si="3"/>
        <v/>
      </c>
      <c r="BE32" s="736" t="str">
        <f t="shared" si="16"/>
        <v>X</v>
      </c>
      <c r="BF32" s="736">
        <f>COUNTIF('1059 Data'!C33,"SUP")</f>
        <v>0</v>
      </c>
      <c r="BG32" s="736">
        <f>COUNTIF('1059 Data'!G33,"SUP")</f>
        <v>0</v>
      </c>
      <c r="BH32" s="736">
        <f>COUNTIF('1059 Data'!V33,"SUP")</f>
        <v>0</v>
      </c>
      <c r="BI32" s="736">
        <f>COUNTIF('1059 Data'!Y33,"SUP")</f>
        <v>0</v>
      </c>
      <c r="BJ32" s="736">
        <f>COUNTIF('1059 Data'!O33,"SUP")</f>
        <v>0</v>
      </c>
      <c r="BK32" s="736">
        <f t="shared" si="17"/>
        <v>0</v>
      </c>
      <c r="BL32" s="736">
        <f t="shared" si="18"/>
        <v>0</v>
      </c>
      <c r="BM32" s="736" t="str">
        <f t="shared" si="19"/>
        <v/>
      </c>
      <c r="BN32" s="713">
        <f t="shared" si="20"/>
        <v>0</v>
      </c>
      <c r="BO32" s="739"/>
      <c r="BP32" s="739"/>
      <c r="BQ32" s="739"/>
      <c r="BR32" s="740"/>
      <c r="BS32" s="740"/>
      <c r="BT32" s="740"/>
      <c r="BU32" s="740"/>
      <c r="BV32" s="740"/>
      <c r="BW32" s="740"/>
      <c r="BX32" s="740"/>
      <c r="BY32" s="740"/>
      <c r="BZ32" s="740"/>
      <c r="CA32" s="740"/>
      <c r="CB32" s="740"/>
      <c r="CC32" s="740"/>
      <c r="CD32" s="740"/>
      <c r="CE32" s="740"/>
      <c r="CF32" s="740"/>
      <c r="CG32" s="740"/>
      <c r="CH32" s="740"/>
      <c r="CI32" s="740"/>
      <c r="CJ32" s="740"/>
      <c r="CK32" s="740"/>
      <c r="CL32" s="740"/>
      <c r="CM32" s="740"/>
      <c r="CN32" s="740"/>
      <c r="CO32" s="740"/>
      <c r="CP32" s="740"/>
      <c r="CQ32" s="740"/>
      <c r="CR32" s="740"/>
      <c r="CS32" s="740"/>
      <c r="CT32" s="740"/>
      <c r="CU32" s="740"/>
      <c r="CV32" s="740"/>
      <c r="CW32" s="740"/>
      <c r="CX32" s="740"/>
      <c r="CY32" s="740"/>
      <c r="CZ32" s="740"/>
      <c r="DA32" s="740"/>
      <c r="DB32" s="740"/>
      <c r="DC32" s="740"/>
      <c r="DD32" s="740"/>
      <c r="DE32" s="740"/>
      <c r="DF32" s="740"/>
      <c r="DG32" s="740"/>
      <c r="DH32" s="740"/>
      <c r="DI32" s="740"/>
      <c r="DJ32" s="740"/>
      <c r="DK32" s="740"/>
      <c r="DL32" s="740"/>
      <c r="DM32" s="740"/>
      <c r="DN32" s="740"/>
      <c r="DO32" s="740"/>
      <c r="DP32" s="740"/>
      <c r="DQ32" s="740"/>
      <c r="DR32" s="740"/>
      <c r="DS32" s="740"/>
      <c r="DT32" s="740"/>
      <c r="DU32" s="740"/>
      <c r="DV32" s="740"/>
      <c r="DW32" s="740"/>
      <c r="DX32" s="740"/>
      <c r="DY32" s="740"/>
      <c r="DZ32" s="740"/>
      <c r="EA32" s="740"/>
    </row>
    <row r="33" spans="1:131" s="741" customFormat="1" ht="21.95" customHeight="1" x14ac:dyDescent="0.25">
      <c r="A33" s="1146" t="str">
        <f>T(Admin!D32)</f>
        <v/>
      </c>
      <c r="B33" s="1147"/>
      <c r="C33" s="1130"/>
      <c r="D33" s="1131"/>
      <c r="E33" s="205"/>
      <c r="F33" s="205"/>
      <c r="G33" s="1115"/>
      <c r="H33" s="1116"/>
      <c r="I33" s="205"/>
      <c r="J33" s="205"/>
      <c r="K33" s="1115"/>
      <c r="L33" s="1116"/>
      <c r="M33" s="205"/>
      <c r="N33" s="205"/>
      <c r="O33" s="1115"/>
      <c r="P33" s="1116"/>
      <c r="Q33" s="205"/>
      <c r="R33" s="205"/>
      <c r="S33" s="760" t="str">
        <f>IF(C33="","",'Exam Records Sheets'!F53)</f>
        <v/>
      </c>
      <c r="T33" s="761" t="str">
        <f>IF(C33="","",'Exam Records Sheets'!I53)</f>
        <v/>
      </c>
      <c r="U33" s="277"/>
      <c r="V33" s="762" t="str">
        <f ca="1">IF('APFT Data'!T32="","",'APFT Data'!T32)</f>
        <v/>
      </c>
      <c r="W33" s="763">
        <f>COUNTIF('1059 Data'!C34:AB34,"SUP")</f>
        <v>0</v>
      </c>
      <c r="X33" s="764" t="str">
        <f>IF(Evals!F64="","","X")</f>
        <v/>
      </c>
      <c r="Y33" s="283" t="str">
        <f>IF(Evals!M64="","","X")</f>
        <v/>
      </c>
      <c r="Z33" s="283" t="str">
        <f>IF(Evals!T64="","","X")</f>
        <v/>
      </c>
      <c r="AA33" s="283" t="str">
        <f>IF(Evals!T31="","","X")</f>
        <v/>
      </c>
      <c r="AB33" s="283" t="str">
        <f>IF(Evals!AO31="","","X")</f>
        <v/>
      </c>
      <c r="AC33" s="283" t="str">
        <f>IF(Evals!AA31="","","X")</f>
        <v/>
      </c>
      <c r="AD33" s="283" t="str">
        <f>IF(Evals!M31="","","X")</f>
        <v/>
      </c>
      <c r="AE33" s="283" t="str">
        <f>IF(Evals!AH31="","","X")</f>
        <v/>
      </c>
      <c r="AF33" s="765">
        <f t="shared" si="21"/>
        <v>1</v>
      </c>
      <c r="AG33" s="766" t="str">
        <f t="shared" si="22"/>
        <v/>
      </c>
      <c r="AH33" s="767" t="str">
        <f t="shared" si="5"/>
        <v/>
      </c>
      <c r="AI33" s="768" t="str">
        <f t="shared" si="6"/>
        <v/>
      </c>
      <c r="AJ33" s="769" t="e">
        <f t="shared" si="7"/>
        <v>#VALUE!</v>
      </c>
      <c r="AK33" s="274"/>
      <c r="AL33" s="347"/>
      <c r="AM33" s="736" t="str">
        <f t="shared" si="0"/>
        <v/>
      </c>
      <c r="AN33" s="753" t="str">
        <f>IF('APFT Data'!G32="RETEST","X","")</f>
        <v/>
      </c>
      <c r="AO33" s="753" t="str">
        <f>IF('Ht-Wt'!J31="NO-GO","X","")</f>
        <v/>
      </c>
      <c r="AP33" s="753" t="str">
        <f>IF(Evals!AX64&gt;=1,"X","")</f>
        <v/>
      </c>
      <c r="AQ33" s="736" t="str">
        <f t="shared" si="8"/>
        <v/>
      </c>
      <c r="AR33" s="736" t="str">
        <f t="shared" si="9"/>
        <v>X</v>
      </c>
      <c r="AS33" s="736" t="str">
        <f t="shared" si="10"/>
        <v/>
      </c>
      <c r="AT33" s="754" t="str">
        <f t="shared" si="1"/>
        <v/>
      </c>
      <c r="AU33" s="755">
        <f t="shared" si="11"/>
        <v>0</v>
      </c>
      <c r="AV33" s="755" t="str">
        <f t="shared" si="2"/>
        <v/>
      </c>
      <c r="AW33" s="755">
        <f t="shared" si="12"/>
        <v>0.2</v>
      </c>
      <c r="AX33" s="756" t="str">
        <f>IF(AS33&gt;=1,"",Evals!BX64)</f>
        <v/>
      </c>
      <c r="AY33" s="755">
        <f t="shared" si="13"/>
        <v>0.35</v>
      </c>
      <c r="AZ33" s="757" t="str">
        <f t="shared" si="14"/>
        <v/>
      </c>
      <c r="BA33" s="758" t="str">
        <f>IF('Ht-Wt'!J31="NO-GO","X","")</f>
        <v/>
      </c>
      <c r="BB33" s="759" t="str">
        <f>IF('APFT Data'!P32="FAIL","X","")</f>
        <v/>
      </c>
      <c r="BC33" s="759" t="str">
        <f t="shared" si="15"/>
        <v/>
      </c>
      <c r="BD33" s="759" t="str">
        <f t="shared" si="3"/>
        <v/>
      </c>
      <c r="BE33" s="736" t="str">
        <f t="shared" si="16"/>
        <v>X</v>
      </c>
      <c r="BF33" s="736">
        <f>COUNTIF('1059 Data'!C34,"SUP")</f>
        <v>0</v>
      </c>
      <c r="BG33" s="736">
        <f>COUNTIF('1059 Data'!G34,"SUP")</f>
        <v>0</v>
      </c>
      <c r="BH33" s="736">
        <f>COUNTIF('1059 Data'!V34,"SUP")</f>
        <v>0</v>
      </c>
      <c r="BI33" s="736">
        <f>COUNTIF('1059 Data'!Y34,"SUP")</f>
        <v>0</v>
      </c>
      <c r="BJ33" s="736">
        <f>COUNTIF('1059 Data'!O34,"SUP")</f>
        <v>0</v>
      </c>
      <c r="BK33" s="736">
        <f t="shared" si="17"/>
        <v>0</v>
      </c>
      <c r="BL33" s="736">
        <f t="shared" si="18"/>
        <v>0</v>
      </c>
      <c r="BM33" s="736" t="str">
        <f t="shared" si="19"/>
        <v/>
      </c>
      <c r="BN33" s="713">
        <f t="shared" si="20"/>
        <v>0</v>
      </c>
      <c r="BO33" s="739"/>
      <c r="BP33" s="739"/>
      <c r="BQ33" s="739"/>
      <c r="BR33" s="740"/>
      <c r="BS33" s="740"/>
      <c r="BT33" s="740"/>
      <c r="BU33" s="740"/>
      <c r="BV33" s="740"/>
      <c r="BW33" s="740"/>
      <c r="BX33" s="740"/>
      <c r="BY33" s="740"/>
      <c r="BZ33" s="740"/>
      <c r="CA33" s="740"/>
      <c r="CB33" s="740"/>
      <c r="CC33" s="740"/>
      <c r="CD33" s="740"/>
      <c r="CE33" s="740"/>
      <c r="CF33" s="740"/>
      <c r="CG33" s="740"/>
      <c r="CH33" s="740"/>
      <c r="CI33" s="740"/>
      <c r="CJ33" s="740"/>
      <c r="CK33" s="740"/>
      <c r="CL33" s="740"/>
      <c r="CM33" s="740"/>
      <c r="CN33" s="740"/>
      <c r="CO33" s="740"/>
      <c r="CP33" s="740"/>
      <c r="CQ33" s="740"/>
      <c r="CR33" s="740"/>
      <c r="CS33" s="740"/>
      <c r="CT33" s="740"/>
      <c r="CU33" s="740"/>
      <c r="CV33" s="740"/>
      <c r="CW33" s="740"/>
      <c r="CX33" s="740"/>
      <c r="CY33" s="740"/>
      <c r="CZ33" s="740"/>
      <c r="DA33" s="740"/>
      <c r="DB33" s="740"/>
      <c r="DC33" s="740"/>
      <c r="DD33" s="740"/>
      <c r="DE33" s="740"/>
      <c r="DF33" s="740"/>
      <c r="DG33" s="740"/>
      <c r="DH33" s="740"/>
      <c r="DI33" s="740"/>
      <c r="DJ33" s="740"/>
      <c r="DK33" s="740"/>
      <c r="DL33" s="740"/>
      <c r="DM33" s="740"/>
      <c r="DN33" s="740"/>
      <c r="DO33" s="740"/>
      <c r="DP33" s="740"/>
      <c r="DQ33" s="740"/>
      <c r="DR33" s="740"/>
      <c r="DS33" s="740"/>
      <c r="DT33" s="740"/>
      <c r="DU33" s="740"/>
      <c r="DV33" s="740"/>
      <c r="DW33" s="740"/>
      <c r="DX33" s="740"/>
      <c r="DY33" s="740"/>
      <c r="DZ33" s="740"/>
      <c r="EA33" s="740"/>
    </row>
    <row r="34" spans="1:131" s="741" customFormat="1" ht="21.95" customHeight="1" x14ac:dyDescent="0.25">
      <c r="A34" s="1146" t="str">
        <f>T(Admin!D33)</f>
        <v/>
      </c>
      <c r="B34" s="1147"/>
      <c r="C34" s="1130"/>
      <c r="D34" s="1131"/>
      <c r="E34" s="205"/>
      <c r="F34" s="205"/>
      <c r="G34" s="1115"/>
      <c r="H34" s="1116"/>
      <c r="I34" s="205"/>
      <c r="J34" s="205"/>
      <c r="K34" s="1115"/>
      <c r="L34" s="1116"/>
      <c r="M34" s="205"/>
      <c r="N34" s="205"/>
      <c r="O34" s="1115"/>
      <c r="P34" s="1116"/>
      <c r="Q34" s="205"/>
      <c r="R34" s="205"/>
      <c r="S34" s="760" t="str">
        <f>IF(C34="","",'Exam Records Sheets'!F54)</f>
        <v/>
      </c>
      <c r="T34" s="761" t="str">
        <f>IF(C34="","",'Exam Records Sheets'!I54)</f>
        <v/>
      </c>
      <c r="U34" s="277">
        <f t="shared" si="4"/>
        <v>0</v>
      </c>
      <c r="V34" s="762" t="str">
        <f ca="1">IF('APFT Data'!T33="","",'APFT Data'!T33)</f>
        <v/>
      </c>
      <c r="W34" s="763">
        <f>COUNTIF('1059 Data'!C35:AB35,"SUP")</f>
        <v>0</v>
      </c>
      <c r="X34" s="764" t="str">
        <f>IF(Evals!F65="","","X")</f>
        <v/>
      </c>
      <c r="Y34" s="283" t="str">
        <f>IF(Evals!M65="","","X")</f>
        <v/>
      </c>
      <c r="Z34" s="283" t="str">
        <f>IF(Evals!T65="","","X")</f>
        <v/>
      </c>
      <c r="AA34" s="283" t="str">
        <f>IF(Evals!T32="","","X")</f>
        <v/>
      </c>
      <c r="AB34" s="283" t="str">
        <f>IF(Evals!AO32="","","X")</f>
        <v/>
      </c>
      <c r="AC34" s="283" t="str">
        <f>IF(Evals!AA32="","","X")</f>
        <v/>
      </c>
      <c r="AD34" s="283" t="str">
        <f>IF(Evals!M32="","","X")</f>
        <v/>
      </c>
      <c r="AE34" s="283" t="str">
        <f>IF(Evals!AH32="","","X")</f>
        <v/>
      </c>
      <c r="AF34" s="765">
        <f t="shared" si="21"/>
        <v>1</v>
      </c>
      <c r="AG34" s="766" t="str">
        <f t="shared" si="22"/>
        <v/>
      </c>
      <c r="AH34" s="767" t="str">
        <f t="shared" si="5"/>
        <v/>
      </c>
      <c r="AI34" s="768" t="str">
        <f t="shared" si="6"/>
        <v/>
      </c>
      <c r="AJ34" s="769" t="e">
        <f t="shared" si="7"/>
        <v>#VALUE!</v>
      </c>
      <c r="AK34" s="274"/>
      <c r="AL34" s="347"/>
      <c r="AM34" s="736" t="str">
        <f t="shared" si="0"/>
        <v/>
      </c>
      <c r="AN34" s="753" t="str">
        <f>IF('APFT Data'!G33="RETEST","X","")</f>
        <v/>
      </c>
      <c r="AO34" s="753" t="str">
        <f>IF('Ht-Wt'!J32="NO-GO","X","")</f>
        <v/>
      </c>
      <c r="AP34" s="753" t="str">
        <f>IF(Evals!AX65&gt;=1,"X","")</f>
        <v/>
      </c>
      <c r="AQ34" s="736" t="str">
        <f t="shared" si="8"/>
        <v/>
      </c>
      <c r="AR34" s="736" t="str">
        <f t="shared" si="9"/>
        <v>X</v>
      </c>
      <c r="AS34" s="736" t="str">
        <f t="shared" si="10"/>
        <v/>
      </c>
      <c r="AT34" s="754" t="str">
        <f t="shared" si="1"/>
        <v/>
      </c>
      <c r="AU34" s="755">
        <f t="shared" si="11"/>
        <v>0</v>
      </c>
      <c r="AV34" s="755" t="str">
        <f t="shared" si="2"/>
        <v/>
      </c>
      <c r="AW34" s="755">
        <f t="shared" si="12"/>
        <v>0.2</v>
      </c>
      <c r="AX34" s="756" t="str">
        <f>IF(AS34&gt;=1,"",Evals!BX65)</f>
        <v/>
      </c>
      <c r="AY34" s="755">
        <f t="shared" si="13"/>
        <v>0.35</v>
      </c>
      <c r="AZ34" s="757" t="str">
        <f t="shared" si="14"/>
        <v/>
      </c>
      <c r="BA34" s="758" t="str">
        <f>IF('Ht-Wt'!J32="NO-GO","X","")</f>
        <v/>
      </c>
      <c r="BB34" s="759" t="str">
        <f>IF('APFT Data'!P33="FAIL","X","")</f>
        <v/>
      </c>
      <c r="BC34" s="759" t="str">
        <f t="shared" si="15"/>
        <v/>
      </c>
      <c r="BD34" s="759" t="str">
        <f t="shared" si="3"/>
        <v/>
      </c>
      <c r="BE34" s="736" t="str">
        <f t="shared" si="16"/>
        <v>X</v>
      </c>
      <c r="BF34" s="736">
        <f>COUNTIF('1059 Data'!C35,"SUP")</f>
        <v>0</v>
      </c>
      <c r="BG34" s="736">
        <f>COUNTIF('1059 Data'!G35,"SUP")</f>
        <v>0</v>
      </c>
      <c r="BH34" s="736">
        <f>COUNTIF('1059 Data'!V35,"SUP")</f>
        <v>0</v>
      </c>
      <c r="BI34" s="736">
        <f>COUNTIF('1059 Data'!Y35,"SUP")</f>
        <v>0</v>
      </c>
      <c r="BJ34" s="736">
        <f>COUNTIF('1059 Data'!O35,"SUP")</f>
        <v>0</v>
      </c>
      <c r="BK34" s="736">
        <f t="shared" si="17"/>
        <v>0</v>
      </c>
      <c r="BL34" s="736">
        <f t="shared" si="18"/>
        <v>0</v>
      </c>
      <c r="BM34" s="736" t="str">
        <f t="shared" si="19"/>
        <v/>
      </c>
      <c r="BN34" s="713">
        <f t="shared" si="20"/>
        <v>0</v>
      </c>
      <c r="BO34" s="739"/>
      <c r="BP34" s="739"/>
      <c r="BQ34" s="739"/>
      <c r="BR34" s="740"/>
      <c r="BS34" s="740"/>
      <c r="BT34" s="740"/>
      <c r="BU34" s="740"/>
      <c r="BV34" s="740"/>
      <c r="BW34" s="740"/>
      <c r="BX34" s="740"/>
      <c r="BY34" s="740"/>
      <c r="BZ34" s="740"/>
      <c r="CA34" s="740"/>
      <c r="CB34" s="740"/>
      <c r="CC34" s="740"/>
      <c r="CD34" s="740"/>
      <c r="CE34" s="740"/>
      <c r="CF34" s="740"/>
      <c r="CG34" s="740"/>
      <c r="CH34" s="740"/>
      <c r="CI34" s="740"/>
      <c r="CJ34" s="740"/>
      <c r="CK34" s="740"/>
      <c r="CL34" s="740"/>
      <c r="CM34" s="740"/>
      <c r="CN34" s="740"/>
      <c r="CO34" s="740"/>
      <c r="CP34" s="740"/>
      <c r="CQ34" s="740"/>
      <c r="CR34" s="740"/>
      <c r="CS34" s="740"/>
      <c r="CT34" s="740"/>
      <c r="CU34" s="740"/>
      <c r="CV34" s="740"/>
      <c r="CW34" s="740"/>
      <c r="CX34" s="740"/>
      <c r="CY34" s="740"/>
      <c r="CZ34" s="740"/>
      <c r="DA34" s="740"/>
      <c r="DB34" s="740"/>
      <c r="DC34" s="740"/>
      <c r="DD34" s="740"/>
      <c r="DE34" s="740"/>
      <c r="DF34" s="740"/>
      <c r="DG34" s="740"/>
      <c r="DH34" s="740"/>
      <c r="DI34" s="740"/>
      <c r="DJ34" s="740"/>
      <c r="DK34" s="740"/>
      <c r="DL34" s="740"/>
      <c r="DM34" s="740"/>
      <c r="DN34" s="740"/>
      <c r="DO34" s="740"/>
      <c r="DP34" s="740"/>
      <c r="DQ34" s="740"/>
      <c r="DR34" s="740"/>
      <c r="DS34" s="740"/>
      <c r="DT34" s="740"/>
      <c r="DU34" s="740"/>
      <c r="DV34" s="740"/>
      <c r="DW34" s="740"/>
      <c r="DX34" s="740"/>
      <c r="DY34" s="740"/>
      <c r="DZ34" s="740"/>
      <c r="EA34" s="740"/>
    </row>
    <row r="35" spans="1:131" s="741" customFormat="1" ht="21.95" customHeight="1" thickBot="1" x14ac:dyDescent="0.3">
      <c r="A35" s="1148" t="str">
        <f>T(Admin!D34)</f>
        <v/>
      </c>
      <c r="B35" s="1149"/>
      <c r="C35" s="1132"/>
      <c r="D35" s="1133"/>
      <c r="E35" s="312"/>
      <c r="F35" s="312"/>
      <c r="G35" s="1117"/>
      <c r="H35" s="1118"/>
      <c r="I35" s="312"/>
      <c r="J35" s="312"/>
      <c r="K35" s="1117"/>
      <c r="L35" s="1118"/>
      <c r="M35" s="312"/>
      <c r="N35" s="312"/>
      <c r="O35" s="1117"/>
      <c r="P35" s="1118"/>
      <c r="Q35" s="312"/>
      <c r="R35" s="312"/>
      <c r="S35" s="774" t="str">
        <f>IF(C35="","",'Exam Records Sheets'!F55)</f>
        <v/>
      </c>
      <c r="T35" s="775" t="str">
        <f>IF(C35="","",'Exam Records Sheets'!I55)</f>
        <v/>
      </c>
      <c r="U35" s="278">
        <f t="shared" si="4"/>
        <v>0</v>
      </c>
      <c r="V35" s="776" t="str">
        <f ca="1">IF('APFT Data'!T34="","",'APFT Data'!T34)</f>
        <v/>
      </c>
      <c r="W35" s="777">
        <f>COUNTIF('1059 Data'!C36:AB36,"SUP")</f>
        <v>0</v>
      </c>
      <c r="X35" s="778" t="str">
        <f>IF(Evals!F66="","","X")</f>
        <v/>
      </c>
      <c r="Y35" s="284" t="str">
        <f>IF(Evals!M66="","","X")</f>
        <v/>
      </c>
      <c r="Z35" s="284" t="str">
        <f>IF(Evals!T66="","","X")</f>
        <v/>
      </c>
      <c r="AA35" s="284" t="str">
        <f>IF(Evals!T33="","","X")</f>
        <v/>
      </c>
      <c r="AB35" s="284" t="str">
        <f>IF(Evals!AO33="","","X")</f>
        <v/>
      </c>
      <c r="AC35" s="284" t="str">
        <f>IF(Evals!AA33="","","X")</f>
        <v/>
      </c>
      <c r="AD35" s="284" t="str">
        <f>IF(Evals!M33="","","X")</f>
        <v/>
      </c>
      <c r="AE35" s="284" t="str">
        <f>IF(Evals!AH33="","","X")</f>
        <v/>
      </c>
      <c r="AF35" s="765">
        <f t="shared" si="21"/>
        <v>1</v>
      </c>
      <c r="AG35" s="766" t="str">
        <f t="shared" si="22"/>
        <v/>
      </c>
      <c r="AH35" s="779" t="str">
        <f t="shared" si="5"/>
        <v/>
      </c>
      <c r="AI35" s="780" t="str">
        <f t="shared" si="6"/>
        <v/>
      </c>
      <c r="AJ35" s="781" t="e">
        <f t="shared" si="7"/>
        <v>#VALUE!</v>
      </c>
      <c r="AK35" s="276"/>
      <c r="AL35" s="350"/>
      <c r="AM35" s="736" t="str">
        <f t="shared" si="0"/>
        <v/>
      </c>
      <c r="AN35" s="753" t="str">
        <f>IF('APFT Data'!G34="RETEST","X","")</f>
        <v/>
      </c>
      <c r="AO35" s="753" t="str">
        <f>IF('Ht-Wt'!J33="NO-GO","X","")</f>
        <v/>
      </c>
      <c r="AP35" s="753" t="str">
        <f>IF(Evals!AX66&gt;=1,"X","")</f>
        <v/>
      </c>
      <c r="AQ35" s="736" t="str">
        <f t="shared" si="8"/>
        <v/>
      </c>
      <c r="AR35" s="736" t="str">
        <f t="shared" si="9"/>
        <v>X</v>
      </c>
      <c r="AS35" s="736" t="str">
        <f t="shared" si="10"/>
        <v/>
      </c>
      <c r="AT35" s="754" t="str">
        <f t="shared" si="1"/>
        <v/>
      </c>
      <c r="AU35" s="755">
        <f t="shared" si="11"/>
        <v>0</v>
      </c>
      <c r="AV35" s="755" t="str">
        <f t="shared" si="2"/>
        <v/>
      </c>
      <c r="AW35" s="755">
        <f t="shared" si="12"/>
        <v>0.2</v>
      </c>
      <c r="AX35" s="756" t="str">
        <f>IF(AS35&gt;=1,"",Evals!BX66)</f>
        <v/>
      </c>
      <c r="AY35" s="755">
        <f t="shared" si="13"/>
        <v>0.35</v>
      </c>
      <c r="AZ35" s="757" t="str">
        <f t="shared" si="14"/>
        <v/>
      </c>
      <c r="BA35" s="758" t="str">
        <f>IF('Ht-Wt'!J33="NO-GO","X","")</f>
        <v/>
      </c>
      <c r="BB35" s="759" t="str">
        <f>IF('APFT Data'!P34="FAIL","X","")</f>
        <v/>
      </c>
      <c r="BC35" s="759" t="str">
        <f t="shared" si="15"/>
        <v/>
      </c>
      <c r="BD35" s="759" t="str">
        <f t="shared" si="3"/>
        <v/>
      </c>
      <c r="BE35" s="736" t="str">
        <f t="shared" si="16"/>
        <v>X</v>
      </c>
      <c r="BF35" s="736">
        <f>COUNTIF('1059 Data'!C36,"SUP")</f>
        <v>0</v>
      </c>
      <c r="BG35" s="736">
        <f>COUNTIF('1059 Data'!G36,"SUP")</f>
        <v>0</v>
      </c>
      <c r="BH35" s="736">
        <f>COUNTIF('1059 Data'!V36,"SUP")</f>
        <v>0</v>
      </c>
      <c r="BI35" s="736">
        <f>COUNTIF('1059 Data'!Y36,"SUP")</f>
        <v>0</v>
      </c>
      <c r="BJ35" s="736">
        <f>COUNTIF('1059 Data'!O36,"SUP")</f>
        <v>0</v>
      </c>
      <c r="BK35" s="736">
        <f t="shared" si="17"/>
        <v>0</v>
      </c>
      <c r="BL35" s="736">
        <f t="shared" si="18"/>
        <v>0</v>
      </c>
      <c r="BM35" s="736" t="str">
        <f t="shared" si="19"/>
        <v/>
      </c>
      <c r="BN35" s="713">
        <f t="shared" si="20"/>
        <v>0</v>
      </c>
      <c r="BO35" s="739"/>
      <c r="BP35" s="739"/>
      <c r="BQ35" s="739"/>
      <c r="BR35" s="740"/>
      <c r="BS35" s="740"/>
      <c r="BT35" s="740"/>
      <c r="BU35" s="740"/>
      <c r="BV35" s="740"/>
      <c r="BW35" s="740"/>
      <c r="BX35" s="740"/>
      <c r="BY35" s="740"/>
      <c r="BZ35" s="740"/>
      <c r="CA35" s="740"/>
      <c r="CB35" s="740"/>
      <c r="CC35" s="740"/>
      <c r="CD35" s="740"/>
      <c r="CE35" s="740"/>
      <c r="CF35" s="740"/>
      <c r="CG35" s="740"/>
      <c r="CH35" s="740"/>
      <c r="CI35" s="740"/>
      <c r="CJ35" s="740"/>
      <c r="CK35" s="740"/>
      <c r="CL35" s="740"/>
      <c r="CM35" s="740"/>
      <c r="CN35" s="740"/>
      <c r="CO35" s="740"/>
      <c r="CP35" s="740"/>
      <c r="CQ35" s="740"/>
      <c r="CR35" s="740"/>
      <c r="CS35" s="740"/>
      <c r="CT35" s="740"/>
      <c r="CU35" s="740"/>
      <c r="CV35" s="740"/>
      <c r="CW35" s="740"/>
      <c r="CX35" s="740"/>
      <c r="CY35" s="740"/>
      <c r="CZ35" s="740"/>
      <c r="DA35" s="740"/>
      <c r="DB35" s="740"/>
      <c r="DC35" s="740"/>
      <c r="DD35" s="740"/>
      <c r="DE35" s="740"/>
      <c r="DF35" s="740"/>
      <c r="DG35" s="740"/>
      <c r="DH35" s="740"/>
      <c r="DI35" s="740"/>
      <c r="DJ35" s="740"/>
      <c r="DK35" s="740"/>
      <c r="DL35" s="740"/>
      <c r="DM35" s="740"/>
      <c r="DN35" s="740"/>
      <c r="DO35" s="740"/>
      <c r="DP35" s="740"/>
      <c r="DQ35" s="740"/>
      <c r="DR35" s="740"/>
      <c r="DS35" s="740"/>
      <c r="DT35" s="740"/>
      <c r="DU35" s="740"/>
      <c r="DV35" s="740"/>
      <c r="DW35" s="740"/>
      <c r="DX35" s="740"/>
      <c r="DY35" s="740"/>
      <c r="DZ35" s="740"/>
      <c r="EA35" s="740"/>
    </row>
    <row r="36" spans="1:131" ht="21.75" customHeight="1" thickBot="1" x14ac:dyDescent="0.25">
      <c r="A36" s="292"/>
      <c r="B36" s="782"/>
      <c r="C36" s="1129" t="e">
        <f>AVERAGE(C6:C35)</f>
        <v>#DIV/0!</v>
      </c>
      <c r="D36" s="1126"/>
      <c r="E36" s="783"/>
      <c r="F36" s="784"/>
      <c r="G36" s="1125" t="e">
        <f>AVERAGE(G6:G35)</f>
        <v>#DIV/0!</v>
      </c>
      <c r="H36" s="1126"/>
      <c r="I36" s="783"/>
      <c r="J36" s="784"/>
      <c r="K36" s="1125" t="e">
        <f>AVERAGE(K6:K35)</f>
        <v>#DIV/0!</v>
      </c>
      <c r="L36" s="1126"/>
      <c r="M36" s="783"/>
      <c r="N36" s="784"/>
      <c r="O36" s="1125" t="e">
        <f>AVERAGE(O6:O35)</f>
        <v>#DIV/0!</v>
      </c>
      <c r="P36" s="1126"/>
      <c r="Q36" s="785"/>
      <c r="R36" s="786"/>
      <c r="S36" s="773"/>
      <c r="T36" s="773" t="e">
        <f>AVERAGE(T6:T15)</f>
        <v>#DIV/0!</v>
      </c>
      <c r="U36" s="787"/>
      <c r="V36" s="788"/>
      <c r="W36" s="1158"/>
      <c r="X36" s="1158"/>
      <c r="Y36" s="1158"/>
      <c r="Z36" s="789"/>
      <c r="AA36" s="790"/>
      <c r="AB36" s="790"/>
      <c r="AC36" s="790"/>
      <c r="AD36" s="790"/>
      <c r="AE36" s="789"/>
      <c r="AF36" s="789"/>
      <c r="AG36" s="789"/>
      <c r="AH36" s="791"/>
      <c r="AI36" s="791"/>
      <c r="AJ36" s="792"/>
      <c r="AK36" s="793"/>
      <c r="AL36" s="794"/>
    </row>
    <row r="37" spans="1:131" s="292" customFormat="1" x14ac:dyDescent="0.2">
      <c r="C37" s="369"/>
      <c r="D37" s="369"/>
      <c r="E37" s="369"/>
      <c r="F37" s="369"/>
      <c r="G37" s="712"/>
      <c r="H37" s="369"/>
      <c r="I37" s="712"/>
      <c r="J37" s="712"/>
      <c r="K37" s="712"/>
      <c r="L37" s="369"/>
      <c r="M37" s="712"/>
      <c r="N37" s="712"/>
      <c r="O37" s="1156"/>
      <c r="P37" s="1156"/>
      <c r="Q37" s="1156"/>
      <c r="R37" s="1156"/>
      <c r="S37" s="1157"/>
      <c r="T37" s="1157"/>
      <c r="U37" s="1157"/>
      <c r="V37" s="1157"/>
      <c r="W37" s="1157"/>
      <c r="X37" s="1157"/>
      <c r="Y37" s="795"/>
      <c r="Z37" s="795"/>
      <c r="AA37" s="795"/>
      <c r="AB37" s="795"/>
      <c r="AC37" s="795"/>
      <c r="AD37" s="712"/>
      <c r="AE37" s="712"/>
      <c r="AF37" s="354"/>
      <c r="AG37" s="354"/>
      <c r="AH37" s="712"/>
      <c r="AI37" s="712"/>
      <c r="AJ37" s="627"/>
      <c r="AK37" s="627"/>
      <c r="AL37" s="627"/>
      <c r="AM37" s="389"/>
      <c r="AN37" s="385"/>
      <c r="AO37" s="385"/>
      <c r="AP37" s="385"/>
      <c r="AQ37" s="385"/>
      <c r="AR37" s="285"/>
      <c r="AS37" s="385"/>
      <c r="BA37" s="355"/>
      <c r="BB37" s="279"/>
      <c r="BC37" s="279"/>
      <c r="BD37" s="279"/>
      <c r="BE37" s="713"/>
      <c r="BF37" s="713"/>
      <c r="BG37" s="713"/>
      <c r="BH37" s="713"/>
      <c r="BI37" s="713"/>
      <c r="BJ37" s="713"/>
      <c r="BK37" s="713"/>
      <c r="BL37" s="713"/>
      <c r="BM37" s="714"/>
      <c r="BN37" s="713"/>
      <c r="BO37" s="279"/>
      <c r="BP37" s="279"/>
      <c r="BQ37" s="279"/>
    </row>
    <row r="38" spans="1:131" s="292" customFormat="1" x14ac:dyDescent="0.2">
      <c r="C38" s="369"/>
      <c r="D38" s="369"/>
      <c r="E38" s="369"/>
      <c r="F38" s="369"/>
      <c r="G38" s="712"/>
      <c r="H38" s="369"/>
      <c r="I38" s="712"/>
      <c r="J38" s="712"/>
      <c r="K38" s="712"/>
      <c r="L38" s="369"/>
      <c r="M38" s="712"/>
      <c r="N38" s="712"/>
      <c r="O38" s="712"/>
      <c r="P38" s="369"/>
      <c r="Q38" s="712"/>
      <c r="R38" s="712"/>
      <c r="S38" s="712"/>
      <c r="T38" s="712"/>
      <c r="U38" s="712"/>
      <c r="V38" s="712"/>
      <c r="W38" s="712"/>
      <c r="X38" s="712"/>
      <c r="Y38" s="712"/>
      <c r="Z38" s="712"/>
      <c r="AA38" s="712"/>
      <c r="AB38" s="712"/>
      <c r="AC38" s="712"/>
      <c r="AD38" s="712"/>
      <c r="AE38" s="712"/>
      <c r="AF38" s="354"/>
      <c r="AG38" s="354"/>
      <c r="AH38" s="712"/>
      <c r="AI38" s="712"/>
      <c r="AJ38" s="627"/>
      <c r="AK38" s="627"/>
      <c r="AL38" s="627"/>
      <c r="AM38" s="389"/>
      <c r="AN38" s="385"/>
      <c r="AO38" s="385"/>
      <c r="AP38" s="385"/>
      <c r="AQ38" s="385"/>
      <c r="AR38" s="285"/>
      <c r="AS38" s="385"/>
      <c r="BA38" s="355"/>
      <c r="BB38" s="279"/>
      <c r="BC38" s="279"/>
      <c r="BD38" s="279"/>
      <c r="BE38" s="713"/>
      <c r="BF38" s="713"/>
      <c r="BG38" s="713"/>
      <c r="BH38" s="713"/>
      <c r="BI38" s="713"/>
      <c r="BJ38" s="713"/>
      <c r="BK38" s="713"/>
      <c r="BL38" s="713"/>
      <c r="BM38" s="714"/>
      <c r="BN38" s="713"/>
      <c r="BO38" s="279"/>
      <c r="BP38" s="279"/>
      <c r="BQ38" s="279"/>
    </row>
    <row r="39" spans="1:131" s="292" customFormat="1" x14ac:dyDescent="0.2">
      <c r="C39" s="369"/>
      <c r="D39" s="369"/>
      <c r="E39" s="369"/>
      <c r="F39" s="369"/>
      <c r="G39" s="712"/>
      <c r="H39" s="369"/>
      <c r="I39" s="712"/>
      <c r="J39" s="712"/>
      <c r="K39" s="712"/>
      <c r="L39" s="369"/>
      <c r="M39" s="712"/>
      <c r="N39" s="712"/>
      <c r="O39" s="712"/>
      <c r="P39" s="369"/>
      <c r="Q39" s="712"/>
      <c r="R39" s="712"/>
      <c r="S39" s="712"/>
      <c r="T39" s="712"/>
      <c r="U39" s="712"/>
      <c r="V39" s="712"/>
      <c r="W39" s="712"/>
      <c r="X39" s="712"/>
      <c r="Y39" s="712"/>
      <c r="Z39" s="712"/>
      <c r="AA39" s="712"/>
      <c r="AB39" s="712"/>
      <c r="AC39" s="712"/>
      <c r="AD39" s="712"/>
      <c r="AE39" s="712"/>
      <c r="AF39" s="354"/>
      <c r="AG39" s="354"/>
      <c r="AH39" s="712"/>
      <c r="AI39" s="712"/>
      <c r="AJ39" s="627"/>
      <c r="AK39" s="627"/>
      <c r="AL39" s="627"/>
      <c r="AM39" s="389"/>
      <c r="AN39" s="385"/>
      <c r="AO39" s="385"/>
      <c r="AP39" s="385"/>
      <c r="AQ39" s="385"/>
      <c r="AR39" s="285"/>
      <c r="AS39" s="385"/>
      <c r="BA39" s="355"/>
      <c r="BB39" s="279"/>
      <c r="BC39" s="279"/>
      <c r="BD39" s="279"/>
      <c r="BE39" s="713"/>
      <c r="BF39" s="713"/>
      <c r="BG39" s="713"/>
      <c r="BH39" s="713"/>
      <c r="BI39" s="713"/>
      <c r="BJ39" s="713"/>
      <c r="BK39" s="713"/>
      <c r="BL39" s="713"/>
      <c r="BM39" s="714"/>
      <c r="BN39" s="713"/>
      <c r="BO39" s="279"/>
      <c r="BP39" s="279"/>
      <c r="BQ39" s="279"/>
    </row>
    <row r="40" spans="1:131" s="292" customFormat="1" x14ac:dyDescent="0.2">
      <c r="C40" s="369"/>
      <c r="D40" s="369"/>
      <c r="E40" s="369"/>
      <c r="F40" s="369"/>
      <c r="G40" s="712"/>
      <c r="H40" s="369"/>
      <c r="I40" s="712"/>
      <c r="J40" s="712"/>
      <c r="K40" s="712"/>
      <c r="L40" s="369"/>
      <c r="M40" s="712"/>
      <c r="N40" s="712"/>
      <c r="O40" s="796"/>
      <c r="P40" s="369"/>
      <c r="Q40" s="796"/>
      <c r="R40" s="796"/>
      <c r="S40" s="712"/>
      <c r="T40" s="712"/>
      <c r="U40" s="712"/>
      <c r="V40" s="796"/>
      <c r="W40" s="796"/>
      <c r="X40" s="712"/>
      <c r="Y40" s="712"/>
      <c r="Z40" s="712"/>
      <c r="AA40" s="712"/>
      <c r="AB40" s="712"/>
      <c r="AC40" s="712"/>
      <c r="AD40" s="712"/>
      <c r="AE40" s="712"/>
      <c r="AF40" s="354"/>
      <c r="AG40" s="354"/>
      <c r="AH40" s="712"/>
      <c r="AI40" s="712"/>
      <c r="AJ40" s="627"/>
      <c r="AK40" s="627"/>
      <c r="AL40" s="627"/>
      <c r="AM40" s="389"/>
      <c r="AN40" s="385"/>
      <c r="AO40" s="385"/>
      <c r="AP40" s="385"/>
      <c r="AQ40" s="385"/>
      <c r="AR40" s="285"/>
      <c r="AS40" s="385"/>
      <c r="BA40" s="355"/>
      <c r="BB40" s="279"/>
      <c r="BC40" s="279"/>
      <c r="BD40" s="279"/>
      <c r="BE40" s="713"/>
      <c r="BF40" s="713"/>
      <c r="BG40" s="713"/>
      <c r="BH40" s="713"/>
      <c r="BI40" s="713"/>
      <c r="BJ40" s="713"/>
      <c r="BK40" s="713"/>
      <c r="BL40" s="713"/>
      <c r="BM40" s="714"/>
      <c r="BN40" s="713"/>
      <c r="BO40" s="279"/>
      <c r="BP40" s="279"/>
      <c r="BQ40" s="279"/>
    </row>
    <row r="41" spans="1:131" s="292" customFormat="1" x14ac:dyDescent="0.2">
      <c r="B41" s="797"/>
      <c r="C41" s="369"/>
      <c r="D41" s="369"/>
      <c r="E41" s="369"/>
      <c r="F41" s="369"/>
      <c r="G41" s="712"/>
      <c r="H41" s="369"/>
      <c r="I41" s="712"/>
      <c r="J41" s="712"/>
      <c r="K41" s="712"/>
      <c r="L41" s="369"/>
      <c r="M41" s="712"/>
      <c r="N41" s="712"/>
      <c r="O41" s="712"/>
      <c r="P41" s="369"/>
      <c r="Q41" s="712"/>
      <c r="R41" s="712"/>
      <c r="S41" s="712"/>
      <c r="T41" s="712"/>
      <c r="U41" s="712"/>
      <c r="V41" s="712"/>
      <c r="W41" s="712"/>
      <c r="X41" s="712" t="s">
        <v>106</v>
      </c>
      <c r="Y41" s="712"/>
      <c r="Z41" s="712"/>
      <c r="AA41" s="712"/>
      <c r="AB41" s="712"/>
      <c r="AC41" s="712"/>
      <c r="AD41" s="712"/>
      <c r="AE41" s="712"/>
      <c r="AF41" s="354"/>
      <c r="AG41" s="354"/>
      <c r="AH41" s="712"/>
      <c r="AI41" s="712"/>
      <c r="AJ41" s="627"/>
      <c r="AK41" s="627"/>
      <c r="AL41" s="627"/>
      <c r="AM41" s="389"/>
      <c r="AN41" s="385"/>
      <c r="AO41" s="385"/>
      <c r="AP41" s="385"/>
      <c r="AQ41" s="385"/>
      <c r="AR41" s="285"/>
      <c r="AS41" s="385"/>
      <c r="BA41" s="355"/>
      <c r="BB41" s="279"/>
      <c r="BC41" s="279"/>
      <c r="BD41" s="279"/>
      <c r="BE41" s="713"/>
      <c r="BF41" s="713"/>
      <c r="BG41" s="713"/>
      <c r="BH41" s="713"/>
      <c r="BI41" s="713"/>
      <c r="BJ41" s="713"/>
      <c r="BK41" s="713"/>
      <c r="BL41" s="713"/>
      <c r="BM41" s="714"/>
      <c r="BN41" s="713"/>
      <c r="BO41" s="279"/>
      <c r="BP41" s="279"/>
      <c r="BQ41" s="279"/>
    </row>
    <row r="42" spans="1:131" s="292" customFormat="1" x14ac:dyDescent="0.2">
      <c r="B42" s="797"/>
      <c r="C42" s="369"/>
      <c r="D42" s="369"/>
      <c r="E42" s="369"/>
      <c r="F42" s="369"/>
      <c r="G42" s="712"/>
      <c r="H42" s="369"/>
      <c r="I42" s="712"/>
      <c r="J42" s="712"/>
      <c r="K42" s="712"/>
      <c r="L42" s="369"/>
      <c r="M42" s="712"/>
      <c r="N42" s="712"/>
      <c r="O42" s="712"/>
      <c r="P42" s="369"/>
      <c r="Q42" s="712"/>
      <c r="R42" s="712"/>
      <c r="S42" s="712"/>
      <c r="T42" s="712"/>
      <c r="U42" s="712"/>
      <c r="V42" s="712"/>
      <c r="W42" s="712"/>
      <c r="X42" s="712"/>
      <c r="Y42" s="712"/>
      <c r="Z42" s="712"/>
      <c r="AA42" s="712"/>
      <c r="AB42" s="712"/>
      <c r="AC42" s="712"/>
      <c r="AD42" s="712"/>
      <c r="AE42" s="712"/>
      <c r="AF42" s="354"/>
      <c r="AG42" s="354"/>
      <c r="AH42" s="712"/>
      <c r="AI42" s="712"/>
      <c r="AJ42" s="627"/>
      <c r="AK42" s="627"/>
      <c r="AL42" s="627"/>
      <c r="AM42" s="389"/>
      <c r="AN42" s="385"/>
      <c r="AO42" s="385"/>
      <c r="AP42" s="385"/>
      <c r="AQ42" s="385"/>
      <c r="AR42" s="285"/>
      <c r="AS42" s="385"/>
      <c r="AT42" s="798"/>
      <c r="AU42" s="798"/>
      <c r="AV42" s="798"/>
      <c r="AW42" s="798"/>
      <c r="AX42" s="798"/>
      <c r="AY42" s="798"/>
      <c r="AZ42" s="798"/>
      <c r="BA42" s="355"/>
      <c r="BB42" s="279"/>
      <c r="BC42" s="279"/>
      <c r="BD42" s="279"/>
      <c r="BE42" s="713"/>
      <c r="BF42" s="713"/>
      <c r="BG42" s="713"/>
      <c r="BH42" s="713"/>
      <c r="BI42" s="713"/>
      <c r="BJ42" s="713"/>
      <c r="BK42" s="713"/>
      <c r="BL42" s="713"/>
      <c r="BM42" s="714"/>
      <c r="BN42" s="713"/>
      <c r="BO42" s="279"/>
      <c r="BP42" s="279"/>
      <c r="BQ42" s="279"/>
    </row>
    <row r="43" spans="1:131" s="292" customFormat="1" x14ac:dyDescent="0.2">
      <c r="B43" s="797"/>
      <c r="C43" s="369"/>
      <c r="D43" s="369"/>
      <c r="E43" s="369"/>
      <c r="F43" s="369"/>
      <c r="G43" s="712"/>
      <c r="H43" s="369"/>
      <c r="I43" s="712"/>
      <c r="J43" s="712"/>
      <c r="K43" s="712"/>
      <c r="L43" s="369"/>
      <c r="M43" s="712"/>
      <c r="N43" s="712"/>
      <c r="O43" s="712"/>
      <c r="P43" s="369"/>
      <c r="Q43" s="712"/>
      <c r="R43" s="712"/>
      <c r="S43" s="712"/>
      <c r="T43" s="712"/>
      <c r="U43" s="712"/>
      <c r="V43" s="712"/>
      <c r="W43" s="712"/>
      <c r="X43" s="712"/>
      <c r="Y43" s="712"/>
      <c r="Z43" s="712"/>
      <c r="AA43" s="712"/>
      <c r="AB43" s="712"/>
      <c r="AC43" s="712"/>
      <c r="AD43" s="712"/>
      <c r="AE43" s="712"/>
      <c r="AF43" s="354"/>
      <c r="AG43" s="354"/>
      <c r="AH43" s="712"/>
      <c r="AI43" s="712"/>
      <c r="AJ43" s="627"/>
      <c r="AK43" s="627"/>
      <c r="AL43" s="627"/>
      <c r="AM43" s="389"/>
      <c r="AN43" s="385"/>
      <c r="AO43" s="385"/>
      <c r="AP43" s="385"/>
      <c r="AQ43" s="385"/>
      <c r="AR43" s="285"/>
      <c r="AS43" s="385"/>
      <c r="AT43" s="279"/>
      <c r="AU43" s="279"/>
      <c r="AV43" s="279"/>
      <c r="AW43" s="279"/>
      <c r="AX43" s="279"/>
      <c r="AY43" s="279"/>
      <c r="AZ43" s="279"/>
      <c r="BA43" s="355"/>
      <c r="BB43" s="279"/>
      <c r="BC43" s="279"/>
      <c r="BD43" s="279"/>
      <c r="BE43" s="713"/>
      <c r="BF43" s="713"/>
      <c r="BG43" s="713"/>
      <c r="BH43" s="713"/>
      <c r="BI43" s="713"/>
      <c r="BJ43" s="713"/>
      <c r="BK43" s="713"/>
      <c r="BL43" s="713"/>
      <c r="BM43" s="714"/>
      <c r="BN43" s="713"/>
      <c r="BO43" s="279"/>
      <c r="BP43" s="279"/>
      <c r="BQ43" s="279"/>
    </row>
    <row r="44" spans="1:131" s="292" customFormat="1" x14ac:dyDescent="0.2">
      <c r="B44" s="797"/>
      <c r="C44" s="369"/>
      <c r="D44" s="369"/>
      <c r="E44" s="369"/>
      <c r="F44" s="369"/>
      <c r="G44" s="712"/>
      <c r="H44" s="369"/>
      <c r="I44" s="712"/>
      <c r="J44" s="712"/>
      <c r="K44" s="712"/>
      <c r="L44" s="369"/>
      <c r="M44" s="712"/>
      <c r="N44" s="712"/>
      <c r="O44" s="712"/>
      <c r="P44" s="369"/>
      <c r="Q44" s="712"/>
      <c r="R44" s="712"/>
      <c r="S44" s="712"/>
      <c r="T44" s="712"/>
      <c r="U44" s="712"/>
      <c r="V44" s="712"/>
      <c r="W44" s="712"/>
      <c r="X44" s="712"/>
      <c r="Y44" s="712"/>
      <c r="Z44" s="712"/>
      <c r="AA44" s="712"/>
      <c r="AB44" s="712"/>
      <c r="AC44" s="712"/>
      <c r="AD44" s="712"/>
      <c r="AE44" s="712"/>
      <c r="AF44" s="354"/>
      <c r="AG44" s="354"/>
      <c r="AH44" s="712"/>
      <c r="AI44" s="712"/>
      <c r="AJ44" s="627"/>
      <c r="AK44" s="627"/>
      <c r="AL44" s="627"/>
      <c r="AM44" s="389"/>
      <c r="AN44" s="385"/>
      <c r="AO44" s="385"/>
      <c r="AP44" s="385"/>
      <c r="AQ44" s="385"/>
      <c r="AR44" s="285"/>
      <c r="AS44" s="385"/>
      <c r="BA44" s="355"/>
      <c r="BB44" s="279"/>
      <c r="BC44" s="279"/>
      <c r="BD44" s="279"/>
      <c r="BE44" s="713"/>
      <c r="BF44" s="713"/>
      <c r="BG44" s="713"/>
      <c r="BH44" s="713"/>
      <c r="BI44" s="713"/>
      <c r="BJ44" s="713"/>
      <c r="BK44" s="713"/>
      <c r="BL44" s="713"/>
      <c r="BM44" s="714"/>
      <c r="BN44" s="713"/>
      <c r="BO44" s="279"/>
      <c r="BP44" s="279"/>
      <c r="BQ44" s="279"/>
    </row>
    <row r="45" spans="1:131" s="292" customFormat="1" x14ac:dyDescent="0.2">
      <c r="B45" s="797"/>
      <c r="C45" s="369"/>
      <c r="D45" s="369"/>
      <c r="E45" s="369"/>
      <c r="F45" s="369"/>
      <c r="G45" s="712"/>
      <c r="H45" s="369"/>
      <c r="I45" s="712"/>
      <c r="J45" s="712"/>
      <c r="K45" s="712"/>
      <c r="L45" s="369"/>
      <c r="M45" s="712"/>
      <c r="N45" s="712"/>
      <c r="O45" s="712" t="s">
        <v>107</v>
      </c>
      <c r="P45" s="369"/>
      <c r="Q45" s="712"/>
      <c r="R45" s="712"/>
      <c r="S45" s="712"/>
      <c r="T45" s="712"/>
      <c r="U45" s="712"/>
      <c r="V45" s="712"/>
      <c r="W45" s="712"/>
      <c r="X45" s="712"/>
      <c r="Y45" s="712"/>
      <c r="Z45" s="712"/>
      <c r="AA45" s="712"/>
      <c r="AB45" s="712"/>
      <c r="AC45" s="712"/>
      <c r="AD45" s="712"/>
      <c r="AE45" s="712"/>
      <c r="AF45" s="354"/>
      <c r="AG45" s="354"/>
      <c r="AH45" s="712"/>
      <c r="AI45" s="712"/>
      <c r="AJ45" s="627"/>
      <c r="AK45" s="627"/>
      <c r="AL45" s="627"/>
      <c r="AM45" s="389"/>
      <c r="AN45" s="385"/>
      <c r="AO45" s="385"/>
      <c r="AP45" s="385"/>
      <c r="AQ45" s="385"/>
      <c r="AR45" s="285"/>
      <c r="AS45" s="385"/>
      <c r="BA45" s="355"/>
      <c r="BB45" s="279"/>
      <c r="BC45" s="279"/>
      <c r="BD45" s="279"/>
      <c r="BE45" s="713"/>
      <c r="BF45" s="713"/>
      <c r="BG45" s="713"/>
      <c r="BH45" s="713"/>
      <c r="BI45" s="713"/>
      <c r="BJ45" s="713"/>
      <c r="BK45" s="713"/>
      <c r="BL45" s="713"/>
      <c r="BM45" s="714"/>
      <c r="BN45" s="713"/>
      <c r="BO45" s="279"/>
      <c r="BP45" s="279"/>
      <c r="BQ45" s="279"/>
    </row>
    <row r="46" spans="1:131" s="292" customFormat="1" x14ac:dyDescent="0.2">
      <c r="B46" s="797"/>
      <c r="C46" s="369"/>
      <c r="D46" s="369"/>
      <c r="E46" s="369"/>
      <c r="F46" s="369"/>
      <c r="G46" s="712"/>
      <c r="H46" s="369"/>
      <c r="I46" s="712"/>
      <c r="J46" s="712"/>
      <c r="K46" s="712"/>
      <c r="L46" s="369"/>
      <c r="M46" s="712"/>
      <c r="N46" s="712"/>
      <c r="O46" s="712"/>
      <c r="P46" s="369"/>
      <c r="Q46" s="712"/>
      <c r="R46" s="712"/>
      <c r="S46" s="712"/>
      <c r="T46" s="712"/>
      <c r="U46" s="712"/>
      <c r="V46" s="712"/>
      <c r="W46" s="712"/>
      <c r="X46" s="712"/>
      <c r="Y46" s="712"/>
      <c r="Z46" s="712"/>
      <c r="AA46" s="712"/>
      <c r="AB46" s="712"/>
      <c r="AC46" s="712"/>
      <c r="AD46" s="712"/>
      <c r="AE46" s="712"/>
      <c r="AF46" s="354"/>
      <c r="AG46" s="354"/>
      <c r="AH46" s="712"/>
      <c r="AI46" s="712"/>
      <c r="AJ46" s="627"/>
      <c r="AK46" s="627"/>
      <c r="AL46" s="627"/>
      <c r="AM46" s="389"/>
      <c r="AN46" s="385"/>
      <c r="AO46" s="385"/>
      <c r="AP46" s="385"/>
      <c r="AQ46" s="385"/>
      <c r="AR46" s="285"/>
      <c r="AS46" s="385"/>
      <c r="BA46" s="355"/>
      <c r="BB46" s="279"/>
      <c r="BC46" s="279"/>
      <c r="BD46" s="279"/>
      <c r="BE46" s="713"/>
      <c r="BF46" s="713"/>
      <c r="BG46" s="713"/>
      <c r="BH46" s="713"/>
      <c r="BI46" s="713"/>
      <c r="BJ46" s="713"/>
      <c r="BK46" s="713"/>
      <c r="BL46" s="713"/>
      <c r="BM46" s="714"/>
      <c r="BN46" s="713"/>
      <c r="BO46" s="279"/>
      <c r="BP46" s="279"/>
      <c r="BQ46" s="279"/>
    </row>
    <row r="47" spans="1:131" s="292" customFormat="1" x14ac:dyDescent="0.2">
      <c r="B47" s="797"/>
      <c r="C47" s="799"/>
      <c r="D47" s="799"/>
      <c r="E47" s="799"/>
      <c r="F47" s="799"/>
      <c r="G47" s="712"/>
      <c r="H47" s="799"/>
      <c r="I47" s="712"/>
      <c r="J47" s="712"/>
      <c r="K47" s="712"/>
      <c r="L47" s="799"/>
      <c r="M47" s="712"/>
      <c r="N47" s="712"/>
      <c r="O47" s="712"/>
      <c r="P47" s="799"/>
      <c r="Q47" s="712"/>
      <c r="R47" s="712"/>
      <c r="S47" s="712"/>
      <c r="T47" s="712"/>
      <c r="U47" s="712"/>
      <c r="V47" s="712"/>
      <c r="W47" s="712"/>
      <c r="X47" s="712"/>
      <c r="Y47" s="712"/>
      <c r="Z47" s="712"/>
      <c r="AA47" s="712"/>
      <c r="AB47" s="712"/>
      <c r="AC47" s="712"/>
      <c r="AD47" s="712"/>
      <c r="AE47" s="712"/>
      <c r="AF47" s="354"/>
      <c r="AG47" s="354"/>
      <c r="AH47" s="712"/>
      <c r="AI47" s="712"/>
      <c r="AJ47" s="627"/>
      <c r="AK47" s="627"/>
      <c r="AL47" s="627"/>
      <c r="AM47" s="389"/>
      <c r="AN47" s="385"/>
      <c r="AO47" s="385"/>
      <c r="AP47" s="385"/>
      <c r="AQ47" s="385"/>
      <c r="AR47" s="285"/>
      <c r="AS47" s="385"/>
      <c r="BA47" s="355"/>
      <c r="BB47" s="279"/>
      <c r="BC47" s="279"/>
      <c r="BD47" s="279"/>
      <c r="BE47" s="713"/>
      <c r="BF47" s="713"/>
      <c r="BG47" s="713"/>
      <c r="BH47" s="713"/>
      <c r="BI47" s="713"/>
      <c r="BJ47" s="713"/>
      <c r="BK47" s="713"/>
      <c r="BL47" s="713"/>
      <c r="BM47" s="714"/>
      <c r="BN47" s="713"/>
      <c r="BO47" s="279"/>
      <c r="BP47" s="279"/>
      <c r="BQ47" s="279"/>
    </row>
    <row r="48" spans="1:131" s="292" customFormat="1" x14ac:dyDescent="0.2">
      <c r="B48" s="797"/>
      <c r="C48" s="369"/>
      <c r="D48" s="369"/>
      <c r="E48" s="369"/>
      <c r="F48" s="369"/>
      <c r="H48" s="369"/>
      <c r="K48" s="712"/>
      <c r="L48" s="369"/>
      <c r="M48" s="712"/>
      <c r="N48" s="712"/>
      <c r="O48" s="712"/>
      <c r="P48" s="369"/>
      <c r="Q48" s="712"/>
      <c r="R48" s="712"/>
      <c r="S48" s="712"/>
      <c r="T48" s="712"/>
      <c r="U48" s="712"/>
      <c r="V48" s="712"/>
      <c r="W48" s="712"/>
      <c r="X48" s="712" t="s">
        <v>108</v>
      </c>
      <c r="Y48" s="712"/>
      <c r="Z48" s="712"/>
      <c r="AA48" s="712"/>
      <c r="AB48" s="712"/>
      <c r="AC48" s="712"/>
      <c r="AD48" s="712"/>
      <c r="AE48" s="712"/>
      <c r="AF48" s="354"/>
      <c r="AG48" s="354"/>
      <c r="AH48" s="712"/>
      <c r="AI48" s="712"/>
      <c r="AJ48" s="627"/>
      <c r="AK48" s="627"/>
      <c r="AL48" s="627"/>
      <c r="AM48" s="389"/>
      <c r="AN48" s="385"/>
      <c r="AO48" s="385"/>
      <c r="AP48" s="385"/>
      <c r="AQ48" s="385"/>
      <c r="AR48" s="285"/>
      <c r="AS48" s="385"/>
      <c r="BA48" s="355"/>
      <c r="BB48" s="279"/>
      <c r="BC48" s="279"/>
      <c r="BD48" s="279"/>
      <c r="BE48" s="713"/>
      <c r="BF48" s="713"/>
      <c r="BG48" s="713"/>
      <c r="BH48" s="713"/>
      <c r="BI48" s="713"/>
      <c r="BJ48" s="713"/>
      <c r="BK48" s="713"/>
      <c r="BL48" s="713"/>
      <c r="BM48" s="714"/>
      <c r="BN48" s="713"/>
      <c r="BO48" s="279"/>
      <c r="BP48" s="279"/>
      <c r="BQ48" s="279"/>
    </row>
    <row r="49" spans="2:69" s="292" customFormat="1" x14ac:dyDescent="0.2">
      <c r="B49" s="797"/>
      <c r="C49" s="369"/>
      <c r="D49" s="369"/>
      <c r="E49" s="369"/>
      <c r="F49" s="369"/>
      <c r="H49" s="369"/>
      <c r="K49" s="712"/>
      <c r="L49" s="369"/>
      <c r="M49" s="712"/>
      <c r="N49" s="712"/>
      <c r="O49" s="712"/>
      <c r="P49" s="369"/>
      <c r="Q49" s="712"/>
      <c r="R49" s="712"/>
      <c r="S49" s="712"/>
      <c r="T49" s="712"/>
      <c r="U49" s="712" t="s">
        <v>109</v>
      </c>
      <c r="V49" s="712"/>
      <c r="W49" s="712"/>
      <c r="X49" s="712"/>
      <c r="Y49" s="712"/>
      <c r="Z49" s="712"/>
      <c r="AA49" s="712"/>
      <c r="AB49" s="712"/>
      <c r="AC49" s="712"/>
      <c r="AD49" s="712"/>
      <c r="AE49" s="712"/>
      <c r="AF49" s="354"/>
      <c r="AG49" s="354"/>
      <c r="AH49" s="712"/>
      <c r="AI49" s="712"/>
      <c r="AJ49" s="627"/>
      <c r="AK49" s="627"/>
      <c r="AL49" s="627"/>
      <c r="AM49" s="389"/>
      <c r="AN49" s="385"/>
      <c r="AO49" s="385"/>
      <c r="AP49" s="385"/>
      <c r="AQ49" s="385"/>
      <c r="AR49" s="285"/>
      <c r="AS49" s="385"/>
      <c r="BA49" s="355"/>
      <c r="BB49" s="279"/>
      <c r="BC49" s="279"/>
      <c r="BD49" s="279"/>
      <c r="BE49" s="713"/>
      <c r="BF49" s="713"/>
      <c r="BG49" s="713"/>
      <c r="BH49" s="713"/>
      <c r="BI49" s="713"/>
      <c r="BJ49" s="713"/>
      <c r="BK49" s="713"/>
      <c r="BL49" s="713"/>
      <c r="BM49" s="714"/>
      <c r="BN49" s="713"/>
      <c r="BO49" s="279"/>
      <c r="BP49" s="279"/>
      <c r="BQ49" s="279"/>
    </row>
    <row r="50" spans="2:69" s="292" customFormat="1" x14ac:dyDescent="0.2">
      <c r="B50" s="797"/>
      <c r="C50" s="369"/>
      <c r="D50" s="369"/>
      <c r="E50" s="369"/>
      <c r="F50" s="369"/>
      <c r="H50" s="369"/>
      <c r="K50" s="712"/>
      <c r="L50" s="369"/>
      <c r="M50" s="712"/>
      <c r="N50" s="712"/>
      <c r="O50" s="712"/>
      <c r="P50" s="369"/>
      <c r="Q50" s="712"/>
      <c r="R50" s="712"/>
      <c r="S50" s="712"/>
      <c r="T50" s="712"/>
      <c r="U50" s="712"/>
      <c r="V50" s="712"/>
      <c r="W50" s="712"/>
      <c r="X50" s="712"/>
      <c r="Y50" s="712"/>
      <c r="Z50" s="712"/>
      <c r="AA50" s="712"/>
      <c r="AB50" s="712"/>
      <c r="AC50" s="712"/>
      <c r="AD50" s="712"/>
      <c r="AE50" s="712"/>
      <c r="AF50" s="354"/>
      <c r="AG50" s="354"/>
      <c r="AH50" s="712"/>
      <c r="AI50" s="712"/>
      <c r="AJ50" s="627"/>
      <c r="AK50" s="627"/>
      <c r="AL50" s="627"/>
      <c r="AM50" s="389"/>
      <c r="AN50" s="385"/>
      <c r="AO50" s="385"/>
      <c r="AP50" s="385"/>
      <c r="AQ50" s="385"/>
      <c r="AR50" s="285"/>
      <c r="AS50" s="385"/>
      <c r="BA50" s="355"/>
      <c r="BB50" s="279"/>
      <c r="BC50" s="279"/>
      <c r="BD50" s="279"/>
      <c r="BE50" s="713"/>
      <c r="BF50" s="713"/>
      <c r="BG50" s="713"/>
      <c r="BH50" s="713"/>
      <c r="BI50" s="713"/>
      <c r="BJ50" s="713"/>
      <c r="BK50" s="713"/>
      <c r="BL50" s="713"/>
      <c r="BM50" s="714"/>
      <c r="BN50" s="713"/>
      <c r="BO50" s="279"/>
      <c r="BP50" s="279"/>
      <c r="BQ50" s="279"/>
    </row>
    <row r="51" spans="2:69" s="292" customFormat="1" x14ac:dyDescent="0.2">
      <c r="B51" s="797"/>
      <c r="C51" s="369"/>
      <c r="D51" s="369"/>
      <c r="E51" s="369"/>
      <c r="F51" s="369"/>
      <c r="H51" s="369"/>
      <c r="K51" s="712"/>
      <c r="L51" s="369"/>
      <c r="M51" s="712"/>
      <c r="N51" s="712"/>
      <c r="O51" s="712"/>
      <c r="P51" s="369"/>
      <c r="Q51" s="712"/>
      <c r="R51" s="712"/>
      <c r="S51" s="712"/>
      <c r="T51" s="712"/>
      <c r="U51" s="712"/>
      <c r="V51" s="712"/>
      <c r="W51" s="712"/>
      <c r="X51" s="712"/>
      <c r="Y51" s="712"/>
      <c r="Z51" s="712"/>
      <c r="AA51" s="712"/>
      <c r="AB51" s="712"/>
      <c r="AC51" s="712"/>
      <c r="AD51" s="712"/>
      <c r="AE51" s="712"/>
      <c r="AF51" s="354"/>
      <c r="AG51" s="354"/>
      <c r="AH51" s="712"/>
      <c r="AI51" s="712"/>
      <c r="AJ51" s="627"/>
      <c r="AK51" s="627"/>
      <c r="AL51" s="627"/>
      <c r="AM51" s="389"/>
      <c r="AN51" s="385"/>
      <c r="AO51" s="385"/>
      <c r="AP51" s="385"/>
      <c r="AQ51" s="385"/>
      <c r="AR51" s="285"/>
      <c r="AS51" s="385"/>
      <c r="BA51" s="355"/>
      <c r="BB51" s="279"/>
      <c r="BC51" s="279"/>
      <c r="BD51" s="279"/>
      <c r="BE51" s="713"/>
      <c r="BF51" s="713"/>
      <c r="BG51" s="713"/>
      <c r="BH51" s="713"/>
      <c r="BI51" s="713"/>
      <c r="BJ51" s="713"/>
      <c r="BK51" s="713"/>
      <c r="BL51" s="713"/>
      <c r="BM51" s="714"/>
      <c r="BN51" s="713"/>
      <c r="BO51" s="279"/>
      <c r="BP51" s="279"/>
      <c r="BQ51" s="279"/>
    </row>
    <row r="52" spans="2:69" s="292" customFormat="1" x14ac:dyDescent="0.2">
      <c r="C52" s="369"/>
      <c r="D52" s="369"/>
      <c r="E52" s="369"/>
      <c r="F52" s="369"/>
      <c r="H52" s="369"/>
      <c r="K52" s="712"/>
      <c r="L52" s="369"/>
      <c r="M52" s="712"/>
      <c r="N52" s="712"/>
      <c r="O52" s="712"/>
      <c r="P52" s="369"/>
      <c r="Q52" s="712"/>
      <c r="R52" s="712"/>
      <c r="S52" s="712"/>
      <c r="T52" s="712"/>
      <c r="U52" s="712"/>
      <c r="V52" s="712"/>
      <c r="W52" s="712"/>
      <c r="X52" s="712"/>
      <c r="Y52" s="712"/>
      <c r="Z52" s="712"/>
      <c r="AA52" s="712"/>
      <c r="AB52" s="712"/>
      <c r="AC52" s="712"/>
      <c r="AD52" s="712"/>
      <c r="AE52" s="712"/>
      <c r="AF52" s="354"/>
      <c r="AG52" s="354"/>
      <c r="AH52" s="712"/>
      <c r="AI52" s="712"/>
      <c r="AJ52" s="627"/>
      <c r="AK52" s="627"/>
      <c r="AL52" s="627"/>
      <c r="AM52" s="389"/>
      <c r="AN52" s="385"/>
      <c r="AO52" s="385"/>
      <c r="AP52" s="385"/>
      <c r="AQ52" s="385"/>
      <c r="AR52" s="285"/>
      <c r="AS52" s="385"/>
      <c r="BA52" s="355"/>
      <c r="BB52" s="279"/>
      <c r="BC52" s="279"/>
      <c r="BD52" s="279"/>
      <c r="BE52" s="713"/>
      <c r="BF52" s="713"/>
      <c r="BG52" s="713"/>
      <c r="BH52" s="713"/>
      <c r="BI52" s="713"/>
      <c r="BJ52" s="713"/>
      <c r="BK52" s="713"/>
      <c r="BL52" s="713"/>
      <c r="BM52" s="714"/>
      <c r="BN52" s="713"/>
      <c r="BO52" s="279"/>
      <c r="BP52" s="279"/>
      <c r="BQ52" s="279"/>
    </row>
    <row r="53" spans="2:69" s="292" customFormat="1" x14ac:dyDescent="0.2">
      <c r="C53" s="800"/>
      <c r="D53" s="800"/>
      <c r="E53" s="800"/>
      <c r="F53" s="800"/>
      <c r="H53" s="800"/>
      <c r="K53" s="712"/>
      <c r="L53" s="800"/>
      <c r="M53" s="712"/>
      <c r="N53" s="712"/>
      <c r="O53" s="712"/>
      <c r="P53" s="800"/>
      <c r="Q53" s="712"/>
      <c r="R53" s="712"/>
      <c r="S53" s="712"/>
      <c r="T53" s="712"/>
      <c r="U53" s="712"/>
      <c r="V53" s="712"/>
      <c r="W53" s="712"/>
      <c r="X53" s="712"/>
      <c r="Y53" s="712"/>
      <c r="Z53" s="712"/>
      <c r="AA53" s="712"/>
      <c r="AB53" s="712"/>
      <c r="AC53" s="712"/>
      <c r="AD53" s="712"/>
      <c r="AE53" s="712"/>
      <c r="AF53" s="354"/>
      <c r="AG53" s="354"/>
      <c r="AH53" s="712"/>
      <c r="AI53" s="712"/>
      <c r="AJ53" s="627"/>
      <c r="AK53" s="627"/>
      <c r="AL53" s="627"/>
      <c r="AM53" s="389"/>
      <c r="AN53" s="385"/>
      <c r="AO53" s="385"/>
      <c r="AP53" s="385"/>
      <c r="AQ53" s="385"/>
      <c r="AR53" s="285"/>
      <c r="AS53" s="385"/>
      <c r="BA53" s="355"/>
      <c r="BB53" s="279"/>
      <c r="BC53" s="279"/>
      <c r="BD53" s="279"/>
      <c r="BE53" s="713"/>
      <c r="BF53" s="713"/>
      <c r="BG53" s="713"/>
      <c r="BH53" s="713"/>
      <c r="BI53" s="713"/>
      <c r="BJ53" s="713"/>
      <c r="BK53" s="713"/>
      <c r="BL53" s="713"/>
      <c r="BM53" s="714"/>
      <c r="BN53" s="713"/>
      <c r="BO53" s="279"/>
      <c r="BP53" s="279"/>
      <c r="BQ53" s="279"/>
    </row>
    <row r="54" spans="2:69" s="292" customFormat="1" x14ac:dyDescent="0.2">
      <c r="C54" s="369"/>
      <c r="D54" s="369"/>
      <c r="E54" s="369"/>
      <c r="F54" s="369"/>
      <c r="H54" s="369"/>
      <c r="K54" s="712"/>
      <c r="L54" s="369"/>
      <c r="M54" s="712"/>
      <c r="N54" s="712"/>
      <c r="O54" s="712"/>
      <c r="P54" s="369"/>
      <c r="Q54" s="712"/>
      <c r="R54" s="712"/>
      <c r="S54" s="712"/>
      <c r="T54" s="712"/>
      <c r="U54" s="712"/>
      <c r="V54" s="712"/>
      <c r="W54" s="712"/>
      <c r="X54" s="712"/>
      <c r="Y54" s="712"/>
      <c r="Z54" s="712"/>
      <c r="AA54" s="712"/>
      <c r="AB54" s="712"/>
      <c r="AC54" s="712"/>
      <c r="AD54" s="712"/>
      <c r="AE54" s="712"/>
      <c r="AF54" s="354"/>
      <c r="AG54" s="354"/>
      <c r="AH54" s="712"/>
      <c r="AI54" s="712"/>
      <c r="AJ54" s="627"/>
      <c r="AK54" s="627"/>
      <c r="AL54" s="627"/>
      <c r="AM54" s="389"/>
      <c r="AN54" s="385"/>
      <c r="AO54" s="385"/>
      <c r="AP54" s="385"/>
      <c r="AQ54" s="385"/>
      <c r="AR54" s="285"/>
      <c r="AS54" s="385"/>
      <c r="BA54" s="355"/>
      <c r="BB54" s="279"/>
      <c r="BC54" s="279"/>
      <c r="BD54" s="279"/>
      <c r="BE54" s="713"/>
      <c r="BF54" s="713"/>
      <c r="BG54" s="713"/>
      <c r="BH54" s="713"/>
      <c r="BI54" s="713"/>
      <c r="BJ54" s="713"/>
      <c r="BK54" s="713"/>
      <c r="BL54" s="713"/>
      <c r="BM54" s="714"/>
      <c r="BN54" s="713"/>
      <c r="BO54" s="279"/>
      <c r="BP54" s="279"/>
      <c r="BQ54" s="279"/>
    </row>
    <row r="55" spans="2:69" s="292" customFormat="1" x14ac:dyDescent="0.2">
      <c r="C55" s="369"/>
      <c r="D55" s="369"/>
      <c r="E55" s="369"/>
      <c r="F55" s="369"/>
      <c r="G55" s="712"/>
      <c r="H55" s="369"/>
      <c r="I55" s="712"/>
      <c r="J55" s="712"/>
      <c r="K55" s="712"/>
      <c r="L55" s="369"/>
      <c r="M55" s="712"/>
      <c r="N55" s="712"/>
      <c r="O55" s="712"/>
      <c r="P55" s="369"/>
      <c r="Q55" s="712"/>
      <c r="R55" s="712"/>
      <c r="S55" s="712"/>
      <c r="T55" s="712"/>
      <c r="U55" s="712"/>
      <c r="V55" s="712"/>
      <c r="W55" s="712"/>
      <c r="X55" s="712"/>
      <c r="Y55" s="712"/>
      <c r="Z55" s="712"/>
      <c r="AA55" s="712"/>
      <c r="AB55" s="712"/>
      <c r="AC55" s="712"/>
      <c r="AD55" s="712"/>
      <c r="AE55" s="712"/>
      <c r="AF55" s="354"/>
      <c r="AG55" s="354"/>
      <c r="AH55" s="712"/>
      <c r="AI55" s="712"/>
      <c r="AJ55" s="627"/>
      <c r="AK55" s="627"/>
      <c r="AL55" s="627"/>
      <c r="AM55" s="389"/>
      <c r="AN55" s="385"/>
      <c r="AO55" s="385"/>
      <c r="AP55" s="385"/>
      <c r="AQ55" s="385"/>
      <c r="AR55" s="285"/>
      <c r="AS55" s="385"/>
      <c r="BA55" s="355"/>
      <c r="BB55" s="279"/>
      <c r="BC55" s="279"/>
      <c r="BD55" s="279"/>
      <c r="BE55" s="713"/>
      <c r="BF55" s="713"/>
      <c r="BG55" s="713"/>
      <c r="BH55" s="713"/>
      <c r="BI55" s="713"/>
      <c r="BJ55" s="713"/>
      <c r="BK55" s="713"/>
      <c r="BL55" s="713"/>
      <c r="BM55" s="714"/>
      <c r="BN55" s="713"/>
      <c r="BO55" s="279"/>
      <c r="BP55" s="279"/>
      <c r="BQ55" s="279"/>
    </row>
    <row r="56" spans="2:69" s="292" customFormat="1" x14ac:dyDescent="0.2">
      <c r="C56" s="369"/>
      <c r="D56" s="369"/>
      <c r="E56" s="369"/>
      <c r="F56" s="369"/>
      <c r="G56" s="712"/>
      <c r="H56" s="369"/>
      <c r="I56" s="712"/>
      <c r="J56" s="712"/>
      <c r="K56" s="712"/>
      <c r="L56" s="369"/>
      <c r="M56" s="712"/>
      <c r="N56" s="712"/>
      <c r="O56" s="712"/>
      <c r="P56" s="369"/>
      <c r="Q56" s="712"/>
      <c r="R56" s="712"/>
      <c r="S56" s="712"/>
      <c r="T56" s="712"/>
      <c r="U56" s="712"/>
      <c r="V56" s="712"/>
      <c r="W56" s="712"/>
      <c r="X56" s="712"/>
      <c r="Y56" s="712"/>
      <c r="Z56" s="712"/>
      <c r="AA56" s="712"/>
      <c r="AB56" s="712"/>
      <c r="AC56" s="712"/>
      <c r="AD56" s="712"/>
      <c r="AE56" s="712"/>
      <c r="AF56" s="354"/>
      <c r="AG56" s="354"/>
      <c r="AH56" s="712"/>
      <c r="AI56" s="712"/>
      <c r="AJ56" s="627"/>
      <c r="AK56" s="627"/>
      <c r="AL56" s="627"/>
      <c r="AM56" s="389"/>
      <c r="AN56" s="385"/>
      <c r="AO56" s="385"/>
      <c r="AP56" s="385"/>
      <c r="AQ56" s="385"/>
      <c r="AR56" s="285"/>
      <c r="AS56" s="385"/>
      <c r="BA56" s="355"/>
      <c r="BB56" s="279"/>
      <c r="BC56" s="279"/>
      <c r="BD56" s="279"/>
      <c r="BE56" s="713"/>
      <c r="BF56" s="713"/>
      <c r="BG56" s="713"/>
      <c r="BH56" s="713"/>
      <c r="BI56" s="713"/>
      <c r="BJ56" s="713"/>
      <c r="BK56" s="713"/>
      <c r="BL56" s="713"/>
      <c r="BM56" s="714"/>
      <c r="BN56" s="713"/>
      <c r="BO56" s="279"/>
      <c r="BP56" s="279"/>
      <c r="BQ56" s="279"/>
    </row>
    <row r="57" spans="2:69" s="292" customFormat="1" x14ac:dyDescent="0.2">
      <c r="C57" s="369"/>
      <c r="D57" s="369"/>
      <c r="E57" s="369"/>
      <c r="F57" s="369"/>
      <c r="G57" s="712"/>
      <c r="H57" s="369"/>
      <c r="I57" s="712"/>
      <c r="J57" s="712"/>
      <c r="K57" s="712"/>
      <c r="L57" s="369"/>
      <c r="M57" s="712"/>
      <c r="N57" s="712"/>
      <c r="O57" s="712"/>
      <c r="P57" s="369"/>
      <c r="Q57" s="712"/>
      <c r="R57" s="712"/>
      <c r="S57" s="712"/>
      <c r="T57" s="712"/>
      <c r="U57" s="712"/>
      <c r="V57" s="712"/>
      <c r="W57" s="712"/>
      <c r="X57" s="712"/>
      <c r="Y57" s="712"/>
      <c r="Z57" s="712"/>
      <c r="AA57" s="712"/>
      <c r="AB57" s="712"/>
      <c r="AC57" s="712"/>
      <c r="AD57" s="712"/>
      <c r="AE57" s="712"/>
      <c r="AF57" s="354"/>
      <c r="AG57" s="354"/>
      <c r="AH57" s="712"/>
      <c r="AI57" s="712"/>
      <c r="AJ57" s="627"/>
      <c r="AK57" s="627"/>
      <c r="AL57" s="627"/>
      <c r="AM57" s="389"/>
      <c r="AN57" s="385"/>
      <c r="AO57" s="385"/>
      <c r="AP57" s="385"/>
      <c r="AQ57" s="385"/>
      <c r="AR57" s="285"/>
      <c r="AS57" s="385"/>
      <c r="BA57" s="355"/>
      <c r="BB57" s="279"/>
      <c r="BC57" s="279"/>
      <c r="BD57" s="279"/>
      <c r="BE57" s="713"/>
      <c r="BF57" s="713"/>
      <c r="BG57" s="713"/>
      <c r="BH57" s="713"/>
      <c r="BI57" s="713"/>
      <c r="BJ57" s="713"/>
      <c r="BK57" s="713"/>
      <c r="BL57" s="713"/>
      <c r="BM57" s="714"/>
      <c r="BN57" s="713"/>
      <c r="BO57" s="279"/>
      <c r="BP57" s="279"/>
      <c r="BQ57" s="279"/>
    </row>
    <row r="58" spans="2:69" s="292" customFormat="1" x14ac:dyDescent="0.2">
      <c r="C58" s="369"/>
      <c r="D58" s="369"/>
      <c r="E58" s="369"/>
      <c r="F58" s="369"/>
      <c r="G58" s="712"/>
      <c r="H58" s="369"/>
      <c r="I58" s="712"/>
      <c r="J58" s="712"/>
      <c r="K58" s="712"/>
      <c r="L58" s="369"/>
      <c r="M58" s="712"/>
      <c r="N58" s="712"/>
      <c r="O58" s="712"/>
      <c r="P58" s="369"/>
      <c r="Q58" s="712"/>
      <c r="R58" s="712"/>
      <c r="S58" s="712"/>
      <c r="T58" s="712"/>
      <c r="U58" s="712"/>
      <c r="V58" s="712"/>
      <c r="W58" s="712"/>
      <c r="X58" s="712"/>
      <c r="Y58" s="712"/>
      <c r="Z58" s="712"/>
      <c r="AA58" s="712"/>
      <c r="AB58" s="712"/>
      <c r="AC58" s="712"/>
      <c r="AD58" s="712"/>
      <c r="AE58" s="712"/>
      <c r="AF58" s="354"/>
      <c r="AG58" s="354"/>
      <c r="AH58" s="712"/>
      <c r="AI58" s="712"/>
      <c r="AJ58" s="627"/>
      <c r="AK58" s="627"/>
      <c r="AL58" s="627"/>
      <c r="AM58" s="389"/>
      <c r="AN58" s="385"/>
      <c r="AO58" s="385"/>
      <c r="AP58" s="385"/>
      <c r="AQ58" s="385"/>
      <c r="AR58" s="285"/>
      <c r="AS58" s="385"/>
      <c r="BA58" s="355"/>
      <c r="BB58" s="279"/>
      <c r="BC58" s="279"/>
      <c r="BD58" s="279"/>
      <c r="BE58" s="713"/>
      <c r="BF58" s="713"/>
      <c r="BG58" s="713"/>
      <c r="BH58" s="713"/>
      <c r="BI58" s="713"/>
      <c r="BJ58" s="713"/>
      <c r="BK58" s="713"/>
      <c r="BL58" s="713"/>
      <c r="BM58" s="714"/>
      <c r="BN58" s="713"/>
      <c r="BO58" s="279"/>
      <c r="BP58" s="279"/>
      <c r="BQ58" s="279"/>
    </row>
    <row r="59" spans="2:69" s="292" customFormat="1" x14ac:dyDescent="0.2">
      <c r="C59" s="369"/>
      <c r="D59" s="369"/>
      <c r="E59" s="369"/>
      <c r="F59" s="369"/>
      <c r="G59" s="712"/>
      <c r="H59" s="369"/>
      <c r="I59" s="712"/>
      <c r="J59" s="712"/>
      <c r="K59" s="712"/>
      <c r="L59" s="369"/>
      <c r="M59" s="712"/>
      <c r="N59" s="712"/>
      <c r="O59" s="712"/>
      <c r="P59" s="369"/>
      <c r="Q59" s="712"/>
      <c r="R59" s="712"/>
      <c r="S59" s="712"/>
      <c r="T59" s="712"/>
      <c r="U59" s="712"/>
      <c r="V59" s="712"/>
      <c r="W59" s="712"/>
      <c r="X59" s="712"/>
      <c r="Y59" s="712"/>
      <c r="Z59" s="712"/>
      <c r="AA59" s="712"/>
      <c r="AB59" s="712"/>
      <c r="AC59" s="712"/>
      <c r="AD59" s="712"/>
      <c r="AE59" s="712"/>
      <c r="AF59" s="354"/>
      <c r="AG59" s="354"/>
      <c r="AH59" s="712"/>
      <c r="AI59" s="712"/>
      <c r="AJ59" s="627"/>
      <c r="AK59" s="627"/>
      <c r="AL59" s="627"/>
      <c r="AM59" s="389"/>
      <c r="AN59" s="385"/>
      <c r="AO59" s="385"/>
      <c r="AP59" s="385"/>
      <c r="AQ59" s="385"/>
      <c r="AR59" s="285"/>
      <c r="AS59" s="385"/>
      <c r="BA59" s="355"/>
      <c r="BB59" s="279"/>
      <c r="BC59" s="279"/>
      <c r="BD59" s="279"/>
      <c r="BE59" s="713"/>
      <c r="BF59" s="713"/>
      <c r="BG59" s="713"/>
      <c r="BH59" s="713"/>
      <c r="BI59" s="713"/>
      <c r="BJ59" s="713"/>
      <c r="BK59" s="713"/>
      <c r="BL59" s="713"/>
      <c r="BM59" s="714"/>
      <c r="BN59" s="713"/>
      <c r="BO59" s="279"/>
      <c r="BP59" s="279"/>
      <c r="BQ59" s="279"/>
    </row>
    <row r="60" spans="2:69" s="292" customFormat="1" x14ac:dyDescent="0.2">
      <c r="C60" s="369"/>
      <c r="D60" s="369"/>
      <c r="E60" s="369"/>
      <c r="F60" s="369"/>
      <c r="G60" s="712"/>
      <c r="H60" s="369"/>
      <c r="I60" s="712"/>
      <c r="J60" s="712"/>
      <c r="K60" s="712"/>
      <c r="L60" s="369"/>
      <c r="M60" s="712"/>
      <c r="N60" s="712"/>
      <c r="O60" s="712"/>
      <c r="P60" s="369"/>
      <c r="Q60" s="712"/>
      <c r="R60" s="712"/>
      <c r="S60" s="712"/>
      <c r="T60" s="712"/>
      <c r="U60" s="712"/>
      <c r="V60" s="712"/>
      <c r="W60" s="712"/>
      <c r="X60" s="712"/>
      <c r="Y60" s="712"/>
      <c r="Z60" s="712"/>
      <c r="AA60" s="712"/>
      <c r="AB60" s="712"/>
      <c r="AC60" s="712"/>
      <c r="AD60" s="712"/>
      <c r="AE60" s="712"/>
      <c r="AF60" s="354"/>
      <c r="AG60" s="354"/>
      <c r="AH60" s="712"/>
      <c r="AI60" s="712"/>
      <c r="AJ60" s="627"/>
      <c r="AK60" s="627"/>
      <c r="AL60" s="627"/>
      <c r="AM60" s="389"/>
      <c r="AN60" s="385"/>
      <c r="AO60" s="385"/>
      <c r="AP60" s="385"/>
      <c r="AQ60" s="385"/>
      <c r="AR60" s="285"/>
      <c r="AS60" s="385"/>
      <c r="BA60" s="355"/>
      <c r="BB60" s="279"/>
      <c r="BC60" s="279"/>
      <c r="BD60" s="279"/>
      <c r="BE60" s="713"/>
      <c r="BF60" s="713"/>
      <c r="BG60" s="713"/>
      <c r="BH60" s="713"/>
      <c r="BI60" s="713"/>
      <c r="BJ60" s="713"/>
      <c r="BK60" s="713"/>
      <c r="BL60" s="713"/>
      <c r="BM60" s="714"/>
      <c r="BN60" s="713"/>
      <c r="BO60" s="279"/>
      <c r="BP60" s="279"/>
      <c r="BQ60" s="279"/>
    </row>
    <row r="61" spans="2:69" s="292" customFormat="1" x14ac:dyDescent="0.2">
      <c r="C61" s="369"/>
      <c r="D61" s="369"/>
      <c r="E61" s="369"/>
      <c r="F61" s="369"/>
      <c r="G61" s="712"/>
      <c r="H61" s="369"/>
      <c r="I61" s="712"/>
      <c r="J61" s="712"/>
      <c r="K61" s="712"/>
      <c r="L61" s="369"/>
      <c r="M61" s="712"/>
      <c r="N61" s="712"/>
      <c r="O61" s="712"/>
      <c r="P61" s="369"/>
      <c r="Q61" s="712"/>
      <c r="R61" s="712"/>
      <c r="S61" s="712"/>
      <c r="T61" s="712"/>
      <c r="U61" s="712"/>
      <c r="V61" s="712"/>
      <c r="W61" s="712"/>
      <c r="X61" s="712"/>
      <c r="Y61" s="712"/>
      <c r="Z61" s="712"/>
      <c r="AA61" s="712"/>
      <c r="AB61" s="712"/>
      <c r="AC61" s="712"/>
      <c r="AD61" s="712"/>
      <c r="AE61" s="712"/>
      <c r="AF61" s="354"/>
      <c r="AG61" s="354"/>
      <c r="AH61" s="712"/>
      <c r="AI61" s="712"/>
      <c r="AJ61" s="627"/>
      <c r="AK61" s="627"/>
      <c r="AL61" s="627"/>
      <c r="AM61" s="389"/>
      <c r="AN61" s="385"/>
      <c r="AO61" s="385"/>
      <c r="AP61" s="385"/>
      <c r="AQ61" s="385"/>
      <c r="AR61" s="285"/>
      <c r="AS61" s="385"/>
      <c r="BA61" s="355"/>
      <c r="BB61" s="279"/>
      <c r="BC61" s="279"/>
      <c r="BD61" s="279"/>
      <c r="BE61" s="713"/>
      <c r="BF61" s="713"/>
      <c r="BG61" s="713"/>
      <c r="BH61" s="713"/>
      <c r="BI61" s="713"/>
      <c r="BJ61" s="713"/>
      <c r="BK61" s="713"/>
      <c r="BL61" s="713"/>
      <c r="BM61" s="714"/>
      <c r="BN61" s="713"/>
      <c r="BO61" s="279"/>
      <c r="BP61" s="279"/>
      <c r="BQ61" s="279"/>
    </row>
    <row r="62" spans="2:69" s="292" customFormat="1" x14ac:dyDescent="0.2">
      <c r="C62" s="369"/>
      <c r="D62" s="369"/>
      <c r="E62" s="369"/>
      <c r="F62" s="369"/>
      <c r="G62" s="712"/>
      <c r="H62" s="369"/>
      <c r="I62" s="712"/>
      <c r="J62" s="712"/>
      <c r="K62" s="712"/>
      <c r="L62" s="369"/>
      <c r="M62" s="712"/>
      <c r="N62" s="712"/>
      <c r="O62" s="712"/>
      <c r="P62" s="369"/>
      <c r="Q62" s="712"/>
      <c r="R62" s="712"/>
      <c r="S62" s="712"/>
      <c r="T62" s="712"/>
      <c r="U62" s="712"/>
      <c r="V62" s="712"/>
      <c r="W62" s="712"/>
      <c r="X62" s="712"/>
      <c r="Y62" s="712"/>
      <c r="Z62" s="712"/>
      <c r="AA62" s="712"/>
      <c r="AB62" s="712"/>
      <c r="AC62" s="712"/>
      <c r="AD62" s="712"/>
      <c r="AE62" s="712"/>
      <c r="AF62" s="354"/>
      <c r="AG62" s="354"/>
      <c r="AH62" s="712"/>
      <c r="AI62" s="712"/>
      <c r="AJ62" s="627"/>
      <c r="AK62" s="627"/>
      <c r="AL62" s="627"/>
      <c r="AM62" s="389"/>
      <c r="AN62" s="385"/>
      <c r="AO62" s="385"/>
      <c r="AP62" s="385"/>
      <c r="AQ62" s="385"/>
      <c r="AR62" s="285"/>
      <c r="AS62" s="385"/>
      <c r="BA62" s="355"/>
      <c r="BB62" s="279"/>
      <c r="BC62" s="279"/>
      <c r="BD62" s="279"/>
      <c r="BE62" s="713"/>
      <c r="BF62" s="713"/>
      <c r="BG62" s="713"/>
      <c r="BH62" s="713"/>
      <c r="BI62" s="713"/>
      <c r="BJ62" s="713"/>
      <c r="BK62" s="713"/>
      <c r="BL62" s="713"/>
      <c r="BM62" s="714"/>
      <c r="BN62" s="713"/>
      <c r="BO62" s="279"/>
      <c r="BP62" s="279"/>
      <c r="BQ62" s="279"/>
    </row>
    <row r="63" spans="2:69" s="292" customFormat="1" x14ac:dyDescent="0.2">
      <c r="C63" s="369"/>
      <c r="D63" s="369"/>
      <c r="E63" s="369"/>
      <c r="F63" s="369"/>
      <c r="G63" s="712"/>
      <c r="H63" s="369"/>
      <c r="I63" s="712"/>
      <c r="J63" s="712"/>
      <c r="K63" s="712"/>
      <c r="L63" s="369"/>
      <c r="M63" s="712"/>
      <c r="N63" s="712"/>
      <c r="O63" s="712"/>
      <c r="P63" s="369"/>
      <c r="Q63" s="712"/>
      <c r="R63" s="712"/>
      <c r="S63" s="712"/>
      <c r="T63" s="712"/>
      <c r="U63" s="712"/>
      <c r="V63" s="712"/>
      <c r="W63" s="712"/>
      <c r="X63" s="712"/>
      <c r="Y63" s="712"/>
      <c r="Z63" s="712"/>
      <c r="AA63" s="712"/>
      <c r="AB63" s="712"/>
      <c r="AC63" s="712"/>
      <c r="AD63" s="712"/>
      <c r="AE63" s="712"/>
      <c r="AF63" s="354"/>
      <c r="AG63" s="354"/>
      <c r="AH63" s="712"/>
      <c r="AI63" s="712"/>
      <c r="AJ63" s="627"/>
      <c r="AK63" s="627"/>
      <c r="AL63" s="627"/>
      <c r="AM63" s="389"/>
      <c r="AN63" s="385"/>
      <c r="AO63" s="385"/>
      <c r="AP63" s="385"/>
      <c r="AQ63" s="385"/>
      <c r="AR63" s="285"/>
      <c r="AS63" s="385"/>
      <c r="BA63" s="355"/>
      <c r="BB63" s="279"/>
      <c r="BC63" s="279"/>
      <c r="BD63" s="279"/>
      <c r="BE63" s="713"/>
      <c r="BF63" s="713"/>
      <c r="BG63" s="713"/>
      <c r="BH63" s="713"/>
      <c r="BI63" s="713"/>
      <c r="BJ63" s="713"/>
      <c r="BK63" s="713"/>
      <c r="BL63" s="713"/>
      <c r="BM63" s="714"/>
      <c r="BN63" s="713"/>
      <c r="BO63" s="279"/>
      <c r="BP63" s="279"/>
      <c r="BQ63" s="279"/>
    </row>
    <row r="64" spans="2:69" s="292" customFormat="1" x14ac:dyDescent="0.2">
      <c r="C64" s="369"/>
      <c r="D64" s="369"/>
      <c r="E64" s="369"/>
      <c r="F64" s="369"/>
      <c r="G64" s="712"/>
      <c r="H64" s="369"/>
      <c r="I64" s="712"/>
      <c r="J64" s="712"/>
      <c r="K64" s="712"/>
      <c r="L64" s="369"/>
      <c r="M64" s="712"/>
      <c r="N64" s="712"/>
      <c r="O64" s="712"/>
      <c r="P64" s="369"/>
      <c r="Q64" s="712"/>
      <c r="R64" s="712"/>
      <c r="S64" s="712"/>
      <c r="T64" s="712"/>
      <c r="U64" s="712"/>
      <c r="V64" s="712"/>
      <c r="W64" s="712"/>
      <c r="X64" s="712"/>
      <c r="Y64" s="712"/>
      <c r="Z64" s="712"/>
      <c r="AA64" s="712"/>
      <c r="AB64" s="712"/>
      <c r="AC64" s="712"/>
      <c r="AD64" s="712"/>
      <c r="AE64" s="712"/>
      <c r="AF64" s="354"/>
      <c r="AG64" s="354"/>
      <c r="AH64" s="712"/>
      <c r="AI64" s="712"/>
      <c r="AJ64" s="627"/>
      <c r="AK64" s="627"/>
      <c r="AL64" s="627"/>
      <c r="AM64" s="389"/>
      <c r="AN64" s="385"/>
      <c r="AO64" s="385"/>
      <c r="AP64" s="385"/>
      <c r="AQ64" s="385"/>
      <c r="AR64" s="285"/>
      <c r="AS64" s="385"/>
      <c r="BA64" s="355"/>
      <c r="BB64" s="279"/>
      <c r="BC64" s="279"/>
      <c r="BD64" s="279"/>
      <c r="BE64" s="713"/>
      <c r="BF64" s="713"/>
      <c r="BG64" s="713"/>
      <c r="BH64" s="713"/>
      <c r="BI64" s="713"/>
      <c r="BJ64" s="713"/>
      <c r="BK64" s="713"/>
      <c r="BL64" s="713"/>
      <c r="BM64" s="714"/>
      <c r="BN64" s="713"/>
      <c r="BO64" s="279"/>
      <c r="BP64" s="279"/>
      <c r="BQ64" s="279"/>
    </row>
    <row r="65" spans="3:69" s="292" customFormat="1" x14ac:dyDescent="0.2">
      <c r="C65" s="369"/>
      <c r="D65" s="369"/>
      <c r="E65" s="369"/>
      <c r="F65" s="369"/>
      <c r="G65" s="712"/>
      <c r="H65" s="369"/>
      <c r="I65" s="712"/>
      <c r="J65" s="712"/>
      <c r="K65" s="712"/>
      <c r="L65" s="369"/>
      <c r="M65" s="712"/>
      <c r="N65" s="712"/>
      <c r="O65" s="712"/>
      <c r="P65" s="369"/>
      <c r="Q65" s="712"/>
      <c r="R65" s="712"/>
      <c r="S65" s="712"/>
      <c r="T65" s="712"/>
      <c r="U65" s="712"/>
      <c r="V65" s="712"/>
      <c r="W65" s="712"/>
      <c r="X65" s="712"/>
      <c r="Y65" s="712"/>
      <c r="Z65" s="712"/>
      <c r="AA65" s="712"/>
      <c r="AB65" s="712"/>
      <c r="AC65" s="712"/>
      <c r="AD65" s="712"/>
      <c r="AE65" s="712"/>
      <c r="AF65" s="354"/>
      <c r="AG65" s="354"/>
      <c r="AH65" s="712"/>
      <c r="AI65" s="712"/>
      <c r="AJ65" s="627"/>
      <c r="AK65" s="627"/>
      <c r="AL65" s="627"/>
      <c r="AM65" s="389"/>
      <c r="AN65" s="385"/>
      <c r="AO65" s="385"/>
      <c r="AP65" s="385"/>
      <c r="AQ65" s="385"/>
      <c r="AR65" s="285"/>
      <c r="AS65" s="385"/>
      <c r="BA65" s="355"/>
      <c r="BB65" s="279"/>
      <c r="BC65" s="279"/>
      <c r="BD65" s="279"/>
      <c r="BE65" s="713"/>
      <c r="BF65" s="713"/>
      <c r="BG65" s="713"/>
      <c r="BH65" s="713"/>
      <c r="BI65" s="713"/>
      <c r="BJ65" s="713"/>
      <c r="BK65" s="713"/>
      <c r="BL65" s="713"/>
      <c r="BM65" s="714"/>
      <c r="BN65" s="713"/>
      <c r="BO65" s="279"/>
      <c r="BP65" s="279"/>
      <c r="BQ65" s="279"/>
    </row>
    <row r="66" spans="3:69" s="292" customFormat="1" x14ac:dyDescent="0.2">
      <c r="C66" s="369"/>
      <c r="D66" s="369"/>
      <c r="E66" s="369"/>
      <c r="F66" s="369"/>
      <c r="G66" s="712"/>
      <c r="H66" s="369"/>
      <c r="I66" s="712"/>
      <c r="J66" s="712"/>
      <c r="K66" s="712"/>
      <c r="L66" s="369"/>
      <c r="M66" s="712"/>
      <c r="N66" s="712"/>
      <c r="O66" s="712"/>
      <c r="P66" s="369"/>
      <c r="Q66" s="712"/>
      <c r="R66" s="712"/>
      <c r="S66" s="712"/>
      <c r="T66" s="712"/>
      <c r="U66" s="712"/>
      <c r="V66" s="712"/>
      <c r="W66" s="712"/>
      <c r="X66" s="712"/>
      <c r="Y66" s="712"/>
      <c r="Z66" s="712"/>
      <c r="AA66" s="712"/>
      <c r="AB66" s="712"/>
      <c r="AC66" s="712"/>
      <c r="AD66" s="712"/>
      <c r="AE66" s="712"/>
      <c r="AF66" s="354"/>
      <c r="AG66" s="354"/>
      <c r="AH66" s="712"/>
      <c r="AI66" s="712"/>
      <c r="AJ66" s="627"/>
      <c r="AK66" s="627"/>
      <c r="AL66" s="627"/>
      <c r="AM66" s="389"/>
      <c r="AN66" s="385"/>
      <c r="AO66" s="385"/>
      <c r="AP66" s="385"/>
      <c r="AQ66" s="385"/>
      <c r="AR66" s="285"/>
      <c r="AS66" s="385"/>
      <c r="BA66" s="355"/>
      <c r="BB66" s="279"/>
      <c r="BC66" s="279"/>
      <c r="BD66" s="279"/>
      <c r="BE66" s="713"/>
      <c r="BF66" s="713"/>
      <c r="BG66" s="713"/>
      <c r="BH66" s="713"/>
      <c r="BI66" s="713"/>
      <c r="BJ66" s="713"/>
      <c r="BK66" s="713"/>
      <c r="BL66" s="713"/>
      <c r="BM66" s="714"/>
      <c r="BN66" s="713"/>
      <c r="BO66" s="279"/>
      <c r="BP66" s="279"/>
      <c r="BQ66" s="279"/>
    </row>
    <row r="67" spans="3:69" s="292" customFormat="1" x14ac:dyDescent="0.2">
      <c r="C67" s="369"/>
      <c r="D67" s="369"/>
      <c r="E67" s="369"/>
      <c r="F67" s="369"/>
      <c r="G67" s="712"/>
      <c r="H67" s="369"/>
      <c r="I67" s="712"/>
      <c r="J67" s="712"/>
      <c r="K67" s="712"/>
      <c r="L67" s="369"/>
      <c r="M67" s="712"/>
      <c r="N67" s="712"/>
      <c r="O67" s="712"/>
      <c r="P67" s="369"/>
      <c r="Q67" s="712"/>
      <c r="R67" s="712"/>
      <c r="S67" s="712"/>
      <c r="T67" s="712"/>
      <c r="U67" s="712"/>
      <c r="V67" s="712"/>
      <c r="W67" s="712"/>
      <c r="X67" s="712"/>
      <c r="Y67" s="712"/>
      <c r="Z67" s="712"/>
      <c r="AA67" s="712"/>
      <c r="AB67" s="712"/>
      <c r="AC67" s="712"/>
      <c r="AD67" s="712"/>
      <c r="AE67" s="712"/>
      <c r="AF67" s="354"/>
      <c r="AG67" s="354"/>
      <c r="AH67" s="712"/>
      <c r="AI67" s="712"/>
      <c r="AJ67" s="627"/>
      <c r="AK67" s="627"/>
      <c r="AL67" s="627"/>
      <c r="AM67" s="389"/>
      <c r="AN67" s="385"/>
      <c r="AO67" s="385"/>
      <c r="AP67" s="385"/>
      <c r="AQ67" s="385"/>
      <c r="AR67" s="285"/>
      <c r="AS67" s="385"/>
      <c r="BA67" s="355"/>
      <c r="BB67" s="279"/>
      <c r="BC67" s="279"/>
      <c r="BD67" s="279"/>
      <c r="BE67" s="713"/>
      <c r="BF67" s="713"/>
      <c r="BG67" s="713"/>
      <c r="BH67" s="713"/>
      <c r="BI67" s="713"/>
      <c r="BJ67" s="713"/>
      <c r="BK67" s="713"/>
      <c r="BL67" s="713"/>
      <c r="BM67" s="714"/>
      <c r="BN67" s="713"/>
      <c r="BO67" s="279"/>
      <c r="BP67" s="279"/>
      <c r="BQ67" s="279"/>
    </row>
    <row r="68" spans="3:69" s="292" customFormat="1" x14ac:dyDescent="0.2">
      <c r="C68" s="369"/>
      <c r="D68" s="369"/>
      <c r="E68" s="369"/>
      <c r="F68" s="369"/>
      <c r="G68" s="712"/>
      <c r="H68" s="369"/>
      <c r="I68" s="712"/>
      <c r="J68" s="712"/>
      <c r="K68" s="712"/>
      <c r="L68" s="369"/>
      <c r="M68" s="712"/>
      <c r="N68" s="712"/>
      <c r="O68" s="712"/>
      <c r="P68" s="369"/>
      <c r="Q68" s="712"/>
      <c r="R68" s="712"/>
      <c r="S68" s="712"/>
      <c r="T68" s="712"/>
      <c r="U68" s="712"/>
      <c r="V68" s="712"/>
      <c r="W68" s="712"/>
      <c r="X68" s="712"/>
      <c r="Y68" s="712"/>
      <c r="Z68" s="712"/>
      <c r="AA68" s="712"/>
      <c r="AB68" s="712"/>
      <c r="AC68" s="712"/>
      <c r="AD68" s="712"/>
      <c r="AE68" s="712"/>
      <c r="AF68" s="354"/>
      <c r="AG68" s="354"/>
      <c r="AH68" s="712"/>
      <c r="AI68" s="712"/>
      <c r="AJ68" s="627"/>
      <c r="AK68" s="627"/>
      <c r="AL68" s="627"/>
      <c r="AM68" s="389"/>
      <c r="AN68" s="385"/>
      <c r="AO68" s="385"/>
      <c r="AP68" s="385"/>
      <c r="AQ68" s="385"/>
      <c r="AR68" s="285"/>
      <c r="AS68" s="385"/>
      <c r="BA68" s="355"/>
      <c r="BB68" s="279"/>
      <c r="BC68" s="279"/>
      <c r="BD68" s="279"/>
      <c r="BE68" s="713"/>
      <c r="BF68" s="713"/>
      <c r="BG68" s="713"/>
      <c r="BH68" s="713"/>
      <c r="BI68" s="713"/>
      <c r="BJ68" s="713"/>
      <c r="BK68" s="713"/>
      <c r="BL68" s="713"/>
      <c r="BM68" s="714"/>
      <c r="BN68" s="713"/>
      <c r="BO68" s="279"/>
      <c r="BP68" s="279"/>
      <c r="BQ68" s="279"/>
    </row>
    <row r="69" spans="3:69" s="292" customFormat="1" x14ac:dyDescent="0.2">
      <c r="C69" s="369"/>
      <c r="D69" s="369"/>
      <c r="E69" s="369"/>
      <c r="F69" s="369"/>
      <c r="G69" s="712"/>
      <c r="H69" s="369"/>
      <c r="I69" s="712"/>
      <c r="J69" s="712"/>
      <c r="K69" s="712"/>
      <c r="L69" s="369"/>
      <c r="M69" s="712"/>
      <c r="N69" s="712"/>
      <c r="O69" s="712"/>
      <c r="P69" s="369"/>
      <c r="Q69" s="712"/>
      <c r="R69" s="712"/>
      <c r="S69" s="712"/>
      <c r="T69" s="712"/>
      <c r="U69" s="712"/>
      <c r="V69" s="712"/>
      <c r="W69" s="712"/>
      <c r="X69" s="712"/>
      <c r="Y69" s="712"/>
      <c r="Z69" s="712"/>
      <c r="AA69" s="712"/>
      <c r="AB69" s="712"/>
      <c r="AC69" s="712"/>
      <c r="AD69" s="712"/>
      <c r="AE69" s="712"/>
      <c r="AF69" s="354"/>
      <c r="AG69" s="354"/>
      <c r="AH69" s="712"/>
      <c r="AI69" s="712"/>
      <c r="AJ69" s="627"/>
      <c r="AK69" s="627"/>
      <c r="AL69" s="627"/>
      <c r="AM69" s="389"/>
      <c r="AN69" s="385"/>
      <c r="AO69" s="385"/>
      <c r="AP69" s="385"/>
      <c r="AQ69" s="385"/>
      <c r="AR69" s="285"/>
      <c r="AS69" s="385"/>
      <c r="BA69" s="355"/>
      <c r="BB69" s="279"/>
      <c r="BC69" s="279"/>
      <c r="BD69" s="279"/>
      <c r="BE69" s="713"/>
      <c r="BF69" s="713"/>
      <c r="BG69" s="713"/>
      <c r="BH69" s="713"/>
      <c r="BI69" s="713"/>
      <c r="BJ69" s="713"/>
      <c r="BK69" s="713"/>
      <c r="BL69" s="713"/>
      <c r="BM69" s="714"/>
      <c r="BN69" s="713"/>
      <c r="BO69" s="279"/>
      <c r="BP69" s="279"/>
      <c r="BQ69" s="279"/>
    </row>
    <row r="70" spans="3:69" s="292" customFormat="1" x14ac:dyDescent="0.2">
      <c r="C70" s="369"/>
      <c r="D70" s="369"/>
      <c r="E70" s="369"/>
      <c r="F70" s="369"/>
      <c r="G70" s="712"/>
      <c r="H70" s="369"/>
      <c r="I70" s="712"/>
      <c r="J70" s="712"/>
      <c r="K70" s="712"/>
      <c r="L70" s="369"/>
      <c r="M70" s="712"/>
      <c r="N70" s="712"/>
      <c r="O70" s="712"/>
      <c r="P70" s="369"/>
      <c r="Q70" s="712"/>
      <c r="R70" s="712"/>
      <c r="S70" s="712"/>
      <c r="T70" s="712"/>
      <c r="U70" s="712"/>
      <c r="V70" s="712"/>
      <c r="W70" s="712"/>
      <c r="X70" s="712"/>
      <c r="Y70" s="712"/>
      <c r="Z70" s="712"/>
      <c r="AA70" s="712"/>
      <c r="AB70" s="712"/>
      <c r="AC70" s="712"/>
      <c r="AD70" s="712"/>
      <c r="AE70" s="712"/>
      <c r="AF70" s="354"/>
      <c r="AG70" s="354"/>
      <c r="AH70" s="712"/>
      <c r="AI70" s="712"/>
      <c r="AJ70" s="627"/>
      <c r="AK70" s="627"/>
      <c r="AL70" s="627"/>
      <c r="AM70" s="389"/>
      <c r="AN70" s="385"/>
      <c r="AO70" s="385"/>
      <c r="AP70" s="385"/>
      <c r="AQ70" s="385"/>
      <c r="AR70" s="285"/>
      <c r="AS70" s="385"/>
      <c r="BA70" s="355"/>
      <c r="BB70" s="279"/>
      <c r="BC70" s="279"/>
      <c r="BD70" s="279"/>
      <c r="BE70" s="713"/>
      <c r="BF70" s="713"/>
      <c r="BG70" s="713"/>
      <c r="BH70" s="713"/>
      <c r="BI70" s="713"/>
      <c r="BJ70" s="713"/>
      <c r="BK70" s="713"/>
      <c r="BL70" s="713"/>
      <c r="BM70" s="714"/>
      <c r="BN70" s="713"/>
      <c r="BO70" s="279"/>
      <c r="BP70" s="279"/>
      <c r="BQ70" s="279"/>
    </row>
    <row r="71" spans="3:69" s="292" customFormat="1" x14ac:dyDescent="0.2">
      <c r="C71" s="369"/>
      <c r="D71" s="369"/>
      <c r="E71" s="369"/>
      <c r="F71" s="369"/>
      <c r="G71" s="712"/>
      <c r="H71" s="369"/>
      <c r="I71" s="712"/>
      <c r="J71" s="712"/>
      <c r="K71" s="712"/>
      <c r="L71" s="369"/>
      <c r="M71" s="712"/>
      <c r="N71" s="712"/>
      <c r="O71" s="712"/>
      <c r="P71" s="369"/>
      <c r="Q71" s="712"/>
      <c r="R71" s="712"/>
      <c r="S71" s="712"/>
      <c r="T71" s="712"/>
      <c r="U71" s="712"/>
      <c r="V71" s="712"/>
      <c r="W71" s="712"/>
      <c r="X71" s="712"/>
      <c r="Y71" s="712"/>
      <c r="Z71" s="712"/>
      <c r="AA71" s="712"/>
      <c r="AB71" s="712"/>
      <c r="AC71" s="712"/>
      <c r="AD71" s="712"/>
      <c r="AE71" s="712"/>
      <c r="AF71" s="354"/>
      <c r="AG71" s="354"/>
      <c r="AH71" s="712"/>
      <c r="AI71" s="712"/>
      <c r="AJ71" s="627"/>
      <c r="AK71" s="627"/>
      <c r="AL71" s="627"/>
      <c r="AM71" s="389"/>
      <c r="AN71" s="385"/>
      <c r="AO71" s="385"/>
      <c r="AP71" s="385"/>
      <c r="AQ71" s="385"/>
      <c r="AR71" s="285"/>
      <c r="AS71" s="385"/>
      <c r="BA71" s="355"/>
      <c r="BB71" s="279"/>
      <c r="BC71" s="279"/>
      <c r="BD71" s="279"/>
      <c r="BE71" s="713"/>
      <c r="BF71" s="713"/>
      <c r="BG71" s="713"/>
      <c r="BH71" s="713"/>
      <c r="BI71" s="713"/>
      <c r="BJ71" s="713"/>
      <c r="BK71" s="713"/>
      <c r="BL71" s="713"/>
      <c r="BM71" s="714"/>
      <c r="BN71" s="713"/>
      <c r="BO71" s="279"/>
      <c r="BP71" s="279"/>
      <c r="BQ71" s="279"/>
    </row>
    <row r="72" spans="3:69" s="292" customFormat="1" x14ac:dyDescent="0.2">
      <c r="C72" s="369"/>
      <c r="D72" s="369"/>
      <c r="E72" s="369"/>
      <c r="F72" s="369"/>
      <c r="G72" s="712"/>
      <c r="H72" s="369"/>
      <c r="I72" s="712"/>
      <c r="J72" s="712"/>
      <c r="K72" s="712"/>
      <c r="L72" s="369"/>
      <c r="M72" s="712"/>
      <c r="N72" s="712"/>
      <c r="O72" s="712"/>
      <c r="P72" s="369"/>
      <c r="Q72" s="712"/>
      <c r="R72" s="712"/>
      <c r="S72" s="712"/>
      <c r="T72" s="712"/>
      <c r="U72" s="712"/>
      <c r="V72" s="712"/>
      <c r="W72" s="712"/>
      <c r="X72" s="712"/>
      <c r="Y72" s="712"/>
      <c r="Z72" s="712"/>
      <c r="AA72" s="712"/>
      <c r="AB72" s="712"/>
      <c r="AC72" s="712"/>
      <c r="AD72" s="712"/>
      <c r="AE72" s="712"/>
      <c r="AF72" s="354"/>
      <c r="AG72" s="354"/>
      <c r="AH72" s="712"/>
      <c r="AI72" s="712"/>
      <c r="AJ72" s="627"/>
      <c r="AK72" s="627"/>
      <c r="AL72" s="627"/>
      <c r="AM72" s="389"/>
      <c r="AN72" s="385"/>
      <c r="AO72" s="385"/>
      <c r="AP72" s="385"/>
      <c r="AQ72" s="385"/>
      <c r="AR72" s="285"/>
      <c r="AS72" s="385"/>
      <c r="BA72" s="355"/>
      <c r="BB72" s="279"/>
      <c r="BC72" s="279"/>
      <c r="BD72" s="279"/>
      <c r="BE72" s="713"/>
      <c r="BF72" s="713"/>
      <c r="BG72" s="713"/>
      <c r="BH72" s="713"/>
      <c r="BI72" s="713"/>
      <c r="BJ72" s="713"/>
      <c r="BK72" s="713"/>
      <c r="BL72" s="713"/>
      <c r="BM72" s="714"/>
      <c r="BN72" s="713"/>
      <c r="BO72" s="279"/>
      <c r="BP72" s="279"/>
      <c r="BQ72" s="279"/>
    </row>
    <row r="73" spans="3:69" s="292" customFormat="1" x14ac:dyDescent="0.2">
      <c r="C73" s="369"/>
      <c r="D73" s="369"/>
      <c r="E73" s="369"/>
      <c r="F73" s="369"/>
      <c r="G73" s="712"/>
      <c r="H73" s="369"/>
      <c r="I73" s="712"/>
      <c r="J73" s="712"/>
      <c r="K73" s="712"/>
      <c r="L73" s="369"/>
      <c r="M73" s="712"/>
      <c r="N73" s="712"/>
      <c r="O73" s="712"/>
      <c r="P73" s="369"/>
      <c r="Q73" s="712"/>
      <c r="R73" s="712"/>
      <c r="S73" s="712"/>
      <c r="T73" s="712"/>
      <c r="U73" s="712"/>
      <c r="V73" s="712"/>
      <c r="W73" s="712"/>
      <c r="X73" s="712"/>
      <c r="Y73" s="712"/>
      <c r="Z73" s="712"/>
      <c r="AA73" s="712"/>
      <c r="AB73" s="712"/>
      <c r="AC73" s="712"/>
      <c r="AD73" s="712"/>
      <c r="AE73" s="712"/>
      <c r="AF73" s="354"/>
      <c r="AG73" s="354"/>
      <c r="AH73" s="712"/>
      <c r="AI73" s="712"/>
      <c r="AJ73" s="627"/>
      <c r="AK73" s="627"/>
      <c r="AL73" s="627"/>
      <c r="AM73" s="389"/>
      <c r="AN73" s="385"/>
      <c r="AO73" s="385"/>
      <c r="AP73" s="385"/>
      <c r="AQ73" s="385"/>
      <c r="AR73" s="285"/>
      <c r="AS73" s="385"/>
      <c r="BA73" s="355"/>
      <c r="BB73" s="279"/>
      <c r="BC73" s="279"/>
      <c r="BD73" s="279"/>
      <c r="BE73" s="713"/>
      <c r="BF73" s="713"/>
      <c r="BG73" s="713"/>
      <c r="BH73" s="713"/>
      <c r="BI73" s="713"/>
      <c r="BJ73" s="713"/>
      <c r="BK73" s="713"/>
      <c r="BL73" s="713"/>
      <c r="BM73" s="714"/>
      <c r="BN73" s="713"/>
      <c r="BO73" s="279"/>
      <c r="BP73" s="279"/>
      <c r="BQ73" s="279"/>
    </row>
    <row r="74" spans="3:69" s="292" customFormat="1" x14ac:dyDescent="0.2">
      <c r="C74" s="369"/>
      <c r="D74" s="369"/>
      <c r="E74" s="369"/>
      <c r="F74" s="369"/>
      <c r="G74" s="712"/>
      <c r="H74" s="369"/>
      <c r="I74" s="712"/>
      <c r="J74" s="712"/>
      <c r="K74" s="712"/>
      <c r="L74" s="369"/>
      <c r="M74" s="712"/>
      <c r="N74" s="712"/>
      <c r="O74" s="712"/>
      <c r="P74" s="369"/>
      <c r="Q74" s="712"/>
      <c r="R74" s="712"/>
      <c r="S74" s="712"/>
      <c r="T74" s="712"/>
      <c r="U74" s="712"/>
      <c r="V74" s="712"/>
      <c r="W74" s="712"/>
      <c r="X74" s="712"/>
      <c r="Y74" s="712"/>
      <c r="Z74" s="712"/>
      <c r="AA74" s="712"/>
      <c r="AB74" s="712"/>
      <c r="AC74" s="712"/>
      <c r="AD74" s="712"/>
      <c r="AE74" s="712"/>
      <c r="AF74" s="354"/>
      <c r="AG74" s="354"/>
      <c r="AH74" s="712"/>
      <c r="AI74" s="712"/>
      <c r="AJ74" s="627"/>
      <c r="AK74" s="627"/>
      <c r="AL74" s="627"/>
      <c r="AM74" s="389"/>
      <c r="AN74" s="385"/>
      <c r="AO74" s="385"/>
      <c r="AP74" s="385"/>
      <c r="AQ74" s="385"/>
      <c r="AR74" s="285"/>
      <c r="AS74" s="385"/>
      <c r="BA74" s="355"/>
      <c r="BB74" s="279"/>
      <c r="BC74" s="279"/>
      <c r="BD74" s="279"/>
      <c r="BE74" s="713"/>
      <c r="BF74" s="713"/>
      <c r="BG74" s="713"/>
      <c r="BH74" s="713"/>
      <c r="BI74" s="713"/>
      <c r="BJ74" s="713"/>
      <c r="BK74" s="713"/>
      <c r="BL74" s="713"/>
      <c r="BM74" s="714"/>
      <c r="BN74" s="713"/>
      <c r="BO74" s="279"/>
      <c r="BP74" s="279"/>
      <c r="BQ74" s="279"/>
    </row>
    <row r="75" spans="3:69" s="292" customFormat="1" x14ac:dyDescent="0.2">
      <c r="C75" s="369"/>
      <c r="D75" s="369"/>
      <c r="E75" s="369"/>
      <c r="F75" s="369"/>
      <c r="G75" s="712"/>
      <c r="H75" s="369"/>
      <c r="I75" s="712"/>
      <c r="J75" s="712"/>
      <c r="K75" s="712"/>
      <c r="L75" s="369"/>
      <c r="M75" s="712"/>
      <c r="N75" s="712"/>
      <c r="O75" s="712"/>
      <c r="P75" s="369"/>
      <c r="Q75" s="712"/>
      <c r="R75" s="712"/>
      <c r="S75" s="712"/>
      <c r="T75" s="712"/>
      <c r="U75" s="712"/>
      <c r="V75" s="712"/>
      <c r="W75" s="712"/>
      <c r="X75" s="712"/>
      <c r="Y75" s="712"/>
      <c r="Z75" s="712"/>
      <c r="AA75" s="712"/>
      <c r="AB75" s="712"/>
      <c r="AC75" s="712"/>
      <c r="AD75" s="712"/>
      <c r="AE75" s="712"/>
      <c r="AF75" s="354"/>
      <c r="AG75" s="354"/>
      <c r="AH75" s="712"/>
      <c r="AI75" s="712"/>
      <c r="AJ75" s="627"/>
      <c r="AK75" s="627"/>
      <c r="AL75" s="627"/>
      <c r="AM75" s="389"/>
      <c r="AN75" s="385"/>
      <c r="AO75" s="385"/>
      <c r="AP75" s="385"/>
      <c r="AQ75" s="385"/>
      <c r="AR75" s="285"/>
      <c r="AS75" s="385"/>
      <c r="BA75" s="355"/>
      <c r="BB75" s="279"/>
      <c r="BC75" s="279"/>
      <c r="BD75" s="279"/>
      <c r="BE75" s="713"/>
      <c r="BF75" s="713"/>
      <c r="BG75" s="713"/>
      <c r="BH75" s="713"/>
      <c r="BI75" s="713"/>
      <c r="BJ75" s="713"/>
      <c r="BK75" s="713"/>
      <c r="BL75" s="713"/>
      <c r="BM75" s="714"/>
      <c r="BN75" s="713"/>
      <c r="BO75" s="279"/>
      <c r="BP75" s="279"/>
      <c r="BQ75" s="279"/>
    </row>
    <row r="76" spans="3:69" s="292" customFormat="1" x14ac:dyDescent="0.2">
      <c r="C76" s="369"/>
      <c r="D76" s="369"/>
      <c r="E76" s="369"/>
      <c r="F76" s="369"/>
      <c r="G76" s="712"/>
      <c r="H76" s="369"/>
      <c r="I76" s="712"/>
      <c r="J76" s="712"/>
      <c r="K76" s="712"/>
      <c r="L76" s="369"/>
      <c r="M76" s="712"/>
      <c r="N76" s="712"/>
      <c r="O76" s="712"/>
      <c r="P76" s="369"/>
      <c r="Q76" s="712"/>
      <c r="R76" s="712"/>
      <c r="S76" s="712"/>
      <c r="T76" s="712"/>
      <c r="U76" s="712"/>
      <c r="V76" s="712"/>
      <c r="W76" s="712"/>
      <c r="X76" s="712"/>
      <c r="Y76" s="712"/>
      <c r="Z76" s="712"/>
      <c r="AA76" s="712"/>
      <c r="AB76" s="712"/>
      <c r="AC76" s="712"/>
      <c r="AD76" s="712"/>
      <c r="AE76" s="712"/>
      <c r="AF76" s="354"/>
      <c r="AG76" s="354"/>
      <c r="AH76" s="712"/>
      <c r="AI76" s="712"/>
      <c r="AJ76" s="627"/>
      <c r="AK76" s="627"/>
      <c r="AL76" s="627"/>
      <c r="AM76" s="389"/>
      <c r="AN76" s="385"/>
      <c r="AO76" s="385"/>
      <c r="AP76" s="385"/>
      <c r="AQ76" s="385"/>
      <c r="AR76" s="285"/>
      <c r="AS76" s="385"/>
      <c r="BA76" s="355"/>
      <c r="BB76" s="279"/>
      <c r="BC76" s="279"/>
      <c r="BD76" s="279"/>
      <c r="BE76" s="713"/>
      <c r="BF76" s="713"/>
      <c r="BG76" s="713"/>
      <c r="BH76" s="713"/>
      <c r="BI76" s="713"/>
      <c r="BJ76" s="713"/>
      <c r="BK76" s="713"/>
      <c r="BL76" s="713"/>
      <c r="BM76" s="714"/>
      <c r="BN76" s="713"/>
      <c r="BO76" s="279"/>
      <c r="BP76" s="279"/>
      <c r="BQ76" s="279"/>
    </row>
    <row r="77" spans="3:69" s="292" customFormat="1" x14ac:dyDescent="0.2">
      <c r="C77" s="369"/>
      <c r="D77" s="369"/>
      <c r="E77" s="369"/>
      <c r="F77" s="369"/>
      <c r="G77" s="712"/>
      <c r="H77" s="369"/>
      <c r="I77" s="712"/>
      <c r="J77" s="712"/>
      <c r="K77" s="712"/>
      <c r="L77" s="369"/>
      <c r="M77" s="712"/>
      <c r="N77" s="712"/>
      <c r="O77" s="712"/>
      <c r="P77" s="369"/>
      <c r="Q77" s="712"/>
      <c r="R77" s="712"/>
      <c r="S77" s="712"/>
      <c r="T77" s="712"/>
      <c r="U77" s="712"/>
      <c r="V77" s="712"/>
      <c r="W77" s="712"/>
      <c r="X77" s="712"/>
      <c r="Y77" s="712"/>
      <c r="Z77" s="712"/>
      <c r="AA77" s="712"/>
      <c r="AB77" s="712"/>
      <c r="AC77" s="712"/>
      <c r="AD77" s="712"/>
      <c r="AE77" s="712"/>
      <c r="AF77" s="354"/>
      <c r="AG77" s="354"/>
      <c r="AH77" s="712"/>
      <c r="AI77" s="712"/>
      <c r="AJ77" s="627"/>
      <c r="AK77" s="627"/>
      <c r="AL77" s="627"/>
      <c r="AM77" s="389"/>
      <c r="AN77" s="385"/>
      <c r="AO77" s="385"/>
      <c r="AP77" s="385"/>
      <c r="AQ77" s="385"/>
      <c r="AR77" s="285"/>
      <c r="AS77" s="385"/>
      <c r="BA77" s="355"/>
      <c r="BB77" s="279"/>
      <c r="BC77" s="279"/>
      <c r="BD77" s="279"/>
      <c r="BE77" s="713"/>
      <c r="BF77" s="713"/>
      <c r="BG77" s="713"/>
      <c r="BH77" s="713"/>
      <c r="BI77" s="713"/>
      <c r="BJ77" s="713"/>
      <c r="BK77" s="713"/>
      <c r="BL77" s="713"/>
      <c r="BM77" s="714"/>
      <c r="BN77" s="713"/>
      <c r="BO77" s="279"/>
      <c r="BP77" s="279"/>
      <c r="BQ77" s="279"/>
    </row>
    <row r="78" spans="3:69" s="292" customFormat="1" x14ac:dyDescent="0.2">
      <c r="C78" s="369"/>
      <c r="D78" s="369"/>
      <c r="E78" s="369"/>
      <c r="F78" s="369"/>
      <c r="G78" s="712"/>
      <c r="H78" s="369"/>
      <c r="I78" s="712"/>
      <c r="J78" s="712"/>
      <c r="K78" s="712"/>
      <c r="L78" s="369"/>
      <c r="M78" s="712"/>
      <c r="N78" s="712"/>
      <c r="O78" s="712"/>
      <c r="P78" s="369"/>
      <c r="Q78" s="712"/>
      <c r="R78" s="712"/>
      <c r="S78" s="712"/>
      <c r="T78" s="712"/>
      <c r="U78" s="712"/>
      <c r="V78" s="712"/>
      <c r="W78" s="712"/>
      <c r="X78" s="712"/>
      <c r="Y78" s="712"/>
      <c r="Z78" s="712"/>
      <c r="AA78" s="712"/>
      <c r="AB78" s="712"/>
      <c r="AC78" s="712"/>
      <c r="AD78" s="712"/>
      <c r="AE78" s="712"/>
      <c r="AF78" s="354"/>
      <c r="AG78" s="354"/>
      <c r="AH78" s="712"/>
      <c r="AI78" s="712"/>
      <c r="AJ78" s="627"/>
      <c r="AK78" s="627"/>
      <c r="AL78" s="627"/>
      <c r="AM78" s="389"/>
      <c r="AN78" s="385"/>
      <c r="AO78" s="385"/>
      <c r="AP78" s="385"/>
      <c r="AQ78" s="385"/>
      <c r="AR78" s="285"/>
      <c r="AS78" s="385"/>
      <c r="BA78" s="355"/>
      <c r="BB78" s="279"/>
      <c r="BC78" s="279"/>
      <c r="BD78" s="279"/>
      <c r="BE78" s="713"/>
      <c r="BF78" s="713"/>
      <c r="BG78" s="713"/>
      <c r="BH78" s="713"/>
      <c r="BI78" s="713"/>
      <c r="BJ78" s="713"/>
      <c r="BK78" s="713"/>
      <c r="BL78" s="713"/>
      <c r="BM78" s="714"/>
      <c r="BN78" s="713"/>
      <c r="BO78" s="279"/>
      <c r="BP78" s="279"/>
      <c r="BQ78" s="279"/>
    </row>
    <row r="79" spans="3:69" s="292" customFormat="1" x14ac:dyDescent="0.2">
      <c r="C79" s="369"/>
      <c r="D79" s="369"/>
      <c r="E79" s="369"/>
      <c r="F79" s="369"/>
      <c r="G79" s="712"/>
      <c r="H79" s="369"/>
      <c r="I79" s="712"/>
      <c r="J79" s="712"/>
      <c r="K79" s="712"/>
      <c r="L79" s="369"/>
      <c r="M79" s="712"/>
      <c r="N79" s="712"/>
      <c r="O79" s="712"/>
      <c r="P79" s="369"/>
      <c r="Q79" s="712"/>
      <c r="R79" s="712"/>
      <c r="S79" s="712"/>
      <c r="T79" s="712"/>
      <c r="U79" s="712"/>
      <c r="V79" s="712"/>
      <c r="W79" s="712"/>
      <c r="X79" s="712"/>
      <c r="Y79" s="712"/>
      <c r="Z79" s="712"/>
      <c r="AA79" s="712"/>
      <c r="AB79" s="712"/>
      <c r="AC79" s="712"/>
      <c r="AD79" s="712"/>
      <c r="AE79" s="712"/>
      <c r="AF79" s="354"/>
      <c r="AG79" s="354"/>
      <c r="AH79" s="712"/>
      <c r="AI79" s="712"/>
      <c r="AJ79" s="627"/>
      <c r="AK79" s="627"/>
      <c r="AL79" s="627"/>
      <c r="AM79" s="389"/>
      <c r="AN79" s="385"/>
      <c r="AO79" s="385"/>
      <c r="AP79" s="385"/>
      <c r="AQ79" s="385"/>
      <c r="AR79" s="285"/>
      <c r="AS79" s="385"/>
      <c r="BA79" s="355"/>
      <c r="BB79" s="279"/>
      <c r="BC79" s="279"/>
      <c r="BD79" s="279"/>
      <c r="BE79" s="713"/>
      <c r="BF79" s="713"/>
      <c r="BG79" s="713"/>
      <c r="BH79" s="713"/>
      <c r="BI79" s="713"/>
      <c r="BJ79" s="713"/>
      <c r="BK79" s="713"/>
      <c r="BL79" s="713"/>
      <c r="BM79" s="714"/>
      <c r="BN79" s="713"/>
      <c r="BO79" s="279"/>
      <c r="BP79" s="279"/>
      <c r="BQ79" s="279"/>
    </row>
    <row r="80" spans="3:69" s="292" customFormat="1" x14ac:dyDescent="0.2">
      <c r="C80" s="369"/>
      <c r="D80" s="369"/>
      <c r="E80" s="369"/>
      <c r="F80" s="369"/>
      <c r="G80" s="712"/>
      <c r="H80" s="369"/>
      <c r="I80" s="712"/>
      <c r="J80" s="712"/>
      <c r="K80" s="712"/>
      <c r="L80" s="369"/>
      <c r="M80" s="712"/>
      <c r="N80" s="712"/>
      <c r="O80" s="712"/>
      <c r="P80" s="369"/>
      <c r="Q80" s="712"/>
      <c r="R80" s="712"/>
      <c r="S80" s="712"/>
      <c r="T80" s="712"/>
      <c r="U80" s="712"/>
      <c r="V80" s="712"/>
      <c r="W80" s="712"/>
      <c r="X80" s="712"/>
      <c r="Y80" s="712"/>
      <c r="Z80" s="712"/>
      <c r="AA80" s="712"/>
      <c r="AB80" s="712"/>
      <c r="AC80" s="712"/>
      <c r="AD80" s="712"/>
      <c r="AE80" s="712"/>
      <c r="AF80" s="354"/>
      <c r="AG80" s="354"/>
      <c r="AH80" s="712"/>
      <c r="AI80" s="712"/>
      <c r="AJ80" s="627"/>
      <c r="AK80" s="627"/>
      <c r="AL80" s="627"/>
      <c r="AM80" s="389"/>
      <c r="AN80" s="385"/>
      <c r="AO80" s="385"/>
      <c r="AP80" s="385"/>
      <c r="AQ80" s="385"/>
      <c r="AR80" s="285"/>
      <c r="AS80" s="385"/>
      <c r="BA80" s="355"/>
      <c r="BB80" s="279"/>
      <c r="BC80" s="279"/>
      <c r="BD80" s="279"/>
      <c r="BE80" s="713"/>
      <c r="BF80" s="713"/>
      <c r="BG80" s="713"/>
      <c r="BH80" s="713"/>
      <c r="BI80" s="713"/>
      <c r="BJ80" s="713"/>
      <c r="BK80" s="713"/>
      <c r="BL80" s="713"/>
      <c r="BM80" s="714"/>
      <c r="BN80" s="713"/>
      <c r="BO80" s="279"/>
      <c r="BP80" s="279"/>
      <c r="BQ80" s="279"/>
    </row>
    <row r="81" spans="3:69" s="292" customFormat="1" x14ac:dyDescent="0.2">
      <c r="C81" s="369"/>
      <c r="D81" s="369"/>
      <c r="E81" s="369"/>
      <c r="F81" s="369"/>
      <c r="G81" s="712"/>
      <c r="H81" s="369"/>
      <c r="I81" s="712"/>
      <c r="J81" s="712"/>
      <c r="K81" s="712"/>
      <c r="L81" s="369"/>
      <c r="M81" s="712"/>
      <c r="N81" s="712"/>
      <c r="O81" s="712"/>
      <c r="P81" s="369"/>
      <c r="Q81" s="712"/>
      <c r="R81" s="712"/>
      <c r="S81" s="712"/>
      <c r="T81" s="712"/>
      <c r="U81" s="712"/>
      <c r="V81" s="712"/>
      <c r="W81" s="712"/>
      <c r="X81" s="712"/>
      <c r="Y81" s="712"/>
      <c r="Z81" s="712"/>
      <c r="AA81" s="712"/>
      <c r="AB81" s="712"/>
      <c r="AC81" s="712"/>
      <c r="AD81" s="712"/>
      <c r="AE81" s="712"/>
      <c r="AF81" s="354"/>
      <c r="AG81" s="354"/>
      <c r="AH81" s="712"/>
      <c r="AI81" s="712"/>
      <c r="AJ81" s="627"/>
      <c r="AK81" s="627"/>
      <c r="AL81" s="627"/>
      <c r="AM81" s="389"/>
      <c r="AN81" s="385"/>
      <c r="AO81" s="385"/>
      <c r="AP81" s="385"/>
      <c r="AQ81" s="385"/>
      <c r="AR81" s="285"/>
      <c r="AS81" s="385"/>
      <c r="BA81" s="355"/>
      <c r="BB81" s="279"/>
      <c r="BC81" s="279"/>
      <c r="BD81" s="279"/>
      <c r="BE81" s="713"/>
      <c r="BF81" s="713"/>
      <c r="BG81" s="713"/>
      <c r="BH81" s="713"/>
      <c r="BI81" s="713"/>
      <c r="BJ81" s="713"/>
      <c r="BK81" s="713"/>
      <c r="BL81" s="713"/>
      <c r="BM81" s="714"/>
      <c r="BN81" s="713"/>
      <c r="BO81" s="279"/>
      <c r="BP81" s="279"/>
      <c r="BQ81" s="279"/>
    </row>
    <row r="82" spans="3:69" s="292" customFormat="1" x14ac:dyDescent="0.2">
      <c r="C82" s="369"/>
      <c r="D82" s="369"/>
      <c r="E82" s="369"/>
      <c r="F82" s="369"/>
      <c r="G82" s="712"/>
      <c r="H82" s="369"/>
      <c r="I82" s="712"/>
      <c r="J82" s="712"/>
      <c r="K82" s="712"/>
      <c r="L82" s="369"/>
      <c r="M82" s="712"/>
      <c r="N82" s="712"/>
      <c r="O82" s="712"/>
      <c r="P82" s="369"/>
      <c r="Q82" s="712"/>
      <c r="R82" s="712"/>
      <c r="S82" s="712"/>
      <c r="T82" s="712"/>
      <c r="U82" s="712"/>
      <c r="V82" s="712"/>
      <c r="W82" s="712"/>
      <c r="X82" s="712"/>
      <c r="Y82" s="712"/>
      <c r="Z82" s="712"/>
      <c r="AA82" s="712"/>
      <c r="AB82" s="712"/>
      <c r="AC82" s="712"/>
      <c r="AD82" s="712"/>
      <c r="AE82" s="712"/>
      <c r="AF82" s="354"/>
      <c r="AG82" s="354"/>
      <c r="AH82" s="712"/>
      <c r="AI82" s="712"/>
      <c r="AJ82" s="627"/>
      <c r="AK82" s="627"/>
      <c r="AL82" s="627"/>
      <c r="AM82" s="389"/>
      <c r="AN82" s="385"/>
      <c r="AO82" s="385"/>
      <c r="AP82" s="385"/>
      <c r="AQ82" s="385"/>
      <c r="AR82" s="285"/>
      <c r="AS82" s="385"/>
      <c r="BA82" s="355"/>
      <c r="BB82" s="279"/>
      <c r="BC82" s="279"/>
      <c r="BD82" s="279"/>
      <c r="BE82" s="713"/>
      <c r="BF82" s="713"/>
      <c r="BG82" s="713"/>
      <c r="BH82" s="713"/>
      <c r="BI82" s="713"/>
      <c r="BJ82" s="713"/>
      <c r="BK82" s="713"/>
      <c r="BL82" s="713"/>
      <c r="BM82" s="714"/>
      <c r="BN82" s="713"/>
      <c r="BO82" s="279"/>
      <c r="BP82" s="279"/>
      <c r="BQ82" s="279"/>
    </row>
    <row r="83" spans="3:69" s="292" customFormat="1" x14ac:dyDescent="0.2">
      <c r="C83" s="369"/>
      <c r="D83" s="369"/>
      <c r="E83" s="369"/>
      <c r="F83" s="369"/>
      <c r="G83" s="712"/>
      <c r="H83" s="369"/>
      <c r="I83" s="712"/>
      <c r="J83" s="712"/>
      <c r="K83" s="712"/>
      <c r="L83" s="369"/>
      <c r="M83" s="712"/>
      <c r="N83" s="712"/>
      <c r="O83" s="712"/>
      <c r="P83" s="369"/>
      <c r="Q83" s="712"/>
      <c r="R83" s="712"/>
      <c r="S83" s="712"/>
      <c r="T83" s="712"/>
      <c r="U83" s="712"/>
      <c r="V83" s="712"/>
      <c r="W83" s="712"/>
      <c r="X83" s="712"/>
      <c r="Y83" s="712"/>
      <c r="Z83" s="712"/>
      <c r="AA83" s="712"/>
      <c r="AB83" s="712"/>
      <c r="AC83" s="712"/>
      <c r="AD83" s="712"/>
      <c r="AE83" s="712"/>
      <c r="AF83" s="354"/>
      <c r="AG83" s="354"/>
      <c r="AH83" s="712"/>
      <c r="AI83" s="712"/>
      <c r="AJ83" s="627"/>
      <c r="AK83" s="627"/>
      <c r="AL83" s="627"/>
      <c r="AM83" s="389"/>
      <c r="AN83" s="385"/>
      <c r="AO83" s="385"/>
      <c r="AP83" s="385"/>
      <c r="AQ83" s="385"/>
      <c r="AR83" s="285"/>
      <c r="AS83" s="385"/>
      <c r="BA83" s="355"/>
      <c r="BB83" s="279"/>
      <c r="BC83" s="279"/>
      <c r="BD83" s="279"/>
      <c r="BE83" s="713"/>
      <c r="BF83" s="713"/>
      <c r="BG83" s="713"/>
      <c r="BH83" s="713"/>
      <c r="BI83" s="713"/>
      <c r="BJ83" s="713"/>
      <c r="BK83" s="713"/>
      <c r="BL83" s="713"/>
      <c r="BM83" s="714"/>
      <c r="BN83" s="713"/>
      <c r="BO83" s="279"/>
      <c r="BP83" s="279"/>
      <c r="BQ83" s="279"/>
    </row>
    <row r="84" spans="3:69" s="292" customFormat="1" x14ac:dyDescent="0.2">
      <c r="C84" s="369"/>
      <c r="D84" s="369"/>
      <c r="E84" s="369"/>
      <c r="F84" s="369"/>
      <c r="G84" s="712"/>
      <c r="H84" s="369"/>
      <c r="I84" s="712"/>
      <c r="J84" s="712"/>
      <c r="K84" s="712"/>
      <c r="L84" s="369"/>
      <c r="M84" s="712"/>
      <c r="N84" s="712"/>
      <c r="O84" s="712"/>
      <c r="P84" s="369"/>
      <c r="Q84" s="712"/>
      <c r="R84" s="712"/>
      <c r="S84" s="712"/>
      <c r="T84" s="712"/>
      <c r="U84" s="712"/>
      <c r="V84" s="712"/>
      <c r="W84" s="712"/>
      <c r="X84" s="712"/>
      <c r="Y84" s="712"/>
      <c r="Z84" s="712"/>
      <c r="AA84" s="712"/>
      <c r="AB84" s="712"/>
      <c r="AC84" s="712"/>
      <c r="AD84" s="712"/>
      <c r="AE84" s="712"/>
      <c r="AF84" s="354"/>
      <c r="AG84" s="354"/>
      <c r="AH84" s="712"/>
      <c r="AI84" s="712"/>
      <c r="AJ84" s="627"/>
      <c r="AK84" s="627"/>
      <c r="AL84" s="627"/>
      <c r="AM84" s="389"/>
      <c r="AN84" s="385"/>
      <c r="AO84" s="385"/>
      <c r="AP84" s="385"/>
      <c r="AQ84" s="385"/>
      <c r="AR84" s="285"/>
      <c r="AS84" s="385"/>
      <c r="BA84" s="355"/>
      <c r="BB84" s="279"/>
      <c r="BC84" s="279"/>
      <c r="BD84" s="279"/>
      <c r="BE84" s="713"/>
      <c r="BF84" s="713"/>
      <c r="BG84" s="713"/>
      <c r="BH84" s="713"/>
      <c r="BI84" s="713"/>
      <c r="BJ84" s="713"/>
      <c r="BK84" s="713"/>
      <c r="BL84" s="713"/>
      <c r="BM84" s="714"/>
      <c r="BN84" s="713"/>
      <c r="BO84" s="279"/>
      <c r="BP84" s="279"/>
      <c r="BQ84" s="279"/>
    </row>
    <row r="85" spans="3:69" s="292" customFormat="1" x14ac:dyDescent="0.2">
      <c r="C85" s="369"/>
      <c r="D85" s="369"/>
      <c r="E85" s="369"/>
      <c r="F85" s="369"/>
      <c r="G85" s="712"/>
      <c r="H85" s="369"/>
      <c r="I85" s="712"/>
      <c r="J85" s="712"/>
      <c r="K85" s="712"/>
      <c r="L85" s="369"/>
      <c r="M85" s="712"/>
      <c r="N85" s="712"/>
      <c r="O85" s="712"/>
      <c r="P85" s="369"/>
      <c r="Q85" s="712"/>
      <c r="R85" s="712"/>
      <c r="S85" s="712"/>
      <c r="T85" s="712"/>
      <c r="U85" s="712"/>
      <c r="V85" s="712"/>
      <c r="W85" s="712"/>
      <c r="X85" s="712"/>
      <c r="Y85" s="712"/>
      <c r="Z85" s="712"/>
      <c r="AA85" s="712"/>
      <c r="AB85" s="712"/>
      <c r="AC85" s="712"/>
      <c r="AD85" s="712"/>
      <c r="AE85" s="712"/>
      <c r="AF85" s="354"/>
      <c r="AG85" s="354"/>
      <c r="AH85" s="712"/>
      <c r="AI85" s="712"/>
      <c r="AJ85" s="627"/>
      <c r="AK85" s="627"/>
      <c r="AL85" s="627"/>
      <c r="AM85" s="389"/>
      <c r="AN85" s="385"/>
      <c r="AO85" s="385"/>
      <c r="AP85" s="385"/>
      <c r="AQ85" s="385"/>
      <c r="AR85" s="285"/>
      <c r="AS85" s="385"/>
      <c r="BA85" s="355"/>
      <c r="BB85" s="279"/>
      <c r="BC85" s="279"/>
      <c r="BD85" s="279"/>
      <c r="BE85" s="713"/>
      <c r="BF85" s="713"/>
      <c r="BG85" s="713"/>
      <c r="BH85" s="713"/>
      <c r="BI85" s="713"/>
      <c r="BJ85" s="713"/>
      <c r="BK85" s="713"/>
      <c r="BL85" s="713"/>
      <c r="BM85" s="714"/>
      <c r="BN85" s="713"/>
      <c r="BO85" s="279"/>
      <c r="BP85" s="279"/>
      <c r="BQ85" s="279"/>
    </row>
    <row r="86" spans="3:69" s="292" customFormat="1" x14ac:dyDescent="0.2">
      <c r="C86" s="369"/>
      <c r="D86" s="369"/>
      <c r="E86" s="369"/>
      <c r="F86" s="369"/>
      <c r="G86" s="712"/>
      <c r="H86" s="369"/>
      <c r="I86" s="712"/>
      <c r="J86" s="712"/>
      <c r="K86" s="712"/>
      <c r="L86" s="369"/>
      <c r="M86" s="712"/>
      <c r="N86" s="712"/>
      <c r="O86" s="712"/>
      <c r="P86" s="369"/>
      <c r="Q86" s="712"/>
      <c r="R86" s="712"/>
      <c r="S86" s="712"/>
      <c r="T86" s="712"/>
      <c r="U86" s="712"/>
      <c r="V86" s="712"/>
      <c r="W86" s="712"/>
      <c r="X86" s="712"/>
      <c r="Y86" s="712"/>
      <c r="Z86" s="712"/>
      <c r="AA86" s="712"/>
      <c r="AB86" s="712"/>
      <c r="AC86" s="712"/>
      <c r="AD86" s="712"/>
      <c r="AE86" s="712"/>
      <c r="AF86" s="354"/>
      <c r="AG86" s="354"/>
      <c r="AH86" s="712"/>
      <c r="AI86" s="712"/>
      <c r="AJ86" s="627"/>
      <c r="AK86" s="627"/>
      <c r="AL86" s="627"/>
      <c r="AM86" s="389"/>
      <c r="AN86" s="385"/>
      <c r="AO86" s="385"/>
      <c r="AP86" s="385"/>
      <c r="AQ86" s="385"/>
      <c r="AR86" s="285"/>
      <c r="AS86" s="385"/>
      <c r="BA86" s="355"/>
      <c r="BB86" s="279"/>
      <c r="BC86" s="279"/>
      <c r="BD86" s="279"/>
      <c r="BE86" s="713"/>
      <c r="BF86" s="713"/>
      <c r="BG86" s="713"/>
      <c r="BH86" s="713"/>
      <c r="BI86" s="713"/>
      <c r="BJ86" s="713"/>
      <c r="BK86" s="713"/>
      <c r="BL86" s="713"/>
      <c r="BM86" s="714"/>
      <c r="BN86" s="713"/>
      <c r="BO86" s="279"/>
      <c r="BP86" s="279"/>
      <c r="BQ86" s="279"/>
    </row>
    <row r="87" spans="3:69" s="292" customFormat="1" x14ac:dyDescent="0.2">
      <c r="C87" s="369"/>
      <c r="D87" s="369"/>
      <c r="E87" s="369"/>
      <c r="F87" s="369"/>
      <c r="G87" s="712"/>
      <c r="H87" s="369"/>
      <c r="I87" s="712"/>
      <c r="J87" s="712"/>
      <c r="K87" s="712"/>
      <c r="L87" s="369"/>
      <c r="M87" s="712"/>
      <c r="N87" s="712"/>
      <c r="O87" s="712"/>
      <c r="P87" s="369"/>
      <c r="Q87" s="712"/>
      <c r="R87" s="712"/>
      <c r="S87" s="712"/>
      <c r="T87" s="712"/>
      <c r="U87" s="712"/>
      <c r="V87" s="712"/>
      <c r="W87" s="712"/>
      <c r="X87" s="712"/>
      <c r="Y87" s="712"/>
      <c r="Z87" s="712"/>
      <c r="AA87" s="712"/>
      <c r="AB87" s="712"/>
      <c r="AC87" s="712"/>
      <c r="AD87" s="712"/>
      <c r="AE87" s="712"/>
      <c r="AF87" s="354"/>
      <c r="AG87" s="354"/>
      <c r="AH87" s="712"/>
      <c r="AI87" s="712"/>
      <c r="AJ87" s="627"/>
      <c r="AK87" s="627"/>
      <c r="AL87" s="627"/>
      <c r="AM87" s="389"/>
      <c r="AN87" s="385"/>
      <c r="AO87" s="385"/>
      <c r="AP87" s="385"/>
      <c r="AQ87" s="385"/>
      <c r="AR87" s="285"/>
      <c r="AS87" s="385"/>
      <c r="BA87" s="355"/>
      <c r="BB87" s="279"/>
      <c r="BC87" s="279"/>
      <c r="BD87" s="279"/>
      <c r="BE87" s="713"/>
      <c r="BF87" s="713"/>
      <c r="BG87" s="713"/>
      <c r="BH87" s="713"/>
      <c r="BI87" s="713"/>
      <c r="BJ87" s="713"/>
      <c r="BK87" s="713"/>
      <c r="BL87" s="713"/>
      <c r="BM87" s="714"/>
      <c r="BN87" s="713"/>
      <c r="BO87" s="279"/>
      <c r="BP87" s="279"/>
      <c r="BQ87" s="279"/>
    </row>
    <row r="88" spans="3:69" s="292" customFormat="1" x14ac:dyDescent="0.2">
      <c r="C88" s="369"/>
      <c r="D88" s="369"/>
      <c r="E88" s="369"/>
      <c r="F88" s="369"/>
      <c r="G88" s="712"/>
      <c r="H88" s="369"/>
      <c r="I88" s="712"/>
      <c r="J88" s="712"/>
      <c r="K88" s="712"/>
      <c r="L88" s="369"/>
      <c r="M88" s="712"/>
      <c r="N88" s="712"/>
      <c r="O88" s="712"/>
      <c r="P88" s="369"/>
      <c r="Q88" s="712"/>
      <c r="R88" s="712"/>
      <c r="S88" s="712"/>
      <c r="T88" s="712"/>
      <c r="U88" s="712"/>
      <c r="V88" s="712"/>
      <c r="W88" s="712"/>
      <c r="X88" s="712"/>
      <c r="Y88" s="712"/>
      <c r="Z88" s="712"/>
      <c r="AA88" s="712"/>
      <c r="AB88" s="712"/>
      <c r="AC88" s="712"/>
      <c r="AD88" s="712"/>
      <c r="AE88" s="712"/>
      <c r="AF88" s="354"/>
      <c r="AG88" s="354"/>
      <c r="AH88" s="712"/>
      <c r="AI88" s="712"/>
      <c r="AJ88" s="627"/>
      <c r="AK88" s="627"/>
      <c r="AL88" s="627"/>
      <c r="AM88" s="389"/>
      <c r="AN88" s="385"/>
      <c r="AO88" s="385"/>
      <c r="AP88" s="385"/>
      <c r="AQ88" s="385"/>
      <c r="AR88" s="285"/>
      <c r="AS88" s="385"/>
      <c r="BA88" s="355"/>
      <c r="BB88" s="279"/>
      <c r="BC88" s="279"/>
      <c r="BD88" s="279"/>
      <c r="BE88" s="713"/>
      <c r="BF88" s="713"/>
      <c r="BG88" s="713"/>
      <c r="BH88" s="713"/>
      <c r="BI88" s="713"/>
      <c r="BJ88" s="713"/>
      <c r="BK88" s="713"/>
      <c r="BL88" s="713"/>
      <c r="BM88" s="714"/>
      <c r="BN88" s="713"/>
      <c r="BO88" s="279"/>
      <c r="BP88" s="279"/>
      <c r="BQ88" s="279"/>
    </row>
    <row r="89" spans="3:69" s="292" customFormat="1" x14ac:dyDescent="0.2">
      <c r="C89" s="369"/>
      <c r="D89" s="369"/>
      <c r="E89" s="369"/>
      <c r="F89" s="369"/>
      <c r="G89" s="712"/>
      <c r="H89" s="369"/>
      <c r="I89" s="712"/>
      <c r="J89" s="712"/>
      <c r="K89" s="712"/>
      <c r="L89" s="369"/>
      <c r="M89" s="712"/>
      <c r="N89" s="712"/>
      <c r="O89" s="712"/>
      <c r="P89" s="369"/>
      <c r="Q89" s="712"/>
      <c r="R89" s="712"/>
      <c r="S89" s="712"/>
      <c r="T89" s="712"/>
      <c r="U89" s="712"/>
      <c r="V89" s="712"/>
      <c r="W89" s="712"/>
      <c r="X89" s="712"/>
      <c r="Y89" s="712"/>
      <c r="Z89" s="712"/>
      <c r="AA89" s="712"/>
      <c r="AB89" s="712"/>
      <c r="AC89" s="712"/>
      <c r="AD89" s="712"/>
      <c r="AE89" s="712"/>
      <c r="AF89" s="354"/>
      <c r="AG89" s="354"/>
      <c r="AH89" s="712"/>
      <c r="AI89" s="712"/>
      <c r="AJ89" s="627"/>
      <c r="AK89" s="627"/>
      <c r="AL89" s="627"/>
      <c r="AM89" s="389"/>
      <c r="AN89" s="385"/>
      <c r="AO89" s="385"/>
      <c r="AP89" s="385"/>
      <c r="AQ89" s="385"/>
      <c r="AR89" s="285"/>
      <c r="AS89" s="385"/>
      <c r="BA89" s="355"/>
      <c r="BB89" s="279"/>
      <c r="BC89" s="279"/>
      <c r="BD89" s="279"/>
      <c r="BE89" s="713"/>
      <c r="BF89" s="713"/>
      <c r="BG89" s="713"/>
      <c r="BH89" s="713"/>
      <c r="BI89" s="713"/>
      <c r="BJ89" s="713"/>
      <c r="BK89" s="713"/>
      <c r="BL89" s="713"/>
      <c r="BM89" s="714"/>
      <c r="BN89" s="713"/>
      <c r="BO89" s="279"/>
      <c r="BP89" s="279"/>
      <c r="BQ89" s="279"/>
    </row>
    <row r="90" spans="3:69" s="292" customFormat="1" x14ac:dyDescent="0.2">
      <c r="C90" s="369"/>
      <c r="D90" s="369"/>
      <c r="E90" s="369"/>
      <c r="F90" s="369"/>
      <c r="G90" s="712"/>
      <c r="H90" s="369"/>
      <c r="I90" s="712"/>
      <c r="J90" s="712"/>
      <c r="K90" s="712"/>
      <c r="L90" s="369"/>
      <c r="M90" s="712"/>
      <c r="N90" s="712"/>
      <c r="O90" s="712"/>
      <c r="P90" s="369"/>
      <c r="Q90" s="712"/>
      <c r="R90" s="712"/>
      <c r="S90" s="712"/>
      <c r="T90" s="712"/>
      <c r="U90" s="712"/>
      <c r="V90" s="712"/>
      <c r="W90" s="712"/>
      <c r="X90" s="712"/>
      <c r="Y90" s="712"/>
      <c r="Z90" s="712"/>
      <c r="AA90" s="712"/>
      <c r="AB90" s="712"/>
      <c r="AC90" s="712"/>
      <c r="AD90" s="712"/>
      <c r="AE90" s="712"/>
      <c r="AF90" s="354"/>
      <c r="AG90" s="354"/>
      <c r="AH90" s="712"/>
      <c r="AI90" s="712"/>
      <c r="AJ90" s="627"/>
      <c r="AK90" s="627"/>
      <c r="AL90" s="627"/>
      <c r="AM90" s="389"/>
      <c r="AN90" s="385"/>
      <c r="AO90" s="385"/>
      <c r="AP90" s="385"/>
      <c r="AQ90" s="385"/>
      <c r="AR90" s="285"/>
      <c r="AS90" s="385"/>
      <c r="BA90" s="355"/>
      <c r="BB90" s="279"/>
      <c r="BC90" s="279"/>
      <c r="BD90" s="279"/>
      <c r="BE90" s="713"/>
      <c r="BF90" s="713"/>
      <c r="BG90" s="713"/>
      <c r="BH90" s="713"/>
      <c r="BI90" s="713"/>
      <c r="BJ90" s="713"/>
      <c r="BK90" s="713"/>
      <c r="BL90" s="713"/>
      <c r="BM90" s="714"/>
      <c r="BN90" s="713"/>
      <c r="BO90" s="279"/>
      <c r="BP90" s="279"/>
      <c r="BQ90" s="279"/>
    </row>
    <row r="91" spans="3:69" s="292" customFormat="1" x14ac:dyDescent="0.2">
      <c r="C91" s="369"/>
      <c r="D91" s="369"/>
      <c r="E91" s="369"/>
      <c r="F91" s="369"/>
      <c r="G91" s="712"/>
      <c r="H91" s="369"/>
      <c r="I91" s="712"/>
      <c r="J91" s="712"/>
      <c r="K91" s="712"/>
      <c r="L91" s="369"/>
      <c r="M91" s="712"/>
      <c r="N91" s="712"/>
      <c r="O91" s="712"/>
      <c r="P91" s="369"/>
      <c r="Q91" s="712"/>
      <c r="R91" s="712"/>
      <c r="S91" s="712"/>
      <c r="T91" s="712"/>
      <c r="U91" s="712"/>
      <c r="V91" s="712"/>
      <c r="W91" s="712"/>
      <c r="X91" s="712"/>
      <c r="Y91" s="712"/>
      <c r="Z91" s="712"/>
      <c r="AA91" s="712"/>
      <c r="AB91" s="712"/>
      <c r="AC91" s="712"/>
      <c r="AD91" s="712"/>
      <c r="AE91" s="712"/>
      <c r="AF91" s="354"/>
      <c r="AG91" s="354"/>
      <c r="AH91" s="712"/>
      <c r="AI91" s="712"/>
      <c r="AJ91" s="627"/>
      <c r="AK91" s="627"/>
      <c r="AL91" s="627"/>
      <c r="AM91" s="389"/>
      <c r="AN91" s="385"/>
      <c r="AO91" s="385"/>
      <c r="AP91" s="385"/>
      <c r="AQ91" s="385"/>
      <c r="AR91" s="285"/>
      <c r="AS91" s="385"/>
      <c r="BA91" s="355"/>
      <c r="BB91" s="279"/>
      <c r="BC91" s="279"/>
      <c r="BD91" s="279"/>
      <c r="BE91" s="713"/>
      <c r="BF91" s="713"/>
      <c r="BG91" s="713"/>
      <c r="BH91" s="713"/>
      <c r="BI91" s="713"/>
      <c r="BJ91" s="713"/>
      <c r="BK91" s="713"/>
      <c r="BL91" s="713"/>
      <c r="BM91" s="714"/>
      <c r="BN91" s="713"/>
      <c r="BO91" s="279"/>
      <c r="BP91" s="279"/>
      <c r="BQ91" s="279"/>
    </row>
    <row r="92" spans="3:69" s="292" customFormat="1" x14ac:dyDescent="0.2">
      <c r="C92" s="369"/>
      <c r="D92" s="369"/>
      <c r="E92" s="369"/>
      <c r="F92" s="369"/>
      <c r="G92" s="712"/>
      <c r="H92" s="369"/>
      <c r="I92" s="712"/>
      <c r="J92" s="712"/>
      <c r="K92" s="712"/>
      <c r="L92" s="369"/>
      <c r="M92" s="712"/>
      <c r="N92" s="712"/>
      <c r="O92" s="712"/>
      <c r="P92" s="369"/>
      <c r="Q92" s="712"/>
      <c r="R92" s="712"/>
      <c r="S92" s="712"/>
      <c r="T92" s="712"/>
      <c r="U92" s="712"/>
      <c r="V92" s="712"/>
      <c r="W92" s="712"/>
      <c r="X92" s="712"/>
      <c r="Y92" s="712"/>
      <c r="Z92" s="712"/>
      <c r="AA92" s="712"/>
      <c r="AB92" s="712"/>
      <c r="AC92" s="712"/>
      <c r="AD92" s="712"/>
      <c r="AE92" s="712"/>
      <c r="AF92" s="354"/>
      <c r="AG92" s="354"/>
      <c r="AH92" s="712"/>
      <c r="AI92" s="712"/>
      <c r="AJ92" s="627"/>
      <c r="AK92" s="627"/>
      <c r="AL92" s="627"/>
      <c r="AM92" s="389"/>
      <c r="AN92" s="385"/>
      <c r="AO92" s="385"/>
      <c r="AP92" s="385"/>
      <c r="AQ92" s="385"/>
      <c r="AR92" s="285"/>
      <c r="AS92" s="385"/>
      <c r="BA92" s="355"/>
      <c r="BB92" s="279"/>
      <c r="BC92" s="279"/>
      <c r="BD92" s="279"/>
      <c r="BE92" s="713"/>
      <c r="BF92" s="713"/>
      <c r="BG92" s="713"/>
      <c r="BH92" s="713"/>
      <c r="BI92" s="713"/>
      <c r="BJ92" s="713"/>
      <c r="BK92" s="713"/>
      <c r="BL92" s="713"/>
      <c r="BM92" s="714"/>
      <c r="BN92" s="713"/>
      <c r="BO92" s="279"/>
      <c r="BP92" s="279"/>
      <c r="BQ92" s="279"/>
    </row>
    <row r="93" spans="3:69" s="292" customFormat="1" x14ac:dyDescent="0.2">
      <c r="C93" s="369"/>
      <c r="D93" s="369"/>
      <c r="E93" s="369"/>
      <c r="F93" s="369"/>
      <c r="G93" s="712"/>
      <c r="H93" s="369"/>
      <c r="I93" s="712"/>
      <c r="J93" s="712"/>
      <c r="K93" s="712"/>
      <c r="L93" s="369"/>
      <c r="M93" s="712"/>
      <c r="N93" s="712"/>
      <c r="O93" s="712"/>
      <c r="P93" s="369"/>
      <c r="Q93" s="712"/>
      <c r="R93" s="712"/>
      <c r="S93" s="712"/>
      <c r="T93" s="712"/>
      <c r="U93" s="712"/>
      <c r="V93" s="712"/>
      <c r="W93" s="712"/>
      <c r="X93" s="712"/>
      <c r="Y93" s="712"/>
      <c r="Z93" s="712"/>
      <c r="AA93" s="712"/>
      <c r="AB93" s="712"/>
      <c r="AC93" s="712"/>
      <c r="AD93" s="712"/>
      <c r="AE93" s="712"/>
      <c r="AF93" s="354"/>
      <c r="AG93" s="354"/>
      <c r="AH93" s="712"/>
      <c r="AI93" s="712"/>
      <c r="AJ93" s="627"/>
      <c r="AK93" s="627"/>
      <c r="AL93" s="627"/>
      <c r="AM93" s="389"/>
      <c r="AN93" s="385"/>
      <c r="AO93" s="385"/>
      <c r="AP93" s="385"/>
      <c r="AQ93" s="385"/>
      <c r="AR93" s="285"/>
      <c r="AS93" s="385"/>
      <c r="BA93" s="355"/>
      <c r="BB93" s="279"/>
      <c r="BC93" s="279"/>
      <c r="BD93" s="279"/>
      <c r="BE93" s="713"/>
      <c r="BF93" s="713"/>
      <c r="BG93" s="713"/>
      <c r="BH93" s="713"/>
      <c r="BI93" s="713"/>
      <c r="BJ93" s="713"/>
      <c r="BK93" s="713"/>
      <c r="BL93" s="713"/>
      <c r="BM93" s="714"/>
      <c r="BN93" s="713"/>
      <c r="BO93" s="279"/>
      <c r="BP93" s="279"/>
      <c r="BQ93" s="279"/>
    </row>
    <row r="94" spans="3:69" s="292" customFormat="1" x14ac:dyDescent="0.2">
      <c r="C94" s="369"/>
      <c r="D94" s="369"/>
      <c r="E94" s="369"/>
      <c r="F94" s="369"/>
      <c r="G94" s="712"/>
      <c r="H94" s="369"/>
      <c r="I94" s="712"/>
      <c r="J94" s="712"/>
      <c r="K94" s="712"/>
      <c r="L94" s="369"/>
      <c r="M94" s="712"/>
      <c r="N94" s="712"/>
      <c r="O94" s="712"/>
      <c r="P94" s="369"/>
      <c r="Q94" s="712"/>
      <c r="R94" s="712"/>
      <c r="S94" s="712"/>
      <c r="T94" s="712"/>
      <c r="U94" s="712"/>
      <c r="V94" s="712"/>
      <c r="W94" s="712"/>
      <c r="X94" s="712"/>
      <c r="Y94" s="712"/>
      <c r="Z94" s="712"/>
      <c r="AA94" s="712"/>
      <c r="AB94" s="712"/>
      <c r="AC94" s="712"/>
      <c r="AD94" s="712"/>
      <c r="AE94" s="712"/>
      <c r="AF94" s="354"/>
      <c r="AG94" s="354"/>
      <c r="AH94" s="712"/>
      <c r="AI94" s="712"/>
      <c r="AJ94" s="627"/>
      <c r="AK94" s="627"/>
      <c r="AL94" s="627"/>
      <c r="AM94" s="389"/>
      <c r="AN94" s="385"/>
      <c r="AO94" s="385"/>
      <c r="AP94" s="385"/>
      <c r="AQ94" s="385"/>
      <c r="AR94" s="285"/>
      <c r="AS94" s="385"/>
      <c r="BA94" s="355"/>
      <c r="BB94" s="279"/>
      <c r="BC94" s="279"/>
      <c r="BD94" s="279"/>
      <c r="BE94" s="713"/>
      <c r="BF94" s="713"/>
      <c r="BG94" s="713"/>
      <c r="BH94" s="713"/>
      <c r="BI94" s="713"/>
      <c r="BJ94" s="713"/>
      <c r="BK94" s="713"/>
      <c r="BL94" s="713"/>
      <c r="BM94" s="714"/>
      <c r="BN94" s="713"/>
      <c r="BO94" s="279"/>
      <c r="BP94" s="279"/>
      <c r="BQ94" s="279"/>
    </row>
    <row r="95" spans="3:69" s="292" customFormat="1" x14ac:dyDescent="0.2">
      <c r="C95" s="369"/>
      <c r="D95" s="369"/>
      <c r="E95" s="369"/>
      <c r="F95" s="369"/>
      <c r="G95" s="712"/>
      <c r="H95" s="369"/>
      <c r="I95" s="712"/>
      <c r="J95" s="712"/>
      <c r="K95" s="712"/>
      <c r="L95" s="369"/>
      <c r="M95" s="712"/>
      <c r="N95" s="712"/>
      <c r="O95" s="712"/>
      <c r="P95" s="369"/>
      <c r="Q95" s="712"/>
      <c r="R95" s="712"/>
      <c r="S95" s="712"/>
      <c r="T95" s="712"/>
      <c r="U95" s="712"/>
      <c r="V95" s="712"/>
      <c r="W95" s="712"/>
      <c r="X95" s="712"/>
      <c r="Y95" s="712"/>
      <c r="Z95" s="712"/>
      <c r="AA95" s="712"/>
      <c r="AB95" s="712"/>
      <c r="AC95" s="712"/>
      <c r="AD95" s="712"/>
      <c r="AE95" s="712"/>
      <c r="AF95" s="354"/>
      <c r="AG95" s="354"/>
      <c r="AH95" s="712"/>
      <c r="AI95" s="712"/>
      <c r="AJ95" s="627"/>
      <c r="AK95" s="627"/>
      <c r="AL95" s="627"/>
      <c r="AM95" s="389"/>
      <c r="AN95" s="385"/>
      <c r="AO95" s="385"/>
      <c r="AP95" s="385"/>
      <c r="AQ95" s="385"/>
      <c r="AR95" s="285"/>
      <c r="AS95" s="385"/>
      <c r="BA95" s="355"/>
      <c r="BB95" s="279"/>
      <c r="BC95" s="279"/>
      <c r="BD95" s="279"/>
      <c r="BE95" s="713"/>
      <c r="BF95" s="713"/>
      <c r="BG95" s="713"/>
      <c r="BH95" s="713"/>
      <c r="BI95" s="713"/>
      <c r="BJ95" s="713"/>
      <c r="BK95" s="713"/>
      <c r="BL95" s="713"/>
      <c r="BM95" s="714"/>
      <c r="BN95" s="713"/>
      <c r="BO95" s="279"/>
      <c r="BP95" s="279"/>
      <c r="BQ95" s="279"/>
    </row>
    <row r="96" spans="3:69" s="292" customFormat="1" x14ac:dyDescent="0.2">
      <c r="C96" s="369"/>
      <c r="D96" s="369"/>
      <c r="E96" s="369"/>
      <c r="F96" s="369"/>
      <c r="G96" s="712"/>
      <c r="H96" s="369"/>
      <c r="I96" s="712"/>
      <c r="J96" s="712"/>
      <c r="K96" s="712"/>
      <c r="L96" s="369"/>
      <c r="M96" s="712"/>
      <c r="N96" s="712"/>
      <c r="O96" s="712"/>
      <c r="P96" s="369"/>
      <c r="Q96" s="712"/>
      <c r="R96" s="712"/>
      <c r="S96" s="712"/>
      <c r="T96" s="712"/>
      <c r="U96" s="712"/>
      <c r="V96" s="712"/>
      <c r="W96" s="712"/>
      <c r="X96" s="712"/>
      <c r="Y96" s="712"/>
      <c r="Z96" s="712"/>
      <c r="AA96" s="712"/>
      <c r="AB96" s="712"/>
      <c r="AC96" s="712"/>
      <c r="AD96" s="712"/>
      <c r="AE96" s="712"/>
      <c r="AF96" s="354"/>
      <c r="AG96" s="354"/>
      <c r="AH96" s="712"/>
      <c r="AI96" s="712"/>
      <c r="AJ96" s="627"/>
      <c r="AK96" s="627"/>
      <c r="AL96" s="627"/>
      <c r="AM96" s="389"/>
      <c r="AN96" s="385"/>
      <c r="AO96" s="385"/>
      <c r="AP96" s="385"/>
      <c r="AQ96" s="385"/>
      <c r="AR96" s="285"/>
      <c r="AS96" s="385"/>
      <c r="BA96" s="355"/>
      <c r="BB96" s="279"/>
      <c r="BC96" s="279"/>
      <c r="BD96" s="279"/>
      <c r="BE96" s="713"/>
      <c r="BF96" s="713"/>
      <c r="BG96" s="713"/>
      <c r="BH96" s="713"/>
      <c r="BI96" s="713"/>
      <c r="BJ96" s="713"/>
      <c r="BK96" s="713"/>
      <c r="BL96" s="713"/>
      <c r="BM96" s="714"/>
      <c r="BN96" s="713"/>
      <c r="BO96" s="279"/>
      <c r="BP96" s="279"/>
      <c r="BQ96" s="279"/>
    </row>
    <row r="97" spans="3:69" s="292" customFormat="1" x14ac:dyDescent="0.2">
      <c r="C97" s="369"/>
      <c r="D97" s="369"/>
      <c r="E97" s="369"/>
      <c r="F97" s="369"/>
      <c r="G97" s="712"/>
      <c r="H97" s="369"/>
      <c r="I97" s="712"/>
      <c r="J97" s="712"/>
      <c r="K97" s="712"/>
      <c r="L97" s="369"/>
      <c r="M97" s="712"/>
      <c r="N97" s="712"/>
      <c r="O97" s="712"/>
      <c r="P97" s="369"/>
      <c r="Q97" s="712"/>
      <c r="R97" s="712"/>
      <c r="S97" s="712"/>
      <c r="T97" s="712"/>
      <c r="U97" s="712"/>
      <c r="V97" s="712"/>
      <c r="W97" s="712"/>
      <c r="X97" s="712"/>
      <c r="Y97" s="712"/>
      <c r="Z97" s="712"/>
      <c r="AA97" s="712"/>
      <c r="AB97" s="712"/>
      <c r="AC97" s="712"/>
      <c r="AD97" s="712"/>
      <c r="AE97" s="712"/>
      <c r="AF97" s="354"/>
      <c r="AG97" s="354"/>
      <c r="AH97" s="712"/>
      <c r="AI97" s="712"/>
      <c r="AJ97" s="627"/>
      <c r="AK97" s="627"/>
      <c r="AL97" s="627"/>
      <c r="AM97" s="389"/>
      <c r="AN97" s="385"/>
      <c r="AO97" s="385"/>
      <c r="AP97" s="385"/>
      <c r="AQ97" s="385"/>
      <c r="AR97" s="285"/>
      <c r="AS97" s="385"/>
      <c r="BA97" s="355"/>
      <c r="BB97" s="279"/>
      <c r="BC97" s="279"/>
      <c r="BD97" s="279"/>
      <c r="BE97" s="713"/>
      <c r="BF97" s="713"/>
      <c r="BG97" s="713"/>
      <c r="BH97" s="713"/>
      <c r="BI97" s="713"/>
      <c r="BJ97" s="713"/>
      <c r="BK97" s="713"/>
      <c r="BL97" s="713"/>
      <c r="BM97" s="714"/>
      <c r="BN97" s="713"/>
      <c r="BO97" s="279"/>
      <c r="BP97" s="279"/>
      <c r="BQ97" s="279"/>
    </row>
    <row r="98" spans="3:69" s="292" customFormat="1" x14ac:dyDescent="0.2">
      <c r="C98" s="369"/>
      <c r="D98" s="369"/>
      <c r="E98" s="369"/>
      <c r="F98" s="369"/>
      <c r="G98" s="712"/>
      <c r="H98" s="369"/>
      <c r="I98" s="712"/>
      <c r="J98" s="712"/>
      <c r="K98" s="712"/>
      <c r="L98" s="369"/>
      <c r="M98" s="712"/>
      <c r="N98" s="712"/>
      <c r="O98" s="712"/>
      <c r="P98" s="369"/>
      <c r="Q98" s="712"/>
      <c r="R98" s="712"/>
      <c r="S98" s="712"/>
      <c r="T98" s="712"/>
      <c r="U98" s="712"/>
      <c r="V98" s="712"/>
      <c r="W98" s="712"/>
      <c r="X98" s="712"/>
      <c r="Y98" s="712"/>
      <c r="Z98" s="712"/>
      <c r="AA98" s="712"/>
      <c r="AB98" s="712"/>
      <c r="AC98" s="712"/>
      <c r="AD98" s="712"/>
      <c r="AE98" s="712"/>
      <c r="AF98" s="354"/>
      <c r="AG98" s="354"/>
      <c r="AH98" s="712"/>
      <c r="AI98" s="712"/>
      <c r="AJ98" s="627"/>
      <c r="AK98" s="627"/>
      <c r="AL98" s="627"/>
      <c r="AM98" s="389"/>
      <c r="AN98" s="385"/>
      <c r="AO98" s="385"/>
      <c r="AP98" s="385"/>
      <c r="AQ98" s="385"/>
      <c r="AR98" s="285"/>
      <c r="AS98" s="385"/>
      <c r="BA98" s="355"/>
      <c r="BB98" s="279"/>
      <c r="BC98" s="279"/>
      <c r="BD98" s="279"/>
      <c r="BE98" s="713"/>
      <c r="BF98" s="713"/>
      <c r="BG98" s="713"/>
      <c r="BH98" s="713"/>
      <c r="BI98" s="713"/>
      <c r="BJ98" s="713"/>
      <c r="BK98" s="713"/>
      <c r="BL98" s="713"/>
      <c r="BM98" s="714"/>
      <c r="BN98" s="713"/>
      <c r="BO98" s="279"/>
      <c r="BP98" s="279"/>
      <c r="BQ98" s="279"/>
    </row>
    <row r="99" spans="3:69" s="292" customFormat="1" x14ac:dyDescent="0.2">
      <c r="C99" s="369"/>
      <c r="D99" s="369"/>
      <c r="E99" s="369"/>
      <c r="F99" s="369"/>
      <c r="G99" s="712"/>
      <c r="H99" s="369"/>
      <c r="I99" s="712"/>
      <c r="J99" s="712"/>
      <c r="K99" s="712"/>
      <c r="L99" s="369"/>
      <c r="M99" s="712"/>
      <c r="N99" s="712"/>
      <c r="O99" s="712"/>
      <c r="P99" s="369"/>
      <c r="Q99" s="712"/>
      <c r="R99" s="712"/>
      <c r="S99" s="712"/>
      <c r="T99" s="712"/>
      <c r="U99" s="712"/>
      <c r="V99" s="712"/>
      <c r="W99" s="712"/>
      <c r="X99" s="712"/>
      <c r="Y99" s="712"/>
      <c r="Z99" s="712"/>
      <c r="AA99" s="712"/>
      <c r="AB99" s="712"/>
      <c r="AC99" s="712"/>
      <c r="AD99" s="712"/>
      <c r="AE99" s="712"/>
      <c r="AF99" s="354"/>
      <c r="AG99" s="354"/>
      <c r="AH99" s="712"/>
      <c r="AI99" s="712"/>
      <c r="AJ99" s="627"/>
      <c r="AK99" s="627"/>
      <c r="AL99" s="627"/>
      <c r="AM99" s="389"/>
      <c r="AN99" s="385"/>
      <c r="AO99" s="385"/>
      <c r="AP99" s="385"/>
      <c r="AQ99" s="385"/>
      <c r="AR99" s="285"/>
      <c r="AS99" s="385"/>
      <c r="BA99" s="355"/>
      <c r="BB99" s="279"/>
      <c r="BC99" s="279"/>
      <c r="BD99" s="279"/>
      <c r="BE99" s="713"/>
      <c r="BF99" s="713"/>
      <c r="BG99" s="713"/>
      <c r="BH99" s="713"/>
      <c r="BI99" s="713"/>
      <c r="BJ99" s="713"/>
      <c r="BK99" s="713"/>
      <c r="BL99" s="713"/>
      <c r="BM99" s="714"/>
      <c r="BN99" s="713"/>
      <c r="BO99" s="279"/>
      <c r="BP99" s="279"/>
      <c r="BQ99" s="279"/>
    </row>
    <row r="100" spans="3:69" s="292" customFormat="1" x14ac:dyDescent="0.2">
      <c r="C100" s="369"/>
      <c r="D100" s="369"/>
      <c r="E100" s="369"/>
      <c r="F100" s="369"/>
      <c r="G100" s="712"/>
      <c r="H100" s="369"/>
      <c r="I100" s="712"/>
      <c r="J100" s="712"/>
      <c r="K100" s="712"/>
      <c r="L100" s="369"/>
      <c r="M100" s="712"/>
      <c r="N100" s="712"/>
      <c r="O100" s="712"/>
      <c r="P100" s="369"/>
      <c r="Q100" s="712"/>
      <c r="R100" s="712"/>
      <c r="S100" s="712"/>
      <c r="T100" s="712"/>
      <c r="U100" s="712"/>
      <c r="V100" s="712"/>
      <c r="W100" s="712"/>
      <c r="X100" s="712"/>
      <c r="Y100" s="712"/>
      <c r="Z100" s="712"/>
      <c r="AA100" s="712"/>
      <c r="AB100" s="712"/>
      <c r="AC100" s="712"/>
      <c r="AD100" s="712"/>
      <c r="AE100" s="712"/>
      <c r="AF100" s="354"/>
      <c r="AG100" s="354"/>
      <c r="AH100" s="712"/>
      <c r="AI100" s="712"/>
      <c r="AJ100" s="627"/>
      <c r="AK100" s="627"/>
      <c r="AL100" s="627"/>
      <c r="AM100" s="389"/>
      <c r="AN100" s="385"/>
      <c r="AO100" s="385"/>
      <c r="AP100" s="385"/>
      <c r="AQ100" s="385"/>
      <c r="AR100" s="285"/>
      <c r="AS100" s="385"/>
      <c r="BA100" s="355"/>
      <c r="BB100" s="279"/>
      <c r="BC100" s="279"/>
      <c r="BD100" s="279"/>
      <c r="BE100" s="713"/>
      <c r="BF100" s="713"/>
      <c r="BG100" s="713"/>
      <c r="BH100" s="713"/>
      <c r="BI100" s="713"/>
      <c r="BJ100" s="713"/>
      <c r="BK100" s="713"/>
      <c r="BL100" s="713"/>
      <c r="BM100" s="714"/>
      <c r="BN100" s="713"/>
      <c r="BO100" s="279"/>
      <c r="BP100" s="279"/>
      <c r="BQ100" s="279"/>
    </row>
    <row r="101" spans="3:69" s="292" customFormat="1" x14ac:dyDescent="0.2">
      <c r="C101" s="369"/>
      <c r="D101" s="369"/>
      <c r="E101" s="369"/>
      <c r="F101" s="369"/>
      <c r="G101" s="712"/>
      <c r="H101" s="369"/>
      <c r="I101" s="712"/>
      <c r="J101" s="712"/>
      <c r="K101" s="712"/>
      <c r="L101" s="369"/>
      <c r="M101" s="712"/>
      <c r="N101" s="712"/>
      <c r="O101" s="712"/>
      <c r="P101" s="369"/>
      <c r="Q101" s="712"/>
      <c r="R101" s="712"/>
      <c r="S101" s="712"/>
      <c r="T101" s="712"/>
      <c r="U101" s="712"/>
      <c r="V101" s="712"/>
      <c r="W101" s="712"/>
      <c r="X101" s="712"/>
      <c r="Y101" s="712"/>
      <c r="Z101" s="712"/>
      <c r="AA101" s="712"/>
      <c r="AB101" s="712"/>
      <c r="AC101" s="712"/>
      <c r="AD101" s="712"/>
      <c r="AE101" s="712"/>
      <c r="AF101" s="354"/>
      <c r="AG101" s="354"/>
      <c r="AH101" s="712"/>
      <c r="AI101" s="712"/>
      <c r="AJ101" s="627"/>
      <c r="AK101" s="627"/>
      <c r="AL101" s="627"/>
      <c r="AM101" s="389"/>
      <c r="AN101" s="385"/>
      <c r="AO101" s="385"/>
      <c r="AP101" s="385"/>
      <c r="AQ101" s="385"/>
      <c r="AR101" s="285"/>
      <c r="AS101" s="385"/>
      <c r="BA101" s="355"/>
      <c r="BB101" s="279"/>
      <c r="BC101" s="279"/>
      <c r="BD101" s="279"/>
      <c r="BE101" s="713"/>
      <c r="BF101" s="713"/>
      <c r="BG101" s="713"/>
      <c r="BH101" s="713"/>
      <c r="BI101" s="713"/>
      <c r="BJ101" s="713"/>
      <c r="BK101" s="713"/>
      <c r="BL101" s="713"/>
      <c r="BM101" s="714"/>
      <c r="BN101" s="713"/>
      <c r="BO101" s="279"/>
      <c r="BP101" s="279"/>
      <c r="BQ101" s="279"/>
    </row>
    <row r="102" spans="3:69" s="292" customFormat="1" x14ac:dyDescent="0.2">
      <c r="C102" s="369"/>
      <c r="D102" s="369"/>
      <c r="E102" s="369"/>
      <c r="F102" s="369"/>
      <c r="G102" s="712"/>
      <c r="H102" s="369"/>
      <c r="I102" s="712"/>
      <c r="J102" s="712"/>
      <c r="K102" s="712"/>
      <c r="L102" s="369"/>
      <c r="M102" s="712"/>
      <c r="N102" s="712"/>
      <c r="O102" s="712"/>
      <c r="P102" s="369"/>
      <c r="Q102" s="712"/>
      <c r="R102" s="712"/>
      <c r="S102" s="712"/>
      <c r="T102" s="712"/>
      <c r="U102" s="712"/>
      <c r="V102" s="712"/>
      <c r="W102" s="712"/>
      <c r="X102" s="712"/>
      <c r="Y102" s="712"/>
      <c r="Z102" s="712"/>
      <c r="AA102" s="712"/>
      <c r="AB102" s="712"/>
      <c r="AC102" s="712"/>
      <c r="AD102" s="712"/>
      <c r="AE102" s="712"/>
      <c r="AF102" s="354"/>
      <c r="AG102" s="354"/>
      <c r="AH102" s="712"/>
      <c r="AI102" s="712"/>
      <c r="AJ102" s="627"/>
      <c r="AK102" s="627"/>
      <c r="AL102" s="627"/>
      <c r="AM102" s="389"/>
      <c r="AN102" s="385"/>
      <c r="AO102" s="385"/>
      <c r="AP102" s="385"/>
      <c r="AQ102" s="385"/>
      <c r="AR102" s="285"/>
      <c r="AS102" s="385"/>
      <c r="BA102" s="355"/>
      <c r="BB102" s="279"/>
      <c r="BC102" s="279"/>
      <c r="BD102" s="279"/>
      <c r="BE102" s="713"/>
      <c r="BF102" s="713"/>
      <c r="BG102" s="713"/>
      <c r="BH102" s="713"/>
      <c r="BI102" s="713"/>
      <c r="BJ102" s="713"/>
      <c r="BK102" s="713"/>
      <c r="BL102" s="713"/>
      <c r="BM102" s="714"/>
      <c r="BN102" s="713"/>
      <c r="BO102" s="279"/>
      <c r="BP102" s="279"/>
      <c r="BQ102" s="279"/>
    </row>
    <row r="103" spans="3:69" s="292" customFormat="1" x14ac:dyDescent="0.2">
      <c r="C103" s="369"/>
      <c r="D103" s="369"/>
      <c r="E103" s="369"/>
      <c r="F103" s="369"/>
      <c r="G103" s="712"/>
      <c r="H103" s="369"/>
      <c r="I103" s="712"/>
      <c r="J103" s="712"/>
      <c r="K103" s="712"/>
      <c r="L103" s="369"/>
      <c r="M103" s="712"/>
      <c r="N103" s="712"/>
      <c r="O103" s="712"/>
      <c r="P103" s="369"/>
      <c r="Q103" s="712"/>
      <c r="R103" s="712"/>
      <c r="S103" s="712"/>
      <c r="T103" s="712"/>
      <c r="U103" s="712"/>
      <c r="V103" s="712"/>
      <c r="W103" s="712"/>
      <c r="X103" s="712"/>
      <c r="Y103" s="712"/>
      <c r="Z103" s="712"/>
      <c r="AA103" s="712"/>
      <c r="AB103" s="712"/>
      <c r="AC103" s="712"/>
      <c r="AD103" s="712"/>
      <c r="AE103" s="712"/>
      <c r="AF103" s="354"/>
      <c r="AG103" s="354"/>
      <c r="AH103" s="712"/>
      <c r="AI103" s="712"/>
      <c r="AJ103" s="627"/>
      <c r="AK103" s="627"/>
      <c r="AL103" s="627"/>
      <c r="AM103" s="389"/>
      <c r="AN103" s="385"/>
      <c r="AO103" s="385"/>
      <c r="AP103" s="385"/>
      <c r="AQ103" s="385"/>
      <c r="AR103" s="285"/>
      <c r="AS103" s="385"/>
      <c r="BA103" s="355"/>
      <c r="BB103" s="279"/>
      <c r="BC103" s="279"/>
      <c r="BD103" s="279"/>
      <c r="BE103" s="713"/>
      <c r="BF103" s="713"/>
      <c r="BG103" s="713"/>
      <c r="BH103" s="713"/>
      <c r="BI103" s="713"/>
      <c r="BJ103" s="713"/>
      <c r="BK103" s="713"/>
      <c r="BL103" s="713"/>
      <c r="BM103" s="714"/>
      <c r="BN103" s="713"/>
      <c r="BO103" s="279"/>
      <c r="BP103" s="279"/>
      <c r="BQ103" s="279"/>
    </row>
    <row r="104" spans="3:69" s="292" customFormat="1" x14ac:dyDescent="0.2">
      <c r="C104" s="369"/>
      <c r="D104" s="369"/>
      <c r="E104" s="369"/>
      <c r="F104" s="369"/>
      <c r="G104" s="712"/>
      <c r="H104" s="369"/>
      <c r="I104" s="712"/>
      <c r="J104" s="712"/>
      <c r="K104" s="712"/>
      <c r="L104" s="369"/>
      <c r="M104" s="712"/>
      <c r="N104" s="712"/>
      <c r="O104" s="712"/>
      <c r="P104" s="369"/>
      <c r="Q104" s="712"/>
      <c r="R104" s="712"/>
      <c r="S104" s="712"/>
      <c r="T104" s="712"/>
      <c r="U104" s="712"/>
      <c r="V104" s="712"/>
      <c r="W104" s="712"/>
      <c r="X104" s="712"/>
      <c r="Y104" s="712"/>
      <c r="Z104" s="712"/>
      <c r="AA104" s="712"/>
      <c r="AB104" s="712"/>
      <c r="AC104" s="712"/>
      <c r="AD104" s="712"/>
      <c r="AE104" s="712"/>
      <c r="AF104" s="354"/>
      <c r="AG104" s="354"/>
      <c r="AH104" s="712"/>
      <c r="AI104" s="712"/>
      <c r="AJ104" s="627"/>
      <c r="AK104" s="627"/>
      <c r="AL104" s="627"/>
      <c r="AM104" s="389"/>
      <c r="AN104" s="385"/>
      <c r="AO104" s="385"/>
      <c r="AP104" s="385"/>
      <c r="AQ104" s="385"/>
      <c r="AR104" s="285"/>
      <c r="AS104" s="385"/>
      <c r="BA104" s="355"/>
      <c r="BB104" s="279"/>
      <c r="BC104" s="279"/>
      <c r="BD104" s="279"/>
      <c r="BE104" s="713"/>
      <c r="BF104" s="713"/>
      <c r="BG104" s="713"/>
      <c r="BH104" s="713"/>
      <c r="BI104" s="713"/>
      <c r="BJ104" s="713"/>
      <c r="BK104" s="713"/>
      <c r="BL104" s="713"/>
      <c r="BM104" s="714"/>
      <c r="BN104" s="713"/>
      <c r="BO104" s="279"/>
      <c r="BP104" s="279"/>
      <c r="BQ104" s="279"/>
    </row>
    <row r="105" spans="3:69" s="292" customFormat="1" x14ac:dyDescent="0.2">
      <c r="C105" s="369"/>
      <c r="D105" s="369"/>
      <c r="E105" s="369"/>
      <c r="F105" s="369"/>
      <c r="G105" s="712"/>
      <c r="H105" s="369"/>
      <c r="I105" s="712"/>
      <c r="J105" s="712"/>
      <c r="K105" s="712"/>
      <c r="L105" s="369"/>
      <c r="M105" s="712"/>
      <c r="N105" s="712"/>
      <c r="O105" s="712"/>
      <c r="P105" s="369"/>
      <c r="Q105" s="712"/>
      <c r="R105" s="712"/>
      <c r="S105" s="712"/>
      <c r="T105" s="712"/>
      <c r="U105" s="712"/>
      <c r="V105" s="712"/>
      <c r="W105" s="712"/>
      <c r="X105" s="712"/>
      <c r="Y105" s="712"/>
      <c r="Z105" s="712"/>
      <c r="AA105" s="712"/>
      <c r="AB105" s="712"/>
      <c r="AC105" s="712"/>
      <c r="AD105" s="712"/>
      <c r="AE105" s="712"/>
      <c r="AF105" s="354"/>
      <c r="AG105" s="354"/>
      <c r="AH105" s="712"/>
      <c r="AI105" s="712"/>
      <c r="AJ105" s="627"/>
      <c r="AK105" s="627"/>
      <c r="AL105" s="627"/>
      <c r="AM105" s="389"/>
      <c r="AN105" s="385"/>
      <c r="AO105" s="385"/>
      <c r="AP105" s="385"/>
      <c r="AQ105" s="385"/>
      <c r="AR105" s="285"/>
      <c r="AS105" s="385"/>
      <c r="BA105" s="355"/>
      <c r="BB105" s="279"/>
      <c r="BC105" s="279"/>
      <c r="BD105" s="279"/>
      <c r="BE105" s="713"/>
      <c r="BF105" s="713"/>
      <c r="BG105" s="713"/>
      <c r="BH105" s="713"/>
      <c r="BI105" s="713"/>
      <c r="BJ105" s="713"/>
      <c r="BK105" s="713"/>
      <c r="BL105" s="713"/>
      <c r="BM105" s="714"/>
      <c r="BN105" s="713"/>
      <c r="BO105" s="279"/>
      <c r="BP105" s="279"/>
      <c r="BQ105" s="279"/>
    </row>
    <row r="106" spans="3:69" s="292" customFormat="1" x14ac:dyDescent="0.2">
      <c r="C106" s="369"/>
      <c r="D106" s="369"/>
      <c r="E106" s="369"/>
      <c r="F106" s="369"/>
      <c r="G106" s="712"/>
      <c r="H106" s="369"/>
      <c r="I106" s="712"/>
      <c r="J106" s="712"/>
      <c r="K106" s="712"/>
      <c r="L106" s="369"/>
      <c r="M106" s="712"/>
      <c r="N106" s="712"/>
      <c r="O106" s="712"/>
      <c r="P106" s="369"/>
      <c r="Q106" s="712"/>
      <c r="R106" s="712"/>
      <c r="S106" s="712"/>
      <c r="T106" s="712"/>
      <c r="U106" s="712"/>
      <c r="V106" s="712"/>
      <c r="W106" s="712"/>
      <c r="X106" s="712"/>
      <c r="Y106" s="712"/>
      <c r="Z106" s="712"/>
      <c r="AA106" s="712"/>
      <c r="AB106" s="712"/>
      <c r="AC106" s="712"/>
      <c r="AD106" s="712"/>
      <c r="AE106" s="712"/>
      <c r="AF106" s="354"/>
      <c r="AG106" s="354"/>
      <c r="AH106" s="712"/>
      <c r="AI106" s="712"/>
      <c r="AJ106" s="627"/>
      <c r="AK106" s="627"/>
      <c r="AL106" s="627"/>
      <c r="AM106" s="389"/>
      <c r="AN106" s="385"/>
      <c r="AO106" s="385"/>
      <c r="AP106" s="385"/>
      <c r="AQ106" s="385"/>
      <c r="AR106" s="285"/>
      <c r="AS106" s="385"/>
      <c r="BA106" s="355"/>
      <c r="BB106" s="279"/>
      <c r="BC106" s="279"/>
      <c r="BD106" s="279"/>
      <c r="BE106" s="713"/>
      <c r="BF106" s="713"/>
      <c r="BG106" s="713"/>
      <c r="BH106" s="713"/>
      <c r="BI106" s="713"/>
      <c r="BJ106" s="713"/>
      <c r="BK106" s="713"/>
      <c r="BL106" s="713"/>
      <c r="BM106" s="714"/>
      <c r="BN106" s="713"/>
      <c r="BO106" s="279"/>
      <c r="BP106" s="279"/>
      <c r="BQ106" s="279"/>
    </row>
    <row r="107" spans="3:69" s="292" customFormat="1" x14ac:dyDescent="0.2">
      <c r="C107" s="369"/>
      <c r="D107" s="369"/>
      <c r="E107" s="369"/>
      <c r="F107" s="369"/>
      <c r="G107" s="712"/>
      <c r="H107" s="369"/>
      <c r="I107" s="712"/>
      <c r="J107" s="712"/>
      <c r="K107" s="712"/>
      <c r="L107" s="369"/>
      <c r="M107" s="712"/>
      <c r="N107" s="712"/>
      <c r="O107" s="712"/>
      <c r="P107" s="369"/>
      <c r="Q107" s="712"/>
      <c r="R107" s="712"/>
      <c r="S107" s="712"/>
      <c r="T107" s="712"/>
      <c r="U107" s="712"/>
      <c r="V107" s="712"/>
      <c r="W107" s="712"/>
      <c r="X107" s="712"/>
      <c r="Y107" s="712"/>
      <c r="Z107" s="712"/>
      <c r="AA107" s="712"/>
      <c r="AB107" s="712"/>
      <c r="AC107" s="712"/>
      <c r="AD107" s="712"/>
      <c r="AE107" s="712"/>
      <c r="AF107" s="354"/>
      <c r="AG107" s="354"/>
      <c r="AH107" s="712"/>
      <c r="AI107" s="712"/>
      <c r="AJ107" s="627"/>
      <c r="AK107" s="627"/>
      <c r="AL107" s="627"/>
      <c r="AM107" s="389"/>
      <c r="AN107" s="385"/>
      <c r="AO107" s="385"/>
      <c r="AP107" s="385"/>
      <c r="AQ107" s="385"/>
      <c r="AR107" s="285"/>
      <c r="AS107" s="385"/>
      <c r="BA107" s="355"/>
      <c r="BB107" s="279"/>
      <c r="BC107" s="279"/>
      <c r="BD107" s="279"/>
      <c r="BE107" s="713"/>
      <c r="BF107" s="713"/>
      <c r="BG107" s="713"/>
      <c r="BH107" s="713"/>
      <c r="BI107" s="713"/>
      <c r="BJ107" s="713"/>
      <c r="BK107" s="713"/>
      <c r="BL107" s="713"/>
      <c r="BM107" s="714"/>
      <c r="BN107" s="713"/>
      <c r="BO107" s="279"/>
      <c r="BP107" s="279"/>
      <c r="BQ107" s="279"/>
    </row>
    <row r="108" spans="3:69" s="292" customFormat="1" x14ac:dyDescent="0.2">
      <c r="C108" s="369"/>
      <c r="D108" s="369"/>
      <c r="E108" s="369"/>
      <c r="F108" s="369"/>
      <c r="G108" s="712"/>
      <c r="H108" s="369"/>
      <c r="I108" s="712"/>
      <c r="J108" s="712"/>
      <c r="K108" s="712"/>
      <c r="L108" s="369"/>
      <c r="M108" s="712"/>
      <c r="N108" s="712"/>
      <c r="O108" s="712"/>
      <c r="P108" s="369"/>
      <c r="Q108" s="712"/>
      <c r="R108" s="712"/>
      <c r="S108" s="712"/>
      <c r="T108" s="712"/>
      <c r="U108" s="712"/>
      <c r="V108" s="712"/>
      <c r="W108" s="712"/>
      <c r="X108" s="712"/>
      <c r="Y108" s="712"/>
      <c r="Z108" s="712"/>
      <c r="AA108" s="712"/>
      <c r="AB108" s="712"/>
      <c r="AC108" s="712"/>
      <c r="AD108" s="712"/>
      <c r="AE108" s="712"/>
      <c r="AF108" s="354"/>
      <c r="AG108" s="354"/>
      <c r="AH108" s="712"/>
      <c r="AI108" s="712"/>
      <c r="AJ108" s="627"/>
      <c r="AK108" s="627"/>
      <c r="AL108" s="627"/>
      <c r="AM108" s="389"/>
      <c r="AN108" s="385"/>
      <c r="AO108" s="385"/>
      <c r="AP108" s="385"/>
      <c r="AQ108" s="385"/>
      <c r="AR108" s="285"/>
      <c r="AS108" s="385"/>
      <c r="BA108" s="355"/>
      <c r="BB108" s="279"/>
      <c r="BC108" s="279"/>
      <c r="BD108" s="279"/>
      <c r="BE108" s="713"/>
      <c r="BF108" s="713"/>
      <c r="BG108" s="713"/>
      <c r="BH108" s="713"/>
      <c r="BI108" s="713"/>
      <c r="BJ108" s="713"/>
      <c r="BK108" s="713"/>
      <c r="BL108" s="713"/>
      <c r="BM108" s="714"/>
      <c r="BN108" s="713"/>
      <c r="BO108" s="279"/>
      <c r="BP108" s="279"/>
      <c r="BQ108" s="279"/>
    </row>
    <row r="109" spans="3:69" s="292" customFormat="1" x14ac:dyDescent="0.2">
      <c r="C109" s="369"/>
      <c r="D109" s="369"/>
      <c r="E109" s="369"/>
      <c r="F109" s="369"/>
      <c r="G109" s="712"/>
      <c r="H109" s="369"/>
      <c r="I109" s="712"/>
      <c r="J109" s="712"/>
      <c r="K109" s="712"/>
      <c r="L109" s="369"/>
      <c r="M109" s="712"/>
      <c r="N109" s="712"/>
      <c r="O109" s="712"/>
      <c r="P109" s="369"/>
      <c r="Q109" s="712"/>
      <c r="R109" s="712"/>
      <c r="S109" s="712"/>
      <c r="T109" s="712"/>
      <c r="U109" s="712"/>
      <c r="V109" s="712"/>
      <c r="W109" s="712"/>
      <c r="X109" s="712"/>
      <c r="Y109" s="712"/>
      <c r="Z109" s="712"/>
      <c r="AA109" s="712"/>
      <c r="AB109" s="712"/>
      <c r="AC109" s="712"/>
      <c r="AD109" s="712"/>
      <c r="AE109" s="712"/>
      <c r="AF109" s="354"/>
      <c r="AG109" s="354"/>
      <c r="AH109" s="712"/>
      <c r="AI109" s="712"/>
      <c r="AJ109" s="627"/>
      <c r="AK109" s="627"/>
      <c r="AL109" s="627"/>
      <c r="AM109" s="389"/>
      <c r="AN109" s="385"/>
      <c r="AO109" s="385"/>
      <c r="AP109" s="385"/>
      <c r="AQ109" s="385"/>
      <c r="AR109" s="285"/>
      <c r="AS109" s="385"/>
      <c r="BA109" s="355"/>
      <c r="BB109" s="279"/>
      <c r="BC109" s="279"/>
      <c r="BD109" s="279"/>
      <c r="BE109" s="713"/>
      <c r="BF109" s="713"/>
      <c r="BG109" s="713"/>
      <c r="BH109" s="713"/>
      <c r="BI109" s="713"/>
      <c r="BJ109" s="713"/>
      <c r="BK109" s="713"/>
      <c r="BL109" s="713"/>
      <c r="BM109" s="714"/>
      <c r="BN109" s="713"/>
      <c r="BO109" s="279"/>
      <c r="BP109" s="279"/>
      <c r="BQ109" s="279"/>
    </row>
    <row r="110" spans="3:69" s="292" customFormat="1" x14ac:dyDescent="0.2">
      <c r="C110" s="369"/>
      <c r="D110" s="369"/>
      <c r="E110" s="369"/>
      <c r="F110" s="369"/>
      <c r="G110" s="712"/>
      <c r="H110" s="369"/>
      <c r="I110" s="712"/>
      <c r="J110" s="712"/>
      <c r="K110" s="712"/>
      <c r="L110" s="369"/>
      <c r="M110" s="712"/>
      <c r="N110" s="712"/>
      <c r="O110" s="712"/>
      <c r="P110" s="369"/>
      <c r="Q110" s="712"/>
      <c r="R110" s="712"/>
      <c r="S110" s="712"/>
      <c r="T110" s="712"/>
      <c r="U110" s="712"/>
      <c r="V110" s="712"/>
      <c r="W110" s="712"/>
      <c r="X110" s="712"/>
      <c r="Y110" s="712"/>
      <c r="Z110" s="712"/>
      <c r="AA110" s="712"/>
      <c r="AB110" s="712"/>
      <c r="AC110" s="712"/>
      <c r="AD110" s="712"/>
      <c r="AE110" s="712"/>
      <c r="AF110" s="354"/>
      <c r="AG110" s="354"/>
      <c r="AH110" s="712"/>
      <c r="AI110" s="712"/>
      <c r="AJ110" s="627"/>
      <c r="AK110" s="627"/>
      <c r="AL110" s="627"/>
      <c r="AM110" s="389"/>
      <c r="AN110" s="385"/>
      <c r="AO110" s="385"/>
      <c r="AP110" s="385"/>
      <c r="AQ110" s="385"/>
      <c r="AR110" s="285"/>
      <c r="AS110" s="385"/>
      <c r="BA110" s="355"/>
      <c r="BB110" s="279"/>
      <c r="BC110" s="279"/>
      <c r="BD110" s="279"/>
      <c r="BE110" s="713"/>
      <c r="BF110" s="713"/>
      <c r="BG110" s="713"/>
      <c r="BH110" s="713"/>
      <c r="BI110" s="713"/>
      <c r="BJ110" s="713"/>
      <c r="BK110" s="713"/>
      <c r="BL110" s="713"/>
      <c r="BM110" s="714"/>
      <c r="BN110" s="713"/>
      <c r="BO110" s="279"/>
      <c r="BP110" s="279"/>
      <c r="BQ110" s="279"/>
    </row>
    <row r="111" spans="3:69" s="292" customFormat="1" x14ac:dyDescent="0.2">
      <c r="C111" s="369"/>
      <c r="D111" s="369"/>
      <c r="E111" s="369"/>
      <c r="F111" s="369"/>
      <c r="G111" s="712"/>
      <c r="H111" s="369"/>
      <c r="I111" s="712"/>
      <c r="J111" s="712"/>
      <c r="K111" s="712"/>
      <c r="L111" s="369"/>
      <c r="M111" s="712"/>
      <c r="N111" s="712"/>
      <c r="O111" s="712"/>
      <c r="P111" s="369"/>
      <c r="Q111" s="712"/>
      <c r="R111" s="712"/>
      <c r="S111" s="712"/>
      <c r="T111" s="712"/>
      <c r="U111" s="712"/>
      <c r="V111" s="712"/>
      <c r="W111" s="712"/>
      <c r="X111" s="712"/>
      <c r="Y111" s="712"/>
      <c r="Z111" s="712"/>
      <c r="AA111" s="712"/>
      <c r="AB111" s="712"/>
      <c r="AC111" s="712"/>
      <c r="AD111" s="712"/>
      <c r="AE111" s="712"/>
      <c r="AF111" s="354"/>
      <c r="AG111" s="354"/>
      <c r="AH111" s="712"/>
      <c r="AI111" s="712"/>
      <c r="AJ111" s="627"/>
      <c r="AK111" s="627"/>
      <c r="AL111" s="627"/>
      <c r="AM111" s="389"/>
      <c r="AN111" s="385"/>
      <c r="AO111" s="385"/>
      <c r="AP111" s="385"/>
      <c r="AQ111" s="385"/>
      <c r="AR111" s="285"/>
      <c r="AS111" s="385"/>
      <c r="BA111" s="355"/>
      <c r="BB111" s="279"/>
      <c r="BC111" s="279"/>
      <c r="BD111" s="279"/>
      <c r="BE111" s="713"/>
      <c r="BF111" s="713"/>
      <c r="BG111" s="713"/>
      <c r="BH111" s="713"/>
      <c r="BI111" s="713"/>
      <c r="BJ111" s="713"/>
      <c r="BK111" s="713"/>
      <c r="BL111" s="713"/>
      <c r="BM111" s="714"/>
      <c r="BN111" s="713"/>
      <c r="BO111" s="279"/>
      <c r="BP111" s="279"/>
      <c r="BQ111" s="279"/>
    </row>
    <row r="112" spans="3:69" s="292" customFormat="1" x14ac:dyDescent="0.2">
      <c r="C112" s="369"/>
      <c r="D112" s="369"/>
      <c r="E112" s="369"/>
      <c r="F112" s="369"/>
      <c r="G112" s="712"/>
      <c r="H112" s="369"/>
      <c r="I112" s="712"/>
      <c r="J112" s="712"/>
      <c r="K112" s="712"/>
      <c r="L112" s="369"/>
      <c r="M112" s="712"/>
      <c r="N112" s="712"/>
      <c r="O112" s="712"/>
      <c r="P112" s="369"/>
      <c r="Q112" s="712"/>
      <c r="R112" s="712"/>
      <c r="S112" s="712"/>
      <c r="T112" s="712"/>
      <c r="U112" s="712"/>
      <c r="V112" s="712"/>
      <c r="W112" s="712"/>
      <c r="X112" s="712"/>
      <c r="Y112" s="712"/>
      <c r="Z112" s="712"/>
      <c r="AA112" s="712"/>
      <c r="AB112" s="712"/>
      <c r="AC112" s="712"/>
      <c r="AD112" s="712"/>
      <c r="AE112" s="712"/>
      <c r="AF112" s="354"/>
      <c r="AG112" s="354"/>
      <c r="AH112" s="712"/>
      <c r="AI112" s="712"/>
      <c r="AJ112" s="627"/>
      <c r="AK112" s="627"/>
      <c r="AL112" s="627"/>
      <c r="AM112" s="389"/>
      <c r="AN112" s="385"/>
      <c r="AO112" s="385"/>
      <c r="AP112" s="385"/>
      <c r="AQ112" s="385"/>
      <c r="AR112" s="285"/>
      <c r="AS112" s="385"/>
      <c r="BA112" s="355"/>
      <c r="BB112" s="279"/>
      <c r="BC112" s="279"/>
      <c r="BD112" s="279"/>
      <c r="BE112" s="713"/>
      <c r="BF112" s="713"/>
      <c r="BG112" s="713"/>
      <c r="BH112" s="713"/>
      <c r="BI112" s="713"/>
      <c r="BJ112" s="713"/>
      <c r="BK112" s="713"/>
      <c r="BL112" s="713"/>
      <c r="BM112" s="714"/>
      <c r="BN112" s="713"/>
      <c r="BO112" s="279"/>
      <c r="BP112" s="279"/>
      <c r="BQ112" s="279"/>
    </row>
    <row r="113" spans="3:69" s="292" customFormat="1" x14ac:dyDescent="0.2">
      <c r="C113" s="369"/>
      <c r="D113" s="369"/>
      <c r="E113" s="369"/>
      <c r="F113" s="369"/>
      <c r="G113" s="712"/>
      <c r="H113" s="369"/>
      <c r="I113" s="712"/>
      <c r="J113" s="712"/>
      <c r="K113" s="712"/>
      <c r="L113" s="369"/>
      <c r="M113" s="712"/>
      <c r="N113" s="712"/>
      <c r="O113" s="712"/>
      <c r="P113" s="369"/>
      <c r="Q113" s="712"/>
      <c r="R113" s="712"/>
      <c r="S113" s="712"/>
      <c r="T113" s="712"/>
      <c r="U113" s="712"/>
      <c r="V113" s="712"/>
      <c r="W113" s="712"/>
      <c r="X113" s="712"/>
      <c r="Y113" s="712"/>
      <c r="Z113" s="712"/>
      <c r="AA113" s="712"/>
      <c r="AB113" s="712"/>
      <c r="AC113" s="712"/>
      <c r="AD113" s="712"/>
      <c r="AE113" s="712"/>
      <c r="AF113" s="354"/>
      <c r="AG113" s="354"/>
      <c r="AH113" s="712"/>
      <c r="AI113" s="712"/>
      <c r="AJ113" s="627"/>
      <c r="AK113" s="627"/>
      <c r="AL113" s="627"/>
      <c r="AM113" s="389"/>
      <c r="AN113" s="385"/>
      <c r="AO113" s="385"/>
      <c r="AP113" s="385"/>
      <c r="AQ113" s="385"/>
      <c r="AR113" s="285"/>
      <c r="AS113" s="385"/>
      <c r="BA113" s="355"/>
      <c r="BB113" s="279"/>
      <c r="BC113" s="279"/>
      <c r="BD113" s="279"/>
      <c r="BE113" s="713"/>
      <c r="BF113" s="713"/>
      <c r="BG113" s="713"/>
      <c r="BH113" s="713"/>
      <c r="BI113" s="713"/>
      <c r="BJ113" s="713"/>
      <c r="BK113" s="713"/>
      <c r="BL113" s="713"/>
      <c r="BM113" s="714"/>
      <c r="BN113" s="713"/>
      <c r="BO113" s="279"/>
      <c r="BP113" s="279"/>
      <c r="BQ113" s="279"/>
    </row>
    <row r="114" spans="3:69" s="292" customFormat="1" x14ac:dyDescent="0.2">
      <c r="C114" s="369"/>
      <c r="D114" s="369"/>
      <c r="E114" s="369"/>
      <c r="F114" s="369"/>
      <c r="G114" s="712"/>
      <c r="H114" s="369"/>
      <c r="I114" s="712"/>
      <c r="J114" s="712"/>
      <c r="K114" s="712"/>
      <c r="L114" s="369"/>
      <c r="M114" s="712"/>
      <c r="N114" s="712"/>
      <c r="O114" s="712"/>
      <c r="P114" s="369"/>
      <c r="Q114" s="712"/>
      <c r="R114" s="712"/>
      <c r="S114" s="712"/>
      <c r="T114" s="712"/>
      <c r="U114" s="712"/>
      <c r="V114" s="712"/>
      <c r="W114" s="712"/>
      <c r="X114" s="712"/>
      <c r="Y114" s="712"/>
      <c r="Z114" s="712"/>
      <c r="AA114" s="712"/>
      <c r="AB114" s="712"/>
      <c r="AC114" s="712"/>
      <c r="AD114" s="712"/>
      <c r="AE114" s="712"/>
      <c r="AF114" s="354"/>
      <c r="AG114" s="354"/>
      <c r="AH114" s="712"/>
      <c r="AI114" s="712"/>
      <c r="AJ114" s="627"/>
      <c r="AK114" s="627"/>
      <c r="AL114" s="627"/>
      <c r="AM114" s="389"/>
      <c r="AN114" s="385"/>
      <c r="AO114" s="385"/>
      <c r="AP114" s="385"/>
      <c r="AQ114" s="385"/>
      <c r="AR114" s="285"/>
      <c r="AS114" s="385"/>
      <c r="BA114" s="355"/>
      <c r="BB114" s="279"/>
      <c r="BC114" s="279"/>
      <c r="BD114" s="279"/>
      <c r="BE114" s="713"/>
      <c r="BF114" s="713"/>
      <c r="BG114" s="713"/>
      <c r="BH114" s="713"/>
      <c r="BI114" s="713"/>
      <c r="BJ114" s="713"/>
      <c r="BK114" s="713"/>
      <c r="BL114" s="713"/>
      <c r="BM114" s="714"/>
      <c r="BN114" s="713"/>
      <c r="BO114" s="279"/>
      <c r="BP114" s="279"/>
      <c r="BQ114" s="279"/>
    </row>
    <row r="115" spans="3:69" s="292" customFormat="1" x14ac:dyDescent="0.2">
      <c r="C115" s="369"/>
      <c r="D115" s="369"/>
      <c r="E115" s="369"/>
      <c r="F115" s="369"/>
      <c r="G115" s="712"/>
      <c r="H115" s="369"/>
      <c r="I115" s="712"/>
      <c r="J115" s="712"/>
      <c r="K115" s="712"/>
      <c r="L115" s="369"/>
      <c r="M115" s="712"/>
      <c r="N115" s="712"/>
      <c r="O115" s="712"/>
      <c r="P115" s="369"/>
      <c r="Q115" s="712"/>
      <c r="R115" s="712"/>
      <c r="S115" s="712"/>
      <c r="T115" s="712"/>
      <c r="U115" s="712"/>
      <c r="V115" s="712"/>
      <c r="W115" s="712"/>
      <c r="X115" s="712"/>
      <c r="Y115" s="712"/>
      <c r="Z115" s="712"/>
      <c r="AA115" s="712"/>
      <c r="AB115" s="712"/>
      <c r="AC115" s="712"/>
      <c r="AD115" s="712"/>
      <c r="AE115" s="712"/>
      <c r="AF115" s="354"/>
      <c r="AG115" s="354"/>
      <c r="AH115" s="712"/>
      <c r="AI115" s="712"/>
      <c r="AJ115" s="627"/>
      <c r="AK115" s="627"/>
      <c r="AL115" s="627"/>
      <c r="AM115" s="389"/>
      <c r="AN115" s="385"/>
      <c r="AO115" s="385"/>
      <c r="AP115" s="385"/>
      <c r="AQ115" s="385"/>
      <c r="AR115" s="285"/>
      <c r="AS115" s="385"/>
      <c r="BA115" s="355"/>
      <c r="BB115" s="279"/>
      <c r="BC115" s="279"/>
      <c r="BD115" s="279"/>
      <c r="BE115" s="713"/>
      <c r="BF115" s="713"/>
      <c r="BG115" s="713"/>
      <c r="BH115" s="713"/>
      <c r="BI115" s="713"/>
      <c r="BJ115" s="713"/>
      <c r="BK115" s="713"/>
      <c r="BL115" s="713"/>
      <c r="BM115" s="714"/>
      <c r="BN115" s="713"/>
      <c r="BO115" s="279"/>
      <c r="BP115" s="279"/>
      <c r="BQ115" s="279"/>
    </row>
    <row r="116" spans="3:69" s="292" customFormat="1" x14ac:dyDescent="0.2">
      <c r="C116" s="369"/>
      <c r="D116" s="369"/>
      <c r="E116" s="369"/>
      <c r="F116" s="369"/>
      <c r="G116" s="712"/>
      <c r="H116" s="369"/>
      <c r="I116" s="712"/>
      <c r="J116" s="712"/>
      <c r="K116" s="712"/>
      <c r="L116" s="369"/>
      <c r="M116" s="712"/>
      <c r="N116" s="712"/>
      <c r="O116" s="712"/>
      <c r="P116" s="369"/>
      <c r="Q116" s="712"/>
      <c r="R116" s="712"/>
      <c r="S116" s="712"/>
      <c r="T116" s="712"/>
      <c r="U116" s="712"/>
      <c r="V116" s="712"/>
      <c r="W116" s="712"/>
      <c r="X116" s="712"/>
      <c r="Y116" s="712"/>
      <c r="Z116" s="712"/>
      <c r="AA116" s="712"/>
      <c r="AB116" s="712"/>
      <c r="AC116" s="712"/>
      <c r="AD116" s="712"/>
      <c r="AE116" s="712"/>
      <c r="AF116" s="354"/>
      <c r="AG116" s="354"/>
      <c r="AH116" s="712"/>
      <c r="AI116" s="712"/>
      <c r="AJ116" s="627"/>
      <c r="AK116" s="627"/>
      <c r="AL116" s="627"/>
      <c r="AM116" s="389"/>
      <c r="AN116" s="385"/>
      <c r="AO116" s="385"/>
      <c r="AP116" s="385"/>
      <c r="AQ116" s="385"/>
      <c r="AR116" s="285"/>
      <c r="AS116" s="385"/>
      <c r="BA116" s="355"/>
      <c r="BB116" s="279"/>
      <c r="BC116" s="279"/>
      <c r="BD116" s="279"/>
      <c r="BE116" s="713"/>
      <c r="BF116" s="713"/>
      <c r="BG116" s="713"/>
      <c r="BH116" s="713"/>
      <c r="BI116" s="713"/>
      <c r="BJ116" s="713"/>
      <c r="BK116" s="713"/>
      <c r="BL116" s="713"/>
      <c r="BM116" s="714"/>
      <c r="BN116" s="713"/>
      <c r="BO116" s="279"/>
      <c r="BP116" s="279"/>
      <c r="BQ116" s="279"/>
    </row>
    <row r="117" spans="3:69" s="292" customFormat="1" x14ac:dyDescent="0.2">
      <c r="C117" s="369"/>
      <c r="D117" s="369"/>
      <c r="E117" s="369"/>
      <c r="F117" s="369"/>
      <c r="G117" s="712"/>
      <c r="H117" s="369"/>
      <c r="I117" s="712"/>
      <c r="J117" s="712"/>
      <c r="K117" s="712"/>
      <c r="L117" s="369"/>
      <c r="M117" s="712"/>
      <c r="N117" s="712"/>
      <c r="O117" s="712"/>
      <c r="P117" s="369"/>
      <c r="Q117" s="712"/>
      <c r="R117" s="712"/>
      <c r="S117" s="712"/>
      <c r="T117" s="712"/>
      <c r="U117" s="712"/>
      <c r="V117" s="712"/>
      <c r="W117" s="712"/>
      <c r="X117" s="712"/>
      <c r="Y117" s="712"/>
      <c r="Z117" s="712"/>
      <c r="AA117" s="712"/>
      <c r="AB117" s="712"/>
      <c r="AC117" s="712"/>
      <c r="AD117" s="712"/>
      <c r="AE117" s="712"/>
      <c r="AF117" s="354"/>
      <c r="AG117" s="354"/>
      <c r="AH117" s="712"/>
      <c r="AI117" s="712"/>
      <c r="AJ117" s="627"/>
      <c r="AK117" s="627"/>
      <c r="AL117" s="627"/>
      <c r="AM117" s="389"/>
      <c r="AN117" s="385"/>
      <c r="AO117" s="385"/>
      <c r="AP117" s="385"/>
      <c r="AQ117" s="385"/>
      <c r="AR117" s="285"/>
      <c r="AS117" s="385"/>
      <c r="BA117" s="355"/>
      <c r="BB117" s="279"/>
      <c r="BC117" s="279"/>
      <c r="BD117" s="279"/>
      <c r="BE117" s="713"/>
      <c r="BF117" s="713"/>
      <c r="BG117" s="713"/>
      <c r="BH117" s="713"/>
      <c r="BI117" s="713"/>
      <c r="BJ117" s="713"/>
      <c r="BK117" s="713"/>
      <c r="BL117" s="713"/>
      <c r="BM117" s="714"/>
      <c r="BN117" s="713"/>
      <c r="BO117" s="279"/>
      <c r="BP117" s="279"/>
      <c r="BQ117" s="279"/>
    </row>
    <row r="118" spans="3:69" s="292" customFormat="1" x14ac:dyDescent="0.2">
      <c r="C118" s="369"/>
      <c r="D118" s="369"/>
      <c r="E118" s="369"/>
      <c r="F118" s="369"/>
      <c r="G118" s="712"/>
      <c r="H118" s="369"/>
      <c r="I118" s="712"/>
      <c r="J118" s="712"/>
      <c r="K118" s="712"/>
      <c r="L118" s="369"/>
      <c r="M118" s="712"/>
      <c r="N118" s="712"/>
      <c r="O118" s="712"/>
      <c r="P118" s="369"/>
      <c r="Q118" s="712"/>
      <c r="R118" s="712"/>
      <c r="S118" s="712"/>
      <c r="T118" s="712"/>
      <c r="U118" s="712"/>
      <c r="V118" s="712"/>
      <c r="W118" s="712"/>
      <c r="X118" s="712"/>
      <c r="Y118" s="712"/>
      <c r="Z118" s="712"/>
      <c r="AA118" s="712"/>
      <c r="AB118" s="712"/>
      <c r="AC118" s="712"/>
      <c r="AD118" s="712"/>
      <c r="AE118" s="712"/>
      <c r="AF118" s="354"/>
      <c r="AG118" s="354"/>
      <c r="AH118" s="712"/>
      <c r="AI118" s="712"/>
      <c r="AJ118" s="627"/>
      <c r="AK118" s="627"/>
      <c r="AL118" s="627"/>
      <c r="AM118" s="389"/>
      <c r="AN118" s="385"/>
      <c r="AO118" s="385"/>
      <c r="AP118" s="385"/>
      <c r="AQ118" s="385"/>
      <c r="AR118" s="285"/>
      <c r="AS118" s="385"/>
      <c r="BA118" s="355"/>
      <c r="BB118" s="279"/>
      <c r="BC118" s="279"/>
      <c r="BD118" s="279"/>
      <c r="BE118" s="713"/>
      <c r="BF118" s="713"/>
      <c r="BG118" s="713"/>
      <c r="BH118" s="713"/>
      <c r="BI118" s="713"/>
      <c r="BJ118" s="713"/>
      <c r="BK118" s="713"/>
      <c r="BL118" s="713"/>
      <c r="BM118" s="714"/>
      <c r="BN118" s="713"/>
      <c r="BO118" s="279"/>
      <c r="BP118" s="279"/>
      <c r="BQ118" s="279"/>
    </row>
    <row r="119" spans="3:69" s="292" customFormat="1" x14ac:dyDescent="0.2">
      <c r="C119" s="369"/>
      <c r="D119" s="369"/>
      <c r="E119" s="369"/>
      <c r="F119" s="369"/>
      <c r="G119" s="712"/>
      <c r="H119" s="369"/>
      <c r="I119" s="712"/>
      <c r="J119" s="712"/>
      <c r="K119" s="712"/>
      <c r="L119" s="369"/>
      <c r="M119" s="712"/>
      <c r="N119" s="712"/>
      <c r="O119" s="712"/>
      <c r="P119" s="369"/>
      <c r="Q119" s="712"/>
      <c r="R119" s="712"/>
      <c r="S119" s="712"/>
      <c r="T119" s="712"/>
      <c r="U119" s="712"/>
      <c r="V119" s="712"/>
      <c r="W119" s="712"/>
      <c r="X119" s="712"/>
      <c r="Y119" s="712"/>
      <c r="Z119" s="712"/>
      <c r="AA119" s="712"/>
      <c r="AB119" s="712"/>
      <c r="AC119" s="712"/>
      <c r="AD119" s="712"/>
      <c r="AE119" s="712"/>
      <c r="AF119" s="354"/>
      <c r="AG119" s="354"/>
      <c r="AH119" s="712"/>
      <c r="AI119" s="712"/>
      <c r="AJ119" s="627"/>
      <c r="AK119" s="627"/>
      <c r="AL119" s="627"/>
      <c r="AM119" s="389"/>
      <c r="AN119" s="385"/>
      <c r="AO119" s="385"/>
      <c r="AP119" s="385"/>
      <c r="AQ119" s="385"/>
      <c r="AR119" s="285"/>
      <c r="AS119" s="385"/>
      <c r="BA119" s="355"/>
      <c r="BB119" s="279"/>
      <c r="BC119" s="279"/>
      <c r="BD119" s="279"/>
      <c r="BE119" s="713"/>
      <c r="BF119" s="713"/>
      <c r="BG119" s="713"/>
      <c r="BH119" s="713"/>
      <c r="BI119" s="713"/>
      <c r="BJ119" s="713"/>
      <c r="BK119" s="713"/>
      <c r="BL119" s="713"/>
      <c r="BM119" s="714"/>
      <c r="BN119" s="713"/>
      <c r="BO119" s="279"/>
      <c r="BP119" s="279"/>
      <c r="BQ119" s="279"/>
    </row>
  </sheetData>
  <sheetProtection password="C64F" sheet="1" formatRows="0"/>
  <protectedRanges>
    <protectedRange password="C64F" sqref="A4:B35 C36:T36 AH2:AK2 S4:AJ35 AM2:BM35" name="Admin"/>
    <protectedRange sqref="C4:R35 AK4:AL35" name="Honors"/>
  </protectedRanges>
  <customSheetViews>
    <customSheetView guid="{C48D4376-7E6E-43E1-BDDA-4583E8F77408}" scale="85">
      <pane xSplit="2" topLeftCell="C1" activePane="topRight" state="frozen"/>
      <selection pane="topRight" activeCell="S12" sqref="S12"/>
      <pageMargins left="0.7" right="0.7" top="0.75" bottom="0.75" header="0.3" footer="0.3"/>
      <pageSetup orientation="portrait" r:id="rId1"/>
    </customSheetView>
    <customSheetView guid="{8168B4B8-9A02-4791-AD5C-7A76A87A620E}" scale="85">
      <pane xSplit="2" topLeftCell="C1" activePane="topRight" state="frozen"/>
      <selection pane="topRight" activeCell="S12" sqref="S12"/>
      <pageMargins left="0.7" right="0.7" top="0.75" bottom="0.75" header="0.3" footer="0.3"/>
      <pageSetup orientation="portrait" r:id="rId2"/>
    </customSheetView>
    <customSheetView guid="{7F7D5A8C-9A56-4905-9300-15A5D4F74565}" scale="80">
      <pane xSplit="2" topLeftCell="C1" activePane="topRight" state="frozen"/>
      <selection pane="topRight" activeCell="T5" sqref="T5"/>
      <pageMargins left="0.7" right="0.7" top="0.75" bottom="0.75" header="0.3" footer="0.3"/>
      <pageSetup orientation="portrait" r:id="rId3"/>
    </customSheetView>
  </customSheetViews>
  <mergeCells count="206">
    <mergeCell ref="BA4:BA5"/>
    <mergeCell ref="BB4:BB5"/>
    <mergeCell ref="BC4:BC5"/>
    <mergeCell ref="BD4:BD5"/>
    <mergeCell ref="AT4:AU5"/>
    <mergeCell ref="AV4:AW5"/>
    <mergeCell ref="AX4:AY5"/>
    <mergeCell ref="AI4:AI5"/>
    <mergeCell ref="BE4:BE5"/>
    <mergeCell ref="AP3:AP5"/>
    <mergeCell ref="AQ3:AQ5"/>
    <mergeCell ref="AS3:AS5"/>
    <mergeCell ref="BA2:BM3"/>
    <mergeCell ref="AT3:AU3"/>
    <mergeCell ref="AV3:AW3"/>
    <mergeCell ref="AX3:AY3"/>
    <mergeCell ref="AM3:AM5"/>
    <mergeCell ref="AN3:AN5"/>
    <mergeCell ref="AO3:AO5"/>
    <mergeCell ref="C3:T3"/>
    <mergeCell ref="AJ4:AJ5"/>
    <mergeCell ref="AK4:AK5"/>
    <mergeCell ref="B1:B3"/>
    <mergeCell ref="AH1:AL1"/>
    <mergeCell ref="S4:S5"/>
    <mergeCell ref="T4:T5"/>
    <mergeCell ref="V4:V5"/>
    <mergeCell ref="X3:AE3"/>
    <mergeCell ref="AH3:AK3"/>
    <mergeCell ref="AM2:AY2"/>
    <mergeCell ref="O37:X37"/>
    <mergeCell ref="W36:Y36"/>
    <mergeCell ref="C1:T1"/>
    <mergeCell ref="X1:AE1"/>
    <mergeCell ref="AF4:AG5"/>
    <mergeCell ref="A6:B6"/>
    <mergeCell ref="A7:B7"/>
    <mergeCell ref="A8:B8"/>
    <mergeCell ref="A9:B9"/>
    <mergeCell ref="O4:O5"/>
    <mergeCell ref="A34:B34"/>
    <mergeCell ref="A35:B35"/>
    <mergeCell ref="C4:C5"/>
    <mergeCell ref="A4:B5"/>
    <mergeCell ref="C7:D7"/>
    <mergeCell ref="C8:D8"/>
    <mergeCell ref="C13:D13"/>
    <mergeCell ref="A25:B25"/>
    <mergeCell ref="A26:B26"/>
    <mergeCell ref="A27:B27"/>
    <mergeCell ref="A28:B28"/>
    <mergeCell ref="A29:B29"/>
    <mergeCell ref="A30:B30"/>
    <mergeCell ref="A19:B19"/>
    <mergeCell ref="A20:B20"/>
    <mergeCell ref="A21:B21"/>
    <mergeCell ref="A22:B22"/>
    <mergeCell ref="A23:B23"/>
    <mergeCell ref="A24:B24"/>
    <mergeCell ref="A14:B14"/>
    <mergeCell ref="A15:B15"/>
    <mergeCell ref="A16:B16"/>
    <mergeCell ref="A17:B17"/>
    <mergeCell ref="A18:B18"/>
    <mergeCell ref="AL4:AL5"/>
    <mergeCell ref="C6:D6"/>
    <mergeCell ref="AA4:AA5"/>
    <mergeCell ref="AB4:AB5"/>
    <mergeCell ref="AC4:AC5"/>
    <mergeCell ref="AD4:AD5"/>
    <mergeCell ref="A31:B31"/>
    <mergeCell ref="A32:B32"/>
    <mergeCell ref="A33:B33"/>
    <mergeCell ref="O12:P12"/>
    <mergeCell ref="C14:D14"/>
    <mergeCell ref="C15:D15"/>
    <mergeCell ref="C16:D16"/>
    <mergeCell ref="C17:D17"/>
    <mergeCell ref="A10:B10"/>
    <mergeCell ref="A11:B11"/>
    <mergeCell ref="A12:B12"/>
    <mergeCell ref="A13:B13"/>
    <mergeCell ref="G4:G5"/>
    <mergeCell ref="K4:K5"/>
    <mergeCell ref="G13:H13"/>
    <mergeCell ref="C20:D20"/>
    <mergeCell ref="C21:D21"/>
    <mergeCell ref="C22:D22"/>
    <mergeCell ref="C23:D23"/>
    <mergeCell ref="AE4:AE5"/>
    <mergeCell ref="C9:D9"/>
    <mergeCell ref="C10:D10"/>
    <mergeCell ref="C11:D11"/>
    <mergeCell ref="C12:D12"/>
    <mergeCell ref="G12:H12"/>
    <mergeCell ref="K6:L6"/>
    <mergeCell ref="K7:L7"/>
    <mergeCell ref="K8:L8"/>
    <mergeCell ref="O11:P11"/>
    <mergeCell ref="W4:W5"/>
    <mergeCell ref="X4:X5"/>
    <mergeCell ref="Y4:Y5"/>
    <mergeCell ref="Z4:Z5"/>
    <mergeCell ref="C36:D36"/>
    <mergeCell ref="G6:H6"/>
    <mergeCell ref="G7:H7"/>
    <mergeCell ref="G8:H8"/>
    <mergeCell ref="G9:H9"/>
    <mergeCell ref="G10:H10"/>
    <mergeCell ref="G11:H11"/>
    <mergeCell ref="G14:H14"/>
    <mergeCell ref="G15:H15"/>
    <mergeCell ref="G16:H16"/>
    <mergeCell ref="C30:D30"/>
    <mergeCell ref="C31:D31"/>
    <mergeCell ref="C32:D32"/>
    <mergeCell ref="C33:D33"/>
    <mergeCell ref="C34:D34"/>
    <mergeCell ref="C35:D35"/>
    <mergeCell ref="C24:D24"/>
    <mergeCell ref="C25:D25"/>
    <mergeCell ref="C26:D26"/>
    <mergeCell ref="C27:D27"/>
    <mergeCell ref="C28:D28"/>
    <mergeCell ref="C29:D29"/>
    <mergeCell ref="C18:D18"/>
    <mergeCell ref="C19:D19"/>
    <mergeCell ref="G25:H25"/>
    <mergeCell ref="G26:H26"/>
    <mergeCell ref="G27:H27"/>
    <mergeCell ref="G28:H28"/>
    <mergeCell ref="G17:H17"/>
    <mergeCell ref="G18:H18"/>
    <mergeCell ref="G19:H19"/>
    <mergeCell ref="G20:H20"/>
    <mergeCell ref="G21:H21"/>
    <mergeCell ref="G22:H22"/>
    <mergeCell ref="K17:L17"/>
    <mergeCell ref="K18:L18"/>
    <mergeCell ref="K19:L19"/>
    <mergeCell ref="K20:L20"/>
    <mergeCell ref="K21:L21"/>
    <mergeCell ref="K22:L22"/>
    <mergeCell ref="G35:H35"/>
    <mergeCell ref="G36:H36"/>
    <mergeCell ref="K9:L9"/>
    <mergeCell ref="K10:L10"/>
    <mergeCell ref="K11:L11"/>
    <mergeCell ref="K12:L12"/>
    <mergeCell ref="K13:L13"/>
    <mergeCell ref="K14:L14"/>
    <mergeCell ref="K15:L15"/>
    <mergeCell ref="K16:L16"/>
    <mergeCell ref="G29:H29"/>
    <mergeCell ref="G30:H30"/>
    <mergeCell ref="G31:H31"/>
    <mergeCell ref="G32:H32"/>
    <mergeCell ref="G33:H33"/>
    <mergeCell ref="G34:H34"/>
    <mergeCell ref="G23:H23"/>
    <mergeCell ref="G24:H24"/>
    <mergeCell ref="O36:P36"/>
    <mergeCell ref="O30:P30"/>
    <mergeCell ref="O31:P31"/>
    <mergeCell ref="O32:P32"/>
    <mergeCell ref="O33:P33"/>
    <mergeCell ref="O19:P19"/>
    <mergeCell ref="O20:P20"/>
    <mergeCell ref="K35:L35"/>
    <mergeCell ref="K36:L36"/>
    <mergeCell ref="K29:L29"/>
    <mergeCell ref="K30:L30"/>
    <mergeCell ref="K31:L31"/>
    <mergeCell ref="K32:L32"/>
    <mergeCell ref="K33:L33"/>
    <mergeCell ref="K34:L34"/>
    <mergeCell ref="K23:L23"/>
    <mergeCell ref="K24:L24"/>
    <mergeCell ref="K25:L25"/>
    <mergeCell ref="K26:L26"/>
    <mergeCell ref="K27:L27"/>
    <mergeCell ref="K28:L28"/>
    <mergeCell ref="O28:P28"/>
    <mergeCell ref="O29:P29"/>
    <mergeCell ref="O24:P24"/>
    <mergeCell ref="O21:P21"/>
    <mergeCell ref="O22:P22"/>
    <mergeCell ref="O23:P23"/>
    <mergeCell ref="O34:P34"/>
    <mergeCell ref="O35:P35"/>
    <mergeCell ref="BF4:BM4"/>
    <mergeCell ref="AR3:AR5"/>
    <mergeCell ref="O25:P25"/>
    <mergeCell ref="O26:P26"/>
    <mergeCell ref="O27:P27"/>
    <mergeCell ref="O16:P16"/>
    <mergeCell ref="O17:P17"/>
    <mergeCell ref="O18:P18"/>
    <mergeCell ref="O6:P6"/>
    <mergeCell ref="O7:P7"/>
    <mergeCell ref="O8:P8"/>
    <mergeCell ref="O9:P9"/>
    <mergeCell ref="O10:P10"/>
    <mergeCell ref="O13:P13"/>
    <mergeCell ref="O14:P14"/>
    <mergeCell ref="O15:P15"/>
  </mergeCells>
  <conditionalFormatting sqref="AJ6:AK35">
    <cfRule type="cellIs" dxfId="61" priority="11" stopIfTrue="1" operator="equal">
      <formula>1</formula>
    </cfRule>
    <cfRule type="cellIs" dxfId="60" priority="12" stopIfTrue="1" operator="equal">
      <formula>2</formula>
    </cfRule>
    <cfRule type="cellIs" dxfId="59" priority="13" stopIfTrue="1" operator="equal">
      <formula>3</formula>
    </cfRule>
  </conditionalFormatting>
  <conditionalFormatting sqref="S36:T36">
    <cfRule type="cellIs" dxfId="58" priority="10" stopIfTrue="1" operator="equal">
      <formula>#DIV/0!</formula>
    </cfRule>
  </conditionalFormatting>
  <conditionalFormatting sqref="AJ6:AJ35">
    <cfRule type="cellIs" dxfId="57" priority="7" stopIfTrue="1" operator="greaterThanOrEqual">
      <formula>4</formula>
    </cfRule>
  </conditionalFormatting>
  <conditionalFormatting sqref="AJ6:AJ35">
    <cfRule type="cellIs" dxfId="56" priority="4" stopIfTrue="1" operator="equal">
      <formula>1</formula>
    </cfRule>
    <cfRule type="cellIs" dxfId="55" priority="5" stopIfTrue="1" operator="equal">
      <formula>2</formula>
    </cfRule>
    <cfRule type="cellIs" dxfId="54" priority="6" stopIfTrue="1" operator="equal">
      <formula>3</formula>
    </cfRule>
  </conditionalFormatting>
  <conditionalFormatting sqref="AJ6:AJ35">
    <cfRule type="cellIs" dxfId="53" priority="3" stopIfTrue="1" operator="greaterThanOrEqual">
      <formula>4</formula>
    </cfRule>
  </conditionalFormatting>
  <dataValidations count="1">
    <dataValidation allowBlank="1" showInputMessage="1" showErrorMessage="1" prompt="Place an &quot;X&quot; for any negative counselings the student receives.  (Only one &quot;X&quot; if multiple counselings received)" sqref="AK6:AK35"/>
  </dataValidations>
  <pageMargins left="0.7" right="0.7" top="0.75" bottom="0.75" header="0.3" footer="0.3"/>
  <pageSetup orientation="portrait" r:id="rId4"/>
  <ignoredErrors>
    <ignoredError sqref="T36 G36 K36 O36" evalError="1"/>
    <ignoredError sqref="U34:U35 U6:U15 U25:U32" formulaRange="1"/>
  </ignoredErrors>
  <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BR10997"/>
  <sheetViews>
    <sheetView workbookViewId="0">
      <pane xSplit="2" topLeftCell="C1" activePane="topRight" state="frozen"/>
      <selection pane="topRight" activeCell="AG10" sqref="AG10"/>
    </sheetView>
  </sheetViews>
  <sheetFormatPr defaultColWidth="2.7109375" defaultRowHeight="12.75" x14ac:dyDescent="0.2"/>
  <cols>
    <col min="1" max="1" width="11.7109375" style="670" customWidth="1"/>
    <col min="2" max="2" width="15.7109375" style="670" customWidth="1"/>
    <col min="3" max="3" width="5.7109375" style="670" customWidth="1"/>
    <col min="4" max="4" width="5.7109375" style="292" customWidth="1"/>
    <col min="5" max="5" width="5.7109375" style="670" customWidth="1"/>
    <col min="6" max="6" width="1.7109375" style="292" customWidth="1"/>
    <col min="7" max="9" width="5.7109375" style="670" customWidth="1"/>
    <col min="10" max="10" width="1.7109375" style="292" customWidth="1"/>
    <col min="11" max="11" width="10.7109375" style="670" customWidth="1"/>
    <col min="12" max="12" width="5.7109375" style="842" customWidth="1"/>
    <col min="13" max="13" width="10.7109375" style="842" customWidth="1"/>
    <col min="14" max="14" width="5.7109375" style="842" customWidth="1"/>
    <col min="15" max="15" width="10.7109375" style="842" customWidth="1"/>
    <col min="16" max="19" width="6" style="838" hidden="1" customWidth="1"/>
    <col min="20" max="20" width="1.7109375" style="292" customWidth="1"/>
    <col min="21" max="21" width="1.7109375" style="371" customWidth="1"/>
    <col min="22" max="22" width="10.7109375" style="670" customWidth="1"/>
    <col min="23" max="23" width="5.7109375" style="670" customWidth="1"/>
    <col min="24" max="24" width="1.7109375" style="292" customWidth="1"/>
    <col min="25" max="25" width="10.7109375" style="385" customWidth="1"/>
    <col min="26" max="26" width="8.7109375" style="292" customWidth="1"/>
    <col min="27" max="28" width="0.85546875" style="372" customWidth="1"/>
    <col min="29" max="30" width="5.7109375" style="372" customWidth="1"/>
    <col min="31" max="31" width="1.7109375" style="372" customWidth="1"/>
    <col min="32" max="33" width="7.7109375" style="372" customWidth="1"/>
    <col min="34" max="34" width="9.7109375" style="372" customWidth="1"/>
    <col min="35" max="35" width="1.7109375" style="372" customWidth="1"/>
    <col min="36" max="36" width="13.7109375" style="372" customWidth="1"/>
    <col min="37" max="37" width="7.7109375" style="372" customWidth="1"/>
    <col min="38" max="39" width="11.7109375" style="372" customWidth="1"/>
    <col min="40" max="40" width="2.7109375" style="372" customWidth="1"/>
    <col min="41" max="70" width="9.140625" style="292" customWidth="1"/>
    <col min="71" max="213" width="9.140625" style="670" customWidth="1"/>
    <col min="214" max="214" width="20.7109375" style="670" customWidth="1"/>
    <col min="215" max="215" width="7.7109375" style="670" customWidth="1"/>
    <col min="216" max="217" width="2.7109375" style="670" customWidth="1"/>
    <col min="218" max="218" width="9.7109375" style="670" customWidth="1"/>
    <col min="219" max="222" width="0.42578125" style="670" customWidth="1"/>
    <col min="223" max="223" width="7.7109375" style="670" customWidth="1"/>
    <col min="224" max="224" width="2.7109375" style="670" customWidth="1"/>
    <col min="225" max="225" width="7.7109375" style="670" customWidth="1"/>
    <col min="226" max="226" width="9.7109375" style="670" customWidth="1"/>
    <col min="227" max="230" width="0.42578125" style="670" customWidth="1"/>
    <col min="231" max="231" width="7.7109375" style="670" customWidth="1"/>
    <col min="232" max="232" width="2.7109375" style="670" customWidth="1"/>
    <col min="233" max="233" width="7.7109375" style="670" customWidth="1"/>
    <col min="234" max="234" width="9.7109375" style="670" customWidth="1"/>
    <col min="235" max="238" width="0.42578125" style="670" customWidth="1"/>
    <col min="239" max="239" width="7.7109375" style="670" customWidth="1"/>
    <col min="240" max="240" width="2.7109375" style="670" customWidth="1"/>
    <col min="241" max="241" width="7.7109375" style="670" customWidth="1"/>
    <col min="242" max="242" width="9.7109375" style="670" customWidth="1"/>
    <col min="243" max="246" width="0.42578125" style="670" customWidth="1"/>
    <col min="247" max="247" width="7.7109375" style="670" customWidth="1"/>
    <col min="248" max="16384" width="2.7109375" style="670"/>
  </cols>
  <sheetData>
    <row r="1" spans="1:50" ht="30" customHeight="1" x14ac:dyDescent="0.2">
      <c r="A1" s="292"/>
      <c r="B1" s="1094"/>
      <c r="C1" s="1213" t="str">
        <f>Admin!E1</f>
        <v>15W SLC    CLASS: 15-005</v>
      </c>
      <c r="D1" s="1213"/>
      <c r="E1" s="1213"/>
      <c r="F1" s="1223" t="s">
        <v>200</v>
      </c>
      <c r="G1" s="1223"/>
      <c r="H1" s="1223"/>
      <c r="I1" s="1223"/>
      <c r="J1" s="1223"/>
      <c r="K1" s="1223"/>
      <c r="L1" s="1223"/>
      <c r="M1" s="1223"/>
      <c r="N1" s="1223"/>
      <c r="O1" s="1223"/>
      <c r="P1" s="1223"/>
      <c r="Q1" s="1223"/>
      <c r="R1" s="1223"/>
      <c r="S1" s="1223"/>
      <c r="T1" s="1223"/>
      <c r="U1" s="1223"/>
      <c r="V1" s="1223"/>
      <c r="W1" s="1223"/>
      <c r="X1" s="1223"/>
      <c r="Y1" s="1223"/>
      <c r="Z1" s="1223"/>
      <c r="AA1" s="1223"/>
      <c r="AB1" s="1223"/>
      <c r="AC1" s="1223"/>
      <c r="AD1" s="1223"/>
      <c r="AE1" s="1223"/>
      <c r="AF1" s="1223"/>
      <c r="AG1" s="1223"/>
      <c r="AH1" s="1223"/>
      <c r="AI1" s="1223"/>
      <c r="AJ1" s="1223"/>
      <c r="AK1" s="1223"/>
      <c r="AL1" s="1223"/>
      <c r="AM1" s="1223"/>
      <c r="AN1" s="795"/>
    </row>
    <row r="2" spans="1:50" ht="30" customHeight="1" x14ac:dyDescent="0.2">
      <c r="A2" s="292"/>
      <c r="B2" s="1094"/>
      <c r="C2" s="1213"/>
      <c r="D2" s="1213"/>
      <c r="E2" s="1213"/>
      <c r="F2" s="1223"/>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795"/>
    </row>
    <row r="3" spans="1:50" ht="30" customHeight="1" x14ac:dyDescent="0.2">
      <c r="A3" s="292"/>
      <c r="B3" s="1094"/>
      <c r="C3" s="1213"/>
      <c r="D3" s="1213"/>
      <c r="E3" s="1213"/>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795"/>
    </row>
    <row r="4" spans="1:50" ht="12.75" customHeight="1" x14ac:dyDescent="0.2">
      <c r="A4" s="292"/>
      <c r="B4" s="1094"/>
      <c r="C4" s="1214"/>
      <c r="D4" s="1214"/>
      <c r="E4" s="1214"/>
      <c r="F4" s="1224"/>
      <c r="G4" s="1224"/>
      <c r="H4" s="1224"/>
      <c r="I4" s="1224"/>
      <c r="J4" s="1224"/>
      <c r="K4" s="1224"/>
      <c r="L4" s="1224"/>
      <c r="M4" s="1224"/>
      <c r="N4" s="1224"/>
      <c r="O4" s="1224"/>
      <c r="P4" s="1224"/>
      <c r="Q4" s="1224"/>
      <c r="R4" s="1224"/>
      <c r="S4" s="1224"/>
      <c r="T4" s="1224"/>
      <c r="U4" s="1224"/>
      <c r="V4" s="1224"/>
      <c r="W4" s="1224"/>
      <c r="X4" s="1224"/>
      <c r="Y4" s="1224"/>
      <c r="Z4" s="1224"/>
      <c r="AA4" s="1224"/>
      <c r="AB4" s="1224"/>
      <c r="AC4" s="1224"/>
      <c r="AD4" s="1224"/>
      <c r="AE4" s="1224"/>
      <c r="AF4" s="1224"/>
      <c r="AG4" s="1224"/>
      <c r="AH4" s="1224"/>
      <c r="AI4" s="1224"/>
      <c r="AJ4" s="1224"/>
      <c r="AK4" s="1224"/>
      <c r="AL4" s="1224"/>
      <c r="AM4" s="1224"/>
      <c r="AN4" s="666"/>
      <c r="AR4" s="669"/>
      <c r="AS4" s="669"/>
      <c r="AT4" s="669"/>
      <c r="AV4" s="669"/>
      <c r="AW4" s="669"/>
      <c r="AX4" s="669"/>
    </row>
    <row r="5" spans="1:50" ht="13.5" customHeight="1" x14ac:dyDescent="0.2">
      <c r="A5" s="292"/>
      <c r="B5" s="1097"/>
      <c r="C5" s="1215" t="s">
        <v>161</v>
      </c>
      <c r="D5" s="1216"/>
      <c r="E5" s="1217"/>
      <c r="F5" s="805"/>
      <c r="G5" s="1215" t="s">
        <v>162</v>
      </c>
      <c r="H5" s="1216"/>
      <c r="I5" s="1216"/>
      <c r="J5" s="805"/>
      <c r="K5" s="1194" t="s">
        <v>163</v>
      </c>
      <c r="L5" s="1194"/>
      <c r="M5" s="1194"/>
      <c r="N5" s="1194"/>
      <c r="O5" s="1192" t="s">
        <v>322</v>
      </c>
      <c r="P5" s="806"/>
      <c r="Q5" s="806"/>
      <c r="R5" s="806"/>
      <c r="S5" s="806"/>
      <c r="T5" s="807"/>
      <c r="U5" s="808"/>
      <c r="V5" s="1221" t="s">
        <v>164</v>
      </c>
      <c r="W5" s="1194"/>
      <c r="X5" s="809"/>
      <c r="Y5" s="1215" t="s">
        <v>165</v>
      </c>
      <c r="Z5" s="1216"/>
      <c r="AA5" s="678"/>
      <c r="AB5" s="678" t="s">
        <v>165</v>
      </c>
      <c r="AC5" s="1188" t="s">
        <v>118</v>
      </c>
      <c r="AD5" s="1188"/>
      <c r="AE5" s="678"/>
      <c r="AF5" s="1188" t="s">
        <v>316</v>
      </c>
      <c r="AG5" s="1188"/>
      <c r="AH5" s="1188" t="s">
        <v>273</v>
      </c>
      <c r="AI5" s="678"/>
      <c r="AJ5" s="390">
        <f>'APFT Data'!G3</f>
        <v>42130</v>
      </c>
      <c r="AK5" s="1188" t="s">
        <v>101</v>
      </c>
      <c r="AL5" s="1188" t="s">
        <v>52</v>
      </c>
      <c r="AM5" s="1188" t="s">
        <v>273</v>
      </c>
      <c r="AN5" s="678"/>
      <c r="AO5" s="680"/>
      <c r="AP5" s="389"/>
      <c r="AQ5" s="669"/>
      <c r="AR5" s="669"/>
      <c r="AS5" s="669"/>
      <c r="AT5" s="669"/>
      <c r="AU5" s="669"/>
      <c r="AV5" s="669"/>
      <c r="AW5" s="669"/>
      <c r="AX5" s="669"/>
    </row>
    <row r="6" spans="1:50" ht="18" customHeight="1" x14ac:dyDescent="0.25">
      <c r="A6" s="1209" t="s">
        <v>93</v>
      </c>
      <c r="B6" s="1210"/>
      <c r="C6" s="1218"/>
      <c r="D6" s="1219"/>
      <c r="E6" s="1220"/>
      <c r="F6" s="810"/>
      <c r="G6" s="1218"/>
      <c r="H6" s="1219"/>
      <c r="I6" s="1219"/>
      <c r="J6" s="810"/>
      <c r="K6" s="1195" t="s">
        <v>323</v>
      </c>
      <c r="L6" s="1195"/>
      <c r="M6" s="1193" t="s">
        <v>324</v>
      </c>
      <c r="N6" s="1193"/>
      <c r="O6" s="1193"/>
      <c r="P6" s="811"/>
      <c r="Q6" s="811"/>
      <c r="R6" s="811"/>
      <c r="S6" s="811"/>
      <c r="T6" s="812"/>
      <c r="U6" s="813"/>
      <c r="V6" s="1222"/>
      <c r="W6" s="1195"/>
      <c r="X6" s="814"/>
      <c r="Y6" s="1218"/>
      <c r="Z6" s="1219"/>
      <c r="AA6" s="677"/>
      <c r="AB6" s="677"/>
      <c r="AC6" s="1212"/>
      <c r="AD6" s="1212"/>
      <c r="AE6" s="677"/>
      <c r="AF6" s="1189"/>
      <c r="AG6" s="1189"/>
      <c r="AH6" s="1189"/>
      <c r="AI6" s="677"/>
      <c r="AJ6" s="391" t="s">
        <v>338</v>
      </c>
      <c r="AK6" s="1189"/>
      <c r="AL6" s="1189"/>
      <c r="AM6" s="1212"/>
      <c r="AN6" s="676"/>
      <c r="AO6" s="680"/>
      <c r="AP6" s="389"/>
      <c r="AQ6" s="669"/>
      <c r="AR6" s="669"/>
      <c r="AS6" s="669"/>
      <c r="AT6" s="669"/>
      <c r="AU6" s="669"/>
      <c r="AV6" s="669"/>
      <c r="AW6" s="669"/>
      <c r="AX6" s="669"/>
    </row>
    <row r="7" spans="1:50" ht="15" x14ac:dyDescent="0.25">
      <c r="A7" s="1207" t="str">
        <f>T(Admin!D5)</f>
        <v>A</v>
      </c>
      <c r="B7" s="1208"/>
      <c r="C7" s="1204" t="str">
        <f>Evals!BD4</f>
        <v>SAT</v>
      </c>
      <c r="D7" s="1205"/>
      <c r="E7" s="1206"/>
      <c r="F7" s="247"/>
      <c r="G7" s="1211" t="str">
        <f>Evals!BN4</f>
        <v>SAT</v>
      </c>
      <c r="H7" s="1205"/>
      <c r="I7" s="1206"/>
      <c r="J7" s="247"/>
      <c r="K7" s="267" t="e">
        <f t="shared" ref="K7:K36" si="0">LOOKUP(L7,$L$39:$L$44,$K$39:$K$44)</f>
        <v>#N/A</v>
      </c>
      <c r="L7" s="351"/>
      <c r="M7" s="267" t="e">
        <f t="shared" ref="M7:M36" si="1">LOOKUP(N7,$N$39:$N$59,$M$39:$M$59)</f>
        <v>#N/A</v>
      </c>
      <c r="N7" s="351"/>
      <c r="O7" s="267" t="str">
        <f t="shared" ref="O7:O36" si="2">LOOKUP(P7,$P$39:$P$41,$O$39:$O$41)</f>
        <v>SAT</v>
      </c>
      <c r="P7" s="250">
        <f>SUM(Q7:S7)</f>
        <v>0</v>
      </c>
      <c r="Q7" s="250" t="str">
        <f>IF(COUNTIF(K7:M7,"UNSAT")&gt;=1,1,"")</f>
        <v/>
      </c>
      <c r="R7" s="250">
        <f>IF(Q7&gt;=1,0,COUNTIF(K7:M7,"SAT"))</f>
        <v>0</v>
      </c>
      <c r="S7" s="250" t="str">
        <f>IF(COUNTIF(K7:M7,"SUP")&gt;=2,3,"")</f>
        <v/>
      </c>
      <c r="T7" s="353" t="str">
        <f>IF(O7="SUP","X","")</f>
        <v/>
      </c>
      <c r="U7" s="353">
        <f>COUNTIF(T7,"X")</f>
        <v>0</v>
      </c>
      <c r="V7" s="267" t="e">
        <f>LOOKUP(W7,$W$38:$W$42,$V$38:$V$42)</f>
        <v>#N/A</v>
      </c>
      <c r="W7" s="351"/>
      <c r="X7" s="247" t="e">
        <f>IF(V7="SUP","X","")</f>
        <v>#N/A</v>
      </c>
      <c r="Y7" s="352" t="e">
        <f>LOOKUP(Z7,$Z$38:$Z$4040,$Y$38:$Y$4040)</f>
        <v>#N/A</v>
      </c>
      <c r="Z7" s="815" t="str">
        <f>Honors!T6</f>
        <v/>
      </c>
      <c r="AA7" s="388" t="e">
        <f>IF(Y7="SUP","X","")</f>
        <v>#N/A</v>
      </c>
      <c r="AB7" s="388">
        <f t="shared" ref="AB7:AB36" si="3">COUNTIF(F7:AA7,"X")</f>
        <v>0</v>
      </c>
      <c r="AC7" s="816">
        <f>AD38</f>
        <v>0</v>
      </c>
      <c r="AD7" s="817" t="s">
        <v>317</v>
      </c>
      <c r="AE7" s="388"/>
      <c r="AF7" s="818">
        <f>'Ht-Wt'!G4</f>
        <v>0</v>
      </c>
      <c r="AG7" s="819">
        <f>'Ht-Wt'!H4</f>
        <v>0</v>
      </c>
      <c r="AH7" s="820" t="str">
        <f>T('Ht-Wt'!J4)</f>
        <v/>
      </c>
      <c r="AI7" s="357"/>
      <c r="AJ7" s="392" t="str">
        <f ca="1">IF(A7="","",IF(AND('APFT Data'!X5=3, 'APFT Data'!AB5=""),"X",""))</f>
        <v/>
      </c>
      <c r="AK7" s="393">
        <f ca="1">'APFT Data'!O5</f>
        <v>138</v>
      </c>
      <c r="AL7" s="394" t="str">
        <f>IF(OR(A7="", Admin!X5=""),"",LOOKUP('APFT Data'!H5,'1059 Data'!$AL$38:$AL$43,'1059 Data'!$AK$38:$AK$43))</f>
        <v>TWO-EVENT</v>
      </c>
      <c r="AM7" s="395" t="str">
        <f ca="1">'APFT Data'!P5</f>
        <v>PASS</v>
      </c>
      <c r="AN7" s="388"/>
      <c r="AO7" s="688"/>
      <c r="AP7" s="285"/>
      <c r="AQ7" s="285"/>
      <c r="AR7" s="285"/>
      <c r="AS7" s="285"/>
      <c r="AT7" s="285"/>
      <c r="AU7" s="285"/>
      <c r="AV7" s="285"/>
      <c r="AW7" s="285"/>
      <c r="AX7" s="285"/>
    </row>
    <row r="8" spans="1:50" ht="15" x14ac:dyDescent="0.25">
      <c r="A8" s="1200" t="str">
        <f>T(Admin!D6)</f>
        <v>A</v>
      </c>
      <c r="B8" s="1201"/>
      <c r="C8" s="1204" t="str">
        <f>Evals!BD5</f>
        <v>SAT</v>
      </c>
      <c r="D8" s="1205"/>
      <c r="E8" s="1206"/>
      <c r="F8" s="247"/>
      <c r="G8" s="1211" t="str">
        <f>Evals!BN5</f>
        <v>SAT</v>
      </c>
      <c r="H8" s="1205"/>
      <c r="I8" s="1206"/>
      <c r="J8" s="247"/>
      <c r="K8" s="267" t="e">
        <f t="shared" si="0"/>
        <v>#N/A</v>
      </c>
      <c r="L8" s="351"/>
      <c r="M8" s="267" t="e">
        <f t="shared" si="1"/>
        <v>#N/A</v>
      </c>
      <c r="N8" s="351"/>
      <c r="O8" s="267" t="str">
        <f t="shared" si="2"/>
        <v>SAT</v>
      </c>
      <c r="P8" s="250">
        <f t="shared" ref="P8:P36" si="4">SUM(Q8:S8)</f>
        <v>0</v>
      </c>
      <c r="Q8" s="250" t="str">
        <f t="shared" ref="Q8:Q36" si="5">IF(COUNTIF(K8:M8,"UNSAT")&gt;=1,1,"")</f>
        <v/>
      </c>
      <c r="R8" s="250">
        <f t="shared" ref="R8:R36" si="6">IF(Q8&gt;=1,0,COUNTIF(K8:M8,"SAT"))</f>
        <v>0</v>
      </c>
      <c r="S8" s="250" t="str">
        <f t="shared" ref="S8:S36" si="7">IF(COUNTIF(K8:M8,"SUP")&gt;=2,3,"")</f>
        <v/>
      </c>
      <c r="T8" s="353" t="str">
        <f t="shared" ref="T8:T36" si="8">IF(O8="SUP","X","")</f>
        <v/>
      </c>
      <c r="U8" s="353">
        <f t="shared" ref="U8:U36" si="9">COUNTIF(T8,"X")</f>
        <v>0</v>
      </c>
      <c r="V8" s="267" t="e">
        <f t="shared" ref="V8:V36" si="10">LOOKUP(W8,$W$38:$W$42,$V$38:$V$42)</f>
        <v>#N/A</v>
      </c>
      <c r="W8" s="351"/>
      <c r="X8" s="247" t="e">
        <f t="shared" ref="X8:X36" si="11">IF(V8="SUP","X","")</f>
        <v>#N/A</v>
      </c>
      <c r="Y8" s="352" t="e">
        <f t="shared" ref="Y8:Y36" si="12">LOOKUP(Z8,$Z$38:$Z$4040,$Y$38:$Y$4040)</f>
        <v>#N/A</v>
      </c>
      <c r="Z8" s="815" t="str">
        <f>Honors!T7</f>
        <v/>
      </c>
      <c r="AA8" s="388" t="e">
        <f t="shared" ref="AA8:AA36" si="13">IF(Y8="SUP","X","")</f>
        <v>#N/A</v>
      </c>
      <c r="AB8" s="388">
        <f t="shared" si="3"/>
        <v>0</v>
      </c>
      <c r="AC8" s="816">
        <f t="shared" ref="AC8:AC36" si="14">AD39</f>
        <v>0</v>
      </c>
      <c r="AD8" s="817" t="s">
        <v>317</v>
      </c>
      <c r="AE8" s="357"/>
      <c r="AF8" s="818">
        <f>'Ht-Wt'!G5</f>
        <v>0</v>
      </c>
      <c r="AG8" s="819">
        <f>'Ht-Wt'!H5</f>
        <v>0</v>
      </c>
      <c r="AH8" s="820" t="str">
        <f>T('Ht-Wt'!J5)</f>
        <v/>
      </c>
      <c r="AI8" s="388"/>
      <c r="AJ8" s="392" t="str">
        <f ca="1">IF(A8="","",IF(AND('APFT Data'!X6=3, 'APFT Data'!AB6=""),"X",""))</f>
        <v/>
      </c>
      <c r="AK8" s="393">
        <f ca="1">'APFT Data'!O6</f>
        <v>252</v>
      </c>
      <c r="AL8" s="394" t="str">
        <f>IF(OR(A8="", Admin!X6=""),"",LOOKUP('APFT Data'!H6,'1059 Data'!$AL$38:$AL$43,'1059 Data'!$AK$38:$AK$43))</f>
        <v/>
      </c>
      <c r="AM8" s="395" t="str">
        <f ca="1">'APFT Data'!P6</f>
        <v>PASS</v>
      </c>
      <c r="AN8" s="388"/>
      <c r="AO8" s="688"/>
      <c r="AP8" s="285"/>
      <c r="AQ8" s="285"/>
      <c r="AR8" s="285"/>
      <c r="AS8" s="285"/>
      <c r="AT8" s="285"/>
      <c r="AU8" s="285"/>
      <c r="AV8" s="285"/>
      <c r="AW8" s="285"/>
      <c r="AX8" s="285"/>
    </row>
    <row r="9" spans="1:50" ht="15" x14ac:dyDescent="0.25">
      <c r="A9" s="1200" t="str">
        <f>T(Admin!D7)</f>
        <v>A</v>
      </c>
      <c r="B9" s="1201"/>
      <c r="C9" s="1204" t="str">
        <f>Evals!BD6</f>
        <v>SAT</v>
      </c>
      <c r="D9" s="1205"/>
      <c r="E9" s="1206"/>
      <c r="F9" s="247"/>
      <c r="G9" s="1211" t="str">
        <f>Evals!BN6</f>
        <v>SAT</v>
      </c>
      <c r="H9" s="1205"/>
      <c r="I9" s="1206"/>
      <c r="J9" s="247"/>
      <c r="K9" s="267" t="e">
        <f t="shared" si="0"/>
        <v>#N/A</v>
      </c>
      <c r="L9" s="351"/>
      <c r="M9" s="267" t="e">
        <f t="shared" si="1"/>
        <v>#N/A</v>
      </c>
      <c r="N9" s="351"/>
      <c r="O9" s="267" t="str">
        <f t="shared" si="2"/>
        <v>SAT</v>
      </c>
      <c r="P9" s="250">
        <f t="shared" si="4"/>
        <v>0</v>
      </c>
      <c r="Q9" s="250" t="str">
        <f t="shared" si="5"/>
        <v/>
      </c>
      <c r="R9" s="250">
        <f t="shared" si="6"/>
        <v>0</v>
      </c>
      <c r="S9" s="250" t="str">
        <f t="shared" si="7"/>
        <v/>
      </c>
      <c r="T9" s="353" t="str">
        <f t="shared" si="8"/>
        <v/>
      </c>
      <c r="U9" s="353">
        <f t="shared" si="9"/>
        <v>0</v>
      </c>
      <c r="V9" s="267" t="e">
        <f t="shared" si="10"/>
        <v>#N/A</v>
      </c>
      <c r="W9" s="351"/>
      <c r="X9" s="247" t="e">
        <f t="shared" si="11"/>
        <v>#N/A</v>
      </c>
      <c r="Y9" s="352" t="e">
        <f t="shared" si="12"/>
        <v>#N/A</v>
      </c>
      <c r="Z9" s="815" t="str">
        <f>Honors!T8</f>
        <v/>
      </c>
      <c r="AA9" s="388" t="e">
        <f t="shared" si="13"/>
        <v>#N/A</v>
      </c>
      <c r="AB9" s="388">
        <f t="shared" si="3"/>
        <v>0</v>
      </c>
      <c r="AC9" s="816">
        <f t="shared" si="14"/>
        <v>0</v>
      </c>
      <c r="AD9" s="817" t="s">
        <v>317</v>
      </c>
      <c r="AE9" s="357"/>
      <c r="AF9" s="818">
        <f>'Ht-Wt'!G6</f>
        <v>0</v>
      </c>
      <c r="AG9" s="819">
        <f>'Ht-Wt'!H6</f>
        <v>0</v>
      </c>
      <c r="AH9" s="820" t="str">
        <f>T('Ht-Wt'!J6)</f>
        <v/>
      </c>
      <c r="AI9" s="388"/>
      <c r="AJ9" s="392" t="str">
        <f ca="1">IF(A9="","",IF(AND('APFT Data'!X7=3, 'APFT Data'!AB7=""),"X",""))</f>
        <v/>
      </c>
      <c r="AK9" s="393">
        <f ca="1">'APFT Data'!O7</f>
        <v>180</v>
      </c>
      <c r="AL9" s="394" t="str">
        <f>IF(OR(A9="", Admin!X7=""),"",LOOKUP('APFT Data'!H7,'1059 Data'!$AL$38:$AL$43,'1059 Data'!$AK$38:$AK$43))</f>
        <v>TWO-EVENT</v>
      </c>
      <c r="AM9" s="395" t="str">
        <f ca="1">'APFT Data'!P7</f>
        <v>PASS</v>
      </c>
      <c r="AN9" s="388"/>
      <c r="AO9" s="688"/>
      <c r="AP9" s="285"/>
      <c r="AQ9" s="285"/>
      <c r="AR9" s="285"/>
      <c r="AS9" s="285"/>
      <c r="AT9" s="285"/>
      <c r="AU9" s="285"/>
      <c r="AV9" s="285"/>
      <c r="AW9" s="285"/>
      <c r="AX9" s="285"/>
    </row>
    <row r="10" spans="1:50" ht="15" x14ac:dyDescent="0.25">
      <c r="A10" s="1200" t="str">
        <f>T(Admin!D8)</f>
        <v>A</v>
      </c>
      <c r="B10" s="1201"/>
      <c r="C10" s="1204" t="str">
        <f>Evals!BD7</f>
        <v>SAT</v>
      </c>
      <c r="D10" s="1205"/>
      <c r="E10" s="1206"/>
      <c r="F10" s="247"/>
      <c r="G10" s="1211" t="str">
        <f>Evals!BN7</f>
        <v>SAT</v>
      </c>
      <c r="H10" s="1205"/>
      <c r="I10" s="1206"/>
      <c r="J10" s="247"/>
      <c r="K10" s="267" t="e">
        <f t="shared" si="0"/>
        <v>#N/A</v>
      </c>
      <c r="L10" s="351"/>
      <c r="M10" s="267" t="e">
        <f t="shared" si="1"/>
        <v>#N/A</v>
      </c>
      <c r="N10" s="351"/>
      <c r="O10" s="267" t="str">
        <f t="shared" si="2"/>
        <v>SAT</v>
      </c>
      <c r="P10" s="250">
        <f t="shared" si="4"/>
        <v>0</v>
      </c>
      <c r="Q10" s="250" t="str">
        <f t="shared" si="5"/>
        <v/>
      </c>
      <c r="R10" s="250">
        <f t="shared" si="6"/>
        <v>0</v>
      </c>
      <c r="S10" s="250" t="str">
        <f t="shared" si="7"/>
        <v/>
      </c>
      <c r="T10" s="353" t="str">
        <f t="shared" si="8"/>
        <v/>
      </c>
      <c r="U10" s="353">
        <f t="shared" si="9"/>
        <v>0</v>
      </c>
      <c r="V10" s="267" t="e">
        <f t="shared" si="10"/>
        <v>#N/A</v>
      </c>
      <c r="W10" s="351"/>
      <c r="X10" s="247" t="e">
        <f t="shared" si="11"/>
        <v>#N/A</v>
      </c>
      <c r="Y10" s="352" t="e">
        <f t="shared" si="12"/>
        <v>#N/A</v>
      </c>
      <c r="Z10" s="815" t="str">
        <f>Honors!T9</f>
        <v/>
      </c>
      <c r="AA10" s="388" t="e">
        <f t="shared" si="13"/>
        <v>#N/A</v>
      </c>
      <c r="AB10" s="388">
        <f t="shared" si="3"/>
        <v>0</v>
      </c>
      <c r="AC10" s="816">
        <f t="shared" si="14"/>
        <v>0</v>
      </c>
      <c r="AD10" s="817" t="s">
        <v>317</v>
      </c>
      <c r="AE10" s="357"/>
      <c r="AF10" s="818">
        <f>'Ht-Wt'!G7</f>
        <v>0</v>
      </c>
      <c r="AG10" s="819">
        <f>'Ht-Wt'!H7</f>
        <v>0</v>
      </c>
      <c r="AH10" s="820" t="str">
        <f>T('Ht-Wt'!J7)</f>
        <v/>
      </c>
      <c r="AI10" s="388"/>
      <c r="AJ10" s="392" t="str">
        <f ca="1">IF(A10="","",IF(AND('APFT Data'!X8=3, 'APFT Data'!AB8=""),"X",""))</f>
        <v>X</v>
      </c>
      <c r="AK10" s="393">
        <f ca="1">'APFT Data'!O8</f>
        <v>281</v>
      </c>
      <c r="AL10" s="394" t="str">
        <f>IF(OR(A10="", Admin!X8=""),"",LOOKUP('APFT Data'!H8,'1059 Data'!$AL$38:$AL$43,'1059 Data'!$AK$38:$AK$43))</f>
        <v/>
      </c>
      <c r="AM10" s="395" t="str">
        <f ca="1">'APFT Data'!P8</f>
        <v>PASS</v>
      </c>
      <c r="AN10" s="388"/>
      <c r="AO10" s="688"/>
      <c r="AP10" s="285"/>
      <c r="AQ10" s="285"/>
      <c r="AR10" s="285"/>
      <c r="AS10" s="285"/>
      <c r="AT10" s="285"/>
      <c r="AU10" s="285"/>
      <c r="AV10" s="285"/>
      <c r="AW10" s="285"/>
      <c r="AX10" s="285"/>
    </row>
    <row r="11" spans="1:50" ht="15" x14ac:dyDescent="0.25">
      <c r="A11" s="1200" t="str">
        <f>T(Admin!D9)</f>
        <v>A</v>
      </c>
      <c r="B11" s="1201"/>
      <c r="C11" s="1204" t="str">
        <f>Evals!BD8</f>
        <v>SAT</v>
      </c>
      <c r="D11" s="1205"/>
      <c r="E11" s="1206"/>
      <c r="F11" s="247"/>
      <c r="G11" s="1211" t="str">
        <f>Evals!BN8</f>
        <v>SAT</v>
      </c>
      <c r="H11" s="1205"/>
      <c r="I11" s="1206"/>
      <c r="J11" s="247"/>
      <c r="K11" s="267" t="e">
        <f t="shared" si="0"/>
        <v>#N/A</v>
      </c>
      <c r="L11" s="351"/>
      <c r="M11" s="267" t="e">
        <f t="shared" si="1"/>
        <v>#N/A</v>
      </c>
      <c r="N11" s="351"/>
      <c r="O11" s="267" t="str">
        <f t="shared" si="2"/>
        <v>SAT</v>
      </c>
      <c r="P11" s="250">
        <f t="shared" si="4"/>
        <v>0</v>
      </c>
      <c r="Q11" s="250" t="str">
        <f t="shared" si="5"/>
        <v/>
      </c>
      <c r="R11" s="250">
        <f t="shared" si="6"/>
        <v>0</v>
      </c>
      <c r="S11" s="250" t="str">
        <f t="shared" si="7"/>
        <v/>
      </c>
      <c r="T11" s="353" t="str">
        <f t="shared" si="8"/>
        <v/>
      </c>
      <c r="U11" s="353">
        <f t="shared" si="9"/>
        <v>0</v>
      </c>
      <c r="V11" s="267" t="e">
        <f t="shared" si="10"/>
        <v>#N/A</v>
      </c>
      <c r="W11" s="351"/>
      <c r="X11" s="247" t="e">
        <f t="shared" si="11"/>
        <v>#N/A</v>
      </c>
      <c r="Y11" s="352" t="e">
        <f t="shared" si="12"/>
        <v>#N/A</v>
      </c>
      <c r="Z11" s="815" t="str">
        <f>Honors!T10</f>
        <v/>
      </c>
      <c r="AA11" s="388" t="e">
        <f t="shared" si="13"/>
        <v>#N/A</v>
      </c>
      <c r="AB11" s="388">
        <f t="shared" si="3"/>
        <v>0</v>
      </c>
      <c r="AC11" s="816">
        <f t="shared" si="14"/>
        <v>0</v>
      </c>
      <c r="AD11" s="817" t="s">
        <v>317</v>
      </c>
      <c r="AE11" s="357"/>
      <c r="AF11" s="818">
        <f>'Ht-Wt'!G8</f>
        <v>0</v>
      </c>
      <c r="AG11" s="819">
        <f>'Ht-Wt'!H8</f>
        <v>0</v>
      </c>
      <c r="AH11" s="820" t="str">
        <f>T('Ht-Wt'!J8)</f>
        <v/>
      </c>
      <c r="AI11" s="388"/>
      <c r="AJ11" s="392" t="str">
        <f ca="1">IF(A11="","",IF(AND('APFT Data'!X9=3, 'APFT Data'!AB9=""),"X",""))</f>
        <v/>
      </c>
      <c r="AK11" s="393">
        <f ca="1">'APFT Data'!O9</f>
        <v>78</v>
      </c>
      <c r="AL11" s="394" t="str">
        <f>IF(OR(A11="", Admin!X9=""),"",LOOKUP('APFT Data'!H9,'1059 Data'!$AL$38:$AL$43,'1059 Data'!$AK$38:$AK$43))</f>
        <v>SINGLE EVENT</v>
      </c>
      <c r="AM11" s="395" t="str">
        <f ca="1">'APFT Data'!P9</f>
        <v>PASS</v>
      </c>
      <c r="AN11" s="388"/>
      <c r="AO11" s="688"/>
      <c r="AP11" s="285"/>
      <c r="AQ11" s="285"/>
      <c r="AR11" s="285"/>
      <c r="AS11" s="285"/>
      <c r="AT11" s="285"/>
      <c r="AU11" s="285"/>
      <c r="AV11" s="285"/>
      <c r="AW11" s="285"/>
      <c r="AX11" s="285"/>
    </row>
    <row r="12" spans="1:50" ht="15" x14ac:dyDescent="0.25">
      <c r="A12" s="1200" t="str">
        <f>T(Admin!D10)</f>
        <v/>
      </c>
      <c r="B12" s="1201"/>
      <c r="C12" s="1204" t="str">
        <f>Evals!BD9</f>
        <v>SAT</v>
      </c>
      <c r="D12" s="1205"/>
      <c r="E12" s="1206"/>
      <c r="F12" s="247"/>
      <c r="G12" s="1211" t="str">
        <f>Evals!BN9</f>
        <v>SAT</v>
      </c>
      <c r="H12" s="1205"/>
      <c r="I12" s="1206"/>
      <c r="J12" s="247"/>
      <c r="K12" s="267" t="e">
        <f t="shared" si="0"/>
        <v>#N/A</v>
      </c>
      <c r="L12" s="351"/>
      <c r="M12" s="267" t="e">
        <f t="shared" si="1"/>
        <v>#N/A</v>
      </c>
      <c r="N12" s="351"/>
      <c r="O12" s="267" t="str">
        <f t="shared" si="2"/>
        <v>SAT</v>
      </c>
      <c r="P12" s="250">
        <f t="shared" si="4"/>
        <v>0</v>
      </c>
      <c r="Q12" s="250" t="str">
        <f t="shared" si="5"/>
        <v/>
      </c>
      <c r="R12" s="250">
        <f t="shared" si="6"/>
        <v>0</v>
      </c>
      <c r="S12" s="250" t="str">
        <f t="shared" si="7"/>
        <v/>
      </c>
      <c r="T12" s="353" t="str">
        <f t="shared" si="8"/>
        <v/>
      </c>
      <c r="U12" s="353">
        <f t="shared" si="9"/>
        <v>0</v>
      </c>
      <c r="V12" s="267" t="e">
        <f t="shared" si="10"/>
        <v>#N/A</v>
      </c>
      <c r="W12" s="351"/>
      <c r="X12" s="247" t="e">
        <f t="shared" si="11"/>
        <v>#N/A</v>
      </c>
      <c r="Y12" s="352" t="e">
        <f t="shared" si="12"/>
        <v>#N/A</v>
      </c>
      <c r="Z12" s="815" t="str">
        <f>Honors!T11</f>
        <v/>
      </c>
      <c r="AA12" s="388" t="e">
        <f t="shared" si="13"/>
        <v>#N/A</v>
      </c>
      <c r="AB12" s="388">
        <f t="shared" si="3"/>
        <v>0</v>
      </c>
      <c r="AC12" s="816">
        <f t="shared" si="14"/>
        <v>0</v>
      </c>
      <c r="AD12" s="817" t="s">
        <v>317</v>
      </c>
      <c r="AE12" s="357"/>
      <c r="AF12" s="818">
        <f>'Ht-Wt'!G9</f>
        <v>0</v>
      </c>
      <c r="AG12" s="819">
        <f>'Ht-Wt'!H9</f>
        <v>0</v>
      </c>
      <c r="AH12" s="820" t="str">
        <f>T('Ht-Wt'!J9)</f>
        <v/>
      </c>
      <c r="AI12" s="388"/>
      <c r="AJ12" s="392" t="str">
        <f>IF(A12="","",IF(AND('APFT Data'!X10=3, 'APFT Data'!AB10=""),"X",""))</f>
        <v/>
      </c>
      <c r="AK12" s="393" t="str">
        <f>'APFT Data'!O10</f>
        <v xml:space="preserve"> </v>
      </c>
      <c r="AL12" s="394" t="str">
        <f>IF(OR(A12="", Admin!X10=""),"",LOOKUP('APFT Data'!H10,'1059 Data'!$AL$38:$AL$43,'1059 Data'!$AK$38:$AK$43))</f>
        <v/>
      </c>
      <c r="AM12" s="395" t="str">
        <f>'APFT Data'!P10</f>
        <v xml:space="preserve"> </v>
      </c>
      <c r="AN12" s="388"/>
      <c r="AO12" s="688"/>
      <c r="AP12" s="285"/>
      <c r="AQ12" s="285"/>
      <c r="AR12" s="285"/>
      <c r="AS12" s="285"/>
      <c r="AT12" s="285"/>
      <c r="AU12" s="285"/>
      <c r="AV12" s="285"/>
      <c r="AW12" s="285"/>
      <c r="AX12" s="285"/>
    </row>
    <row r="13" spans="1:50" ht="15" x14ac:dyDescent="0.25">
      <c r="A13" s="1200" t="str">
        <f>T(Admin!D11)</f>
        <v/>
      </c>
      <c r="B13" s="1201"/>
      <c r="C13" s="1204" t="str">
        <f>Evals!BD10</f>
        <v>SAT</v>
      </c>
      <c r="D13" s="1205"/>
      <c r="E13" s="1206"/>
      <c r="F13" s="247"/>
      <c r="G13" s="1211" t="str">
        <f>Evals!BN10</f>
        <v>SAT</v>
      </c>
      <c r="H13" s="1205"/>
      <c r="I13" s="1206"/>
      <c r="J13" s="247"/>
      <c r="K13" s="267" t="e">
        <f t="shared" si="0"/>
        <v>#N/A</v>
      </c>
      <c r="L13" s="351"/>
      <c r="M13" s="267" t="e">
        <f t="shared" si="1"/>
        <v>#N/A</v>
      </c>
      <c r="N13" s="351"/>
      <c r="O13" s="267" t="str">
        <f t="shared" si="2"/>
        <v>SAT</v>
      </c>
      <c r="P13" s="250">
        <f t="shared" si="4"/>
        <v>0</v>
      </c>
      <c r="Q13" s="250" t="str">
        <f t="shared" si="5"/>
        <v/>
      </c>
      <c r="R13" s="250">
        <f t="shared" si="6"/>
        <v>0</v>
      </c>
      <c r="S13" s="250" t="str">
        <f t="shared" si="7"/>
        <v/>
      </c>
      <c r="T13" s="353" t="str">
        <f t="shared" si="8"/>
        <v/>
      </c>
      <c r="U13" s="353">
        <f t="shared" si="9"/>
        <v>0</v>
      </c>
      <c r="V13" s="267" t="e">
        <f t="shared" si="10"/>
        <v>#N/A</v>
      </c>
      <c r="W13" s="351"/>
      <c r="X13" s="247" t="e">
        <f t="shared" si="11"/>
        <v>#N/A</v>
      </c>
      <c r="Y13" s="352" t="e">
        <f t="shared" si="12"/>
        <v>#N/A</v>
      </c>
      <c r="Z13" s="815" t="str">
        <f>Honors!T12</f>
        <v/>
      </c>
      <c r="AA13" s="388" t="e">
        <f t="shared" si="13"/>
        <v>#N/A</v>
      </c>
      <c r="AB13" s="388">
        <f t="shared" si="3"/>
        <v>0</v>
      </c>
      <c r="AC13" s="816">
        <f t="shared" si="14"/>
        <v>0</v>
      </c>
      <c r="AD13" s="817" t="s">
        <v>317</v>
      </c>
      <c r="AE13" s="357"/>
      <c r="AF13" s="818">
        <f>'Ht-Wt'!G10</f>
        <v>0</v>
      </c>
      <c r="AG13" s="819">
        <f>'Ht-Wt'!H10</f>
        <v>0</v>
      </c>
      <c r="AH13" s="820" t="str">
        <f>T('Ht-Wt'!J10)</f>
        <v/>
      </c>
      <c r="AI13" s="388"/>
      <c r="AJ13" s="392" t="str">
        <f>IF(A13="","",IF(AND('APFT Data'!X11=3, 'APFT Data'!AB11=""),"X",""))</f>
        <v/>
      </c>
      <c r="AK13" s="393" t="str">
        <f>'APFT Data'!O11</f>
        <v xml:space="preserve"> </v>
      </c>
      <c r="AL13" s="394" t="str">
        <f>IF(OR(A13="", Admin!X11=""),"",LOOKUP('APFT Data'!H11,'1059 Data'!$AL$38:$AL$43,'1059 Data'!$AK$38:$AK$43))</f>
        <v/>
      </c>
      <c r="AM13" s="395" t="str">
        <f>'APFT Data'!P11</f>
        <v xml:space="preserve"> </v>
      </c>
      <c r="AN13" s="388"/>
      <c r="AO13" s="688"/>
      <c r="AP13" s="285"/>
      <c r="AQ13" s="285"/>
      <c r="AR13" s="285"/>
      <c r="AS13" s="285"/>
      <c r="AT13" s="285"/>
      <c r="AU13" s="285"/>
      <c r="AV13" s="285"/>
      <c r="AW13" s="285"/>
      <c r="AX13" s="285"/>
    </row>
    <row r="14" spans="1:50" ht="15" x14ac:dyDescent="0.25">
      <c r="A14" s="1200" t="str">
        <f>T(Admin!D12)</f>
        <v/>
      </c>
      <c r="B14" s="1201"/>
      <c r="C14" s="1204" t="str">
        <f>Evals!BD11</f>
        <v>SAT</v>
      </c>
      <c r="D14" s="1205"/>
      <c r="E14" s="1206"/>
      <c r="F14" s="247"/>
      <c r="G14" s="1211" t="str">
        <f>Evals!BN11</f>
        <v>SAT</v>
      </c>
      <c r="H14" s="1205"/>
      <c r="I14" s="1206"/>
      <c r="J14" s="247"/>
      <c r="K14" s="267" t="e">
        <f t="shared" si="0"/>
        <v>#N/A</v>
      </c>
      <c r="L14" s="351"/>
      <c r="M14" s="267" t="e">
        <f t="shared" si="1"/>
        <v>#N/A</v>
      </c>
      <c r="N14" s="351"/>
      <c r="O14" s="267" t="str">
        <f t="shared" si="2"/>
        <v>SAT</v>
      </c>
      <c r="P14" s="250">
        <f t="shared" si="4"/>
        <v>0</v>
      </c>
      <c r="Q14" s="250" t="str">
        <f t="shared" si="5"/>
        <v/>
      </c>
      <c r="R14" s="250">
        <f t="shared" si="6"/>
        <v>0</v>
      </c>
      <c r="S14" s="250" t="str">
        <f t="shared" si="7"/>
        <v/>
      </c>
      <c r="T14" s="353" t="str">
        <f t="shared" si="8"/>
        <v/>
      </c>
      <c r="U14" s="353">
        <f t="shared" si="9"/>
        <v>0</v>
      </c>
      <c r="V14" s="267" t="e">
        <f t="shared" si="10"/>
        <v>#N/A</v>
      </c>
      <c r="W14" s="351"/>
      <c r="X14" s="247" t="e">
        <f t="shared" si="11"/>
        <v>#N/A</v>
      </c>
      <c r="Y14" s="352" t="e">
        <f t="shared" si="12"/>
        <v>#N/A</v>
      </c>
      <c r="Z14" s="815" t="str">
        <f>Honors!T13</f>
        <v/>
      </c>
      <c r="AA14" s="388" t="e">
        <f t="shared" si="13"/>
        <v>#N/A</v>
      </c>
      <c r="AB14" s="388">
        <f t="shared" si="3"/>
        <v>0</v>
      </c>
      <c r="AC14" s="816">
        <f t="shared" si="14"/>
        <v>0</v>
      </c>
      <c r="AD14" s="817" t="s">
        <v>317</v>
      </c>
      <c r="AE14" s="357"/>
      <c r="AF14" s="818">
        <f>'Ht-Wt'!G11</f>
        <v>0</v>
      </c>
      <c r="AG14" s="819">
        <f>'Ht-Wt'!H11</f>
        <v>0</v>
      </c>
      <c r="AH14" s="820" t="str">
        <f>T('Ht-Wt'!J11)</f>
        <v/>
      </c>
      <c r="AI14" s="388"/>
      <c r="AJ14" s="392" t="str">
        <f>IF(A14="","",IF(AND('APFT Data'!X12=3, 'APFT Data'!AB12=""),"X",""))</f>
        <v/>
      </c>
      <c r="AK14" s="393" t="str">
        <f>'APFT Data'!O12</f>
        <v xml:space="preserve"> </v>
      </c>
      <c r="AL14" s="394" t="str">
        <f>IF(OR(A14="", Admin!X12=""),"",LOOKUP('APFT Data'!H12,'1059 Data'!$AL$38:$AL$43,'1059 Data'!$AK$38:$AK$43))</f>
        <v/>
      </c>
      <c r="AM14" s="395" t="str">
        <f>'APFT Data'!P12</f>
        <v xml:space="preserve"> </v>
      </c>
      <c r="AN14" s="388"/>
      <c r="AO14" s="688"/>
      <c r="AP14" s="285"/>
      <c r="AQ14" s="285"/>
      <c r="AR14" s="285"/>
      <c r="AS14" s="285"/>
      <c r="AT14" s="285"/>
      <c r="AU14" s="285"/>
      <c r="AV14" s="285"/>
      <c r="AW14" s="285"/>
      <c r="AX14" s="285"/>
    </row>
    <row r="15" spans="1:50" ht="15" x14ac:dyDescent="0.25">
      <c r="A15" s="1200" t="str">
        <f>T(Admin!D13)</f>
        <v/>
      </c>
      <c r="B15" s="1201"/>
      <c r="C15" s="1204" t="str">
        <f>Evals!BD12</f>
        <v>SAT</v>
      </c>
      <c r="D15" s="1205"/>
      <c r="E15" s="1206"/>
      <c r="F15" s="247"/>
      <c r="G15" s="1211" t="str">
        <f>Evals!BN12</f>
        <v>SAT</v>
      </c>
      <c r="H15" s="1205"/>
      <c r="I15" s="1206"/>
      <c r="J15" s="247"/>
      <c r="K15" s="267" t="e">
        <f t="shared" si="0"/>
        <v>#N/A</v>
      </c>
      <c r="L15" s="351"/>
      <c r="M15" s="267" t="e">
        <f t="shared" si="1"/>
        <v>#N/A</v>
      </c>
      <c r="N15" s="351"/>
      <c r="O15" s="267" t="str">
        <f t="shared" si="2"/>
        <v>SAT</v>
      </c>
      <c r="P15" s="250">
        <f t="shared" si="4"/>
        <v>0</v>
      </c>
      <c r="Q15" s="250" t="str">
        <f t="shared" si="5"/>
        <v/>
      </c>
      <c r="R15" s="250">
        <f t="shared" si="6"/>
        <v>0</v>
      </c>
      <c r="S15" s="250" t="str">
        <f t="shared" si="7"/>
        <v/>
      </c>
      <c r="T15" s="353" t="str">
        <f t="shared" si="8"/>
        <v/>
      </c>
      <c r="U15" s="353">
        <f t="shared" si="9"/>
        <v>0</v>
      </c>
      <c r="V15" s="267" t="e">
        <f t="shared" si="10"/>
        <v>#N/A</v>
      </c>
      <c r="W15" s="351"/>
      <c r="X15" s="247" t="e">
        <f t="shared" si="11"/>
        <v>#N/A</v>
      </c>
      <c r="Y15" s="352" t="e">
        <f t="shared" si="12"/>
        <v>#N/A</v>
      </c>
      <c r="Z15" s="815" t="str">
        <f>Honors!T14</f>
        <v/>
      </c>
      <c r="AA15" s="388" t="e">
        <f t="shared" si="13"/>
        <v>#N/A</v>
      </c>
      <c r="AB15" s="388">
        <f t="shared" si="3"/>
        <v>0</v>
      </c>
      <c r="AC15" s="816">
        <f t="shared" si="14"/>
        <v>0</v>
      </c>
      <c r="AD15" s="817" t="s">
        <v>317</v>
      </c>
      <c r="AE15" s="357"/>
      <c r="AF15" s="818">
        <f>'Ht-Wt'!G12</f>
        <v>0</v>
      </c>
      <c r="AG15" s="819">
        <f>'Ht-Wt'!H12</f>
        <v>0</v>
      </c>
      <c r="AH15" s="820" t="str">
        <f>T('Ht-Wt'!J12)</f>
        <v/>
      </c>
      <c r="AI15" s="388"/>
      <c r="AJ15" s="392" t="str">
        <f>IF(A15="","",IF(AND('APFT Data'!X13=3, 'APFT Data'!AB13=""),"X",""))</f>
        <v/>
      </c>
      <c r="AK15" s="393" t="str">
        <f>'APFT Data'!O13</f>
        <v xml:space="preserve"> </v>
      </c>
      <c r="AL15" s="394" t="str">
        <f>IF(OR(A15="", Admin!X13=""),"",LOOKUP('APFT Data'!H13,'1059 Data'!$AL$38:$AL$43,'1059 Data'!$AK$38:$AK$43))</f>
        <v/>
      </c>
      <c r="AM15" s="395" t="str">
        <f>'APFT Data'!P13</f>
        <v xml:space="preserve"> </v>
      </c>
      <c r="AN15" s="388"/>
      <c r="AO15" s="688"/>
      <c r="AP15" s="285"/>
      <c r="AQ15" s="285"/>
      <c r="AR15" s="285"/>
      <c r="AS15" s="285"/>
      <c r="AT15" s="285"/>
      <c r="AU15" s="285"/>
      <c r="AV15" s="285"/>
      <c r="AW15" s="285"/>
      <c r="AX15" s="285"/>
    </row>
    <row r="16" spans="1:50" ht="15" x14ac:dyDescent="0.25">
      <c r="A16" s="1200" t="str">
        <f>T(Admin!D14)</f>
        <v/>
      </c>
      <c r="B16" s="1201"/>
      <c r="C16" s="1204" t="str">
        <f>Evals!BD13</f>
        <v>SAT</v>
      </c>
      <c r="D16" s="1205"/>
      <c r="E16" s="1206"/>
      <c r="F16" s="247"/>
      <c r="G16" s="1211" t="str">
        <f>Evals!BN13</f>
        <v>SAT</v>
      </c>
      <c r="H16" s="1205"/>
      <c r="I16" s="1206"/>
      <c r="J16" s="247"/>
      <c r="K16" s="267" t="e">
        <f t="shared" si="0"/>
        <v>#N/A</v>
      </c>
      <c r="L16" s="351"/>
      <c r="M16" s="267" t="e">
        <f t="shared" si="1"/>
        <v>#N/A</v>
      </c>
      <c r="N16" s="351"/>
      <c r="O16" s="267" t="str">
        <f t="shared" si="2"/>
        <v>SAT</v>
      </c>
      <c r="P16" s="250">
        <f t="shared" si="4"/>
        <v>0</v>
      </c>
      <c r="Q16" s="250" t="str">
        <f t="shared" si="5"/>
        <v/>
      </c>
      <c r="R16" s="250">
        <f t="shared" si="6"/>
        <v>0</v>
      </c>
      <c r="S16" s="250" t="str">
        <f t="shared" si="7"/>
        <v/>
      </c>
      <c r="T16" s="353" t="str">
        <f t="shared" si="8"/>
        <v/>
      </c>
      <c r="U16" s="353">
        <f t="shared" si="9"/>
        <v>0</v>
      </c>
      <c r="V16" s="267" t="e">
        <f t="shared" si="10"/>
        <v>#N/A</v>
      </c>
      <c r="W16" s="351"/>
      <c r="X16" s="247" t="e">
        <f t="shared" si="11"/>
        <v>#N/A</v>
      </c>
      <c r="Y16" s="352" t="e">
        <f t="shared" si="12"/>
        <v>#N/A</v>
      </c>
      <c r="Z16" s="815" t="str">
        <f>Honors!T15</f>
        <v/>
      </c>
      <c r="AA16" s="388" t="e">
        <f t="shared" si="13"/>
        <v>#N/A</v>
      </c>
      <c r="AB16" s="388">
        <f t="shared" si="3"/>
        <v>0</v>
      </c>
      <c r="AC16" s="816">
        <f t="shared" si="14"/>
        <v>0</v>
      </c>
      <c r="AD16" s="817" t="s">
        <v>317</v>
      </c>
      <c r="AE16" s="357"/>
      <c r="AF16" s="818">
        <f>'Ht-Wt'!G13</f>
        <v>0</v>
      </c>
      <c r="AG16" s="819">
        <f>'Ht-Wt'!H13</f>
        <v>0</v>
      </c>
      <c r="AH16" s="820" t="str">
        <f>T('Ht-Wt'!J13)</f>
        <v/>
      </c>
      <c r="AI16" s="388"/>
      <c r="AJ16" s="392" t="str">
        <f>IF(A16="","",IF(AND('APFT Data'!X14=3, 'APFT Data'!AB14=""),"X",""))</f>
        <v/>
      </c>
      <c r="AK16" s="393" t="str">
        <f>'APFT Data'!O14</f>
        <v xml:space="preserve"> </v>
      </c>
      <c r="AL16" s="394" t="str">
        <f>IF(OR(A16="", Admin!X14=""),"",LOOKUP('APFT Data'!H14,'1059 Data'!$AL$38:$AL$43,'1059 Data'!$AK$38:$AK$43))</f>
        <v/>
      </c>
      <c r="AM16" s="395" t="str">
        <f>'APFT Data'!P14</f>
        <v xml:space="preserve"> </v>
      </c>
      <c r="AN16" s="388"/>
      <c r="AO16" s="688"/>
      <c r="AP16" s="285"/>
      <c r="AQ16" s="285"/>
      <c r="AR16" s="285"/>
      <c r="AS16" s="285"/>
      <c r="AT16" s="285"/>
      <c r="AU16" s="285"/>
      <c r="AV16" s="285"/>
      <c r="AW16" s="285"/>
      <c r="AX16" s="285"/>
    </row>
    <row r="17" spans="1:50" ht="15" x14ac:dyDescent="0.25">
      <c r="A17" s="1200" t="str">
        <f>T(Admin!D15)</f>
        <v/>
      </c>
      <c r="B17" s="1201"/>
      <c r="C17" s="1204" t="str">
        <f>Evals!BD14</f>
        <v>SAT</v>
      </c>
      <c r="D17" s="1205"/>
      <c r="E17" s="1206"/>
      <c r="F17" s="247"/>
      <c r="G17" s="1211" t="str">
        <f>Evals!BN14</f>
        <v>SAT</v>
      </c>
      <c r="H17" s="1205"/>
      <c r="I17" s="1206"/>
      <c r="J17" s="247"/>
      <c r="K17" s="267" t="e">
        <f t="shared" si="0"/>
        <v>#N/A</v>
      </c>
      <c r="L17" s="351"/>
      <c r="M17" s="267" t="e">
        <f t="shared" si="1"/>
        <v>#N/A</v>
      </c>
      <c r="N17" s="351"/>
      <c r="O17" s="267" t="str">
        <f t="shared" si="2"/>
        <v>SAT</v>
      </c>
      <c r="P17" s="250">
        <f t="shared" si="4"/>
        <v>0</v>
      </c>
      <c r="Q17" s="250" t="str">
        <f t="shared" si="5"/>
        <v/>
      </c>
      <c r="R17" s="250">
        <f t="shared" si="6"/>
        <v>0</v>
      </c>
      <c r="S17" s="250" t="str">
        <f t="shared" si="7"/>
        <v/>
      </c>
      <c r="T17" s="353" t="str">
        <f t="shared" si="8"/>
        <v/>
      </c>
      <c r="U17" s="353">
        <f t="shared" si="9"/>
        <v>0</v>
      </c>
      <c r="V17" s="267" t="e">
        <f t="shared" si="10"/>
        <v>#N/A</v>
      </c>
      <c r="W17" s="351"/>
      <c r="X17" s="247" t="e">
        <f t="shared" si="11"/>
        <v>#N/A</v>
      </c>
      <c r="Y17" s="352" t="e">
        <f t="shared" si="12"/>
        <v>#N/A</v>
      </c>
      <c r="Z17" s="815" t="str">
        <f>Honors!T16</f>
        <v/>
      </c>
      <c r="AA17" s="388" t="e">
        <f t="shared" si="13"/>
        <v>#N/A</v>
      </c>
      <c r="AB17" s="388">
        <f t="shared" si="3"/>
        <v>0</v>
      </c>
      <c r="AC17" s="816">
        <f t="shared" si="14"/>
        <v>0</v>
      </c>
      <c r="AD17" s="817" t="s">
        <v>317</v>
      </c>
      <c r="AE17" s="357"/>
      <c r="AF17" s="818">
        <f>'Ht-Wt'!G14</f>
        <v>0</v>
      </c>
      <c r="AG17" s="819">
        <f>'Ht-Wt'!H14</f>
        <v>0</v>
      </c>
      <c r="AH17" s="820" t="str">
        <f>T('Ht-Wt'!J14)</f>
        <v/>
      </c>
      <c r="AI17" s="388"/>
      <c r="AJ17" s="392" t="str">
        <f>IF(A17="","",IF(AND('APFT Data'!X15=3, 'APFT Data'!AB15=""),"X",""))</f>
        <v/>
      </c>
      <c r="AK17" s="393" t="str">
        <f>'APFT Data'!O15</f>
        <v xml:space="preserve"> </v>
      </c>
      <c r="AL17" s="394" t="str">
        <f>IF(OR(A17="", Admin!X15=""),"",LOOKUP('APFT Data'!H15,'1059 Data'!$AL$38:$AL$43,'1059 Data'!$AK$38:$AK$43))</f>
        <v/>
      </c>
      <c r="AM17" s="395" t="str">
        <f>'APFT Data'!P15</f>
        <v xml:space="preserve"> </v>
      </c>
      <c r="AN17" s="388"/>
      <c r="AO17" s="688"/>
      <c r="AP17" s="285"/>
      <c r="AQ17" s="285"/>
      <c r="AR17" s="285"/>
      <c r="AS17" s="285"/>
      <c r="AT17" s="285"/>
      <c r="AU17" s="285"/>
      <c r="AV17" s="285"/>
      <c r="AW17" s="285"/>
      <c r="AX17" s="285"/>
    </row>
    <row r="18" spans="1:50" ht="15" x14ac:dyDescent="0.25">
      <c r="A18" s="1200" t="str">
        <f>T(Admin!D16)</f>
        <v/>
      </c>
      <c r="B18" s="1201"/>
      <c r="C18" s="1204" t="str">
        <f>Evals!BD15</f>
        <v>SAT</v>
      </c>
      <c r="D18" s="1205"/>
      <c r="E18" s="1206"/>
      <c r="F18" s="247"/>
      <c r="G18" s="1211" t="str">
        <f>Evals!BN15</f>
        <v>SAT</v>
      </c>
      <c r="H18" s="1205"/>
      <c r="I18" s="1206"/>
      <c r="J18" s="247"/>
      <c r="K18" s="267" t="e">
        <f t="shared" si="0"/>
        <v>#N/A</v>
      </c>
      <c r="L18" s="351"/>
      <c r="M18" s="267" t="e">
        <f t="shared" si="1"/>
        <v>#N/A</v>
      </c>
      <c r="N18" s="351"/>
      <c r="O18" s="267" t="str">
        <f t="shared" si="2"/>
        <v>SAT</v>
      </c>
      <c r="P18" s="250">
        <f t="shared" si="4"/>
        <v>0</v>
      </c>
      <c r="Q18" s="250" t="str">
        <f t="shared" si="5"/>
        <v/>
      </c>
      <c r="R18" s="250">
        <f t="shared" si="6"/>
        <v>0</v>
      </c>
      <c r="S18" s="250" t="str">
        <f t="shared" si="7"/>
        <v/>
      </c>
      <c r="T18" s="353" t="str">
        <f t="shared" si="8"/>
        <v/>
      </c>
      <c r="U18" s="353">
        <f t="shared" si="9"/>
        <v>0</v>
      </c>
      <c r="V18" s="267" t="e">
        <f t="shared" si="10"/>
        <v>#N/A</v>
      </c>
      <c r="W18" s="351"/>
      <c r="X18" s="247" t="e">
        <f t="shared" si="11"/>
        <v>#N/A</v>
      </c>
      <c r="Y18" s="352" t="e">
        <f t="shared" si="12"/>
        <v>#N/A</v>
      </c>
      <c r="Z18" s="815" t="str">
        <f>Honors!T17</f>
        <v/>
      </c>
      <c r="AA18" s="388" t="e">
        <f t="shared" si="13"/>
        <v>#N/A</v>
      </c>
      <c r="AB18" s="388">
        <f t="shared" si="3"/>
        <v>0</v>
      </c>
      <c r="AC18" s="816">
        <f t="shared" si="14"/>
        <v>0</v>
      </c>
      <c r="AD18" s="817" t="s">
        <v>317</v>
      </c>
      <c r="AE18" s="357"/>
      <c r="AF18" s="818">
        <f>'Ht-Wt'!G15</f>
        <v>0</v>
      </c>
      <c r="AG18" s="819">
        <f>'Ht-Wt'!H15</f>
        <v>0</v>
      </c>
      <c r="AH18" s="820" t="str">
        <f>T('Ht-Wt'!J15)</f>
        <v/>
      </c>
      <c r="AI18" s="388"/>
      <c r="AJ18" s="392" t="str">
        <f>IF(A18="","",IF(AND('APFT Data'!X16=3, 'APFT Data'!AB16=""),"X",""))</f>
        <v/>
      </c>
      <c r="AK18" s="393" t="str">
        <f>'APFT Data'!O16</f>
        <v xml:space="preserve"> </v>
      </c>
      <c r="AL18" s="394" t="str">
        <f>IF(OR(A18="", Admin!X16=""),"",LOOKUP('APFT Data'!H16,'1059 Data'!$AL$38:$AL$43,'1059 Data'!$AK$38:$AK$43))</f>
        <v/>
      </c>
      <c r="AM18" s="395" t="str">
        <f>'APFT Data'!P16</f>
        <v xml:space="preserve"> </v>
      </c>
      <c r="AN18" s="388"/>
      <c r="AO18" s="688"/>
      <c r="AP18" s="285"/>
      <c r="AQ18" s="285"/>
      <c r="AR18" s="285"/>
      <c r="AS18" s="285"/>
      <c r="AT18" s="285"/>
      <c r="AU18" s="285"/>
      <c r="AV18" s="285"/>
      <c r="AW18" s="285"/>
      <c r="AX18" s="285"/>
    </row>
    <row r="19" spans="1:50" ht="15" x14ac:dyDescent="0.25">
      <c r="A19" s="1200" t="str">
        <f>T(Admin!D17)</f>
        <v/>
      </c>
      <c r="B19" s="1201"/>
      <c r="C19" s="1204" t="str">
        <f>Evals!BD16</f>
        <v>SAT</v>
      </c>
      <c r="D19" s="1205"/>
      <c r="E19" s="1206"/>
      <c r="F19" s="247"/>
      <c r="G19" s="1211" t="str">
        <f>Evals!BN16</f>
        <v>SAT</v>
      </c>
      <c r="H19" s="1205"/>
      <c r="I19" s="1206"/>
      <c r="J19" s="247"/>
      <c r="K19" s="267" t="e">
        <f t="shared" si="0"/>
        <v>#N/A</v>
      </c>
      <c r="L19" s="351"/>
      <c r="M19" s="267" t="e">
        <f t="shared" si="1"/>
        <v>#N/A</v>
      </c>
      <c r="N19" s="351"/>
      <c r="O19" s="267" t="str">
        <f t="shared" si="2"/>
        <v>SAT</v>
      </c>
      <c r="P19" s="250">
        <f t="shared" si="4"/>
        <v>0</v>
      </c>
      <c r="Q19" s="250" t="str">
        <f t="shared" si="5"/>
        <v/>
      </c>
      <c r="R19" s="250">
        <f t="shared" si="6"/>
        <v>0</v>
      </c>
      <c r="S19" s="250" t="str">
        <f t="shared" si="7"/>
        <v/>
      </c>
      <c r="T19" s="353" t="str">
        <f t="shared" si="8"/>
        <v/>
      </c>
      <c r="U19" s="353">
        <f t="shared" si="9"/>
        <v>0</v>
      </c>
      <c r="V19" s="267" t="e">
        <f t="shared" si="10"/>
        <v>#N/A</v>
      </c>
      <c r="W19" s="351"/>
      <c r="X19" s="247" t="e">
        <f t="shared" si="11"/>
        <v>#N/A</v>
      </c>
      <c r="Y19" s="352" t="e">
        <f t="shared" si="12"/>
        <v>#N/A</v>
      </c>
      <c r="Z19" s="815" t="str">
        <f>Honors!T18</f>
        <v/>
      </c>
      <c r="AA19" s="388" t="e">
        <f t="shared" si="13"/>
        <v>#N/A</v>
      </c>
      <c r="AB19" s="388">
        <f t="shared" si="3"/>
        <v>0</v>
      </c>
      <c r="AC19" s="816">
        <f t="shared" si="14"/>
        <v>0</v>
      </c>
      <c r="AD19" s="817" t="s">
        <v>317</v>
      </c>
      <c r="AE19" s="357"/>
      <c r="AF19" s="818">
        <f>'Ht-Wt'!G16</f>
        <v>0</v>
      </c>
      <c r="AG19" s="819">
        <f>'Ht-Wt'!H16</f>
        <v>0</v>
      </c>
      <c r="AH19" s="820" t="str">
        <f>T('Ht-Wt'!J16)</f>
        <v/>
      </c>
      <c r="AI19" s="388"/>
      <c r="AJ19" s="392" t="str">
        <f>IF(A19="","",IF(AND('APFT Data'!X17=3, 'APFT Data'!AB17=""),"X",""))</f>
        <v/>
      </c>
      <c r="AK19" s="393" t="str">
        <f>'APFT Data'!O17</f>
        <v xml:space="preserve"> </v>
      </c>
      <c r="AL19" s="394" t="str">
        <f>IF(OR(A19="", Admin!X17=""),"",LOOKUP('APFT Data'!H17,'1059 Data'!$AL$38:$AL$43,'1059 Data'!$AK$38:$AK$43))</f>
        <v/>
      </c>
      <c r="AM19" s="395" t="str">
        <f>'APFT Data'!P17</f>
        <v xml:space="preserve"> </v>
      </c>
      <c r="AN19" s="388"/>
      <c r="AO19" s="688"/>
      <c r="AP19" s="285"/>
      <c r="AQ19" s="285"/>
      <c r="AR19" s="285"/>
      <c r="AS19" s="285"/>
      <c r="AT19" s="285"/>
      <c r="AU19" s="285"/>
      <c r="AV19" s="285"/>
      <c r="AW19" s="285"/>
      <c r="AX19" s="285"/>
    </row>
    <row r="20" spans="1:50" ht="15" x14ac:dyDescent="0.25">
      <c r="A20" s="1200" t="str">
        <f>T(Admin!D18)</f>
        <v/>
      </c>
      <c r="B20" s="1201"/>
      <c r="C20" s="1204" t="str">
        <f>Evals!BD17</f>
        <v>SAT</v>
      </c>
      <c r="D20" s="1205"/>
      <c r="E20" s="1206"/>
      <c r="F20" s="247"/>
      <c r="G20" s="1211" t="str">
        <f>Evals!BN17</f>
        <v>SAT</v>
      </c>
      <c r="H20" s="1205"/>
      <c r="I20" s="1206"/>
      <c r="J20" s="247"/>
      <c r="K20" s="267" t="e">
        <f t="shared" si="0"/>
        <v>#N/A</v>
      </c>
      <c r="L20" s="351"/>
      <c r="M20" s="267" t="e">
        <f t="shared" si="1"/>
        <v>#N/A</v>
      </c>
      <c r="N20" s="351"/>
      <c r="O20" s="267" t="str">
        <f t="shared" si="2"/>
        <v>SAT</v>
      </c>
      <c r="P20" s="250">
        <f t="shared" si="4"/>
        <v>0</v>
      </c>
      <c r="Q20" s="250" t="str">
        <f t="shared" si="5"/>
        <v/>
      </c>
      <c r="R20" s="250">
        <f t="shared" si="6"/>
        <v>0</v>
      </c>
      <c r="S20" s="250" t="str">
        <f t="shared" si="7"/>
        <v/>
      </c>
      <c r="T20" s="353" t="str">
        <f t="shared" si="8"/>
        <v/>
      </c>
      <c r="U20" s="353">
        <f t="shared" si="9"/>
        <v>0</v>
      </c>
      <c r="V20" s="267" t="e">
        <f t="shared" si="10"/>
        <v>#N/A</v>
      </c>
      <c r="W20" s="351"/>
      <c r="X20" s="247" t="e">
        <f t="shared" si="11"/>
        <v>#N/A</v>
      </c>
      <c r="Y20" s="352" t="e">
        <f t="shared" si="12"/>
        <v>#N/A</v>
      </c>
      <c r="Z20" s="815" t="str">
        <f>Honors!T19</f>
        <v/>
      </c>
      <c r="AA20" s="388" t="e">
        <f t="shared" si="13"/>
        <v>#N/A</v>
      </c>
      <c r="AB20" s="388">
        <f t="shared" si="3"/>
        <v>0</v>
      </c>
      <c r="AC20" s="816">
        <f t="shared" si="14"/>
        <v>0</v>
      </c>
      <c r="AD20" s="817" t="s">
        <v>317</v>
      </c>
      <c r="AE20" s="357"/>
      <c r="AF20" s="818">
        <f>'Ht-Wt'!G17</f>
        <v>0</v>
      </c>
      <c r="AG20" s="819">
        <f>'Ht-Wt'!H17</f>
        <v>0</v>
      </c>
      <c r="AH20" s="820" t="str">
        <f>T('Ht-Wt'!J17)</f>
        <v/>
      </c>
      <c r="AI20" s="388"/>
      <c r="AJ20" s="392" t="str">
        <f>IF(A20="","",IF(AND('APFT Data'!X18=3, 'APFT Data'!AB18=""),"X",""))</f>
        <v/>
      </c>
      <c r="AK20" s="393" t="str">
        <f>'APFT Data'!O18</f>
        <v xml:space="preserve"> </v>
      </c>
      <c r="AL20" s="394" t="str">
        <f>IF(OR(A20="", Admin!X18=""),"",LOOKUP('APFT Data'!H18,'1059 Data'!$AL$38:$AL$43,'1059 Data'!$AK$38:$AK$43))</f>
        <v/>
      </c>
      <c r="AM20" s="395" t="str">
        <f>'APFT Data'!P18</f>
        <v xml:space="preserve"> </v>
      </c>
      <c r="AN20" s="388"/>
      <c r="AO20" s="688"/>
      <c r="AP20" s="285"/>
      <c r="AQ20" s="285"/>
      <c r="AR20" s="285"/>
      <c r="AS20" s="285"/>
      <c r="AT20" s="285"/>
      <c r="AU20" s="285"/>
      <c r="AV20" s="285"/>
      <c r="AW20" s="285"/>
      <c r="AX20" s="285"/>
    </row>
    <row r="21" spans="1:50" ht="15" customHeight="1" x14ac:dyDescent="0.25">
      <c r="A21" s="1200" t="str">
        <f>T(Admin!D19)</f>
        <v/>
      </c>
      <c r="B21" s="1201"/>
      <c r="C21" s="1204" t="str">
        <f>Evals!BD18</f>
        <v>SAT</v>
      </c>
      <c r="D21" s="1205"/>
      <c r="E21" s="1206"/>
      <c r="F21" s="247"/>
      <c r="G21" s="1211" t="str">
        <f>Evals!BN18</f>
        <v>SAT</v>
      </c>
      <c r="H21" s="1205"/>
      <c r="I21" s="1206"/>
      <c r="J21" s="247"/>
      <c r="K21" s="267" t="e">
        <f t="shared" si="0"/>
        <v>#N/A</v>
      </c>
      <c r="L21" s="351"/>
      <c r="M21" s="267" t="e">
        <f t="shared" si="1"/>
        <v>#N/A</v>
      </c>
      <c r="N21" s="351"/>
      <c r="O21" s="267" t="str">
        <f t="shared" si="2"/>
        <v>SAT</v>
      </c>
      <c r="P21" s="250">
        <f t="shared" si="4"/>
        <v>0</v>
      </c>
      <c r="Q21" s="250" t="str">
        <f t="shared" si="5"/>
        <v/>
      </c>
      <c r="R21" s="250">
        <f t="shared" si="6"/>
        <v>0</v>
      </c>
      <c r="S21" s="250" t="str">
        <f t="shared" si="7"/>
        <v/>
      </c>
      <c r="T21" s="353" t="str">
        <f t="shared" si="8"/>
        <v/>
      </c>
      <c r="U21" s="353">
        <f t="shared" si="9"/>
        <v>0</v>
      </c>
      <c r="V21" s="267" t="e">
        <f t="shared" si="10"/>
        <v>#N/A</v>
      </c>
      <c r="W21" s="351"/>
      <c r="X21" s="247" t="e">
        <f t="shared" si="11"/>
        <v>#N/A</v>
      </c>
      <c r="Y21" s="352" t="e">
        <f t="shared" si="12"/>
        <v>#N/A</v>
      </c>
      <c r="Z21" s="815" t="str">
        <f>Honors!T20</f>
        <v/>
      </c>
      <c r="AA21" s="388" t="e">
        <f t="shared" si="13"/>
        <v>#N/A</v>
      </c>
      <c r="AB21" s="388">
        <f t="shared" si="3"/>
        <v>0</v>
      </c>
      <c r="AC21" s="816">
        <f t="shared" si="14"/>
        <v>0</v>
      </c>
      <c r="AD21" s="817" t="s">
        <v>317</v>
      </c>
      <c r="AE21" s="357"/>
      <c r="AF21" s="818">
        <f>'Ht-Wt'!G18</f>
        <v>0</v>
      </c>
      <c r="AG21" s="819">
        <f>'Ht-Wt'!H18</f>
        <v>0</v>
      </c>
      <c r="AH21" s="820" t="str">
        <f>T('Ht-Wt'!J18)</f>
        <v/>
      </c>
      <c r="AI21" s="388"/>
      <c r="AJ21" s="392" t="str">
        <f>IF(A21="","",IF(AND('APFT Data'!X19=3, 'APFT Data'!AB19=""),"X",""))</f>
        <v/>
      </c>
      <c r="AK21" s="393" t="str">
        <f>'APFT Data'!O19</f>
        <v xml:space="preserve"> </v>
      </c>
      <c r="AL21" s="394" t="str">
        <f>IF(OR(A21="", Admin!X19=""),"",LOOKUP('APFT Data'!H19,'1059 Data'!$AL$38:$AL$43,'1059 Data'!$AK$38:$AK$43))</f>
        <v/>
      </c>
      <c r="AM21" s="395" t="str">
        <f>'APFT Data'!P19</f>
        <v xml:space="preserve"> </v>
      </c>
      <c r="AN21" s="388"/>
      <c r="AO21" s="688"/>
      <c r="AP21" s="285"/>
      <c r="AQ21" s="285"/>
      <c r="AR21" s="285"/>
      <c r="AS21" s="285"/>
      <c r="AT21" s="285"/>
      <c r="AU21" s="285"/>
      <c r="AV21" s="285"/>
      <c r="AW21" s="285"/>
      <c r="AX21" s="285"/>
    </row>
    <row r="22" spans="1:50" ht="15" customHeight="1" x14ac:dyDescent="0.25">
      <c r="A22" s="1200" t="str">
        <f>T(Admin!D20)</f>
        <v/>
      </c>
      <c r="B22" s="1201"/>
      <c r="C22" s="1204" t="str">
        <f>Evals!BD19</f>
        <v>SAT</v>
      </c>
      <c r="D22" s="1205"/>
      <c r="E22" s="1206"/>
      <c r="F22" s="247"/>
      <c r="G22" s="1211" t="str">
        <f>Evals!BN19</f>
        <v>SAT</v>
      </c>
      <c r="H22" s="1205"/>
      <c r="I22" s="1206"/>
      <c r="J22" s="247"/>
      <c r="K22" s="267" t="e">
        <f t="shared" si="0"/>
        <v>#N/A</v>
      </c>
      <c r="L22" s="351"/>
      <c r="M22" s="267" t="e">
        <f t="shared" si="1"/>
        <v>#N/A</v>
      </c>
      <c r="N22" s="351"/>
      <c r="O22" s="267" t="str">
        <f t="shared" si="2"/>
        <v>SAT</v>
      </c>
      <c r="P22" s="250">
        <f t="shared" si="4"/>
        <v>0</v>
      </c>
      <c r="Q22" s="250" t="str">
        <f t="shared" si="5"/>
        <v/>
      </c>
      <c r="R22" s="250">
        <f t="shared" si="6"/>
        <v>0</v>
      </c>
      <c r="S22" s="250" t="str">
        <f t="shared" si="7"/>
        <v/>
      </c>
      <c r="T22" s="353" t="str">
        <f t="shared" si="8"/>
        <v/>
      </c>
      <c r="U22" s="353">
        <f t="shared" si="9"/>
        <v>0</v>
      </c>
      <c r="V22" s="267" t="e">
        <f t="shared" si="10"/>
        <v>#N/A</v>
      </c>
      <c r="W22" s="351"/>
      <c r="X22" s="247" t="e">
        <f t="shared" si="11"/>
        <v>#N/A</v>
      </c>
      <c r="Y22" s="352" t="e">
        <f t="shared" si="12"/>
        <v>#N/A</v>
      </c>
      <c r="Z22" s="815" t="str">
        <f>Honors!T21</f>
        <v/>
      </c>
      <c r="AA22" s="388" t="e">
        <f t="shared" si="13"/>
        <v>#N/A</v>
      </c>
      <c r="AB22" s="388">
        <f t="shared" si="3"/>
        <v>0</v>
      </c>
      <c r="AC22" s="816">
        <f t="shared" si="14"/>
        <v>0</v>
      </c>
      <c r="AD22" s="817" t="s">
        <v>317</v>
      </c>
      <c r="AE22" s="357"/>
      <c r="AF22" s="818">
        <f>'Ht-Wt'!G19</f>
        <v>0</v>
      </c>
      <c r="AG22" s="819">
        <f>'Ht-Wt'!H19</f>
        <v>0</v>
      </c>
      <c r="AH22" s="820" t="str">
        <f>T('Ht-Wt'!J19)</f>
        <v/>
      </c>
      <c r="AI22" s="388"/>
      <c r="AJ22" s="392" t="str">
        <f>IF(A22="","",IF(AND('APFT Data'!X20=3, 'APFT Data'!AB20=""),"X",""))</f>
        <v/>
      </c>
      <c r="AK22" s="393" t="str">
        <f>'APFT Data'!O20</f>
        <v xml:space="preserve"> </v>
      </c>
      <c r="AL22" s="394" t="str">
        <f>IF(OR(A22="", Admin!X20=""),"",LOOKUP('APFT Data'!H20,'1059 Data'!$AL$38:$AL$43,'1059 Data'!$AK$38:$AK$43))</f>
        <v/>
      </c>
      <c r="AM22" s="395" t="str">
        <f>'APFT Data'!P20</f>
        <v xml:space="preserve"> </v>
      </c>
      <c r="AN22" s="388"/>
      <c r="AO22" s="688"/>
      <c r="AP22" s="285"/>
      <c r="AQ22" s="285"/>
      <c r="AR22" s="285"/>
      <c r="AS22" s="285"/>
      <c r="AT22" s="285"/>
      <c r="AU22" s="285"/>
      <c r="AV22" s="285"/>
      <c r="AW22" s="285"/>
      <c r="AX22" s="285"/>
    </row>
    <row r="23" spans="1:50" ht="15" customHeight="1" x14ac:dyDescent="0.25">
      <c r="A23" s="1200" t="str">
        <f>T(Admin!D21)</f>
        <v/>
      </c>
      <c r="B23" s="1201"/>
      <c r="C23" s="1204" t="str">
        <f>Evals!BD20</f>
        <v>SAT</v>
      </c>
      <c r="D23" s="1205"/>
      <c r="E23" s="1206"/>
      <c r="F23" s="247"/>
      <c r="G23" s="1211" t="str">
        <f>Evals!BN20</f>
        <v>SAT</v>
      </c>
      <c r="H23" s="1205"/>
      <c r="I23" s="1206"/>
      <c r="J23" s="247"/>
      <c r="K23" s="267" t="e">
        <f t="shared" si="0"/>
        <v>#N/A</v>
      </c>
      <c r="L23" s="351"/>
      <c r="M23" s="267" t="e">
        <f t="shared" si="1"/>
        <v>#N/A</v>
      </c>
      <c r="N23" s="351"/>
      <c r="O23" s="267" t="str">
        <f t="shared" si="2"/>
        <v>SAT</v>
      </c>
      <c r="P23" s="250">
        <f t="shared" si="4"/>
        <v>0</v>
      </c>
      <c r="Q23" s="250" t="str">
        <f t="shared" si="5"/>
        <v/>
      </c>
      <c r="R23" s="250">
        <f t="shared" si="6"/>
        <v>0</v>
      </c>
      <c r="S23" s="250" t="str">
        <f t="shared" si="7"/>
        <v/>
      </c>
      <c r="T23" s="353" t="str">
        <f t="shared" si="8"/>
        <v/>
      </c>
      <c r="U23" s="353">
        <f t="shared" si="9"/>
        <v>0</v>
      </c>
      <c r="V23" s="267" t="e">
        <f t="shared" si="10"/>
        <v>#N/A</v>
      </c>
      <c r="W23" s="351"/>
      <c r="X23" s="247" t="e">
        <f t="shared" si="11"/>
        <v>#N/A</v>
      </c>
      <c r="Y23" s="352" t="e">
        <f t="shared" si="12"/>
        <v>#N/A</v>
      </c>
      <c r="Z23" s="815" t="str">
        <f>Honors!T22</f>
        <v/>
      </c>
      <c r="AA23" s="388" t="e">
        <f t="shared" si="13"/>
        <v>#N/A</v>
      </c>
      <c r="AB23" s="388">
        <f t="shared" si="3"/>
        <v>0</v>
      </c>
      <c r="AC23" s="816">
        <f t="shared" si="14"/>
        <v>0</v>
      </c>
      <c r="AD23" s="817" t="s">
        <v>317</v>
      </c>
      <c r="AE23" s="357"/>
      <c r="AF23" s="818">
        <f>'Ht-Wt'!G20</f>
        <v>0</v>
      </c>
      <c r="AG23" s="819">
        <f>'Ht-Wt'!H20</f>
        <v>0</v>
      </c>
      <c r="AH23" s="820" t="str">
        <f>T('Ht-Wt'!J20)</f>
        <v/>
      </c>
      <c r="AI23" s="388"/>
      <c r="AJ23" s="392" t="str">
        <f>IF(A23="","",IF(AND('APFT Data'!X21=3, 'APFT Data'!AB21=""),"X",""))</f>
        <v/>
      </c>
      <c r="AK23" s="393" t="str">
        <f>'APFT Data'!O21</f>
        <v xml:space="preserve"> </v>
      </c>
      <c r="AL23" s="394" t="str">
        <f>IF(OR(A23="", Admin!X21=""),"",LOOKUP('APFT Data'!H21,'1059 Data'!$AL$38:$AL$43,'1059 Data'!$AK$38:$AK$43))</f>
        <v/>
      </c>
      <c r="AM23" s="395" t="str">
        <f>'APFT Data'!P21</f>
        <v xml:space="preserve"> </v>
      </c>
      <c r="AN23" s="388"/>
      <c r="AO23" s="688"/>
      <c r="AP23" s="285"/>
      <c r="AQ23" s="285"/>
      <c r="AR23" s="285"/>
      <c r="AS23" s="285"/>
      <c r="AT23" s="285"/>
      <c r="AU23" s="285"/>
      <c r="AV23" s="285"/>
      <c r="AW23" s="285"/>
      <c r="AX23" s="285"/>
    </row>
    <row r="24" spans="1:50" ht="15" x14ac:dyDescent="0.25">
      <c r="A24" s="1200" t="str">
        <f>T(Admin!D22)</f>
        <v/>
      </c>
      <c r="B24" s="1201"/>
      <c r="C24" s="1204" t="str">
        <f>Evals!BD21</f>
        <v>SAT</v>
      </c>
      <c r="D24" s="1205"/>
      <c r="E24" s="1206"/>
      <c r="F24" s="247"/>
      <c r="G24" s="1211" t="str">
        <f>Evals!BN21</f>
        <v>SAT</v>
      </c>
      <c r="H24" s="1205"/>
      <c r="I24" s="1206"/>
      <c r="J24" s="247"/>
      <c r="K24" s="267" t="e">
        <f t="shared" si="0"/>
        <v>#N/A</v>
      </c>
      <c r="L24" s="351"/>
      <c r="M24" s="267" t="e">
        <f t="shared" si="1"/>
        <v>#N/A</v>
      </c>
      <c r="N24" s="351"/>
      <c r="O24" s="267" t="str">
        <f t="shared" si="2"/>
        <v>SAT</v>
      </c>
      <c r="P24" s="250">
        <f t="shared" si="4"/>
        <v>0</v>
      </c>
      <c r="Q24" s="250" t="str">
        <f t="shared" si="5"/>
        <v/>
      </c>
      <c r="R24" s="250">
        <f t="shared" si="6"/>
        <v>0</v>
      </c>
      <c r="S24" s="250" t="str">
        <f t="shared" si="7"/>
        <v/>
      </c>
      <c r="T24" s="353" t="str">
        <f t="shared" si="8"/>
        <v/>
      </c>
      <c r="U24" s="353">
        <f t="shared" si="9"/>
        <v>0</v>
      </c>
      <c r="V24" s="267" t="e">
        <f t="shared" si="10"/>
        <v>#N/A</v>
      </c>
      <c r="W24" s="351"/>
      <c r="X24" s="247" t="e">
        <f t="shared" si="11"/>
        <v>#N/A</v>
      </c>
      <c r="Y24" s="352" t="e">
        <f t="shared" si="12"/>
        <v>#N/A</v>
      </c>
      <c r="Z24" s="815" t="str">
        <f>Honors!T23</f>
        <v/>
      </c>
      <c r="AA24" s="388" t="e">
        <f t="shared" si="13"/>
        <v>#N/A</v>
      </c>
      <c r="AB24" s="388">
        <f t="shared" si="3"/>
        <v>0</v>
      </c>
      <c r="AC24" s="816">
        <f t="shared" si="14"/>
        <v>0</v>
      </c>
      <c r="AD24" s="817" t="s">
        <v>317</v>
      </c>
      <c r="AE24" s="357"/>
      <c r="AF24" s="818">
        <f>'Ht-Wt'!G21</f>
        <v>0</v>
      </c>
      <c r="AG24" s="819">
        <f>'Ht-Wt'!H21</f>
        <v>0</v>
      </c>
      <c r="AH24" s="820" t="str">
        <f>T('Ht-Wt'!J21)</f>
        <v/>
      </c>
      <c r="AI24" s="388"/>
      <c r="AJ24" s="392" t="str">
        <f>IF(A24="","",IF(AND('APFT Data'!X22=3, 'APFT Data'!AB22=""),"X",""))</f>
        <v/>
      </c>
      <c r="AK24" s="393" t="str">
        <f>'APFT Data'!O22</f>
        <v xml:space="preserve"> </v>
      </c>
      <c r="AL24" s="394" t="str">
        <f>IF(OR(A24="", Admin!X22=""),"",LOOKUP('APFT Data'!H22,'1059 Data'!$AL$38:$AL$43,'1059 Data'!$AK$38:$AK$43))</f>
        <v/>
      </c>
      <c r="AM24" s="395" t="str">
        <f>'APFT Data'!P22</f>
        <v xml:space="preserve"> </v>
      </c>
      <c r="AN24" s="388"/>
      <c r="AO24" s="688"/>
      <c r="AP24" s="285"/>
      <c r="AQ24" s="285"/>
      <c r="AR24" s="285"/>
      <c r="AS24" s="285"/>
      <c r="AT24" s="285"/>
      <c r="AU24" s="285"/>
      <c r="AV24" s="285"/>
      <c r="AW24" s="285"/>
      <c r="AX24" s="285"/>
    </row>
    <row r="25" spans="1:50" ht="15" x14ac:dyDescent="0.25">
      <c r="A25" s="1200" t="str">
        <f>T(Admin!D23)</f>
        <v/>
      </c>
      <c r="B25" s="1201"/>
      <c r="C25" s="1204" t="str">
        <f>Evals!BD22</f>
        <v>SAT</v>
      </c>
      <c r="D25" s="1205"/>
      <c r="E25" s="1206"/>
      <c r="F25" s="247"/>
      <c r="G25" s="1211" t="str">
        <f>Evals!BN22</f>
        <v>SAT</v>
      </c>
      <c r="H25" s="1205"/>
      <c r="I25" s="1206"/>
      <c r="J25" s="247"/>
      <c r="K25" s="267" t="e">
        <f t="shared" si="0"/>
        <v>#N/A</v>
      </c>
      <c r="L25" s="351"/>
      <c r="M25" s="267" t="e">
        <f t="shared" si="1"/>
        <v>#N/A</v>
      </c>
      <c r="N25" s="351"/>
      <c r="O25" s="267" t="str">
        <f t="shared" si="2"/>
        <v>SAT</v>
      </c>
      <c r="P25" s="250">
        <f t="shared" si="4"/>
        <v>0</v>
      </c>
      <c r="Q25" s="250" t="str">
        <f t="shared" si="5"/>
        <v/>
      </c>
      <c r="R25" s="250">
        <f t="shared" si="6"/>
        <v>0</v>
      </c>
      <c r="S25" s="250" t="str">
        <f t="shared" si="7"/>
        <v/>
      </c>
      <c r="T25" s="353" t="str">
        <f t="shared" si="8"/>
        <v/>
      </c>
      <c r="U25" s="353">
        <f t="shared" si="9"/>
        <v>0</v>
      </c>
      <c r="V25" s="267" t="e">
        <f t="shared" si="10"/>
        <v>#N/A</v>
      </c>
      <c r="W25" s="351"/>
      <c r="X25" s="247" t="e">
        <f t="shared" si="11"/>
        <v>#N/A</v>
      </c>
      <c r="Y25" s="352" t="e">
        <f t="shared" si="12"/>
        <v>#N/A</v>
      </c>
      <c r="Z25" s="815" t="str">
        <f>Honors!T24</f>
        <v/>
      </c>
      <c r="AA25" s="388" t="e">
        <f t="shared" si="13"/>
        <v>#N/A</v>
      </c>
      <c r="AB25" s="388">
        <f t="shared" si="3"/>
        <v>0</v>
      </c>
      <c r="AC25" s="816">
        <f t="shared" si="14"/>
        <v>0</v>
      </c>
      <c r="AD25" s="817" t="s">
        <v>317</v>
      </c>
      <c r="AE25" s="357"/>
      <c r="AF25" s="818">
        <f>'Ht-Wt'!G22</f>
        <v>0</v>
      </c>
      <c r="AG25" s="819">
        <f>'Ht-Wt'!H22</f>
        <v>0</v>
      </c>
      <c r="AH25" s="820" t="str">
        <f>T('Ht-Wt'!J22)</f>
        <v/>
      </c>
      <c r="AI25" s="388"/>
      <c r="AJ25" s="392" t="str">
        <f>IF(A25="","",IF(AND('APFT Data'!X23=3, 'APFT Data'!AB23=""),"X",""))</f>
        <v/>
      </c>
      <c r="AK25" s="393" t="str">
        <f>'APFT Data'!O23</f>
        <v xml:space="preserve"> </v>
      </c>
      <c r="AL25" s="394" t="str">
        <f>IF(OR(A25="", Admin!X23=""),"",LOOKUP('APFT Data'!H23,'1059 Data'!$AL$38:$AL$43,'1059 Data'!$AK$38:$AK$43))</f>
        <v/>
      </c>
      <c r="AM25" s="395" t="str">
        <f>'APFT Data'!P23</f>
        <v xml:space="preserve"> </v>
      </c>
      <c r="AN25" s="388"/>
      <c r="AO25" s="688"/>
      <c r="AP25" s="285"/>
      <c r="AQ25" s="285"/>
      <c r="AR25" s="285"/>
      <c r="AS25" s="285"/>
      <c r="AT25" s="285"/>
      <c r="AU25" s="285"/>
      <c r="AV25" s="285"/>
      <c r="AW25" s="285"/>
      <c r="AX25" s="285"/>
    </row>
    <row r="26" spans="1:50" ht="15" x14ac:dyDescent="0.25">
      <c r="A26" s="1200" t="str">
        <f>T(Admin!D24)</f>
        <v/>
      </c>
      <c r="B26" s="1201"/>
      <c r="C26" s="1204" t="str">
        <f>Evals!BD23</f>
        <v>SAT</v>
      </c>
      <c r="D26" s="1205"/>
      <c r="E26" s="1206"/>
      <c r="F26" s="247"/>
      <c r="G26" s="1211" t="str">
        <f>Evals!BN23</f>
        <v>SAT</v>
      </c>
      <c r="H26" s="1205"/>
      <c r="I26" s="1206"/>
      <c r="J26" s="247"/>
      <c r="K26" s="267" t="e">
        <f t="shared" si="0"/>
        <v>#N/A</v>
      </c>
      <c r="L26" s="351"/>
      <c r="M26" s="267" t="e">
        <f t="shared" si="1"/>
        <v>#N/A</v>
      </c>
      <c r="N26" s="351"/>
      <c r="O26" s="267" t="str">
        <f t="shared" si="2"/>
        <v>SAT</v>
      </c>
      <c r="P26" s="250">
        <f t="shared" si="4"/>
        <v>0</v>
      </c>
      <c r="Q26" s="250" t="str">
        <f t="shared" si="5"/>
        <v/>
      </c>
      <c r="R26" s="250">
        <f t="shared" si="6"/>
        <v>0</v>
      </c>
      <c r="S26" s="250" t="str">
        <f t="shared" si="7"/>
        <v/>
      </c>
      <c r="T26" s="353" t="str">
        <f t="shared" si="8"/>
        <v/>
      </c>
      <c r="U26" s="353">
        <f t="shared" si="9"/>
        <v>0</v>
      </c>
      <c r="V26" s="267" t="e">
        <f t="shared" si="10"/>
        <v>#N/A</v>
      </c>
      <c r="W26" s="351"/>
      <c r="X26" s="247" t="e">
        <f t="shared" si="11"/>
        <v>#N/A</v>
      </c>
      <c r="Y26" s="352" t="e">
        <f t="shared" si="12"/>
        <v>#N/A</v>
      </c>
      <c r="Z26" s="815" t="str">
        <f>Honors!T25</f>
        <v/>
      </c>
      <c r="AA26" s="388" t="e">
        <f t="shared" si="13"/>
        <v>#N/A</v>
      </c>
      <c r="AB26" s="388">
        <f t="shared" si="3"/>
        <v>0</v>
      </c>
      <c r="AC26" s="816">
        <f t="shared" si="14"/>
        <v>0</v>
      </c>
      <c r="AD26" s="817" t="s">
        <v>317</v>
      </c>
      <c r="AE26" s="357"/>
      <c r="AF26" s="818">
        <f>'Ht-Wt'!G23</f>
        <v>0</v>
      </c>
      <c r="AG26" s="819">
        <f>'Ht-Wt'!H23</f>
        <v>0</v>
      </c>
      <c r="AH26" s="820" t="str">
        <f>T('Ht-Wt'!J23)</f>
        <v/>
      </c>
      <c r="AI26" s="388"/>
      <c r="AJ26" s="392" t="str">
        <f>IF(A26="","",IF(AND('APFT Data'!X24=3, 'APFT Data'!AB24=""),"X",""))</f>
        <v/>
      </c>
      <c r="AK26" s="393" t="str">
        <f>'APFT Data'!O24</f>
        <v xml:space="preserve"> </v>
      </c>
      <c r="AL26" s="394" t="str">
        <f>IF(OR(A26="", Admin!X24=""),"",LOOKUP('APFT Data'!H24,'1059 Data'!$AL$38:$AL$43,'1059 Data'!$AK$38:$AK$43))</f>
        <v/>
      </c>
      <c r="AM26" s="395" t="str">
        <f>'APFT Data'!P24</f>
        <v xml:space="preserve"> </v>
      </c>
      <c r="AN26" s="388"/>
      <c r="AO26" s="688"/>
      <c r="AP26" s="285"/>
      <c r="AQ26" s="285"/>
      <c r="AR26" s="285"/>
      <c r="AS26" s="285"/>
      <c r="AT26" s="285"/>
      <c r="AU26" s="285"/>
      <c r="AV26" s="285"/>
      <c r="AW26" s="285"/>
      <c r="AX26" s="285"/>
    </row>
    <row r="27" spans="1:50" s="292" customFormat="1" ht="15" x14ac:dyDescent="0.25">
      <c r="A27" s="1200" t="str">
        <f>T(Admin!D25)</f>
        <v/>
      </c>
      <c r="B27" s="1201"/>
      <c r="C27" s="1204" t="str">
        <f>Evals!BD24</f>
        <v>SAT</v>
      </c>
      <c r="D27" s="1205"/>
      <c r="E27" s="1206"/>
      <c r="F27" s="247"/>
      <c r="G27" s="1211" t="str">
        <f>Evals!BN24</f>
        <v>SAT</v>
      </c>
      <c r="H27" s="1205"/>
      <c r="I27" s="1206"/>
      <c r="J27" s="247"/>
      <c r="K27" s="267" t="e">
        <f t="shared" si="0"/>
        <v>#N/A</v>
      </c>
      <c r="L27" s="351"/>
      <c r="M27" s="267" t="e">
        <f t="shared" si="1"/>
        <v>#N/A</v>
      </c>
      <c r="N27" s="351"/>
      <c r="O27" s="267" t="str">
        <f t="shared" si="2"/>
        <v>SAT</v>
      </c>
      <c r="P27" s="250">
        <f t="shared" si="4"/>
        <v>0</v>
      </c>
      <c r="Q27" s="250" t="str">
        <f t="shared" si="5"/>
        <v/>
      </c>
      <c r="R27" s="250">
        <f t="shared" si="6"/>
        <v>0</v>
      </c>
      <c r="S27" s="250" t="str">
        <f t="shared" si="7"/>
        <v/>
      </c>
      <c r="T27" s="353" t="str">
        <f t="shared" si="8"/>
        <v/>
      </c>
      <c r="U27" s="353">
        <f t="shared" si="9"/>
        <v>0</v>
      </c>
      <c r="V27" s="267" t="e">
        <f t="shared" si="10"/>
        <v>#N/A</v>
      </c>
      <c r="W27" s="351"/>
      <c r="X27" s="247" t="e">
        <f t="shared" si="11"/>
        <v>#N/A</v>
      </c>
      <c r="Y27" s="352" t="e">
        <f t="shared" si="12"/>
        <v>#N/A</v>
      </c>
      <c r="Z27" s="815" t="str">
        <f>Honors!T26</f>
        <v/>
      </c>
      <c r="AA27" s="388" t="e">
        <f t="shared" si="13"/>
        <v>#N/A</v>
      </c>
      <c r="AB27" s="388">
        <f t="shared" si="3"/>
        <v>0</v>
      </c>
      <c r="AC27" s="816">
        <f t="shared" si="14"/>
        <v>0</v>
      </c>
      <c r="AD27" s="817" t="s">
        <v>317</v>
      </c>
      <c r="AE27" s="357"/>
      <c r="AF27" s="818">
        <f>'Ht-Wt'!G24</f>
        <v>0</v>
      </c>
      <c r="AG27" s="819">
        <f>'Ht-Wt'!H24</f>
        <v>0</v>
      </c>
      <c r="AH27" s="820" t="str">
        <f>T('Ht-Wt'!J24)</f>
        <v/>
      </c>
      <c r="AI27" s="357"/>
      <c r="AJ27" s="392" t="str">
        <f>IF(A27="","",IF(AND('APFT Data'!X25=3, 'APFT Data'!AB25=""),"X",""))</f>
        <v/>
      </c>
      <c r="AK27" s="393" t="str">
        <f>'APFT Data'!O25</f>
        <v xml:space="preserve"> </v>
      </c>
      <c r="AL27" s="394" t="str">
        <f>IF(OR(A27="", Admin!X25=""),"",LOOKUP('APFT Data'!H25,'1059 Data'!$AL$38:$AL$43,'1059 Data'!$AK$38:$AK$43))</f>
        <v/>
      </c>
      <c r="AM27" s="395" t="str">
        <f>'APFT Data'!P25</f>
        <v xml:space="preserve"> </v>
      </c>
      <c r="AN27" s="357"/>
    </row>
    <row r="28" spans="1:50" s="292" customFormat="1" ht="15" x14ac:dyDescent="0.25">
      <c r="A28" s="1200" t="str">
        <f>T(Admin!D26)</f>
        <v/>
      </c>
      <c r="B28" s="1201"/>
      <c r="C28" s="1204" t="str">
        <f>Evals!BD25</f>
        <v>SAT</v>
      </c>
      <c r="D28" s="1205"/>
      <c r="E28" s="1206"/>
      <c r="F28" s="247"/>
      <c r="G28" s="1211" t="str">
        <f>Evals!BN25</f>
        <v>SAT</v>
      </c>
      <c r="H28" s="1205"/>
      <c r="I28" s="1206"/>
      <c r="J28" s="247"/>
      <c r="K28" s="267" t="e">
        <f t="shared" si="0"/>
        <v>#N/A</v>
      </c>
      <c r="L28" s="351"/>
      <c r="M28" s="267" t="e">
        <f t="shared" si="1"/>
        <v>#N/A</v>
      </c>
      <c r="N28" s="351"/>
      <c r="O28" s="267" t="str">
        <f t="shared" si="2"/>
        <v>SAT</v>
      </c>
      <c r="P28" s="250">
        <f t="shared" si="4"/>
        <v>0</v>
      </c>
      <c r="Q28" s="250" t="str">
        <f t="shared" si="5"/>
        <v/>
      </c>
      <c r="R28" s="250">
        <f t="shared" si="6"/>
        <v>0</v>
      </c>
      <c r="S28" s="250" t="str">
        <f t="shared" si="7"/>
        <v/>
      </c>
      <c r="T28" s="353" t="str">
        <f t="shared" si="8"/>
        <v/>
      </c>
      <c r="U28" s="353">
        <f t="shared" si="9"/>
        <v>0</v>
      </c>
      <c r="V28" s="267" t="e">
        <f t="shared" si="10"/>
        <v>#N/A</v>
      </c>
      <c r="W28" s="351"/>
      <c r="X28" s="247" t="e">
        <f t="shared" si="11"/>
        <v>#N/A</v>
      </c>
      <c r="Y28" s="352" t="e">
        <f t="shared" si="12"/>
        <v>#N/A</v>
      </c>
      <c r="Z28" s="815" t="str">
        <f>Honors!T27</f>
        <v/>
      </c>
      <c r="AA28" s="388" t="e">
        <f t="shared" si="13"/>
        <v>#N/A</v>
      </c>
      <c r="AB28" s="388">
        <f t="shared" si="3"/>
        <v>0</v>
      </c>
      <c r="AC28" s="816">
        <f t="shared" si="14"/>
        <v>0</v>
      </c>
      <c r="AD28" s="817" t="s">
        <v>317</v>
      </c>
      <c r="AE28" s="358"/>
      <c r="AF28" s="818">
        <f>'Ht-Wt'!G25</f>
        <v>0</v>
      </c>
      <c r="AG28" s="819">
        <f>'Ht-Wt'!H25</f>
        <v>0</v>
      </c>
      <c r="AH28" s="820" t="str">
        <f>T('Ht-Wt'!J25)</f>
        <v/>
      </c>
      <c r="AI28" s="358"/>
      <c r="AJ28" s="392" t="str">
        <f>IF(A28="","",IF(AND('APFT Data'!X26=3, 'APFT Data'!AB26=""),"X",""))</f>
        <v/>
      </c>
      <c r="AK28" s="393" t="str">
        <f>'APFT Data'!O26</f>
        <v xml:space="preserve"> </v>
      </c>
      <c r="AL28" s="394" t="str">
        <f>IF(OR(A28="", Admin!X26=""),"",LOOKUP('APFT Data'!H26,'1059 Data'!$AL$38:$AL$43,'1059 Data'!$AK$38:$AK$43))</f>
        <v/>
      </c>
      <c r="AM28" s="395" t="str">
        <f>'APFT Data'!P26</f>
        <v xml:space="preserve"> </v>
      </c>
      <c r="AN28" s="358"/>
    </row>
    <row r="29" spans="1:50" s="292" customFormat="1" ht="15" x14ac:dyDescent="0.25">
      <c r="A29" s="1200" t="str">
        <f>T(Admin!D27)</f>
        <v/>
      </c>
      <c r="B29" s="1201"/>
      <c r="C29" s="1204" t="str">
        <f>Evals!BD26</f>
        <v>SAT</v>
      </c>
      <c r="D29" s="1205"/>
      <c r="E29" s="1206"/>
      <c r="F29" s="247"/>
      <c r="G29" s="1211" t="str">
        <f>Evals!BN26</f>
        <v>SAT</v>
      </c>
      <c r="H29" s="1205"/>
      <c r="I29" s="1206"/>
      <c r="J29" s="247"/>
      <c r="K29" s="267" t="e">
        <f t="shared" si="0"/>
        <v>#N/A</v>
      </c>
      <c r="L29" s="351"/>
      <c r="M29" s="267" t="e">
        <f t="shared" si="1"/>
        <v>#N/A</v>
      </c>
      <c r="N29" s="351"/>
      <c r="O29" s="267" t="str">
        <f t="shared" si="2"/>
        <v>SAT</v>
      </c>
      <c r="P29" s="250">
        <f t="shared" si="4"/>
        <v>0</v>
      </c>
      <c r="Q29" s="250" t="str">
        <f t="shared" si="5"/>
        <v/>
      </c>
      <c r="R29" s="250">
        <f t="shared" si="6"/>
        <v>0</v>
      </c>
      <c r="S29" s="250" t="str">
        <f t="shared" si="7"/>
        <v/>
      </c>
      <c r="T29" s="353" t="str">
        <f t="shared" si="8"/>
        <v/>
      </c>
      <c r="U29" s="353">
        <f t="shared" si="9"/>
        <v>0</v>
      </c>
      <c r="V29" s="267" t="e">
        <f t="shared" si="10"/>
        <v>#N/A</v>
      </c>
      <c r="W29" s="351"/>
      <c r="X29" s="247" t="e">
        <f t="shared" si="11"/>
        <v>#N/A</v>
      </c>
      <c r="Y29" s="352" t="e">
        <f t="shared" si="12"/>
        <v>#N/A</v>
      </c>
      <c r="Z29" s="815" t="str">
        <f>Honors!T28</f>
        <v/>
      </c>
      <c r="AA29" s="388" t="e">
        <f t="shared" si="13"/>
        <v>#N/A</v>
      </c>
      <c r="AB29" s="388">
        <f t="shared" si="3"/>
        <v>0</v>
      </c>
      <c r="AC29" s="816">
        <f t="shared" si="14"/>
        <v>0</v>
      </c>
      <c r="AD29" s="817" t="s">
        <v>317</v>
      </c>
      <c r="AE29" s="358"/>
      <c r="AF29" s="818">
        <f>'Ht-Wt'!G26</f>
        <v>0</v>
      </c>
      <c r="AG29" s="819">
        <f>'Ht-Wt'!H26</f>
        <v>0</v>
      </c>
      <c r="AH29" s="820" t="str">
        <f>T('Ht-Wt'!J26)</f>
        <v/>
      </c>
      <c r="AI29" s="358"/>
      <c r="AJ29" s="392" t="str">
        <f>IF(A29="","",IF(AND('APFT Data'!X27=3, 'APFT Data'!AB27=""),"X",""))</f>
        <v/>
      </c>
      <c r="AK29" s="393" t="str">
        <f>'APFT Data'!O27</f>
        <v xml:space="preserve"> </v>
      </c>
      <c r="AL29" s="394" t="str">
        <f>IF(OR(A29="", Admin!X27=""),"",LOOKUP('APFT Data'!H27,'1059 Data'!$AL$38:$AL$43,'1059 Data'!$AK$38:$AK$43))</f>
        <v/>
      </c>
      <c r="AM29" s="395" t="str">
        <f>'APFT Data'!P27</f>
        <v xml:space="preserve"> </v>
      </c>
      <c r="AN29" s="358"/>
    </row>
    <row r="30" spans="1:50" s="292" customFormat="1" ht="15" x14ac:dyDescent="0.25">
      <c r="A30" s="1200" t="str">
        <f>T(Admin!D28)</f>
        <v/>
      </c>
      <c r="B30" s="1201"/>
      <c r="C30" s="1204" t="str">
        <f>Evals!BD27</f>
        <v>SAT</v>
      </c>
      <c r="D30" s="1205"/>
      <c r="E30" s="1206"/>
      <c r="F30" s="247"/>
      <c r="G30" s="1211" t="str">
        <f>Evals!BN27</f>
        <v>SAT</v>
      </c>
      <c r="H30" s="1205"/>
      <c r="I30" s="1206"/>
      <c r="J30" s="247"/>
      <c r="K30" s="267" t="e">
        <f t="shared" si="0"/>
        <v>#N/A</v>
      </c>
      <c r="L30" s="351"/>
      <c r="M30" s="267" t="e">
        <f t="shared" si="1"/>
        <v>#N/A</v>
      </c>
      <c r="N30" s="351"/>
      <c r="O30" s="267" t="str">
        <f t="shared" si="2"/>
        <v>SAT</v>
      </c>
      <c r="P30" s="250">
        <f t="shared" si="4"/>
        <v>0</v>
      </c>
      <c r="Q30" s="250" t="str">
        <f t="shared" si="5"/>
        <v/>
      </c>
      <c r="R30" s="250">
        <f t="shared" si="6"/>
        <v>0</v>
      </c>
      <c r="S30" s="250" t="str">
        <f t="shared" si="7"/>
        <v/>
      </c>
      <c r="T30" s="353" t="str">
        <f t="shared" si="8"/>
        <v/>
      </c>
      <c r="U30" s="353">
        <f t="shared" si="9"/>
        <v>0</v>
      </c>
      <c r="V30" s="267" t="e">
        <f t="shared" si="10"/>
        <v>#N/A</v>
      </c>
      <c r="W30" s="351"/>
      <c r="X30" s="247" t="e">
        <f t="shared" si="11"/>
        <v>#N/A</v>
      </c>
      <c r="Y30" s="352" t="e">
        <f t="shared" si="12"/>
        <v>#N/A</v>
      </c>
      <c r="Z30" s="815" t="str">
        <f>Honors!T29</f>
        <v/>
      </c>
      <c r="AA30" s="388" t="e">
        <f t="shared" si="13"/>
        <v>#N/A</v>
      </c>
      <c r="AB30" s="388">
        <f t="shared" si="3"/>
        <v>0</v>
      </c>
      <c r="AC30" s="816">
        <f t="shared" si="14"/>
        <v>0</v>
      </c>
      <c r="AD30" s="817" t="s">
        <v>317</v>
      </c>
      <c r="AE30" s="358"/>
      <c r="AF30" s="818">
        <f>'Ht-Wt'!G27</f>
        <v>0</v>
      </c>
      <c r="AG30" s="819">
        <f>'Ht-Wt'!H27</f>
        <v>0</v>
      </c>
      <c r="AH30" s="820" t="str">
        <f>T('Ht-Wt'!J27)</f>
        <v/>
      </c>
      <c r="AI30" s="358"/>
      <c r="AJ30" s="392" t="str">
        <f>IF(A30="","",IF(AND('APFT Data'!X28=3, 'APFT Data'!AB28=""),"X",""))</f>
        <v/>
      </c>
      <c r="AK30" s="393" t="str">
        <f>'APFT Data'!O28</f>
        <v xml:space="preserve"> </v>
      </c>
      <c r="AL30" s="394" t="str">
        <f>IF(OR(A30="", Admin!X28=""),"",LOOKUP('APFT Data'!H28,'1059 Data'!$AL$38:$AL$43,'1059 Data'!$AK$38:$AK$43))</f>
        <v/>
      </c>
      <c r="AM30" s="395" t="str">
        <f>'APFT Data'!P28</f>
        <v xml:space="preserve"> </v>
      </c>
      <c r="AN30" s="358"/>
    </row>
    <row r="31" spans="1:50" s="292" customFormat="1" ht="15" x14ac:dyDescent="0.25">
      <c r="A31" s="1200" t="str">
        <f>T(Admin!D29)</f>
        <v/>
      </c>
      <c r="B31" s="1201"/>
      <c r="C31" s="1204" t="str">
        <f>Evals!BD28</f>
        <v>SAT</v>
      </c>
      <c r="D31" s="1205"/>
      <c r="E31" s="1206"/>
      <c r="F31" s="247"/>
      <c r="G31" s="1211" t="str">
        <f>Evals!BN28</f>
        <v>SAT</v>
      </c>
      <c r="H31" s="1205"/>
      <c r="I31" s="1206"/>
      <c r="J31" s="247"/>
      <c r="K31" s="267" t="e">
        <f t="shared" si="0"/>
        <v>#N/A</v>
      </c>
      <c r="L31" s="351"/>
      <c r="M31" s="267" t="e">
        <f t="shared" si="1"/>
        <v>#N/A</v>
      </c>
      <c r="N31" s="351"/>
      <c r="O31" s="267" t="str">
        <f t="shared" si="2"/>
        <v>SAT</v>
      </c>
      <c r="P31" s="250">
        <f t="shared" si="4"/>
        <v>0</v>
      </c>
      <c r="Q31" s="250" t="str">
        <f t="shared" si="5"/>
        <v/>
      </c>
      <c r="R31" s="250">
        <f t="shared" si="6"/>
        <v>0</v>
      </c>
      <c r="S31" s="250" t="str">
        <f t="shared" si="7"/>
        <v/>
      </c>
      <c r="T31" s="353" t="str">
        <f t="shared" si="8"/>
        <v/>
      </c>
      <c r="U31" s="353">
        <f t="shared" si="9"/>
        <v>0</v>
      </c>
      <c r="V31" s="267" t="e">
        <f t="shared" si="10"/>
        <v>#N/A</v>
      </c>
      <c r="W31" s="351"/>
      <c r="X31" s="247" t="e">
        <f t="shared" si="11"/>
        <v>#N/A</v>
      </c>
      <c r="Y31" s="352" t="e">
        <f t="shared" si="12"/>
        <v>#N/A</v>
      </c>
      <c r="Z31" s="815" t="str">
        <f>Honors!T30</f>
        <v/>
      </c>
      <c r="AA31" s="388" t="e">
        <f t="shared" si="13"/>
        <v>#N/A</v>
      </c>
      <c r="AB31" s="388">
        <f t="shared" si="3"/>
        <v>0</v>
      </c>
      <c r="AC31" s="816">
        <f t="shared" si="14"/>
        <v>0</v>
      </c>
      <c r="AD31" s="817" t="s">
        <v>317</v>
      </c>
      <c r="AE31" s="358"/>
      <c r="AF31" s="818">
        <f>'Ht-Wt'!G28</f>
        <v>0</v>
      </c>
      <c r="AG31" s="819">
        <f>'Ht-Wt'!H28</f>
        <v>0</v>
      </c>
      <c r="AH31" s="820" t="str">
        <f>T('Ht-Wt'!J28)</f>
        <v/>
      </c>
      <c r="AI31" s="358"/>
      <c r="AJ31" s="392" t="str">
        <f>IF(A31="","",IF(AND('APFT Data'!X29=3, 'APFT Data'!AB29=""),"X",""))</f>
        <v/>
      </c>
      <c r="AK31" s="393" t="str">
        <f>'APFT Data'!O29</f>
        <v xml:space="preserve"> </v>
      </c>
      <c r="AL31" s="394" t="str">
        <f>IF(OR(A31="", Admin!X29=""),"",LOOKUP('APFT Data'!H29,'1059 Data'!$AL$38:$AL$43,'1059 Data'!$AK$38:$AK$43))</f>
        <v/>
      </c>
      <c r="AM31" s="395" t="str">
        <f>'APFT Data'!P29</f>
        <v xml:space="preserve"> </v>
      </c>
      <c r="AN31" s="358"/>
    </row>
    <row r="32" spans="1:50" s="292" customFormat="1" ht="15" x14ac:dyDescent="0.25">
      <c r="A32" s="1200" t="str">
        <f>T(Admin!D30)</f>
        <v/>
      </c>
      <c r="B32" s="1201"/>
      <c r="C32" s="1204" t="str">
        <f>Evals!BD29</f>
        <v>SAT</v>
      </c>
      <c r="D32" s="1205"/>
      <c r="E32" s="1206"/>
      <c r="F32" s="247"/>
      <c r="G32" s="1211" t="str">
        <f>Evals!BN29</f>
        <v>SAT</v>
      </c>
      <c r="H32" s="1205"/>
      <c r="I32" s="1206"/>
      <c r="J32" s="247"/>
      <c r="K32" s="267" t="e">
        <f t="shared" si="0"/>
        <v>#N/A</v>
      </c>
      <c r="L32" s="351"/>
      <c r="M32" s="267" t="e">
        <f t="shared" si="1"/>
        <v>#N/A</v>
      </c>
      <c r="N32" s="351"/>
      <c r="O32" s="267" t="str">
        <f t="shared" si="2"/>
        <v>SAT</v>
      </c>
      <c r="P32" s="250">
        <f t="shared" si="4"/>
        <v>0</v>
      </c>
      <c r="Q32" s="250" t="str">
        <f t="shared" si="5"/>
        <v/>
      </c>
      <c r="R32" s="250">
        <f t="shared" si="6"/>
        <v>0</v>
      </c>
      <c r="S32" s="250" t="str">
        <f t="shared" si="7"/>
        <v/>
      </c>
      <c r="T32" s="353" t="str">
        <f t="shared" si="8"/>
        <v/>
      </c>
      <c r="U32" s="353">
        <f t="shared" si="9"/>
        <v>0</v>
      </c>
      <c r="V32" s="267" t="e">
        <f t="shared" si="10"/>
        <v>#N/A</v>
      </c>
      <c r="W32" s="351"/>
      <c r="X32" s="247" t="e">
        <f t="shared" si="11"/>
        <v>#N/A</v>
      </c>
      <c r="Y32" s="352" t="e">
        <f t="shared" si="12"/>
        <v>#N/A</v>
      </c>
      <c r="Z32" s="815" t="str">
        <f>Honors!T31</f>
        <v/>
      </c>
      <c r="AA32" s="388" t="e">
        <f t="shared" si="13"/>
        <v>#N/A</v>
      </c>
      <c r="AB32" s="388">
        <f t="shared" si="3"/>
        <v>0</v>
      </c>
      <c r="AC32" s="816">
        <f t="shared" si="14"/>
        <v>0</v>
      </c>
      <c r="AD32" s="817" t="s">
        <v>317</v>
      </c>
      <c r="AE32" s="358"/>
      <c r="AF32" s="818">
        <f>'Ht-Wt'!G29</f>
        <v>0</v>
      </c>
      <c r="AG32" s="819">
        <f>'Ht-Wt'!H29</f>
        <v>0</v>
      </c>
      <c r="AH32" s="820" t="str">
        <f>T('Ht-Wt'!J29)</f>
        <v/>
      </c>
      <c r="AI32" s="358"/>
      <c r="AJ32" s="392" t="str">
        <f>IF(A32="","",IF(AND('APFT Data'!X30=3, 'APFT Data'!AB30=""),"X",""))</f>
        <v/>
      </c>
      <c r="AK32" s="393" t="str">
        <f>'APFT Data'!O30</f>
        <v xml:space="preserve"> </v>
      </c>
      <c r="AL32" s="394" t="str">
        <f>IF(OR(A32="", Admin!X30=""),"",LOOKUP('APFT Data'!H30,'1059 Data'!$AL$38:$AL$43,'1059 Data'!$AK$38:$AK$43))</f>
        <v/>
      </c>
      <c r="AM32" s="395" t="str">
        <f>'APFT Data'!P30</f>
        <v xml:space="preserve"> </v>
      </c>
      <c r="AN32" s="358"/>
    </row>
    <row r="33" spans="1:40" s="292" customFormat="1" ht="15" x14ac:dyDescent="0.25">
      <c r="A33" s="1200" t="str">
        <f>T(Admin!D31)</f>
        <v/>
      </c>
      <c r="B33" s="1201"/>
      <c r="C33" s="1204" t="str">
        <f>Evals!BD30</f>
        <v>SAT</v>
      </c>
      <c r="D33" s="1205"/>
      <c r="E33" s="1206"/>
      <c r="F33" s="247"/>
      <c r="G33" s="1211" t="str">
        <f>Evals!BN30</f>
        <v>SAT</v>
      </c>
      <c r="H33" s="1205"/>
      <c r="I33" s="1206"/>
      <c r="J33" s="247"/>
      <c r="K33" s="267" t="e">
        <f t="shared" si="0"/>
        <v>#N/A</v>
      </c>
      <c r="L33" s="351"/>
      <c r="M33" s="267" t="e">
        <f t="shared" si="1"/>
        <v>#N/A</v>
      </c>
      <c r="N33" s="351"/>
      <c r="O33" s="267" t="str">
        <f t="shared" si="2"/>
        <v>SAT</v>
      </c>
      <c r="P33" s="250">
        <f t="shared" si="4"/>
        <v>0</v>
      </c>
      <c r="Q33" s="250" t="str">
        <f t="shared" si="5"/>
        <v/>
      </c>
      <c r="R33" s="250">
        <f t="shared" si="6"/>
        <v>0</v>
      </c>
      <c r="S33" s="250" t="str">
        <f t="shared" si="7"/>
        <v/>
      </c>
      <c r="T33" s="353" t="str">
        <f t="shared" si="8"/>
        <v/>
      </c>
      <c r="U33" s="353">
        <f t="shared" si="9"/>
        <v>0</v>
      </c>
      <c r="V33" s="267" t="e">
        <f t="shared" si="10"/>
        <v>#N/A</v>
      </c>
      <c r="W33" s="351"/>
      <c r="X33" s="247" t="e">
        <f t="shared" si="11"/>
        <v>#N/A</v>
      </c>
      <c r="Y33" s="352" t="e">
        <f t="shared" si="12"/>
        <v>#N/A</v>
      </c>
      <c r="Z33" s="815" t="str">
        <f>Honors!T32</f>
        <v/>
      </c>
      <c r="AA33" s="388" t="e">
        <f t="shared" si="13"/>
        <v>#N/A</v>
      </c>
      <c r="AB33" s="388">
        <f t="shared" si="3"/>
        <v>0</v>
      </c>
      <c r="AC33" s="816">
        <f t="shared" si="14"/>
        <v>0</v>
      </c>
      <c r="AD33" s="817" t="s">
        <v>317</v>
      </c>
      <c r="AE33" s="358"/>
      <c r="AF33" s="818">
        <f>'Ht-Wt'!G30</f>
        <v>0</v>
      </c>
      <c r="AG33" s="819">
        <f>'Ht-Wt'!H30</f>
        <v>0</v>
      </c>
      <c r="AH33" s="820" t="str">
        <f>T('Ht-Wt'!J30)</f>
        <v/>
      </c>
      <c r="AI33" s="358"/>
      <c r="AJ33" s="392" t="str">
        <f>IF(A33="","",IF(AND('APFT Data'!X31=3, 'APFT Data'!AB31=""),"X",""))</f>
        <v/>
      </c>
      <c r="AK33" s="393" t="str">
        <f>'APFT Data'!O31</f>
        <v xml:space="preserve"> </v>
      </c>
      <c r="AL33" s="394" t="str">
        <f>IF(OR(A33="", Admin!X31=""),"",LOOKUP('APFT Data'!H31,'1059 Data'!$AL$38:$AL$43,'1059 Data'!$AK$38:$AK$43))</f>
        <v/>
      </c>
      <c r="AM33" s="395" t="str">
        <f>'APFT Data'!P31</f>
        <v xml:space="preserve"> </v>
      </c>
      <c r="AN33" s="358"/>
    </row>
    <row r="34" spans="1:40" s="292" customFormat="1" ht="15" x14ac:dyDescent="0.25">
      <c r="A34" s="1200" t="str">
        <f>T(Admin!D32)</f>
        <v/>
      </c>
      <c r="B34" s="1201"/>
      <c r="C34" s="1204" t="str">
        <f>Evals!BD31</f>
        <v>SAT</v>
      </c>
      <c r="D34" s="1205"/>
      <c r="E34" s="1206"/>
      <c r="F34" s="247"/>
      <c r="G34" s="1211" t="str">
        <f>Evals!BN31</f>
        <v>SAT</v>
      </c>
      <c r="H34" s="1205"/>
      <c r="I34" s="1206"/>
      <c r="J34" s="247"/>
      <c r="K34" s="267" t="e">
        <f t="shared" si="0"/>
        <v>#N/A</v>
      </c>
      <c r="L34" s="351"/>
      <c r="M34" s="267" t="e">
        <f t="shared" si="1"/>
        <v>#N/A</v>
      </c>
      <c r="N34" s="351"/>
      <c r="O34" s="267" t="str">
        <f t="shared" si="2"/>
        <v>SAT</v>
      </c>
      <c r="P34" s="250">
        <f t="shared" si="4"/>
        <v>0</v>
      </c>
      <c r="Q34" s="250" t="str">
        <f t="shared" si="5"/>
        <v/>
      </c>
      <c r="R34" s="250">
        <f t="shared" si="6"/>
        <v>0</v>
      </c>
      <c r="S34" s="250" t="str">
        <f t="shared" si="7"/>
        <v/>
      </c>
      <c r="T34" s="353" t="str">
        <f t="shared" si="8"/>
        <v/>
      </c>
      <c r="U34" s="353">
        <f t="shared" si="9"/>
        <v>0</v>
      </c>
      <c r="V34" s="267" t="e">
        <f t="shared" si="10"/>
        <v>#N/A</v>
      </c>
      <c r="W34" s="351"/>
      <c r="X34" s="247" t="e">
        <f t="shared" si="11"/>
        <v>#N/A</v>
      </c>
      <c r="Y34" s="352" t="e">
        <f t="shared" si="12"/>
        <v>#N/A</v>
      </c>
      <c r="Z34" s="815" t="str">
        <f>Honors!T33</f>
        <v/>
      </c>
      <c r="AA34" s="388" t="e">
        <f t="shared" si="13"/>
        <v>#N/A</v>
      </c>
      <c r="AB34" s="388">
        <f t="shared" si="3"/>
        <v>0</v>
      </c>
      <c r="AC34" s="816">
        <f t="shared" si="14"/>
        <v>0</v>
      </c>
      <c r="AD34" s="817" t="s">
        <v>317</v>
      </c>
      <c r="AE34" s="358"/>
      <c r="AF34" s="818">
        <f>'Ht-Wt'!G31</f>
        <v>0</v>
      </c>
      <c r="AG34" s="819">
        <f>'Ht-Wt'!H31</f>
        <v>0</v>
      </c>
      <c r="AH34" s="820" t="str">
        <f>T('Ht-Wt'!J31)</f>
        <v/>
      </c>
      <c r="AI34" s="358"/>
      <c r="AJ34" s="392" t="str">
        <f>IF(A34="","",IF(AND('APFT Data'!X32=3, 'APFT Data'!AB32=""),"X",""))</f>
        <v/>
      </c>
      <c r="AK34" s="393" t="str">
        <f>'APFT Data'!O32</f>
        <v xml:space="preserve"> </v>
      </c>
      <c r="AL34" s="394" t="str">
        <f>IF(OR(A34="", Admin!X32=""),"",LOOKUP('APFT Data'!H32,'1059 Data'!$AL$38:$AL$43,'1059 Data'!$AK$38:$AK$43))</f>
        <v/>
      </c>
      <c r="AM34" s="395" t="str">
        <f>'APFT Data'!P32</f>
        <v xml:space="preserve"> </v>
      </c>
      <c r="AN34" s="358"/>
    </row>
    <row r="35" spans="1:40" s="292" customFormat="1" ht="15" x14ac:dyDescent="0.25">
      <c r="A35" s="1200" t="str">
        <f>T(Admin!D33)</f>
        <v/>
      </c>
      <c r="B35" s="1201"/>
      <c r="C35" s="1204" t="str">
        <f>Evals!BD32</f>
        <v>SAT</v>
      </c>
      <c r="D35" s="1205"/>
      <c r="E35" s="1206"/>
      <c r="F35" s="247"/>
      <c r="G35" s="1211" t="str">
        <f>Evals!BN32</f>
        <v>SAT</v>
      </c>
      <c r="H35" s="1205"/>
      <c r="I35" s="1206"/>
      <c r="J35" s="247"/>
      <c r="K35" s="267" t="e">
        <f t="shared" si="0"/>
        <v>#N/A</v>
      </c>
      <c r="L35" s="351"/>
      <c r="M35" s="267" t="e">
        <f t="shared" si="1"/>
        <v>#N/A</v>
      </c>
      <c r="N35" s="351"/>
      <c r="O35" s="267" t="str">
        <f t="shared" si="2"/>
        <v>SAT</v>
      </c>
      <c r="P35" s="250">
        <f t="shared" si="4"/>
        <v>0</v>
      </c>
      <c r="Q35" s="250" t="str">
        <f t="shared" si="5"/>
        <v/>
      </c>
      <c r="R35" s="250">
        <f t="shared" si="6"/>
        <v>0</v>
      </c>
      <c r="S35" s="250" t="str">
        <f t="shared" si="7"/>
        <v/>
      </c>
      <c r="T35" s="353" t="str">
        <f t="shared" si="8"/>
        <v/>
      </c>
      <c r="U35" s="353">
        <f t="shared" si="9"/>
        <v>0</v>
      </c>
      <c r="V35" s="267" t="e">
        <f t="shared" si="10"/>
        <v>#N/A</v>
      </c>
      <c r="W35" s="351"/>
      <c r="X35" s="247" t="e">
        <f t="shared" si="11"/>
        <v>#N/A</v>
      </c>
      <c r="Y35" s="352" t="e">
        <f t="shared" si="12"/>
        <v>#N/A</v>
      </c>
      <c r="Z35" s="815" t="str">
        <f>Honors!T34</f>
        <v/>
      </c>
      <c r="AA35" s="388" t="e">
        <f t="shared" si="13"/>
        <v>#N/A</v>
      </c>
      <c r="AB35" s="388">
        <f t="shared" si="3"/>
        <v>0</v>
      </c>
      <c r="AC35" s="816">
        <f t="shared" si="14"/>
        <v>0</v>
      </c>
      <c r="AD35" s="817" t="s">
        <v>317</v>
      </c>
      <c r="AE35" s="358"/>
      <c r="AF35" s="818">
        <f>'Ht-Wt'!G32</f>
        <v>0</v>
      </c>
      <c r="AG35" s="819">
        <f>'Ht-Wt'!H32</f>
        <v>0</v>
      </c>
      <c r="AH35" s="820" t="str">
        <f>T('Ht-Wt'!J32)</f>
        <v/>
      </c>
      <c r="AI35" s="358"/>
      <c r="AJ35" s="392" t="str">
        <f>IF(A35="","",IF(AND('APFT Data'!X33=3, 'APFT Data'!AB33=""),"X",""))</f>
        <v/>
      </c>
      <c r="AK35" s="393" t="str">
        <f>'APFT Data'!O33</f>
        <v xml:space="preserve"> </v>
      </c>
      <c r="AL35" s="394" t="str">
        <f>IF(OR(A35="", Admin!X33=""),"",LOOKUP('APFT Data'!H33,'1059 Data'!$AL$38:$AL$43,'1059 Data'!$AK$38:$AK$43))</f>
        <v/>
      </c>
      <c r="AM35" s="395" t="str">
        <f>'APFT Data'!P33</f>
        <v xml:space="preserve"> </v>
      </c>
      <c r="AN35" s="358"/>
    </row>
    <row r="36" spans="1:40" s="292" customFormat="1" ht="15.75" thickBot="1" x14ac:dyDescent="0.3">
      <c r="A36" s="1202" t="str">
        <f>T(Admin!D34)</f>
        <v/>
      </c>
      <c r="B36" s="1203"/>
      <c r="C36" s="1204" t="str">
        <f>Evals!BD33</f>
        <v>SAT</v>
      </c>
      <c r="D36" s="1205"/>
      <c r="E36" s="1206"/>
      <c r="F36" s="247"/>
      <c r="G36" s="1211" t="str">
        <f>Evals!BN33</f>
        <v>SAT</v>
      </c>
      <c r="H36" s="1205"/>
      <c r="I36" s="1206"/>
      <c r="J36" s="247"/>
      <c r="K36" s="267" t="e">
        <f t="shared" si="0"/>
        <v>#N/A</v>
      </c>
      <c r="L36" s="351"/>
      <c r="M36" s="267" t="e">
        <f t="shared" si="1"/>
        <v>#N/A</v>
      </c>
      <c r="N36" s="351"/>
      <c r="O36" s="267" t="str">
        <f t="shared" si="2"/>
        <v>SAT</v>
      </c>
      <c r="P36" s="250">
        <f t="shared" si="4"/>
        <v>0</v>
      </c>
      <c r="Q36" s="250" t="str">
        <f t="shared" si="5"/>
        <v/>
      </c>
      <c r="R36" s="250">
        <f t="shared" si="6"/>
        <v>0</v>
      </c>
      <c r="S36" s="250" t="str">
        <f t="shared" si="7"/>
        <v/>
      </c>
      <c r="T36" s="353" t="str">
        <f t="shared" si="8"/>
        <v/>
      </c>
      <c r="U36" s="353">
        <f t="shared" si="9"/>
        <v>0</v>
      </c>
      <c r="V36" s="267" t="e">
        <f t="shared" si="10"/>
        <v>#N/A</v>
      </c>
      <c r="W36" s="351"/>
      <c r="X36" s="247" t="e">
        <f t="shared" si="11"/>
        <v>#N/A</v>
      </c>
      <c r="Y36" s="352" t="e">
        <f t="shared" si="12"/>
        <v>#N/A</v>
      </c>
      <c r="Z36" s="815" t="str">
        <f>Honors!T35</f>
        <v/>
      </c>
      <c r="AA36" s="388" t="e">
        <f t="shared" si="13"/>
        <v>#N/A</v>
      </c>
      <c r="AB36" s="388">
        <f t="shared" si="3"/>
        <v>0</v>
      </c>
      <c r="AC36" s="816">
        <f t="shared" si="14"/>
        <v>0</v>
      </c>
      <c r="AD36" s="817" t="s">
        <v>317</v>
      </c>
      <c r="AE36" s="358"/>
      <c r="AF36" s="818">
        <f>'Ht-Wt'!G33</f>
        <v>0</v>
      </c>
      <c r="AG36" s="819">
        <f>'Ht-Wt'!H33</f>
        <v>0</v>
      </c>
      <c r="AH36" s="820" t="str">
        <f>T('Ht-Wt'!J33)</f>
        <v/>
      </c>
      <c r="AI36" s="358"/>
      <c r="AJ36" s="392" t="str">
        <f>IF(A36="","",IF(AND('APFT Data'!X34=3, 'APFT Data'!AB34=""),"X",""))</f>
        <v/>
      </c>
      <c r="AK36" s="393" t="str">
        <f>'APFT Data'!O34</f>
        <v xml:space="preserve"> </v>
      </c>
      <c r="AL36" s="394" t="str">
        <f>IF(OR(A36="", Admin!X34=""),"",LOOKUP('APFT Data'!H34,'1059 Data'!$AL$38:$AL$43,'1059 Data'!$AK$38:$AK$43))</f>
        <v/>
      </c>
      <c r="AM36" s="395" t="str">
        <f>'APFT Data'!P34</f>
        <v xml:space="preserve"> </v>
      </c>
      <c r="AN36" s="358"/>
    </row>
    <row r="37" spans="1:40" s="292" customFormat="1" x14ac:dyDescent="0.2">
      <c r="C37" s="371"/>
      <c r="D37" s="371"/>
      <c r="E37" s="371"/>
      <c r="K37" s="1196" t="s">
        <v>323</v>
      </c>
      <c r="L37" s="1197"/>
      <c r="M37" s="1198" t="s">
        <v>324</v>
      </c>
      <c r="N37" s="1199"/>
      <c r="O37" s="1198" t="s">
        <v>328</v>
      </c>
      <c r="P37" s="1199"/>
      <c r="Q37" s="355"/>
      <c r="R37" s="355"/>
      <c r="S37" s="355"/>
      <c r="U37" s="371"/>
      <c r="V37" s="1190" t="s">
        <v>325</v>
      </c>
      <c r="W37" s="1191"/>
      <c r="Y37" s="1190" t="s">
        <v>165</v>
      </c>
      <c r="Z37" s="1191"/>
      <c r="AA37" s="372"/>
      <c r="AB37" s="372"/>
      <c r="AC37" s="1190" t="s">
        <v>118</v>
      </c>
      <c r="AD37" s="1191"/>
      <c r="AE37" s="372"/>
      <c r="AF37" s="372"/>
      <c r="AG37" s="372"/>
      <c r="AH37" s="372"/>
      <c r="AI37" s="372"/>
      <c r="AJ37" s="372"/>
      <c r="AK37" s="372"/>
      <c r="AL37" s="372"/>
      <c r="AM37" s="372"/>
      <c r="AN37" s="372"/>
    </row>
    <row r="38" spans="1:40" s="292" customFormat="1" x14ac:dyDescent="0.2">
      <c r="C38" s="1094"/>
      <c r="D38" s="1094"/>
      <c r="E38" s="1094"/>
      <c r="F38" s="385"/>
      <c r="G38" s="1094"/>
      <c r="H38" s="1094"/>
      <c r="I38" s="1094"/>
      <c r="J38" s="385"/>
      <c r="Q38" s="821"/>
      <c r="R38" s="821"/>
      <c r="S38" s="821"/>
      <c r="T38" s="795"/>
      <c r="U38" s="822"/>
      <c r="V38" s="823"/>
      <c r="W38" s="823"/>
      <c r="X38" s="385"/>
      <c r="Y38" s="823"/>
      <c r="Z38" s="823"/>
      <c r="AA38" s="824"/>
      <c r="AB38" s="824"/>
      <c r="AC38" s="825">
        <f>U7</f>
        <v>0</v>
      </c>
      <c r="AD38" s="825">
        <f>SUM(Evals!AW37,'1059 Data'!AC38)</f>
        <v>0</v>
      </c>
      <c r="AE38" s="824"/>
      <c r="AF38" s="666"/>
      <c r="AG38" s="666"/>
      <c r="AH38" s="666"/>
      <c r="AI38" s="666"/>
      <c r="AJ38" s="666"/>
      <c r="AK38" s="666"/>
      <c r="AL38" s="666"/>
      <c r="AM38" s="666"/>
      <c r="AN38" s="372"/>
    </row>
    <row r="39" spans="1:40" s="292" customFormat="1" ht="15" x14ac:dyDescent="0.2">
      <c r="C39" s="385"/>
      <c r="D39" s="385"/>
      <c r="E39" s="385"/>
      <c r="F39" s="385"/>
      <c r="G39" s="385"/>
      <c r="H39" s="385"/>
      <c r="I39" s="385"/>
      <c r="J39" s="385"/>
      <c r="K39" s="826" t="s">
        <v>158</v>
      </c>
      <c r="L39" s="827" t="s">
        <v>156</v>
      </c>
      <c r="M39" s="825" t="s">
        <v>158</v>
      </c>
      <c r="N39" s="827" t="s">
        <v>156</v>
      </c>
      <c r="O39" s="828" t="s">
        <v>99</v>
      </c>
      <c r="P39" s="378">
        <v>0</v>
      </c>
      <c r="Q39" s="286"/>
      <c r="R39" s="286"/>
      <c r="S39" s="286"/>
      <c r="T39" s="385"/>
      <c r="U39" s="389"/>
      <c r="V39" s="249" t="s">
        <v>158</v>
      </c>
      <c r="W39" s="249" t="s">
        <v>156</v>
      </c>
      <c r="X39" s="385"/>
      <c r="Y39" s="829" t="s">
        <v>158</v>
      </c>
      <c r="Z39" s="830">
        <v>0.6</v>
      </c>
      <c r="AA39" s="824"/>
      <c r="AB39" s="824"/>
      <c r="AC39" s="825">
        <f t="shared" ref="AC39:AC67" si="15">U8</f>
        <v>0</v>
      </c>
      <c r="AD39" s="825">
        <f>SUM(Evals!AW38,'1059 Data'!AC39)</f>
        <v>0</v>
      </c>
      <c r="AE39" s="824"/>
      <c r="AF39" s="387"/>
      <c r="AG39" s="387"/>
      <c r="AH39" s="387"/>
      <c r="AI39" s="387"/>
      <c r="AJ39" s="445"/>
      <c r="AK39" s="439" t="s">
        <v>318</v>
      </c>
      <c r="AL39" s="831" t="s">
        <v>29</v>
      </c>
      <c r="AM39" s="387"/>
      <c r="AN39" s="372"/>
    </row>
    <row r="40" spans="1:40" s="292" customFormat="1" ht="15" x14ac:dyDescent="0.2">
      <c r="C40" s="286"/>
      <c r="D40" s="279"/>
      <c r="E40" s="279"/>
      <c r="G40" s="286"/>
      <c r="H40" s="279"/>
      <c r="K40" s="826" t="s">
        <v>99</v>
      </c>
      <c r="L40" s="672">
        <v>1</v>
      </c>
      <c r="M40" s="825" t="s">
        <v>99</v>
      </c>
      <c r="N40" s="672">
        <v>1</v>
      </c>
      <c r="O40" s="828" t="s">
        <v>158</v>
      </c>
      <c r="P40" s="378">
        <v>1</v>
      </c>
      <c r="Q40" s="286"/>
      <c r="R40" s="286"/>
      <c r="S40" s="286"/>
      <c r="T40" s="389"/>
      <c r="U40" s="389"/>
      <c r="V40" s="829" t="s">
        <v>99</v>
      </c>
      <c r="W40" s="832">
        <v>1</v>
      </c>
      <c r="Y40" s="829" t="s">
        <v>158</v>
      </c>
      <c r="Z40" s="833">
        <f>SUM(Z39+0.01%)</f>
        <v>0.60009999999999997</v>
      </c>
      <c r="AA40" s="824"/>
      <c r="AB40" s="824"/>
      <c r="AC40" s="825">
        <f t="shared" si="15"/>
        <v>0</v>
      </c>
      <c r="AD40" s="825">
        <f>SUM(Evals!AW39,'1059 Data'!AC40)</f>
        <v>0</v>
      </c>
      <c r="AE40" s="824"/>
      <c r="AF40" s="372"/>
      <c r="AG40" s="252"/>
      <c r="AH40" s="252"/>
      <c r="AI40" s="360"/>
      <c r="AJ40" s="445"/>
      <c r="AK40" s="439" t="s">
        <v>318</v>
      </c>
      <c r="AL40" s="831" t="s">
        <v>30</v>
      </c>
      <c r="AM40" s="372"/>
      <c r="AN40" s="252"/>
    </row>
    <row r="41" spans="1:40" s="292" customFormat="1" ht="15" x14ac:dyDescent="0.2">
      <c r="C41" s="286"/>
      <c r="D41" s="279"/>
      <c r="E41" s="279"/>
      <c r="G41" s="286"/>
      <c r="H41" s="279"/>
      <c r="K41" s="834" t="s">
        <v>99</v>
      </c>
      <c r="L41" s="378">
        <v>2</v>
      </c>
      <c r="M41" s="835" t="s">
        <v>99</v>
      </c>
      <c r="N41" s="378">
        <v>2</v>
      </c>
      <c r="O41" s="828" t="s">
        <v>98</v>
      </c>
      <c r="P41" s="378">
        <v>3</v>
      </c>
      <c r="Q41" s="286"/>
      <c r="R41" s="286"/>
      <c r="S41" s="286"/>
      <c r="T41" s="389"/>
      <c r="U41" s="389"/>
      <c r="V41" s="829" t="s">
        <v>99</v>
      </c>
      <c r="W41" s="832">
        <v>2</v>
      </c>
      <c r="Y41" s="829" t="s">
        <v>158</v>
      </c>
      <c r="Z41" s="833">
        <f t="shared" ref="Z41:Z104" si="16">SUM(Z40+0.01%)</f>
        <v>0.60019999999999996</v>
      </c>
      <c r="AA41" s="824"/>
      <c r="AB41" s="824"/>
      <c r="AC41" s="825">
        <f t="shared" si="15"/>
        <v>0</v>
      </c>
      <c r="AD41" s="825">
        <f>SUM(Evals!AW40,'1059 Data'!AC41)</f>
        <v>0</v>
      </c>
      <c r="AE41" s="824"/>
      <c r="AF41" s="372"/>
      <c r="AG41" s="252"/>
      <c r="AH41" s="252"/>
      <c r="AI41" s="360"/>
      <c r="AJ41" s="445"/>
      <c r="AK41" s="439" t="s">
        <v>318</v>
      </c>
      <c r="AL41" s="831" t="s">
        <v>28</v>
      </c>
      <c r="AM41" s="372"/>
      <c r="AN41" s="252"/>
    </row>
    <row r="42" spans="1:40" s="292" customFormat="1" ht="15" x14ac:dyDescent="0.2">
      <c r="C42" s="286"/>
      <c r="D42" s="279"/>
      <c r="E42" s="279"/>
      <c r="G42" s="286"/>
      <c r="H42" s="279"/>
      <c r="K42" s="834" t="s">
        <v>99</v>
      </c>
      <c r="L42" s="378">
        <v>3</v>
      </c>
      <c r="M42" s="835" t="s">
        <v>99</v>
      </c>
      <c r="N42" s="378">
        <v>3</v>
      </c>
      <c r="O42" s="286"/>
      <c r="P42" s="286"/>
      <c r="Q42" s="286"/>
      <c r="R42" s="286"/>
      <c r="S42" s="286"/>
      <c r="T42" s="389"/>
      <c r="U42" s="389"/>
      <c r="V42" s="829" t="s">
        <v>98</v>
      </c>
      <c r="W42" s="832">
        <v>3</v>
      </c>
      <c r="Y42" s="829" t="s">
        <v>158</v>
      </c>
      <c r="Z42" s="833">
        <f t="shared" si="16"/>
        <v>0.60029999999999994</v>
      </c>
      <c r="AA42" s="824"/>
      <c r="AB42" s="824"/>
      <c r="AC42" s="825">
        <f t="shared" si="15"/>
        <v>0</v>
      </c>
      <c r="AD42" s="825">
        <f>SUM(Evals!AW41,'1059 Data'!AC42)</f>
        <v>0</v>
      </c>
      <c r="AE42" s="824"/>
      <c r="AF42" s="372"/>
      <c r="AG42" s="252"/>
      <c r="AH42" s="252"/>
      <c r="AI42" s="360"/>
      <c r="AJ42" s="445"/>
      <c r="AK42" s="439" t="s">
        <v>319</v>
      </c>
      <c r="AL42" s="831" t="s">
        <v>178</v>
      </c>
      <c r="AM42" s="372"/>
      <c r="AN42" s="252"/>
    </row>
    <row r="43" spans="1:40" s="292" customFormat="1" ht="15" x14ac:dyDescent="0.2">
      <c r="C43" s="286"/>
      <c r="D43" s="279"/>
      <c r="E43" s="279"/>
      <c r="G43" s="286"/>
      <c r="H43" s="279"/>
      <c r="K43" s="834" t="s">
        <v>99</v>
      </c>
      <c r="L43" s="378">
        <v>4</v>
      </c>
      <c r="M43" s="835" t="s">
        <v>99</v>
      </c>
      <c r="N43" s="378">
        <v>4</v>
      </c>
      <c r="O43" s="286"/>
      <c r="P43" s="286"/>
      <c r="Q43" s="286"/>
      <c r="R43" s="286"/>
      <c r="S43" s="286"/>
      <c r="T43" s="389"/>
      <c r="U43" s="389"/>
      <c r="V43" s="389"/>
      <c r="W43" s="279"/>
      <c r="Y43" s="829" t="s">
        <v>158</v>
      </c>
      <c r="Z43" s="833">
        <f t="shared" si="16"/>
        <v>0.60039999999999993</v>
      </c>
      <c r="AA43" s="360"/>
      <c r="AB43" s="360"/>
      <c r="AC43" s="825">
        <f t="shared" si="15"/>
        <v>0</v>
      </c>
      <c r="AD43" s="825">
        <f>SUM(Evals!AW42,'1059 Data'!AC43)</f>
        <v>0</v>
      </c>
      <c r="AE43" s="360"/>
      <c r="AF43" s="372"/>
      <c r="AG43" s="252"/>
      <c r="AH43" s="252"/>
      <c r="AI43" s="360"/>
      <c r="AJ43" s="445"/>
      <c r="AK43" s="439" t="s">
        <v>319</v>
      </c>
      <c r="AL43" s="831" t="s">
        <v>179</v>
      </c>
      <c r="AM43" s="372"/>
      <c r="AN43" s="252"/>
    </row>
    <row r="44" spans="1:40" s="292" customFormat="1" x14ac:dyDescent="0.2">
      <c r="C44" s="286"/>
      <c r="D44" s="279"/>
      <c r="E44" s="279"/>
      <c r="G44" s="286"/>
      <c r="H44" s="279"/>
      <c r="K44" s="834" t="s">
        <v>98</v>
      </c>
      <c r="L44" s="378">
        <v>5</v>
      </c>
      <c r="M44" s="835" t="s">
        <v>99</v>
      </c>
      <c r="N44" s="378">
        <v>5</v>
      </c>
      <c r="Q44" s="286"/>
      <c r="R44" s="286"/>
      <c r="S44" s="286"/>
      <c r="T44" s="389"/>
      <c r="U44" s="389"/>
      <c r="V44" s="389"/>
      <c r="W44" s="279"/>
      <c r="Y44" s="829" t="s">
        <v>158</v>
      </c>
      <c r="Z44" s="833">
        <f t="shared" si="16"/>
        <v>0.60049999999999992</v>
      </c>
      <c r="AA44" s="372"/>
      <c r="AB44" s="372"/>
      <c r="AC44" s="825">
        <f t="shared" si="15"/>
        <v>0</v>
      </c>
      <c r="AD44" s="825">
        <f>SUM(Evals!AW43,'1059 Data'!AC44)</f>
        <v>0</v>
      </c>
      <c r="AE44" s="372"/>
      <c r="AF44" s="372"/>
      <c r="AG44" s="252"/>
      <c r="AH44" s="252"/>
      <c r="AI44" s="360"/>
      <c r="AJ44" s="372"/>
      <c r="AK44" s="372"/>
      <c r="AL44" s="372"/>
      <c r="AM44" s="372"/>
      <c r="AN44" s="252"/>
    </row>
    <row r="45" spans="1:40" s="292" customFormat="1" x14ac:dyDescent="0.2">
      <c r="C45" s="286"/>
      <c r="D45" s="279"/>
      <c r="E45" s="279"/>
      <c r="G45" s="286"/>
      <c r="H45" s="279"/>
      <c r="K45" s="389"/>
      <c r="L45" s="286"/>
      <c r="M45" s="835" t="s">
        <v>99</v>
      </c>
      <c r="N45" s="378">
        <v>6</v>
      </c>
      <c r="Q45" s="286"/>
      <c r="R45" s="286"/>
      <c r="S45" s="286"/>
      <c r="T45" s="389"/>
      <c r="U45" s="389"/>
      <c r="V45" s="389"/>
      <c r="W45" s="279"/>
      <c r="Y45" s="829" t="s">
        <v>158</v>
      </c>
      <c r="Z45" s="833">
        <f t="shared" si="16"/>
        <v>0.60059999999999991</v>
      </c>
      <c r="AA45" s="372"/>
      <c r="AB45" s="372"/>
      <c r="AC45" s="825">
        <f t="shared" si="15"/>
        <v>0</v>
      </c>
      <c r="AD45" s="825">
        <f>SUM(Evals!AW44,'1059 Data'!AC45)</f>
        <v>0</v>
      </c>
      <c r="AE45" s="372"/>
      <c r="AF45" s="372"/>
      <c r="AG45" s="252"/>
      <c r="AH45" s="252"/>
      <c r="AI45" s="360"/>
      <c r="AJ45" s="372"/>
      <c r="AK45" s="372"/>
      <c r="AL45" s="372"/>
      <c r="AM45" s="372"/>
      <c r="AN45" s="252"/>
    </row>
    <row r="46" spans="1:40" s="292" customFormat="1" x14ac:dyDescent="0.2">
      <c r="C46" s="286"/>
      <c r="D46" s="279"/>
      <c r="E46" s="279"/>
      <c r="G46" s="286"/>
      <c r="H46" s="279"/>
      <c r="K46" s="389"/>
      <c r="L46" s="286"/>
      <c r="M46" s="835" t="s">
        <v>99</v>
      </c>
      <c r="N46" s="378">
        <v>7</v>
      </c>
      <c r="Q46" s="286"/>
      <c r="R46" s="286"/>
      <c r="S46" s="286"/>
      <c r="T46" s="389"/>
      <c r="U46" s="389"/>
      <c r="V46" s="389"/>
      <c r="W46" s="279"/>
      <c r="Y46" s="829" t="s">
        <v>158</v>
      </c>
      <c r="Z46" s="833">
        <f t="shared" si="16"/>
        <v>0.6006999999999999</v>
      </c>
      <c r="AA46" s="372"/>
      <c r="AB46" s="372"/>
      <c r="AC46" s="825">
        <f t="shared" si="15"/>
        <v>0</v>
      </c>
      <c r="AD46" s="825">
        <f>SUM(Evals!AW45,'1059 Data'!AC46)</f>
        <v>0</v>
      </c>
      <c r="AE46" s="372"/>
      <c r="AF46" s="372"/>
      <c r="AG46" s="386"/>
      <c r="AH46" s="386"/>
      <c r="AI46" s="360"/>
      <c r="AJ46" s="372"/>
      <c r="AK46" s="372"/>
      <c r="AL46" s="372"/>
      <c r="AM46" s="372"/>
      <c r="AN46" s="252"/>
    </row>
    <row r="47" spans="1:40" s="292" customFormat="1" x14ac:dyDescent="0.2">
      <c r="C47" s="286"/>
      <c r="D47" s="279"/>
      <c r="E47" s="279"/>
      <c r="G47" s="286"/>
      <c r="H47" s="279"/>
      <c r="K47" s="389"/>
      <c r="L47" s="286"/>
      <c r="M47" s="835" t="s">
        <v>99</v>
      </c>
      <c r="N47" s="378">
        <v>8</v>
      </c>
      <c r="O47" s="286"/>
      <c r="P47" s="286"/>
      <c r="Q47" s="286"/>
      <c r="R47" s="286"/>
      <c r="S47" s="286"/>
      <c r="T47" s="389"/>
      <c r="U47" s="389"/>
      <c r="V47" s="389"/>
      <c r="W47" s="279"/>
      <c r="Y47" s="829" t="s">
        <v>158</v>
      </c>
      <c r="Z47" s="833">
        <f t="shared" si="16"/>
        <v>0.60079999999999989</v>
      </c>
      <c r="AA47" s="372"/>
      <c r="AB47" s="372"/>
      <c r="AC47" s="825">
        <f t="shared" si="15"/>
        <v>0</v>
      </c>
      <c r="AD47" s="825">
        <f>SUM(Evals!AW46,'1059 Data'!AC47)</f>
        <v>0</v>
      </c>
      <c r="AE47" s="372"/>
      <c r="AF47" s="372"/>
      <c r="AG47" s="386"/>
      <c r="AH47" s="386"/>
      <c r="AI47" s="360"/>
      <c r="AJ47" s="372"/>
      <c r="AK47" s="372"/>
      <c r="AL47" s="372"/>
      <c r="AM47" s="372"/>
      <c r="AN47" s="252"/>
    </row>
    <row r="48" spans="1:40" s="292" customFormat="1" x14ac:dyDescent="0.2">
      <c r="C48" s="286"/>
      <c r="D48" s="279"/>
      <c r="E48" s="279"/>
      <c r="G48" s="286"/>
      <c r="H48" s="279"/>
      <c r="K48" s="389"/>
      <c r="L48" s="286"/>
      <c r="M48" s="835" t="s">
        <v>99</v>
      </c>
      <c r="N48" s="378">
        <v>9</v>
      </c>
      <c r="O48" s="286"/>
      <c r="P48" s="286"/>
      <c r="Q48" s="286"/>
      <c r="R48" s="286"/>
      <c r="S48" s="286"/>
      <c r="T48" s="389"/>
      <c r="U48" s="389"/>
      <c r="V48" s="389"/>
      <c r="W48" s="279"/>
      <c r="Y48" s="829" t="s">
        <v>158</v>
      </c>
      <c r="Z48" s="833">
        <f t="shared" si="16"/>
        <v>0.60089999999999988</v>
      </c>
      <c r="AA48" s="372"/>
      <c r="AB48" s="372"/>
      <c r="AC48" s="825">
        <f t="shared" si="15"/>
        <v>0</v>
      </c>
      <c r="AD48" s="825">
        <f>SUM(Evals!AW47,'1059 Data'!AC48)</f>
        <v>0</v>
      </c>
      <c r="AE48" s="372"/>
      <c r="AF48" s="372"/>
      <c r="AG48" s="386"/>
      <c r="AH48" s="386"/>
      <c r="AI48" s="360"/>
      <c r="AJ48" s="372"/>
      <c r="AK48" s="372"/>
      <c r="AL48" s="372"/>
      <c r="AM48" s="372"/>
      <c r="AN48" s="252"/>
    </row>
    <row r="49" spans="3:40" s="292" customFormat="1" x14ac:dyDescent="0.2">
      <c r="C49" s="286"/>
      <c r="D49" s="279"/>
      <c r="E49" s="279"/>
      <c r="G49" s="286"/>
      <c r="H49" s="279"/>
      <c r="K49" s="389"/>
      <c r="L49" s="286"/>
      <c r="M49" s="835" t="s">
        <v>99</v>
      </c>
      <c r="N49" s="378">
        <v>10</v>
      </c>
      <c r="O49" s="286"/>
      <c r="P49" s="286"/>
      <c r="Q49" s="286"/>
      <c r="R49" s="286"/>
      <c r="S49" s="286"/>
      <c r="T49" s="389"/>
      <c r="U49" s="389"/>
      <c r="V49" s="389"/>
      <c r="W49" s="279"/>
      <c r="Y49" s="829" t="s">
        <v>158</v>
      </c>
      <c r="Z49" s="833">
        <f t="shared" si="16"/>
        <v>0.60099999999999987</v>
      </c>
      <c r="AA49" s="372"/>
      <c r="AB49" s="372"/>
      <c r="AC49" s="825">
        <f t="shared" si="15"/>
        <v>0</v>
      </c>
      <c r="AD49" s="825">
        <f>SUM(Evals!AW48,'1059 Data'!AC49)</f>
        <v>0</v>
      </c>
      <c r="AE49" s="372"/>
      <c r="AF49" s="372"/>
      <c r="AG49" s="386"/>
      <c r="AH49" s="386"/>
      <c r="AI49" s="360"/>
      <c r="AJ49" s="372"/>
      <c r="AK49" s="372"/>
      <c r="AL49" s="372"/>
      <c r="AM49" s="372"/>
      <c r="AN49" s="252"/>
    </row>
    <row r="50" spans="3:40" s="292" customFormat="1" x14ac:dyDescent="0.2">
      <c r="C50" s="286"/>
      <c r="D50" s="279"/>
      <c r="E50" s="279"/>
      <c r="G50" s="286"/>
      <c r="H50" s="279"/>
      <c r="K50" s="389"/>
      <c r="L50" s="286"/>
      <c r="M50" s="835" t="s">
        <v>99</v>
      </c>
      <c r="N50" s="378">
        <v>11</v>
      </c>
      <c r="O50" s="286"/>
      <c r="P50" s="286"/>
      <c r="Q50" s="286"/>
      <c r="R50" s="286"/>
      <c r="S50" s="286"/>
      <c r="T50" s="389"/>
      <c r="U50" s="389"/>
      <c r="V50" s="389"/>
      <c r="W50" s="279"/>
      <c r="Y50" s="829" t="s">
        <v>158</v>
      </c>
      <c r="Z50" s="833">
        <f t="shared" si="16"/>
        <v>0.60109999999999986</v>
      </c>
      <c r="AA50" s="372"/>
      <c r="AB50" s="372"/>
      <c r="AC50" s="825">
        <f t="shared" si="15"/>
        <v>0</v>
      </c>
      <c r="AD50" s="825">
        <f>SUM(Evals!AW49,'1059 Data'!AC50)</f>
        <v>0</v>
      </c>
      <c r="AE50" s="372"/>
      <c r="AF50" s="372"/>
      <c r="AG50" s="386"/>
      <c r="AH50" s="386"/>
      <c r="AI50" s="360"/>
      <c r="AJ50" s="372"/>
      <c r="AK50" s="372"/>
      <c r="AL50" s="372"/>
      <c r="AM50" s="372"/>
      <c r="AN50" s="252"/>
    </row>
    <row r="51" spans="3:40" s="292" customFormat="1" x14ac:dyDescent="0.2">
      <c r="C51" s="286"/>
      <c r="D51" s="279"/>
      <c r="E51" s="279"/>
      <c r="G51" s="286"/>
      <c r="H51" s="279"/>
      <c r="K51" s="389"/>
      <c r="L51" s="286"/>
      <c r="M51" s="835" t="s">
        <v>99</v>
      </c>
      <c r="N51" s="378">
        <v>12</v>
      </c>
      <c r="O51" s="286"/>
      <c r="P51" s="286"/>
      <c r="Q51" s="286"/>
      <c r="R51" s="286"/>
      <c r="S51" s="286"/>
      <c r="T51" s="389"/>
      <c r="U51" s="389"/>
      <c r="V51" s="389"/>
      <c r="W51" s="279"/>
      <c r="Y51" s="829" t="s">
        <v>158</v>
      </c>
      <c r="Z51" s="833">
        <f t="shared" si="16"/>
        <v>0.60119999999999985</v>
      </c>
      <c r="AA51" s="372"/>
      <c r="AB51" s="372"/>
      <c r="AC51" s="825">
        <f t="shared" si="15"/>
        <v>0</v>
      </c>
      <c r="AD51" s="825">
        <f>SUM(Evals!AW50,'1059 Data'!AC51)</f>
        <v>0</v>
      </c>
      <c r="AE51" s="372"/>
      <c r="AF51" s="372"/>
      <c r="AG51" s="386"/>
      <c r="AH51" s="386"/>
      <c r="AI51" s="360"/>
      <c r="AJ51" s="372"/>
      <c r="AK51" s="372"/>
      <c r="AL51" s="372"/>
      <c r="AM51" s="372"/>
      <c r="AN51" s="252"/>
    </row>
    <row r="52" spans="3:40" s="292" customFormat="1" x14ac:dyDescent="0.2">
      <c r="C52" s="286"/>
      <c r="D52" s="279"/>
      <c r="E52" s="279"/>
      <c r="G52" s="286"/>
      <c r="H52" s="279"/>
      <c r="K52" s="389"/>
      <c r="L52" s="286"/>
      <c r="M52" s="835" t="s">
        <v>99</v>
      </c>
      <c r="N52" s="378">
        <v>13</v>
      </c>
      <c r="O52" s="286"/>
      <c r="P52" s="286"/>
      <c r="Q52" s="286"/>
      <c r="R52" s="286"/>
      <c r="S52" s="286"/>
      <c r="T52" s="389"/>
      <c r="U52" s="389"/>
      <c r="V52" s="389"/>
      <c r="W52" s="279"/>
      <c r="Y52" s="829" t="s">
        <v>158</v>
      </c>
      <c r="Z52" s="833">
        <f t="shared" si="16"/>
        <v>0.60129999999999983</v>
      </c>
      <c r="AA52" s="372"/>
      <c r="AB52" s="372"/>
      <c r="AC52" s="825">
        <f t="shared" si="15"/>
        <v>0</v>
      </c>
      <c r="AD52" s="825">
        <f>SUM(Evals!AW51,'1059 Data'!AC52)</f>
        <v>0</v>
      </c>
      <c r="AE52" s="372"/>
      <c r="AF52" s="372"/>
      <c r="AG52" s="386"/>
      <c r="AH52" s="386"/>
      <c r="AI52" s="360"/>
      <c r="AJ52" s="372"/>
      <c r="AK52" s="372"/>
      <c r="AL52" s="372"/>
      <c r="AM52" s="372"/>
      <c r="AN52" s="252"/>
    </row>
    <row r="53" spans="3:40" s="292" customFormat="1" x14ac:dyDescent="0.2">
      <c r="C53" s="286"/>
      <c r="D53" s="279"/>
      <c r="E53" s="279"/>
      <c r="G53" s="286"/>
      <c r="H53" s="279"/>
      <c r="K53" s="389"/>
      <c r="L53" s="286"/>
      <c r="M53" s="835" t="s">
        <v>99</v>
      </c>
      <c r="N53" s="378">
        <v>14</v>
      </c>
      <c r="O53" s="286"/>
      <c r="P53" s="286"/>
      <c r="Q53" s="286"/>
      <c r="R53" s="286"/>
      <c r="S53" s="286"/>
      <c r="T53" s="389"/>
      <c r="U53" s="389"/>
      <c r="V53" s="389"/>
      <c r="W53" s="279"/>
      <c r="Y53" s="829" t="s">
        <v>158</v>
      </c>
      <c r="Z53" s="833">
        <f t="shared" si="16"/>
        <v>0.60139999999999982</v>
      </c>
      <c r="AA53" s="372"/>
      <c r="AB53" s="372"/>
      <c r="AC53" s="825">
        <f t="shared" si="15"/>
        <v>0</v>
      </c>
      <c r="AD53" s="825">
        <f>SUM(Evals!AW52,'1059 Data'!AC53)</f>
        <v>0</v>
      </c>
      <c r="AE53" s="372"/>
      <c r="AF53" s="372"/>
      <c r="AG53" s="386"/>
      <c r="AH53" s="386"/>
      <c r="AI53" s="360"/>
      <c r="AJ53" s="372"/>
      <c r="AK53" s="372"/>
      <c r="AL53" s="372"/>
      <c r="AM53" s="372"/>
      <c r="AN53" s="252"/>
    </row>
    <row r="54" spans="3:40" s="292" customFormat="1" x14ac:dyDescent="0.2">
      <c r="C54" s="286"/>
      <c r="D54" s="279"/>
      <c r="E54" s="279"/>
      <c r="G54" s="286"/>
      <c r="H54" s="279"/>
      <c r="K54" s="389"/>
      <c r="L54" s="286"/>
      <c r="M54" s="835" t="s">
        <v>99</v>
      </c>
      <c r="N54" s="378">
        <v>15</v>
      </c>
      <c r="O54" s="286"/>
      <c r="P54" s="286"/>
      <c r="Q54" s="286"/>
      <c r="R54" s="286"/>
      <c r="S54" s="286"/>
      <c r="T54" s="389"/>
      <c r="U54" s="389"/>
      <c r="V54" s="389"/>
      <c r="W54" s="279"/>
      <c r="Y54" s="829" t="s">
        <v>158</v>
      </c>
      <c r="Z54" s="833">
        <f t="shared" si="16"/>
        <v>0.60149999999999981</v>
      </c>
      <c r="AA54" s="372"/>
      <c r="AB54" s="372"/>
      <c r="AC54" s="825">
        <f t="shared" si="15"/>
        <v>0</v>
      </c>
      <c r="AD54" s="825">
        <f>SUM(Evals!AW53,'1059 Data'!AC54)</f>
        <v>0</v>
      </c>
      <c r="AE54" s="372"/>
      <c r="AF54" s="372"/>
      <c r="AG54" s="386"/>
      <c r="AH54" s="386"/>
      <c r="AI54" s="360"/>
      <c r="AJ54" s="372"/>
      <c r="AK54" s="372"/>
      <c r="AL54" s="372"/>
      <c r="AM54" s="372"/>
      <c r="AN54" s="252"/>
    </row>
    <row r="55" spans="3:40" s="292" customFormat="1" x14ac:dyDescent="0.2">
      <c r="C55" s="286"/>
      <c r="D55" s="279"/>
      <c r="E55" s="279"/>
      <c r="G55" s="286"/>
      <c r="H55" s="279"/>
      <c r="K55" s="389"/>
      <c r="L55" s="286"/>
      <c r="M55" s="835" t="s">
        <v>99</v>
      </c>
      <c r="N55" s="378">
        <v>16</v>
      </c>
      <c r="O55" s="286"/>
      <c r="P55" s="286"/>
      <c r="Q55" s="286"/>
      <c r="R55" s="286"/>
      <c r="S55" s="286"/>
      <c r="T55" s="389"/>
      <c r="U55" s="389"/>
      <c r="V55" s="389"/>
      <c r="W55" s="279"/>
      <c r="Y55" s="829" t="s">
        <v>158</v>
      </c>
      <c r="Z55" s="833">
        <f t="shared" si="16"/>
        <v>0.6015999999999998</v>
      </c>
      <c r="AA55" s="372"/>
      <c r="AB55" s="372"/>
      <c r="AC55" s="825">
        <f t="shared" si="15"/>
        <v>0</v>
      </c>
      <c r="AD55" s="825">
        <f>SUM(Evals!AW54,'1059 Data'!AC55)</f>
        <v>0</v>
      </c>
      <c r="AE55" s="372"/>
      <c r="AF55" s="372"/>
      <c r="AG55" s="386"/>
      <c r="AH55" s="386"/>
      <c r="AI55" s="360"/>
      <c r="AJ55" s="372"/>
      <c r="AK55" s="372"/>
      <c r="AL55" s="372"/>
      <c r="AM55" s="372"/>
      <c r="AN55" s="252"/>
    </row>
    <row r="56" spans="3:40" s="292" customFormat="1" x14ac:dyDescent="0.2">
      <c r="C56" s="286"/>
      <c r="D56" s="279"/>
      <c r="E56" s="279"/>
      <c r="G56" s="286"/>
      <c r="H56" s="279"/>
      <c r="K56" s="389"/>
      <c r="L56" s="286"/>
      <c r="M56" s="835" t="s">
        <v>99</v>
      </c>
      <c r="N56" s="378">
        <v>17</v>
      </c>
      <c r="O56" s="286"/>
      <c r="P56" s="286"/>
      <c r="Q56" s="286"/>
      <c r="R56" s="286"/>
      <c r="S56" s="286"/>
      <c r="T56" s="389"/>
      <c r="U56" s="389"/>
      <c r="V56" s="389"/>
      <c r="W56" s="279"/>
      <c r="Y56" s="829" t="s">
        <v>158</v>
      </c>
      <c r="Z56" s="833">
        <f t="shared" si="16"/>
        <v>0.60169999999999979</v>
      </c>
      <c r="AA56" s="372"/>
      <c r="AB56" s="372"/>
      <c r="AC56" s="825">
        <f t="shared" si="15"/>
        <v>0</v>
      </c>
      <c r="AD56" s="825">
        <f>SUM(Evals!AW55,'1059 Data'!AC56)</f>
        <v>0</v>
      </c>
      <c r="AE56" s="372"/>
      <c r="AF56" s="372"/>
      <c r="AG56" s="386"/>
      <c r="AH56" s="386"/>
      <c r="AI56" s="360"/>
      <c r="AJ56" s="372"/>
      <c r="AK56" s="372"/>
      <c r="AL56" s="372"/>
      <c r="AM56" s="372"/>
      <c r="AN56" s="252"/>
    </row>
    <row r="57" spans="3:40" s="292" customFormat="1" x14ac:dyDescent="0.2">
      <c r="C57" s="286"/>
      <c r="D57" s="279"/>
      <c r="E57" s="279"/>
      <c r="G57" s="286"/>
      <c r="H57" s="279"/>
      <c r="K57" s="389"/>
      <c r="L57" s="286"/>
      <c r="M57" s="835" t="s">
        <v>98</v>
      </c>
      <c r="N57" s="378">
        <v>18</v>
      </c>
      <c r="O57" s="286"/>
      <c r="P57" s="286"/>
      <c r="Q57" s="286"/>
      <c r="R57" s="286"/>
      <c r="S57" s="286"/>
      <c r="T57" s="389"/>
      <c r="U57" s="389"/>
      <c r="V57" s="389"/>
      <c r="W57" s="279"/>
      <c r="Y57" s="829" t="s">
        <v>158</v>
      </c>
      <c r="Z57" s="833">
        <f t="shared" si="16"/>
        <v>0.60179999999999978</v>
      </c>
      <c r="AA57" s="372"/>
      <c r="AB57" s="372"/>
      <c r="AC57" s="825">
        <f t="shared" si="15"/>
        <v>0</v>
      </c>
      <c r="AD57" s="825">
        <f>SUM(Evals!AW56,'1059 Data'!AC57)</f>
        <v>0</v>
      </c>
      <c r="AE57" s="372"/>
      <c r="AF57" s="372"/>
      <c r="AG57" s="386"/>
      <c r="AH57" s="386"/>
      <c r="AI57" s="360"/>
      <c r="AJ57" s="372"/>
      <c r="AK57" s="372"/>
      <c r="AL57" s="372"/>
      <c r="AM57" s="372"/>
      <c r="AN57" s="252"/>
    </row>
    <row r="58" spans="3:40" s="292" customFormat="1" x14ac:dyDescent="0.2">
      <c r="C58" s="286"/>
      <c r="D58" s="279"/>
      <c r="E58" s="279"/>
      <c r="G58" s="286"/>
      <c r="H58" s="279"/>
      <c r="K58" s="389"/>
      <c r="L58" s="286"/>
      <c r="M58" s="835" t="s">
        <v>98</v>
      </c>
      <c r="N58" s="378">
        <v>19</v>
      </c>
      <c r="O58" s="286"/>
      <c r="P58" s="286"/>
      <c r="Q58" s="286"/>
      <c r="R58" s="286"/>
      <c r="S58" s="286"/>
      <c r="T58" s="389"/>
      <c r="U58" s="389"/>
      <c r="V58" s="389"/>
      <c r="W58" s="279"/>
      <c r="Y58" s="829" t="s">
        <v>158</v>
      </c>
      <c r="Z58" s="833">
        <f t="shared" si="16"/>
        <v>0.60189999999999977</v>
      </c>
      <c r="AA58" s="372"/>
      <c r="AB58" s="372"/>
      <c r="AC58" s="825">
        <f t="shared" si="15"/>
        <v>0</v>
      </c>
      <c r="AD58" s="825">
        <f>SUM(Evals!AW57,'1059 Data'!AC58)</f>
        <v>0</v>
      </c>
      <c r="AE58" s="372"/>
      <c r="AF58" s="372"/>
      <c r="AG58" s="386"/>
      <c r="AH58" s="386"/>
      <c r="AI58" s="360"/>
      <c r="AJ58" s="372"/>
      <c r="AK58" s="372"/>
      <c r="AL58" s="372"/>
      <c r="AM58" s="372"/>
      <c r="AN58" s="252"/>
    </row>
    <row r="59" spans="3:40" s="292" customFormat="1" x14ac:dyDescent="0.2">
      <c r="C59" s="286"/>
      <c r="D59" s="279"/>
      <c r="E59" s="279"/>
      <c r="G59" s="286"/>
      <c r="H59" s="279"/>
      <c r="K59" s="389"/>
      <c r="L59" s="286"/>
      <c r="M59" s="835" t="s">
        <v>98</v>
      </c>
      <c r="N59" s="378">
        <v>20</v>
      </c>
      <c r="O59" s="286"/>
      <c r="P59" s="286"/>
      <c r="Q59" s="286"/>
      <c r="R59" s="286"/>
      <c r="S59" s="286"/>
      <c r="T59" s="389"/>
      <c r="U59" s="389"/>
      <c r="V59" s="389"/>
      <c r="W59" s="279"/>
      <c r="Y59" s="829" t="s">
        <v>158</v>
      </c>
      <c r="Z59" s="833">
        <f t="shared" si="16"/>
        <v>0.60199999999999976</v>
      </c>
      <c r="AA59" s="372"/>
      <c r="AB59" s="372"/>
      <c r="AC59" s="825">
        <f t="shared" si="15"/>
        <v>0</v>
      </c>
      <c r="AD59" s="825">
        <f>SUM(Evals!AW58,'1059 Data'!AC59)</f>
        <v>0</v>
      </c>
      <c r="AE59" s="372"/>
      <c r="AF59" s="372"/>
      <c r="AG59" s="386"/>
      <c r="AH59" s="386"/>
      <c r="AI59" s="360"/>
      <c r="AJ59" s="372"/>
      <c r="AK59" s="372"/>
      <c r="AL59" s="372"/>
      <c r="AM59" s="372"/>
      <c r="AN59" s="252"/>
    </row>
    <row r="60" spans="3:40" s="292" customFormat="1" x14ac:dyDescent="0.2">
      <c r="C60" s="286"/>
      <c r="D60" s="279"/>
      <c r="E60" s="279"/>
      <c r="G60" s="286"/>
      <c r="H60" s="279"/>
      <c r="K60" s="389"/>
      <c r="L60" s="286"/>
      <c r="M60" s="286"/>
      <c r="N60" s="286"/>
      <c r="O60" s="286"/>
      <c r="P60" s="286"/>
      <c r="Q60" s="286"/>
      <c r="R60" s="286"/>
      <c r="S60" s="286"/>
      <c r="T60" s="389"/>
      <c r="U60" s="389"/>
      <c r="V60" s="389"/>
      <c r="W60" s="279"/>
      <c r="Y60" s="829" t="s">
        <v>158</v>
      </c>
      <c r="Z60" s="833">
        <f t="shared" si="16"/>
        <v>0.60209999999999975</v>
      </c>
      <c r="AA60" s="372"/>
      <c r="AB60" s="372"/>
      <c r="AC60" s="825">
        <f t="shared" si="15"/>
        <v>0</v>
      </c>
      <c r="AD60" s="825">
        <f>SUM(Evals!AW59,'1059 Data'!AC60)</f>
        <v>0</v>
      </c>
      <c r="AE60" s="372"/>
      <c r="AF60" s="372"/>
      <c r="AG60" s="372"/>
      <c r="AH60" s="372"/>
      <c r="AI60" s="360"/>
      <c r="AJ60" s="372"/>
      <c r="AK60" s="372"/>
      <c r="AL60" s="372"/>
      <c r="AM60" s="372"/>
      <c r="AN60" s="252"/>
    </row>
    <row r="61" spans="3:40" s="292" customFormat="1" x14ac:dyDescent="0.2">
      <c r="C61" s="286"/>
      <c r="D61" s="279"/>
      <c r="E61" s="279"/>
      <c r="G61" s="286"/>
      <c r="H61" s="279"/>
      <c r="K61" s="389"/>
      <c r="L61" s="286"/>
      <c r="O61" s="286"/>
      <c r="P61" s="286"/>
      <c r="Q61" s="286"/>
      <c r="R61" s="286"/>
      <c r="S61" s="286"/>
      <c r="T61" s="389"/>
      <c r="U61" s="389"/>
      <c r="V61" s="389"/>
      <c r="W61" s="279"/>
      <c r="Y61" s="829" t="s">
        <v>158</v>
      </c>
      <c r="Z61" s="833">
        <f t="shared" si="16"/>
        <v>0.60219999999999974</v>
      </c>
      <c r="AA61" s="372"/>
      <c r="AB61" s="372"/>
      <c r="AC61" s="825">
        <f t="shared" si="15"/>
        <v>0</v>
      </c>
      <c r="AD61" s="825">
        <f>SUM(Evals!AW60,'1059 Data'!AC61)</f>
        <v>0</v>
      </c>
      <c r="AE61" s="372"/>
      <c r="AF61" s="372"/>
      <c r="AG61" s="372"/>
      <c r="AH61" s="372"/>
      <c r="AI61" s="360"/>
      <c r="AJ61" s="372"/>
      <c r="AK61" s="372"/>
      <c r="AL61" s="372"/>
      <c r="AM61" s="372"/>
      <c r="AN61" s="252"/>
    </row>
    <row r="62" spans="3:40" s="292" customFormat="1" x14ac:dyDescent="0.2">
      <c r="C62" s="286"/>
      <c r="D62" s="279"/>
      <c r="E62" s="279"/>
      <c r="G62" s="286"/>
      <c r="H62" s="279"/>
      <c r="K62" s="389"/>
      <c r="L62" s="286"/>
      <c r="O62" s="286"/>
      <c r="P62" s="286"/>
      <c r="Q62" s="286"/>
      <c r="R62" s="286"/>
      <c r="S62" s="286"/>
      <c r="T62" s="389"/>
      <c r="U62" s="389"/>
      <c r="V62" s="389"/>
      <c r="W62" s="279"/>
      <c r="Y62" s="829" t="s">
        <v>158</v>
      </c>
      <c r="Z62" s="833">
        <f t="shared" si="16"/>
        <v>0.60229999999999972</v>
      </c>
      <c r="AA62" s="372"/>
      <c r="AB62" s="372"/>
      <c r="AC62" s="825">
        <f t="shared" si="15"/>
        <v>0</v>
      </c>
      <c r="AD62" s="825">
        <f>SUM(Evals!AW61,'1059 Data'!AC62)</f>
        <v>0</v>
      </c>
      <c r="AE62" s="372"/>
      <c r="AF62" s="372"/>
      <c r="AG62" s="372"/>
      <c r="AH62" s="372"/>
      <c r="AI62" s="360"/>
      <c r="AJ62" s="372"/>
      <c r="AK62" s="372"/>
      <c r="AL62" s="372"/>
      <c r="AM62" s="372"/>
      <c r="AN62" s="252"/>
    </row>
    <row r="63" spans="3:40" s="292" customFormat="1" x14ac:dyDescent="0.2">
      <c r="C63" s="286"/>
      <c r="D63" s="279"/>
      <c r="E63" s="279"/>
      <c r="G63" s="286"/>
      <c r="H63" s="279"/>
      <c r="K63" s="389"/>
      <c r="L63" s="286"/>
      <c r="O63" s="286"/>
      <c r="P63" s="286"/>
      <c r="Q63" s="286"/>
      <c r="R63" s="286"/>
      <c r="S63" s="286"/>
      <c r="T63" s="389"/>
      <c r="U63" s="389"/>
      <c r="V63" s="389"/>
      <c r="W63" s="279"/>
      <c r="Y63" s="829" t="s">
        <v>158</v>
      </c>
      <c r="Z63" s="833">
        <f t="shared" si="16"/>
        <v>0.60239999999999971</v>
      </c>
      <c r="AA63" s="372"/>
      <c r="AB63" s="372"/>
      <c r="AC63" s="825">
        <f t="shared" si="15"/>
        <v>0</v>
      </c>
      <c r="AD63" s="825">
        <f>SUM(Evals!AW62,'1059 Data'!AC63)</f>
        <v>0</v>
      </c>
      <c r="AE63" s="372"/>
      <c r="AF63" s="372"/>
      <c r="AG63" s="372"/>
      <c r="AH63" s="372"/>
      <c r="AI63" s="360"/>
      <c r="AJ63" s="372"/>
      <c r="AK63" s="372"/>
      <c r="AL63" s="372"/>
      <c r="AM63" s="372"/>
      <c r="AN63" s="252"/>
    </row>
    <row r="64" spans="3:40" s="292" customFormat="1" x14ac:dyDescent="0.2">
      <c r="C64" s="286"/>
      <c r="D64" s="279"/>
      <c r="E64" s="279"/>
      <c r="G64" s="286"/>
      <c r="H64" s="279"/>
      <c r="K64" s="389"/>
      <c r="L64" s="286"/>
      <c r="O64" s="286"/>
      <c r="P64" s="286"/>
      <c r="Q64" s="286"/>
      <c r="R64" s="286"/>
      <c r="S64" s="286"/>
      <c r="T64" s="389"/>
      <c r="U64" s="389"/>
      <c r="V64" s="389"/>
      <c r="W64" s="279"/>
      <c r="Y64" s="829" t="s">
        <v>158</v>
      </c>
      <c r="Z64" s="833">
        <f t="shared" si="16"/>
        <v>0.6024999999999997</v>
      </c>
      <c r="AA64" s="372"/>
      <c r="AB64" s="372"/>
      <c r="AC64" s="825">
        <f t="shared" si="15"/>
        <v>0</v>
      </c>
      <c r="AD64" s="825">
        <f>SUM(Evals!AW63,'1059 Data'!AC64)</f>
        <v>0</v>
      </c>
      <c r="AE64" s="372"/>
      <c r="AF64" s="372"/>
      <c r="AG64" s="372"/>
      <c r="AH64" s="372"/>
      <c r="AI64" s="360"/>
      <c r="AJ64" s="372"/>
      <c r="AK64" s="372"/>
      <c r="AL64" s="372"/>
      <c r="AM64" s="372"/>
      <c r="AN64" s="252"/>
    </row>
    <row r="65" spans="3:40" s="292" customFormat="1" x14ac:dyDescent="0.2">
      <c r="C65" s="286"/>
      <c r="D65" s="279"/>
      <c r="E65" s="279"/>
      <c r="G65" s="286"/>
      <c r="H65" s="279"/>
      <c r="K65" s="389"/>
      <c r="L65" s="286"/>
      <c r="O65" s="286"/>
      <c r="P65" s="286"/>
      <c r="Q65" s="286"/>
      <c r="R65" s="286"/>
      <c r="S65" s="286"/>
      <c r="T65" s="389"/>
      <c r="U65" s="389"/>
      <c r="V65" s="389"/>
      <c r="W65" s="279"/>
      <c r="Y65" s="829" t="s">
        <v>158</v>
      </c>
      <c r="Z65" s="833">
        <f t="shared" si="16"/>
        <v>0.60259999999999969</v>
      </c>
      <c r="AA65" s="372"/>
      <c r="AB65" s="372"/>
      <c r="AC65" s="825">
        <f t="shared" si="15"/>
        <v>0</v>
      </c>
      <c r="AD65" s="825">
        <f>SUM(Evals!AW64,'1059 Data'!AC65)</f>
        <v>0</v>
      </c>
      <c r="AE65" s="372"/>
      <c r="AF65" s="372"/>
      <c r="AG65" s="372"/>
      <c r="AH65" s="372"/>
      <c r="AI65" s="360"/>
      <c r="AJ65" s="372"/>
      <c r="AK65" s="372"/>
      <c r="AL65" s="372"/>
      <c r="AM65" s="372"/>
      <c r="AN65" s="252"/>
    </row>
    <row r="66" spans="3:40" s="292" customFormat="1" x14ac:dyDescent="0.2">
      <c r="C66" s="286"/>
      <c r="D66" s="279"/>
      <c r="G66" s="286"/>
      <c r="H66" s="279"/>
      <c r="K66" s="389"/>
      <c r="L66" s="286"/>
      <c r="O66" s="286"/>
      <c r="P66" s="286"/>
      <c r="Q66" s="286"/>
      <c r="R66" s="286"/>
      <c r="S66" s="286"/>
      <c r="T66" s="389"/>
      <c r="U66" s="389"/>
      <c r="V66" s="389"/>
      <c r="W66" s="279"/>
      <c r="Y66" s="829" t="s">
        <v>158</v>
      </c>
      <c r="Z66" s="833">
        <f t="shared" si="16"/>
        <v>0.60269999999999968</v>
      </c>
      <c r="AA66" s="372"/>
      <c r="AB66" s="372"/>
      <c r="AC66" s="825">
        <f t="shared" si="15"/>
        <v>0</v>
      </c>
      <c r="AD66" s="825">
        <f>SUM(Evals!AW65,'1059 Data'!AC66)</f>
        <v>0</v>
      </c>
      <c r="AE66" s="372"/>
      <c r="AF66" s="372"/>
      <c r="AG66" s="372"/>
      <c r="AH66" s="372"/>
      <c r="AI66" s="360"/>
      <c r="AJ66" s="372"/>
      <c r="AK66" s="372"/>
      <c r="AL66" s="372"/>
      <c r="AM66" s="372"/>
      <c r="AN66" s="252"/>
    </row>
    <row r="67" spans="3:40" s="292" customFormat="1" x14ac:dyDescent="0.2">
      <c r="C67" s="286"/>
      <c r="D67" s="279"/>
      <c r="G67" s="286"/>
      <c r="H67" s="279"/>
      <c r="K67" s="389"/>
      <c r="L67" s="286"/>
      <c r="O67" s="286"/>
      <c r="P67" s="286"/>
      <c r="Q67" s="286"/>
      <c r="R67" s="286"/>
      <c r="S67" s="286"/>
      <c r="T67" s="389"/>
      <c r="U67" s="389"/>
      <c r="V67" s="389"/>
      <c r="W67" s="279"/>
      <c r="Y67" s="829" t="s">
        <v>158</v>
      </c>
      <c r="Z67" s="833">
        <f t="shared" si="16"/>
        <v>0.60279999999999967</v>
      </c>
      <c r="AA67" s="372"/>
      <c r="AB67" s="372"/>
      <c r="AC67" s="825">
        <f t="shared" si="15"/>
        <v>0</v>
      </c>
      <c r="AD67" s="825">
        <f>SUM(Evals!AW66,'1059 Data'!AC67)</f>
        <v>0</v>
      </c>
      <c r="AE67" s="372"/>
      <c r="AF67" s="372"/>
      <c r="AG67" s="372"/>
      <c r="AH67" s="372"/>
      <c r="AI67" s="360"/>
      <c r="AJ67" s="372"/>
      <c r="AK67" s="372"/>
      <c r="AL67" s="372"/>
      <c r="AM67" s="372"/>
      <c r="AN67" s="252"/>
    </row>
    <row r="68" spans="3:40" s="292" customFormat="1" x14ac:dyDescent="0.2">
      <c r="C68" s="286"/>
      <c r="D68" s="279"/>
      <c r="G68" s="286"/>
      <c r="H68" s="279"/>
      <c r="K68" s="389"/>
      <c r="L68" s="286"/>
      <c r="O68" s="286"/>
      <c r="P68" s="286"/>
      <c r="Q68" s="286"/>
      <c r="R68" s="286"/>
      <c r="S68" s="286"/>
      <c r="T68" s="389"/>
      <c r="U68" s="389"/>
      <c r="V68" s="389"/>
      <c r="W68" s="279"/>
      <c r="Y68" s="829" t="s">
        <v>158</v>
      </c>
      <c r="Z68" s="833">
        <f t="shared" si="16"/>
        <v>0.60289999999999966</v>
      </c>
      <c r="AA68" s="372"/>
      <c r="AB68" s="372"/>
      <c r="AC68" s="372"/>
      <c r="AD68" s="372"/>
      <c r="AE68" s="372"/>
      <c r="AF68" s="372"/>
      <c r="AG68" s="372"/>
      <c r="AH68" s="372"/>
      <c r="AI68" s="360"/>
      <c r="AJ68" s="372"/>
      <c r="AK68" s="372"/>
      <c r="AL68" s="372"/>
      <c r="AM68" s="372"/>
      <c r="AN68" s="372"/>
    </row>
    <row r="69" spans="3:40" s="292" customFormat="1" x14ac:dyDescent="0.2">
      <c r="C69" s="286"/>
      <c r="D69" s="279"/>
      <c r="G69" s="286"/>
      <c r="H69" s="279"/>
      <c r="K69" s="389"/>
      <c r="L69" s="286"/>
      <c r="O69" s="286"/>
      <c r="P69" s="286"/>
      <c r="Q69" s="286"/>
      <c r="R69" s="286"/>
      <c r="S69" s="286"/>
      <c r="T69" s="389"/>
      <c r="U69" s="389"/>
      <c r="V69" s="389"/>
      <c r="W69" s="279"/>
      <c r="Y69" s="829" t="s">
        <v>158</v>
      </c>
      <c r="Z69" s="833">
        <f t="shared" si="16"/>
        <v>0.60299999999999965</v>
      </c>
      <c r="AA69" s="372"/>
      <c r="AB69" s="372"/>
      <c r="AC69" s="372"/>
      <c r="AD69" s="372"/>
      <c r="AE69" s="372"/>
      <c r="AF69" s="372"/>
      <c r="AG69" s="372"/>
      <c r="AH69" s="372"/>
      <c r="AI69" s="360"/>
      <c r="AJ69" s="372"/>
      <c r="AK69" s="372"/>
      <c r="AL69" s="372"/>
      <c r="AM69" s="372"/>
      <c r="AN69" s="372"/>
    </row>
    <row r="70" spans="3:40" s="292" customFormat="1" x14ac:dyDescent="0.2">
      <c r="C70" s="286"/>
      <c r="D70" s="279"/>
      <c r="G70" s="286"/>
      <c r="H70" s="279"/>
      <c r="K70" s="389"/>
      <c r="L70" s="286"/>
      <c r="O70" s="286"/>
      <c r="P70" s="286"/>
      <c r="Q70" s="286"/>
      <c r="R70" s="286"/>
      <c r="S70" s="286"/>
      <c r="T70" s="389"/>
      <c r="U70" s="389"/>
      <c r="V70" s="389"/>
      <c r="W70" s="279"/>
      <c r="Y70" s="829" t="s">
        <v>158</v>
      </c>
      <c r="Z70" s="833">
        <f t="shared" si="16"/>
        <v>0.60309999999999964</v>
      </c>
      <c r="AA70" s="372"/>
      <c r="AB70" s="372"/>
      <c r="AC70" s="372"/>
      <c r="AD70" s="372"/>
      <c r="AE70" s="372"/>
      <c r="AF70" s="372"/>
      <c r="AG70" s="372"/>
      <c r="AH70" s="372"/>
      <c r="AI70" s="360"/>
      <c r="AJ70" s="372"/>
      <c r="AK70" s="372"/>
      <c r="AL70" s="372"/>
      <c r="AM70" s="372"/>
      <c r="AN70" s="372"/>
    </row>
    <row r="71" spans="3:40" s="292" customFormat="1" x14ac:dyDescent="0.2">
      <c r="C71" s="286"/>
      <c r="D71" s="279"/>
      <c r="G71" s="286"/>
      <c r="H71" s="279"/>
      <c r="K71" s="389"/>
      <c r="L71" s="286"/>
      <c r="O71" s="286"/>
      <c r="P71" s="286"/>
      <c r="Q71" s="286"/>
      <c r="R71" s="286"/>
      <c r="S71" s="286"/>
      <c r="T71" s="389"/>
      <c r="U71" s="389"/>
      <c r="V71" s="389"/>
      <c r="W71" s="279"/>
      <c r="Y71" s="829" t="s">
        <v>158</v>
      </c>
      <c r="Z71" s="833">
        <f t="shared" si="16"/>
        <v>0.60319999999999963</v>
      </c>
      <c r="AA71" s="372"/>
      <c r="AB71" s="372"/>
      <c r="AC71" s="372"/>
      <c r="AD71" s="372"/>
      <c r="AE71" s="372"/>
      <c r="AF71" s="372"/>
      <c r="AG71" s="372"/>
      <c r="AH71" s="372"/>
      <c r="AI71" s="360"/>
      <c r="AJ71" s="372"/>
      <c r="AK71" s="372"/>
      <c r="AL71" s="372"/>
      <c r="AM71" s="372"/>
      <c r="AN71" s="372"/>
    </row>
    <row r="72" spans="3:40" s="292" customFormat="1" x14ac:dyDescent="0.2">
      <c r="C72" s="286"/>
      <c r="D72" s="279"/>
      <c r="G72" s="286"/>
      <c r="H72" s="279"/>
      <c r="K72" s="389"/>
      <c r="L72" s="286"/>
      <c r="O72" s="286"/>
      <c r="P72" s="836"/>
      <c r="Q72" s="836"/>
      <c r="R72" s="836"/>
      <c r="S72" s="836"/>
      <c r="T72" s="389"/>
      <c r="U72" s="389"/>
      <c r="V72" s="389"/>
      <c r="W72" s="279"/>
      <c r="Y72" s="389" t="s">
        <v>158</v>
      </c>
      <c r="Z72" s="837">
        <f t="shared" si="16"/>
        <v>0.60329999999999961</v>
      </c>
      <c r="AA72" s="372"/>
      <c r="AB72" s="372"/>
      <c r="AC72" s="372"/>
      <c r="AD72" s="372"/>
      <c r="AE72" s="372"/>
      <c r="AF72" s="372"/>
      <c r="AG72" s="372"/>
      <c r="AH72" s="372"/>
      <c r="AI72" s="360"/>
      <c r="AJ72" s="372"/>
      <c r="AK72" s="372"/>
      <c r="AL72" s="372"/>
      <c r="AM72" s="372"/>
      <c r="AN72" s="372"/>
    </row>
    <row r="73" spans="3:40" s="292" customFormat="1" x14ac:dyDescent="0.2">
      <c r="C73" s="286"/>
      <c r="D73" s="279"/>
      <c r="G73" s="286"/>
      <c r="H73" s="279"/>
      <c r="K73" s="389"/>
      <c r="L73" s="286"/>
      <c r="O73" s="286"/>
      <c r="P73" s="836"/>
      <c r="Q73" s="836"/>
      <c r="R73" s="836"/>
      <c r="S73" s="836"/>
      <c r="T73" s="389"/>
      <c r="U73" s="389"/>
      <c r="V73" s="389"/>
      <c r="W73" s="279"/>
      <c r="Y73" s="389" t="s">
        <v>158</v>
      </c>
      <c r="Z73" s="837">
        <f t="shared" si="16"/>
        <v>0.6033999999999996</v>
      </c>
      <c r="AA73" s="372"/>
      <c r="AB73" s="372"/>
      <c r="AC73" s="372"/>
      <c r="AD73" s="372"/>
      <c r="AE73" s="372"/>
      <c r="AF73" s="372"/>
      <c r="AG73" s="372"/>
      <c r="AH73" s="372"/>
      <c r="AI73" s="360"/>
      <c r="AJ73" s="372"/>
      <c r="AK73" s="372"/>
      <c r="AL73" s="372"/>
      <c r="AM73" s="372"/>
      <c r="AN73" s="372"/>
    </row>
    <row r="74" spans="3:40" s="292" customFormat="1" x14ac:dyDescent="0.2">
      <c r="C74" s="286"/>
      <c r="D74" s="279"/>
      <c r="G74" s="286"/>
      <c r="H74" s="279"/>
      <c r="K74" s="389"/>
      <c r="L74" s="286"/>
      <c r="O74" s="286"/>
      <c r="P74" s="836"/>
      <c r="Q74" s="836"/>
      <c r="R74" s="836"/>
      <c r="S74" s="836"/>
      <c r="T74" s="389"/>
      <c r="U74" s="389"/>
      <c r="V74" s="389"/>
      <c r="W74" s="279"/>
      <c r="Y74" s="389" t="s">
        <v>158</v>
      </c>
      <c r="Z74" s="837">
        <f t="shared" si="16"/>
        <v>0.60349999999999959</v>
      </c>
      <c r="AA74" s="372"/>
      <c r="AB74" s="372"/>
      <c r="AC74" s="372"/>
      <c r="AD74" s="372"/>
      <c r="AE74" s="372"/>
      <c r="AF74" s="372"/>
      <c r="AG74" s="372"/>
      <c r="AH74" s="372"/>
      <c r="AI74" s="360"/>
      <c r="AJ74" s="372"/>
      <c r="AK74" s="372"/>
      <c r="AL74" s="372"/>
      <c r="AM74" s="372"/>
      <c r="AN74" s="372"/>
    </row>
    <row r="75" spans="3:40" s="292" customFormat="1" x14ac:dyDescent="0.2">
      <c r="C75" s="286"/>
      <c r="D75" s="279"/>
      <c r="G75" s="286"/>
      <c r="H75" s="279"/>
      <c r="K75" s="389"/>
      <c r="L75" s="286"/>
      <c r="O75" s="286"/>
      <c r="P75" s="836"/>
      <c r="Q75" s="836"/>
      <c r="R75" s="836"/>
      <c r="S75" s="836"/>
      <c r="T75" s="389"/>
      <c r="U75" s="389"/>
      <c r="V75" s="389"/>
      <c r="W75" s="279"/>
      <c r="Y75" s="389" t="s">
        <v>158</v>
      </c>
      <c r="Z75" s="837">
        <f t="shared" si="16"/>
        <v>0.60359999999999958</v>
      </c>
      <c r="AA75" s="372"/>
      <c r="AB75" s="372"/>
      <c r="AC75" s="372"/>
      <c r="AD75" s="372"/>
      <c r="AE75" s="372"/>
      <c r="AF75" s="372"/>
      <c r="AG75" s="372"/>
      <c r="AH75" s="372"/>
      <c r="AI75" s="360"/>
      <c r="AJ75" s="372"/>
      <c r="AK75" s="372"/>
      <c r="AL75" s="372"/>
      <c r="AM75" s="372"/>
      <c r="AN75" s="372"/>
    </row>
    <row r="76" spans="3:40" s="292" customFormat="1" x14ac:dyDescent="0.2">
      <c r="G76" s="286"/>
      <c r="H76" s="279"/>
      <c r="K76" s="389"/>
      <c r="L76" s="286"/>
      <c r="O76" s="286"/>
      <c r="P76" s="836"/>
      <c r="Q76" s="836"/>
      <c r="R76" s="836"/>
      <c r="S76" s="836"/>
      <c r="T76" s="389"/>
      <c r="U76" s="389"/>
      <c r="V76" s="389"/>
      <c r="W76" s="279"/>
      <c r="Y76" s="389" t="s">
        <v>158</v>
      </c>
      <c r="Z76" s="837">
        <f t="shared" si="16"/>
        <v>0.60369999999999957</v>
      </c>
      <c r="AA76" s="372"/>
      <c r="AB76" s="372"/>
      <c r="AC76" s="372"/>
      <c r="AD76" s="372"/>
      <c r="AE76" s="372"/>
      <c r="AF76" s="372"/>
      <c r="AG76" s="372"/>
      <c r="AH76" s="372"/>
      <c r="AI76" s="360"/>
      <c r="AJ76" s="372"/>
      <c r="AK76" s="372"/>
      <c r="AL76" s="372"/>
      <c r="AM76" s="372"/>
      <c r="AN76" s="372"/>
    </row>
    <row r="77" spans="3:40" s="292" customFormat="1" x14ac:dyDescent="0.2">
      <c r="G77" s="286"/>
      <c r="H77" s="279"/>
      <c r="K77" s="389"/>
      <c r="L77" s="286"/>
      <c r="O77" s="286"/>
      <c r="P77" s="836"/>
      <c r="Q77" s="836"/>
      <c r="R77" s="836"/>
      <c r="S77" s="836"/>
      <c r="T77" s="389"/>
      <c r="U77" s="389"/>
      <c r="V77" s="389"/>
      <c r="W77" s="279"/>
      <c r="Y77" s="389" t="s">
        <v>158</v>
      </c>
      <c r="Z77" s="837">
        <f t="shared" si="16"/>
        <v>0.60379999999999956</v>
      </c>
      <c r="AA77" s="372"/>
      <c r="AB77" s="372"/>
      <c r="AC77" s="372"/>
      <c r="AD77" s="372"/>
      <c r="AE77" s="372"/>
      <c r="AF77" s="372"/>
      <c r="AG77" s="372"/>
      <c r="AH77" s="372"/>
      <c r="AI77" s="360"/>
      <c r="AJ77" s="372"/>
      <c r="AK77" s="372"/>
      <c r="AL77" s="372"/>
      <c r="AM77" s="372"/>
      <c r="AN77" s="372"/>
    </row>
    <row r="78" spans="3:40" s="292" customFormat="1" x14ac:dyDescent="0.2">
      <c r="G78" s="286"/>
      <c r="H78" s="279"/>
      <c r="K78" s="389"/>
      <c r="L78" s="286"/>
      <c r="O78" s="286"/>
      <c r="P78" s="836"/>
      <c r="Q78" s="836"/>
      <c r="R78" s="836"/>
      <c r="S78" s="836"/>
      <c r="T78" s="389"/>
      <c r="U78" s="389"/>
      <c r="V78" s="389"/>
      <c r="W78" s="279"/>
      <c r="Y78" s="389" t="s">
        <v>158</v>
      </c>
      <c r="Z78" s="837">
        <f t="shared" si="16"/>
        <v>0.60389999999999955</v>
      </c>
      <c r="AA78" s="372"/>
      <c r="AB78" s="372"/>
      <c r="AC78" s="372"/>
      <c r="AD78" s="372"/>
      <c r="AE78" s="372"/>
      <c r="AF78" s="372"/>
      <c r="AG78" s="372"/>
      <c r="AH78" s="372"/>
      <c r="AI78" s="360"/>
      <c r="AJ78" s="372"/>
      <c r="AK78" s="372"/>
      <c r="AL78" s="372"/>
      <c r="AM78" s="372"/>
      <c r="AN78" s="372"/>
    </row>
    <row r="79" spans="3:40" s="292" customFormat="1" x14ac:dyDescent="0.2">
      <c r="G79" s="286"/>
      <c r="H79" s="279"/>
      <c r="K79" s="389"/>
      <c r="L79" s="286"/>
      <c r="O79" s="286"/>
      <c r="P79" s="836"/>
      <c r="Q79" s="836"/>
      <c r="R79" s="836"/>
      <c r="S79" s="836"/>
      <c r="T79" s="389"/>
      <c r="U79" s="389"/>
      <c r="V79" s="389"/>
      <c r="W79" s="279"/>
      <c r="Y79" s="389" t="s">
        <v>158</v>
      </c>
      <c r="Z79" s="837">
        <f t="shared" si="16"/>
        <v>0.60399999999999954</v>
      </c>
      <c r="AA79" s="372"/>
      <c r="AB79" s="372"/>
      <c r="AC79" s="372"/>
      <c r="AD79" s="372"/>
      <c r="AE79" s="372"/>
      <c r="AF79" s="372"/>
      <c r="AG79" s="372"/>
      <c r="AH79" s="372"/>
      <c r="AI79" s="360"/>
      <c r="AJ79" s="372"/>
      <c r="AK79" s="372"/>
      <c r="AL79" s="372"/>
      <c r="AM79" s="372"/>
      <c r="AN79" s="372"/>
    </row>
    <row r="80" spans="3:40" s="292" customFormat="1" x14ac:dyDescent="0.2">
      <c r="G80" s="286"/>
      <c r="H80" s="279"/>
      <c r="K80" s="389"/>
      <c r="L80" s="286"/>
      <c r="O80" s="286"/>
      <c r="P80" s="836"/>
      <c r="Q80" s="836"/>
      <c r="R80" s="836"/>
      <c r="S80" s="836"/>
      <c r="T80" s="389"/>
      <c r="U80" s="389"/>
      <c r="V80" s="389"/>
      <c r="W80" s="279"/>
      <c r="Y80" s="389" t="s">
        <v>158</v>
      </c>
      <c r="Z80" s="837">
        <f t="shared" si="16"/>
        <v>0.60409999999999953</v>
      </c>
      <c r="AA80" s="372"/>
      <c r="AB80" s="372"/>
      <c r="AC80" s="372"/>
      <c r="AD80" s="372"/>
      <c r="AE80" s="372"/>
      <c r="AF80" s="372"/>
      <c r="AG80" s="372"/>
      <c r="AH80" s="372"/>
      <c r="AI80" s="360"/>
      <c r="AJ80" s="372"/>
      <c r="AK80" s="372"/>
      <c r="AL80" s="372"/>
      <c r="AM80" s="372"/>
      <c r="AN80" s="372"/>
    </row>
    <row r="81" spans="7:40" s="292" customFormat="1" x14ac:dyDescent="0.2">
      <c r="G81" s="286"/>
      <c r="H81" s="279"/>
      <c r="K81" s="389"/>
      <c r="L81" s="286"/>
      <c r="O81" s="286"/>
      <c r="P81" s="836"/>
      <c r="Q81" s="836"/>
      <c r="R81" s="836"/>
      <c r="S81" s="836"/>
      <c r="T81" s="389"/>
      <c r="U81" s="389"/>
      <c r="V81" s="389"/>
      <c r="W81" s="279"/>
      <c r="Y81" s="389" t="s">
        <v>158</v>
      </c>
      <c r="Z81" s="837">
        <f t="shared" si="16"/>
        <v>0.60419999999999952</v>
      </c>
      <c r="AA81" s="372"/>
      <c r="AB81" s="372"/>
      <c r="AC81" s="372"/>
      <c r="AD81" s="372"/>
      <c r="AE81" s="372"/>
      <c r="AF81" s="372"/>
      <c r="AG81" s="372"/>
      <c r="AH81" s="372"/>
      <c r="AI81" s="360"/>
      <c r="AJ81" s="372"/>
      <c r="AK81" s="372"/>
      <c r="AL81" s="372"/>
      <c r="AM81" s="372"/>
      <c r="AN81" s="372"/>
    </row>
    <row r="82" spans="7:40" s="292" customFormat="1" x14ac:dyDescent="0.2">
      <c r="L82" s="279"/>
      <c r="M82" s="279"/>
      <c r="N82" s="279"/>
      <c r="O82" s="279"/>
      <c r="P82" s="838"/>
      <c r="Q82" s="838"/>
      <c r="R82" s="838"/>
      <c r="S82" s="838"/>
      <c r="U82" s="371"/>
      <c r="Y82" s="389" t="s">
        <v>158</v>
      </c>
      <c r="Z82" s="837">
        <f t="shared" si="16"/>
        <v>0.6042999999999995</v>
      </c>
      <c r="AA82" s="372"/>
      <c r="AB82" s="372"/>
      <c r="AC82" s="372"/>
      <c r="AD82" s="372"/>
      <c r="AE82" s="372"/>
      <c r="AF82" s="372"/>
      <c r="AG82" s="372"/>
      <c r="AH82" s="372"/>
      <c r="AI82" s="372"/>
      <c r="AJ82" s="372"/>
      <c r="AK82" s="372"/>
      <c r="AL82" s="372"/>
      <c r="AM82" s="372"/>
      <c r="AN82" s="372"/>
    </row>
    <row r="83" spans="7:40" s="292" customFormat="1" x14ac:dyDescent="0.2">
      <c r="L83" s="279"/>
      <c r="M83" s="279"/>
      <c r="N83" s="279"/>
      <c r="O83" s="279"/>
      <c r="P83" s="838"/>
      <c r="Q83" s="838"/>
      <c r="R83" s="838"/>
      <c r="S83" s="838"/>
      <c r="U83" s="371"/>
      <c r="Y83" s="389" t="s">
        <v>158</v>
      </c>
      <c r="Z83" s="837">
        <f t="shared" si="16"/>
        <v>0.60439999999999949</v>
      </c>
      <c r="AA83" s="372"/>
      <c r="AB83" s="372"/>
      <c r="AC83" s="372"/>
      <c r="AD83" s="372"/>
      <c r="AE83" s="372"/>
      <c r="AF83" s="372"/>
      <c r="AG83" s="372"/>
      <c r="AH83" s="372"/>
      <c r="AI83" s="372"/>
      <c r="AJ83" s="372"/>
      <c r="AK83" s="372"/>
      <c r="AL83" s="372"/>
      <c r="AM83" s="372"/>
      <c r="AN83" s="372"/>
    </row>
    <row r="84" spans="7:40" s="292" customFormat="1" x14ac:dyDescent="0.2">
      <c r="L84" s="279"/>
      <c r="M84" s="279"/>
      <c r="N84" s="279"/>
      <c r="O84" s="279"/>
      <c r="P84" s="838"/>
      <c r="Q84" s="838"/>
      <c r="R84" s="838"/>
      <c r="S84" s="838"/>
      <c r="U84" s="371"/>
      <c r="Y84" s="389" t="s">
        <v>158</v>
      </c>
      <c r="Z84" s="837">
        <f t="shared" si="16"/>
        <v>0.60449999999999948</v>
      </c>
      <c r="AA84" s="372"/>
      <c r="AB84" s="372"/>
      <c r="AC84" s="372"/>
      <c r="AD84" s="372"/>
      <c r="AE84" s="372"/>
      <c r="AF84" s="372"/>
      <c r="AG84" s="372"/>
      <c r="AH84" s="372"/>
      <c r="AI84" s="372"/>
      <c r="AJ84" s="372"/>
      <c r="AK84" s="372"/>
      <c r="AL84" s="372"/>
      <c r="AM84" s="372"/>
      <c r="AN84" s="372"/>
    </row>
    <row r="85" spans="7:40" s="292" customFormat="1" x14ac:dyDescent="0.2">
      <c r="L85" s="279"/>
      <c r="M85" s="279"/>
      <c r="N85" s="279"/>
      <c r="O85" s="279"/>
      <c r="P85" s="838"/>
      <c r="Q85" s="838"/>
      <c r="R85" s="838"/>
      <c r="S85" s="838"/>
      <c r="U85" s="371"/>
      <c r="Y85" s="389" t="s">
        <v>158</v>
      </c>
      <c r="Z85" s="837">
        <f t="shared" si="16"/>
        <v>0.60459999999999947</v>
      </c>
      <c r="AA85" s="372"/>
      <c r="AB85" s="372"/>
      <c r="AC85" s="372"/>
      <c r="AD85" s="372"/>
      <c r="AE85" s="372"/>
      <c r="AF85" s="372"/>
      <c r="AG85" s="372"/>
      <c r="AH85" s="372"/>
      <c r="AI85" s="372"/>
      <c r="AJ85" s="372"/>
      <c r="AK85" s="372"/>
      <c r="AL85" s="372"/>
      <c r="AM85" s="372"/>
      <c r="AN85" s="372"/>
    </row>
    <row r="86" spans="7:40" s="292" customFormat="1" x14ac:dyDescent="0.2">
      <c r="L86" s="279"/>
      <c r="M86" s="279"/>
      <c r="N86" s="279"/>
      <c r="O86" s="279"/>
      <c r="P86" s="838"/>
      <c r="Q86" s="838"/>
      <c r="R86" s="838"/>
      <c r="S86" s="838"/>
      <c r="U86" s="371"/>
      <c r="Y86" s="389" t="s">
        <v>158</v>
      </c>
      <c r="Z86" s="837">
        <f t="shared" si="16"/>
        <v>0.60469999999999946</v>
      </c>
      <c r="AA86" s="372"/>
      <c r="AB86" s="372"/>
      <c r="AC86" s="372"/>
      <c r="AD86" s="372"/>
      <c r="AE86" s="372"/>
      <c r="AF86" s="372"/>
      <c r="AG86" s="372"/>
      <c r="AH86" s="372"/>
      <c r="AI86" s="372"/>
      <c r="AJ86" s="372"/>
      <c r="AK86" s="372"/>
      <c r="AL86" s="372"/>
      <c r="AM86" s="372"/>
      <c r="AN86" s="372"/>
    </row>
    <row r="87" spans="7:40" s="292" customFormat="1" x14ac:dyDescent="0.2">
      <c r="L87" s="279"/>
      <c r="M87" s="279"/>
      <c r="N87" s="279"/>
      <c r="O87" s="279"/>
      <c r="P87" s="838"/>
      <c r="Q87" s="838"/>
      <c r="R87" s="838"/>
      <c r="S87" s="838"/>
      <c r="U87" s="371"/>
      <c r="Y87" s="389" t="s">
        <v>158</v>
      </c>
      <c r="Z87" s="837">
        <f t="shared" si="16"/>
        <v>0.60479999999999945</v>
      </c>
      <c r="AA87" s="372"/>
      <c r="AB87" s="372"/>
      <c r="AC87" s="372"/>
      <c r="AD87" s="372"/>
      <c r="AE87" s="372"/>
      <c r="AF87" s="372"/>
      <c r="AG87" s="372"/>
      <c r="AH87" s="372"/>
      <c r="AI87" s="372"/>
      <c r="AJ87" s="372"/>
      <c r="AK87" s="372"/>
      <c r="AL87" s="372"/>
      <c r="AM87" s="372"/>
      <c r="AN87" s="372"/>
    </row>
    <row r="88" spans="7:40" s="292" customFormat="1" x14ac:dyDescent="0.2">
      <c r="L88" s="279"/>
      <c r="M88" s="279"/>
      <c r="N88" s="279"/>
      <c r="O88" s="279"/>
      <c r="P88" s="838"/>
      <c r="Q88" s="838"/>
      <c r="R88" s="838"/>
      <c r="S88" s="838"/>
      <c r="U88" s="371"/>
      <c r="Y88" s="389" t="s">
        <v>158</v>
      </c>
      <c r="Z88" s="837">
        <f t="shared" si="16"/>
        <v>0.60489999999999944</v>
      </c>
      <c r="AA88" s="372"/>
      <c r="AB88" s="372"/>
      <c r="AC88" s="372"/>
      <c r="AD88" s="372"/>
      <c r="AE88" s="372"/>
      <c r="AF88" s="372"/>
      <c r="AG88" s="372"/>
      <c r="AH88" s="372"/>
      <c r="AI88" s="372"/>
      <c r="AJ88" s="372"/>
      <c r="AK88" s="372"/>
      <c r="AL88" s="372"/>
      <c r="AM88" s="372"/>
      <c r="AN88" s="372"/>
    </row>
    <row r="89" spans="7:40" s="292" customFormat="1" x14ac:dyDescent="0.2">
      <c r="L89" s="279"/>
      <c r="M89" s="279"/>
      <c r="N89" s="279"/>
      <c r="O89" s="279"/>
      <c r="P89" s="838"/>
      <c r="Q89" s="838"/>
      <c r="R89" s="838"/>
      <c r="S89" s="838"/>
      <c r="U89" s="371"/>
      <c r="Y89" s="389" t="s">
        <v>158</v>
      </c>
      <c r="Z89" s="837">
        <f t="shared" si="16"/>
        <v>0.60499999999999943</v>
      </c>
      <c r="AA89" s="372"/>
      <c r="AB89" s="372"/>
      <c r="AC89" s="372"/>
      <c r="AD89" s="372"/>
      <c r="AE89" s="372"/>
      <c r="AF89" s="372"/>
      <c r="AG89" s="372"/>
      <c r="AH89" s="372"/>
      <c r="AI89" s="372"/>
      <c r="AJ89" s="372"/>
      <c r="AK89" s="372"/>
      <c r="AL89" s="372"/>
      <c r="AM89" s="372"/>
      <c r="AN89" s="372"/>
    </row>
    <row r="90" spans="7:40" s="292" customFormat="1" x14ac:dyDescent="0.2">
      <c r="L90" s="279"/>
      <c r="M90" s="279"/>
      <c r="N90" s="279"/>
      <c r="O90" s="279"/>
      <c r="P90" s="838"/>
      <c r="Q90" s="838"/>
      <c r="R90" s="838"/>
      <c r="S90" s="838"/>
      <c r="U90" s="371"/>
      <c r="Y90" s="389" t="s">
        <v>158</v>
      </c>
      <c r="Z90" s="837">
        <f t="shared" si="16"/>
        <v>0.60509999999999942</v>
      </c>
    </row>
    <row r="91" spans="7:40" s="292" customFormat="1" x14ac:dyDescent="0.2">
      <c r="L91" s="279"/>
      <c r="M91" s="279"/>
      <c r="N91" s="279"/>
      <c r="O91" s="279"/>
      <c r="P91" s="838"/>
      <c r="Q91" s="838"/>
      <c r="R91" s="838"/>
      <c r="S91" s="838"/>
      <c r="U91" s="371"/>
      <c r="Y91" s="389" t="s">
        <v>158</v>
      </c>
      <c r="Z91" s="837">
        <f t="shared" si="16"/>
        <v>0.60519999999999941</v>
      </c>
    </row>
    <row r="92" spans="7:40" s="292" customFormat="1" x14ac:dyDescent="0.2">
      <c r="L92" s="279"/>
      <c r="M92" s="279"/>
      <c r="N92" s="279"/>
      <c r="O92" s="279"/>
      <c r="P92" s="838"/>
      <c r="Q92" s="838"/>
      <c r="R92" s="838"/>
      <c r="S92" s="838"/>
      <c r="U92" s="371"/>
      <c r="Y92" s="389" t="s">
        <v>158</v>
      </c>
      <c r="Z92" s="837">
        <f t="shared" si="16"/>
        <v>0.60529999999999939</v>
      </c>
    </row>
    <row r="93" spans="7:40" s="292" customFormat="1" x14ac:dyDescent="0.2">
      <c r="L93" s="279"/>
      <c r="M93" s="279"/>
      <c r="N93" s="279"/>
      <c r="O93" s="279"/>
      <c r="P93" s="838"/>
      <c r="Q93" s="838"/>
      <c r="R93" s="838"/>
      <c r="S93" s="838"/>
      <c r="U93" s="371"/>
      <c r="Y93" s="389" t="s">
        <v>158</v>
      </c>
      <c r="Z93" s="837">
        <f t="shared" si="16"/>
        <v>0.60539999999999938</v>
      </c>
    </row>
    <row r="94" spans="7:40" s="292" customFormat="1" x14ac:dyDescent="0.2">
      <c r="L94" s="279"/>
      <c r="M94" s="279"/>
      <c r="N94" s="279"/>
      <c r="O94" s="279"/>
      <c r="P94" s="838"/>
      <c r="Q94" s="838"/>
      <c r="R94" s="838"/>
      <c r="S94" s="838"/>
      <c r="U94" s="371"/>
      <c r="Y94" s="389" t="s">
        <v>158</v>
      </c>
      <c r="Z94" s="837">
        <f t="shared" si="16"/>
        <v>0.60549999999999937</v>
      </c>
    </row>
    <row r="95" spans="7:40" s="292" customFormat="1" x14ac:dyDescent="0.2">
      <c r="L95" s="279"/>
      <c r="M95" s="279"/>
      <c r="N95" s="279"/>
      <c r="O95" s="279"/>
      <c r="P95" s="838"/>
      <c r="Q95" s="838"/>
      <c r="R95" s="838"/>
      <c r="S95" s="838"/>
      <c r="U95" s="371"/>
      <c r="Y95" s="389" t="s">
        <v>158</v>
      </c>
      <c r="Z95" s="837">
        <f t="shared" si="16"/>
        <v>0.60559999999999936</v>
      </c>
    </row>
    <row r="96" spans="7:40" s="292" customFormat="1" x14ac:dyDescent="0.2">
      <c r="L96" s="279"/>
      <c r="M96" s="279"/>
      <c r="N96" s="279"/>
      <c r="O96" s="279"/>
      <c r="P96" s="838"/>
      <c r="Q96" s="838"/>
      <c r="R96" s="838"/>
      <c r="S96" s="838"/>
      <c r="U96" s="371"/>
      <c r="Y96" s="389" t="s">
        <v>158</v>
      </c>
      <c r="Z96" s="837">
        <f t="shared" si="16"/>
        <v>0.60569999999999935</v>
      </c>
    </row>
    <row r="97" spans="12:26" s="292" customFormat="1" x14ac:dyDescent="0.2">
      <c r="L97" s="279"/>
      <c r="M97" s="279"/>
      <c r="N97" s="279"/>
      <c r="O97" s="279"/>
      <c r="P97" s="838"/>
      <c r="Q97" s="838"/>
      <c r="R97" s="838"/>
      <c r="S97" s="838"/>
      <c r="U97" s="371"/>
      <c r="Y97" s="389" t="s">
        <v>158</v>
      </c>
      <c r="Z97" s="837">
        <f t="shared" si="16"/>
        <v>0.60579999999999934</v>
      </c>
    </row>
    <row r="98" spans="12:26" s="292" customFormat="1" x14ac:dyDescent="0.2">
      <c r="L98" s="279"/>
      <c r="M98" s="279"/>
      <c r="N98" s="279"/>
      <c r="O98" s="279"/>
      <c r="P98" s="838"/>
      <c r="Q98" s="838"/>
      <c r="R98" s="838"/>
      <c r="S98" s="838"/>
      <c r="U98" s="371"/>
      <c r="Y98" s="389" t="s">
        <v>158</v>
      </c>
      <c r="Z98" s="837">
        <f t="shared" si="16"/>
        <v>0.60589999999999933</v>
      </c>
    </row>
    <row r="99" spans="12:26" s="292" customFormat="1" x14ac:dyDescent="0.2">
      <c r="L99" s="279"/>
      <c r="M99" s="279"/>
      <c r="N99" s="279"/>
      <c r="O99" s="279"/>
      <c r="P99" s="838"/>
      <c r="Q99" s="838"/>
      <c r="R99" s="838"/>
      <c r="S99" s="838"/>
      <c r="U99" s="371"/>
      <c r="Y99" s="389" t="s">
        <v>158</v>
      </c>
      <c r="Z99" s="837">
        <f t="shared" si="16"/>
        <v>0.60599999999999932</v>
      </c>
    </row>
    <row r="100" spans="12:26" s="292" customFormat="1" x14ac:dyDescent="0.2">
      <c r="L100" s="279"/>
      <c r="M100" s="279"/>
      <c r="N100" s="279"/>
      <c r="O100" s="279"/>
      <c r="P100" s="838"/>
      <c r="Q100" s="838"/>
      <c r="R100" s="838"/>
      <c r="S100" s="838"/>
      <c r="U100" s="371"/>
      <c r="Y100" s="389" t="s">
        <v>158</v>
      </c>
      <c r="Z100" s="837">
        <f t="shared" si="16"/>
        <v>0.60609999999999931</v>
      </c>
    </row>
    <row r="101" spans="12:26" s="292" customFormat="1" x14ac:dyDescent="0.2">
      <c r="L101" s="279"/>
      <c r="M101" s="279"/>
      <c r="N101" s="279"/>
      <c r="O101" s="279"/>
      <c r="P101" s="838"/>
      <c r="Q101" s="838"/>
      <c r="R101" s="838"/>
      <c r="S101" s="838"/>
      <c r="U101" s="371"/>
      <c r="Y101" s="389" t="s">
        <v>158</v>
      </c>
      <c r="Z101" s="837">
        <f t="shared" si="16"/>
        <v>0.60619999999999929</v>
      </c>
    </row>
    <row r="102" spans="12:26" s="292" customFormat="1" x14ac:dyDescent="0.2">
      <c r="L102" s="279"/>
      <c r="M102" s="279"/>
      <c r="N102" s="279"/>
      <c r="O102" s="279"/>
      <c r="P102" s="838"/>
      <c r="Q102" s="838"/>
      <c r="R102" s="838"/>
      <c r="S102" s="838"/>
      <c r="U102" s="371"/>
      <c r="Y102" s="389" t="s">
        <v>158</v>
      </c>
      <c r="Z102" s="837">
        <f t="shared" si="16"/>
        <v>0.60629999999999928</v>
      </c>
    </row>
    <row r="103" spans="12:26" s="292" customFormat="1" x14ac:dyDescent="0.2">
      <c r="L103" s="279"/>
      <c r="M103" s="279"/>
      <c r="N103" s="279"/>
      <c r="O103" s="279"/>
      <c r="P103" s="838"/>
      <c r="Q103" s="838"/>
      <c r="R103" s="838"/>
      <c r="S103" s="838"/>
      <c r="U103" s="371"/>
      <c r="Y103" s="389" t="s">
        <v>158</v>
      </c>
      <c r="Z103" s="837">
        <f t="shared" si="16"/>
        <v>0.60639999999999927</v>
      </c>
    </row>
    <row r="104" spans="12:26" s="292" customFormat="1" x14ac:dyDescent="0.2">
      <c r="L104" s="279"/>
      <c r="M104" s="279"/>
      <c r="N104" s="279"/>
      <c r="O104" s="279"/>
      <c r="P104" s="838"/>
      <c r="Q104" s="838"/>
      <c r="R104" s="838"/>
      <c r="S104" s="838"/>
      <c r="U104" s="371"/>
      <c r="Y104" s="389" t="s">
        <v>158</v>
      </c>
      <c r="Z104" s="837">
        <f t="shared" si="16"/>
        <v>0.60649999999999926</v>
      </c>
    </row>
    <row r="105" spans="12:26" s="292" customFormat="1" x14ac:dyDescent="0.2">
      <c r="L105" s="279"/>
      <c r="M105" s="279"/>
      <c r="N105" s="279"/>
      <c r="O105" s="279"/>
      <c r="P105" s="838"/>
      <c r="Q105" s="838"/>
      <c r="R105" s="838"/>
      <c r="S105" s="838"/>
      <c r="U105" s="371"/>
      <c r="Y105" s="389" t="s">
        <v>158</v>
      </c>
      <c r="Z105" s="837">
        <f t="shared" ref="Z105:Z168" si="17">SUM(Z104+0.01%)</f>
        <v>0.60659999999999925</v>
      </c>
    </row>
    <row r="106" spans="12:26" s="292" customFormat="1" x14ac:dyDescent="0.2">
      <c r="L106" s="279"/>
      <c r="M106" s="279"/>
      <c r="N106" s="279"/>
      <c r="O106" s="279"/>
      <c r="P106" s="838"/>
      <c r="Q106" s="838"/>
      <c r="R106" s="838"/>
      <c r="S106" s="838"/>
      <c r="U106" s="371"/>
      <c r="Y106" s="389" t="s">
        <v>158</v>
      </c>
      <c r="Z106" s="837">
        <f t="shared" si="17"/>
        <v>0.60669999999999924</v>
      </c>
    </row>
    <row r="107" spans="12:26" s="292" customFormat="1" x14ac:dyDescent="0.2">
      <c r="L107" s="279"/>
      <c r="M107" s="279"/>
      <c r="N107" s="279"/>
      <c r="O107" s="279"/>
      <c r="P107" s="838"/>
      <c r="Q107" s="838"/>
      <c r="R107" s="838"/>
      <c r="S107" s="838"/>
      <c r="U107" s="371"/>
      <c r="Y107" s="389" t="s">
        <v>158</v>
      </c>
      <c r="Z107" s="837">
        <f t="shared" si="17"/>
        <v>0.60679999999999923</v>
      </c>
    </row>
    <row r="108" spans="12:26" s="292" customFormat="1" x14ac:dyDescent="0.2">
      <c r="L108" s="279"/>
      <c r="M108" s="279"/>
      <c r="N108" s="279"/>
      <c r="O108" s="279"/>
      <c r="P108" s="838"/>
      <c r="Q108" s="838"/>
      <c r="R108" s="838"/>
      <c r="S108" s="838"/>
      <c r="U108" s="371"/>
      <c r="Y108" s="389" t="s">
        <v>158</v>
      </c>
      <c r="Z108" s="837">
        <f t="shared" si="17"/>
        <v>0.60689999999999922</v>
      </c>
    </row>
    <row r="109" spans="12:26" s="292" customFormat="1" x14ac:dyDescent="0.2">
      <c r="L109" s="279"/>
      <c r="M109" s="279"/>
      <c r="N109" s="279"/>
      <c r="O109" s="279"/>
      <c r="P109" s="838"/>
      <c r="Q109" s="838"/>
      <c r="R109" s="838"/>
      <c r="S109" s="838"/>
      <c r="U109" s="371"/>
      <c r="Y109" s="389" t="s">
        <v>158</v>
      </c>
      <c r="Z109" s="837">
        <f t="shared" si="17"/>
        <v>0.60699999999999921</v>
      </c>
    </row>
    <row r="110" spans="12:26" s="292" customFormat="1" x14ac:dyDescent="0.2">
      <c r="L110" s="279"/>
      <c r="M110" s="279"/>
      <c r="N110" s="279"/>
      <c r="O110" s="279"/>
      <c r="P110" s="838"/>
      <c r="Q110" s="838"/>
      <c r="R110" s="838"/>
      <c r="S110" s="838"/>
      <c r="U110" s="371"/>
      <c r="Y110" s="389" t="s">
        <v>158</v>
      </c>
      <c r="Z110" s="837">
        <f t="shared" si="17"/>
        <v>0.6070999999999992</v>
      </c>
    </row>
    <row r="111" spans="12:26" s="292" customFormat="1" x14ac:dyDescent="0.2">
      <c r="L111" s="279"/>
      <c r="M111" s="279"/>
      <c r="N111" s="279"/>
      <c r="O111" s="279"/>
      <c r="P111" s="838"/>
      <c r="Q111" s="838"/>
      <c r="R111" s="838"/>
      <c r="S111" s="838"/>
      <c r="U111" s="371"/>
      <c r="Y111" s="389" t="s">
        <v>158</v>
      </c>
      <c r="Z111" s="837">
        <f t="shared" si="17"/>
        <v>0.60719999999999918</v>
      </c>
    </row>
    <row r="112" spans="12:26" s="292" customFormat="1" x14ac:dyDescent="0.2">
      <c r="L112" s="279"/>
      <c r="M112" s="279"/>
      <c r="N112" s="279"/>
      <c r="O112" s="279"/>
      <c r="P112" s="838"/>
      <c r="Q112" s="838"/>
      <c r="R112" s="838"/>
      <c r="S112" s="838"/>
      <c r="U112" s="371"/>
      <c r="Y112" s="389" t="s">
        <v>158</v>
      </c>
      <c r="Z112" s="837">
        <f t="shared" si="17"/>
        <v>0.60729999999999917</v>
      </c>
    </row>
    <row r="113" spans="12:26" s="292" customFormat="1" x14ac:dyDescent="0.2">
      <c r="L113" s="279"/>
      <c r="M113" s="279"/>
      <c r="N113" s="279"/>
      <c r="O113" s="279"/>
      <c r="P113" s="838"/>
      <c r="Q113" s="838"/>
      <c r="R113" s="838"/>
      <c r="S113" s="838"/>
      <c r="U113" s="371"/>
      <c r="Y113" s="389" t="s">
        <v>158</v>
      </c>
      <c r="Z113" s="837">
        <f t="shared" si="17"/>
        <v>0.60739999999999916</v>
      </c>
    </row>
    <row r="114" spans="12:26" s="292" customFormat="1" x14ac:dyDescent="0.2">
      <c r="L114" s="279"/>
      <c r="M114" s="279"/>
      <c r="N114" s="279"/>
      <c r="O114" s="279"/>
      <c r="P114" s="838"/>
      <c r="Q114" s="838"/>
      <c r="R114" s="838"/>
      <c r="S114" s="838"/>
      <c r="U114" s="371"/>
      <c r="Y114" s="389" t="s">
        <v>158</v>
      </c>
      <c r="Z114" s="837">
        <f t="shared" si="17"/>
        <v>0.60749999999999915</v>
      </c>
    </row>
    <row r="115" spans="12:26" s="292" customFormat="1" x14ac:dyDescent="0.2">
      <c r="L115" s="279"/>
      <c r="M115" s="279"/>
      <c r="N115" s="279"/>
      <c r="O115" s="279"/>
      <c r="P115" s="838"/>
      <c r="Q115" s="838"/>
      <c r="R115" s="838"/>
      <c r="S115" s="838"/>
      <c r="U115" s="371"/>
      <c r="Y115" s="389" t="s">
        <v>158</v>
      </c>
      <c r="Z115" s="837">
        <f t="shared" si="17"/>
        <v>0.60759999999999914</v>
      </c>
    </row>
    <row r="116" spans="12:26" s="292" customFormat="1" x14ac:dyDescent="0.2">
      <c r="L116" s="279"/>
      <c r="M116" s="279"/>
      <c r="N116" s="279"/>
      <c r="O116" s="279"/>
      <c r="P116" s="838"/>
      <c r="Q116" s="838"/>
      <c r="R116" s="838"/>
      <c r="S116" s="838"/>
      <c r="U116" s="371"/>
      <c r="Y116" s="389" t="s">
        <v>158</v>
      </c>
      <c r="Z116" s="837">
        <f t="shared" si="17"/>
        <v>0.60769999999999913</v>
      </c>
    </row>
    <row r="117" spans="12:26" s="292" customFormat="1" x14ac:dyDescent="0.2">
      <c r="L117" s="279"/>
      <c r="M117" s="279"/>
      <c r="N117" s="279"/>
      <c r="O117" s="279"/>
      <c r="P117" s="838"/>
      <c r="Q117" s="838"/>
      <c r="R117" s="838"/>
      <c r="S117" s="838"/>
      <c r="U117" s="371"/>
      <c r="Y117" s="389" t="s">
        <v>158</v>
      </c>
      <c r="Z117" s="837">
        <f t="shared" si="17"/>
        <v>0.60779999999999912</v>
      </c>
    </row>
    <row r="118" spans="12:26" s="292" customFormat="1" x14ac:dyDescent="0.2">
      <c r="L118" s="279"/>
      <c r="M118" s="279"/>
      <c r="N118" s="279"/>
      <c r="O118" s="279"/>
      <c r="P118" s="838"/>
      <c r="Q118" s="838"/>
      <c r="R118" s="838"/>
      <c r="S118" s="838"/>
      <c r="U118" s="371"/>
      <c r="Y118" s="389" t="s">
        <v>158</v>
      </c>
      <c r="Z118" s="837">
        <f t="shared" si="17"/>
        <v>0.60789999999999911</v>
      </c>
    </row>
    <row r="119" spans="12:26" s="292" customFormat="1" x14ac:dyDescent="0.2">
      <c r="L119" s="279"/>
      <c r="M119" s="279"/>
      <c r="N119" s="279"/>
      <c r="O119" s="279"/>
      <c r="P119" s="838"/>
      <c r="Q119" s="838"/>
      <c r="R119" s="838"/>
      <c r="S119" s="838"/>
      <c r="U119" s="371"/>
      <c r="Y119" s="389" t="s">
        <v>158</v>
      </c>
      <c r="Z119" s="837">
        <f t="shared" si="17"/>
        <v>0.6079999999999991</v>
      </c>
    </row>
    <row r="120" spans="12:26" s="292" customFormat="1" x14ac:dyDescent="0.2">
      <c r="L120" s="279"/>
      <c r="M120" s="279"/>
      <c r="N120" s="279"/>
      <c r="O120" s="279"/>
      <c r="P120" s="838"/>
      <c r="Q120" s="838"/>
      <c r="R120" s="838"/>
      <c r="S120" s="838"/>
      <c r="U120" s="371"/>
      <c r="Y120" s="389" t="s">
        <v>158</v>
      </c>
      <c r="Z120" s="837">
        <f t="shared" si="17"/>
        <v>0.60809999999999909</v>
      </c>
    </row>
    <row r="121" spans="12:26" s="292" customFormat="1" x14ac:dyDescent="0.2">
      <c r="L121" s="279"/>
      <c r="M121" s="279"/>
      <c r="N121" s="279"/>
      <c r="O121" s="279"/>
      <c r="P121" s="838"/>
      <c r="Q121" s="838"/>
      <c r="R121" s="838"/>
      <c r="S121" s="838"/>
      <c r="U121" s="371"/>
      <c r="Y121" s="389" t="s">
        <v>158</v>
      </c>
      <c r="Z121" s="837">
        <f t="shared" si="17"/>
        <v>0.60819999999999907</v>
      </c>
    </row>
    <row r="122" spans="12:26" s="292" customFormat="1" x14ac:dyDescent="0.2">
      <c r="L122" s="279"/>
      <c r="M122" s="279"/>
      <c r="N122" s="279"/>
      <c r="O122" s="279"/>
      <c r="P122" s="838"/>
      <c r="Q122" s="838"/>
      <c r="R122" s="838"/>
      <c r="S122" s="838"/>
      <c r="U122" s="371"/>
      <c r="Y122" s="389" t="s">
        <v>158</v>
      </c>
      <c r="Z122" s="837">
        <f t="shared" si="17"/>
        <v>0.60829999999999906</v>
      </c>
    </row>
    <row r="123" spans="12:26" s="292" customFormat="1" x14ac:dyDescent="0.2">
      <c r="L123" s="279"/>
      <c r="M123" s="279"/>
      <c r="N123" s="279"/>
      <c r="O123" s="279"/>
      <c r="P123" s="838"/>
      <c r="Q123" s="838"/>
      <c r="R123" s="838"/>
      <c r="S123" s="838"/>
      <c r="U123" s="371"/>
      <c r="Y123" s="389" t="s">
        <v>158</v>
      </c>
      <c r="Z123" s="837">
        <f t="shared" si="17"/>
        <v>0.60839999999999905</v>
      </c>
    </row>
    <row r="124" spans="12:26" s="292" customFormat="1" x14ac:dyDescent="0.2">
      <c r="L124" s="279"/>
      <c r="M124" s="279"/>
      <c r="N124" s="279"/>
      <c r="O124" s="279"/>
      <c r="P124" s="838"/>
      <c r="Q124" s="838"/>
      <c r="R124" s="838"/>
      <c r="S124" s="838"/>
      <c r="U124" s="371"/>
      <c r="Y124" s="389" t="s">
        <v>158</v>
      </c>
      <c r="Z124" s="837">
        <f t="shared" si="17"/>
        <v>0.60849999999999904</v>
      </c>
    </row>
    <row r="125" spans="12:26" s="292" customFormat="1" x14ac:dyDescent="0.2">
      <c r="L125" s="279"/>
      <c r="M125" s="279"/>
      <c r="N125" s="279"/>
      <c r="O125" s="279"/>
      <c r="P125" s="838"/>
      <c r="Q125" s="838"/>
      <c r="R125" s="838"/>
      <c r="S125" s="838"/>
      <c r="U125" s="371"/>
      <c r="Y125" s="389" t="s">
        <v>158</v>
      </c>
      <c r="Z125" s="837">
        <f t="shared" si="17"/>
        <v>0.60859999999999903</v>
      </c>
    </row>
    <row r="126" spans="12:26" s="292" customFormat="1" x14ac:dyDescent="0.2">
      <c r="L126" s="279"/>
      <c r="M126" s="279"/>
      <c r="N126" s="279"/>
      <c r="O126" s="279"/>
      <c r="P126" s="838"/>
      <c r="Q126" s="838"/>
      <c r="R126" s="838"/>
      <c r="S126" s="838"/>
      <c r="U126" s="371"/>
      <c r="Y126" s="389" t="s">
        <v>158</v>
      </c>
      <c r="Z126" s="837">
        <f t="shared" si="17"/>
        <v>0.60869999999999902</v>
      </c>
    </row>
    <row r="127" spans="12:26" s="292" customFormat="1" x14ac:dyDescent="0.2">
      <c r="L127" s="279"/>
      <c r="M127" s="279"/>
      <c r="N127" s="279"/>
      <c r="O127" s="279"/>
      <c r="P127" s="838"/>
      <c r="Q127" s="838"/>
      <c r="R127" s="838"/>
      <c r="S127" s="838"/>
      <c r="U127" s="371"/>
      <c r="Y127" s="389" t="s">
        <v>158</v>
      </c>
      <c r="Z127" s="837">
        <f t="shared" si="17"/>
        <v>0.60879999999999901</v>
      </c>
    </row>
    <row r="128" spans="12:26" s="292" customFormat="1" x14ac:dyDescent="0.2">
      <c r="L128" s="279"/>
      <c r="M128" s="279"/>
      <c r="N128" s="279"/>
      <c r="O128" s="279"/>
      <c r="P128" s="838"/>
      <c r="Q128" s="838"/>
      <c r="R128" s="838"/>
      <c r="S128" s="838"/>
      <c r="U128" s="371"/>
      <c r="Y128" s="389" t="s">
        <v>158</v>
      </c>
      <c r="Z128" s="837">
        <f t="shared" si="17"/>
        <v>0.608899999999999</v>
      </c>
    </row>
    <row r="129" spans="12:26" s="292" customFormat="1" x14ac:dyDescent="0.2">
      <c r="L129" s="279"/>
      <c r="M129" s="279"/>
      <c r="N129" s="279"/>
      <c r="O129" s="279"/>
      <c r="P129" s="838"/>
      <c r="Q129" s="838"/>
      <c r="R129" s="838"/>
      <c r="S129" s="838"/>
      <c r="U129" s="371"/>
      <c r="Y129" s="389" t="s">
        <v>158</v>
      </c>
      <c r="Z129" s="837">
        <f t="shared" si="17"/>
        <v>0.60899999999999899</v>
      </c>
    </row>
    <row r="130" spans="12:26" s="292" customFormat="1" x14ac:dyDescent="0.2">
      <c r="L130" s="279"/>
      <c r="M130" s="279"/>
      <c r="N130" s="279"/>
      <c r="O130" s="279"/>
      <c r="P130" s="838"/>
      <c r="Q130" s="838"/>
      <c r="R130" s="838"/>
      <c r="S130" s="838"/>
      <c r="U130" s="371"/>
      <c r="Y130" s="389" t="s">
        <v>158</v>
      </c>
      <c r="Z130" s="837">
        <f t="shared" si="17"/>
        <v>0.60909999999999898</v>
      </c>
    </row>
    <row r="131" spans="12:26" s="292" customFormat="1" x14ac:dyDescent="0.2">
      <c r="L131" s="279"/>
      <c r="M131" s="279"/>
      <c r="N131" s="279"/>
      <c r="O131" s="279"/>
      <c r="P131" s="838"/>
      <c r="Q131" s="838"/>
      <c r="R131" s="838"/>
      <c r="S131" s="838"/>
      <c r="U131" s="371"/>
      <c r="Y131" s="389" t="s">
        <v>158</v>
      </c>
      <c r="Z131" s="837">
        <f t="shared" si="17"/>
        <v>0.60919999999999896</v>
      </c>
    </row>
    <row r="132" spans="12:26" s="292" customFormat="1" x14ac:dyDescent="0.2">
      <c r="L132" s="279"/>
      <c r="M132" s="279"/>
      <c r="N132" s="279"/>
      <c r="O132" s="279"/>
      <c r="P132" s="838"/>
      <c r="Q132" s="838"/>
      <c r="R132" s="838"/>
      <c r="S132" s="838"/>
      <c r="U132" s="371"/>
      <c r="Y132" s="389" t="s">
        <v>158</v>
      </c>
      <c r="Z132" s="837">
        <f t="shared" si="17"/>
        <v>0.60929999999999895</v>
      </c>
    </row>
    <row r="133" spans="12:26" s="292" customFormat="1" x14ac:dyDescent="0.2">
      <c r="L133" s="279"/>
      <c r="M133" s="279"/>
      <c r="N133" s="279"/>
      <c r="O133" s="279"/>
      <c r="P133" s="838"/>
      <c r="Q133" s="838"/>
      <c r="R133" s="838"/>
      <c r="S133" s="838"/>
      <c r="U133" s="371"/>
      <c r="Y133" s="389" t="s">
        <v>158</v>
      </c>
      <c r="Z133" s="837">
        <f t="shared" si="17"/>
        <v>0.60939999999999894</v>
      </c>
    </row>
    <row r="134" spans="12:26" s="292" customFormat="1" x14ac:dyDescent="0.2">
      <c r="L134" s="279"/>
      <c r="M134" s="279"/>
      <c r="N134" s="279"/>
      <c r="O134" s="279"/>
      <c r="P134" s="838"/>
      <c r="Q134" s="838"/>
      <c r="R134" s="838"/>
      <c r="S134" s="838"/>
      <c r="U134" s="371"/>
      <c r="Y134" s="389" t="s">
        <v>158</v>
      </c>
      <c r="Z134" s="837">
        <f t="shared" si="17"/>
        <v>0.60949999999999893</v>
      </c>
    </row>
    <row r="135" spans="12:26" s="292" customFormat="1" x14ac:dyDescent="0.2">
      <c r="L135" s="279"/>
      <c r="M135" s="279"/>
      <c r="N135" s="279"/>
      <c r="O135" s="279"/>
      <c r="P135" s="838"/>
      <c r="Q135" s="838"/>
      <c r="R135" s="838"/>
      <c r="S135" s="838"/>
      <c r="U135" s="371"/>
      <c r="Y135" s="389" t="s">
        <v>158</v>
      </c>
      <c r="Z135" s="837">
        <f t="shared" si="17"/>
        <v>0.60959999999999892</v>
      </c>
    </row>
    <row r="136" spans="12:26" s="292" customFormat="1" x14ac:dyDescent="0.2">
      <c r="L136" s="279"/>
      <c r="M136" s="279"/>
      <c r="N136" s="279"/>
      <c r="O136" s="279"/>
      <c r="P136" s="838"/>
      <c r="Q136" s="838"/>
      <c r="R136" s="838"/>
      <c r="S136" s="838"/>
      <c r="U136" s="371"/>
      <c r="Y136" s="389" t="s">
        <v>158</v>
      </c>
      <c r="Z136" s="837">
        <f t="shared" si="17"/>
        <v>0.60969999999999891</v>
      </c>
    </row>
    <row r="137" spans="12:26" s="292" customFormat="1" x14ac:dyDescent="0.2">
      <c r="L137" s="279"/>
      <c r="M137" s="279"/>
      <c r="N137" s="279"/>
      <c r="O137" s="279"/>
      <c r="P137" s="838"/>
      <c r="Q137" s="838"/>
      <c r="R137" s="838"/>
      <c r="S137" s="838"/>
      <c r="U137" s="371"/>
      <c r="Y137" s="389" t="s">
        <v>158</v>
      </c>
      <c r="Z137" s="837">
        <f t="shared" si="17"/>
        <v>0.6097999999999989</v>
      </c>
    </row>
    <row r="138" spans="12:26" s="292" customFormat="1" x14ac:dyDescent="0.2">
      <c r="L138" s="279"/>
      <c r="M138" s="279"/>
      <c r="N138" s="279"/>
      <c r="O138" s="279"/>
      <c r="P138" s="838"/>
      <c r="Q138" s="838"/>
      <c r="R138" s="838"/>
      <c r="S138" s="838"/>
      <c r="U138" s="371"/>
      <c r="Y138" s="389" t="s">
        <v>158</v>
      </c>
      <c r="Z138" s="837">
        <f t="shared" si="17"/>
        <v>0.60989999999999889</v>
      </c>
    </row>
    <row r="139" spans="12:26" s="292" customFormat="1" x14ac:dyDescent="0.2">
      <c r="L139" s="279"/>
      <c r="M139" s="279"/>
      <c r="N139" s="279"/>
      <c r="O139" s="279"/>
      <c r="P139" s="838"/>
      <c r="Q139" s="838"/>
      <c r="R139" s="838"/>
      <c r="S139" s="838"/>
      <c r="U139" s="371"/>
      <c r="Y139" s="389" t="s">
        <v>158</v>
      </c>
      <c r="Z139" s="837">
        <f t="shared" si="17"/>
        <v>0.60999999999999888</v>
      </c>
    </row>
    <row r="140" spans="12:26" s="292" customFormat="1" x14ac:dyDescent="0.2">
      <c r="L140" s="279"/>
      <c r="M140" s="279"/>
      <c r="N140" s="279"/>
      <c r="O140" s="279"/>
      <c r="P140" s="838"/>
      <c r="Q140" s="838"/>
      <c r="R140" s="838"/>
      <c r="S140" s="838"/>
      <c r="U140" s="371"/>
      <c r="Y140" s="389" t="s">
        <v>158</v>
      </c>
      <c r="Z140" s="837">
        <f t="shared" si="17"/>
        <v>0.61009999999999887</v>
      </c>
    </row>
    <row r="141" spans="12:26" s="292" customFormat="1" x14ac:dyDescent="0.2">
      <c r="L141" s="279"/>
      <c r="M141" s="279"/>
      <c r="N141" s="279"/>
      <c r="O141" s="279"/>
      <c r="P141" s="838"/>
      <c r="Q141" s="838"/>
      <c r="R141" s="838"/>
      <c r="S141" s="838"/>
      <c r="U141" s="371"/>
      <c r="Y141" s="389" t="s">
        <v>158</v>
      </c>
      <c r="Z141" s="837">
        <f t="shared" si="17"/>
        <v>0.61019999999999885</v>
      </c>
    </row>
    <row r="142" spans="12:26" s="292" customFormat="1" x14ac:dyDescent="0.2">
      <c r="L142" s="279"/>
      <c r="M142" s="279"/>
      <c r="N142" s="279"/>
      <c r="O142" s="279"/>
      <c r="P142" s="838"/>
      <c r="Q142" s="838"/>
      <c r="R142" s="838"/>
      <c r="S142" s="838"/>
      <c r="U142" s="371"/>
      <c r="Y142" s="389" t="s">
        <v>158</v>
      </c>
      <c r="Z142" s="837">
        <f t="shared" si="17"/>
        <v>0.61029999999999884</v>
      </c>
    </row>
    <row r="143" spans="12:26" s="292" customFormat="1" x14ac:dyDescent="0.2">
      <c r="L143" s="279"/>
      <c r="M143" s="279"/>
      <c r="N143" s="279"/>
      <c r="O143" s="279"/>
      <c r="P143" s="838"/>
      <c r="Q143" s="838"/>
      <c r="R143" s="838"/>
      <c r="S143" s="838"/>
      <c r="U143" s="371"/>
      <c r="Y143" s="389" t="s">
        <v>158</v>
      </c>
      <c r="Z143" s="837">
        <f t="shared" si="17"/>
        <v>0.61039999999999883</v>
      </c>
    </row>
    <row r="144" spans="12:26" s="292" customFormat="1" x14ac:dyDescent="0.2">
      <c r="L144" s="279"/>
      <c r="M144" s="279"/>
      <c r="N144" s="279"/>
      <c r="O144" s="279"/>
      <c r="P144" s="838"/>
      <c r="Q144" s="838"/>
      <c r="R144" s="838"/>
      <c r="S144" s="838"/>
      <c r="U144" s="371"/>
      <c r="Y144" s="389" t="s">
        <v>158</v>
      </c>
      <c r="Z144" s="837">
        <f t="shared" si="17"/>
        <v>0.61049999999999882</v>
      </c>
    </row>
    <row r="145" spans="12:26" s="292" customFormat="1" x14ac:dyDescent="0.2">
      <c r="L145" s="279"/>
      <c r="M145" s="279"/>
      <c r="N145" s="279"/>
      <c r="O145" s="279"/>
      <c r="P145" s="838"/>
      <c r="Q145" s="838"/>
      <c r="R145" s="838"/>
      <c r="S145" s="838"/>
      <c r="U145" s="371"/>
      <c r="Y145" s="389" t="s">
        <v>158</v>
      </c>
      <c r="Z145" s="837">
        <f t="shared" si="17"/>
        <v>0.61059999999999881</v>
      </c>
    </row>
    <row r="146" spans="12:26" s="292" customFormat="1" x14ac:dyDescent="0.2">
      <c r="L146" s="279"/>
      <c r="M146" s="279"/>
      <c r="N146" s="279"/>
      <c r="O146" s="279"/>
      <c r="P146" s="838"/>
      <c r="Q146" s="838"/>
      <c r="R146" s="838"/>
      <c r="S146" s="838"/>
      <c r="U146" s="371"/>
      <c r="Y146" s="389" t="s">
        <v>158</v>
      </c>
      <c r="Z146" s="837">
        <f t="shared" si="17"/>
        <v>0.6106999999999988</v>
      </c>
    </row>
    <row r="147" spans="12:26" s="292" customFormat="1" x14ac:dyDescent="0.2">
      <c r="L147" s="279"/>
      <c r="M147" s="279"/>
      <c r="N147" s="279"/>
      <c r="O147" s="279"/>
      <c r="P147" s="838"/>
      <c r="Q147" s="838"/>
      <c r="R147" s="838"/>
      <c r="S147" s="838"/>
      <c r="U147" s="371"/>
      <c r="Y147" s="389" t="s">
        <v>158</v>
      </c>
      <c r="Z147" s="837">
        <f t="shared" si="17"/>
        <v>0.61079999999999879</v>
      </c>
    </row>
    <row r="148" spans="12:26" s="292" customFormat="1" x14ac:dyDescent="0.2">
      <c r="L148" s="279"/>
      <c r="M148" s="279"/>
      <c r="N148" s="279"/>
      <c r="O148" s="279"/>
      <c r="P148" s="838"/>
      <c r="Q148" s="838"/>
      <c r="R148" s="838"/>
      <c r="S148" s="838"/>
      <c r="U148" s="371"/>
      <c r="Y148" s="389" t="s">
        <v>158</v>
      </c>
      <c r="Z148" s="837">
        <f t="shared" si="17"/>
        <v>0.61089999999999878</v>
      </c>
    </row>
    <row r="149" spans="12:26" s="292" customFormat="1" x14ac:dyDescent="0.2">
      <c r="L149" s="279"/>
      <c r="M149" s="279"/>
      <c r="N149" s="279"/>
      <c r="O149" s="279"/>
      <c r="P149" s="838"/>
      <c r="Q149" s="838"/>
      <c r="R149" s="838"/>
      <c r="S149" s="838"/>
      <c r="U149" s="371"/>
      <c r="Y149" s="389" t="s">
        <v>158</v>
      </c>
      <c r="Z149" s="837">
        <f t="shared" si="17"/>
        <v>0.61099999999999877</v>
      </c>
    </row>
    <row r="150" spans="12:26" s="292" customFormat="1" x14ac:dyDescent="0.2">
      <c r="L150" s="279"/>
      <c r="M150" s="279"/>
      <c r="N150" s="279"/>
      <c r="O150" s="279"/>
      <c r="P150" s="838"/>
      <c r="Q150" s="838"/>
      <c r="R150" s="838"/>
      <c r="S150" s="838"/>
      <c r="U150" s="371"/>
      <c r="Y150" s="389" t="s">
        <v>158</v>
      </c>
      <c r="Z150" s="837">
        <f t="shared" si="17"/>
        <v>0.61109999999999876</v>
      </c>
    </row>
    <row r="151" spans="12:26" s="292" customFormat="1" x14ac:dyDescent="0.2">
      <c r="L151" s="279"/>
      <c r="M151" s="279"/>
      <c r="N151" s="279"/>
      <c r="O151" s="279"/>
      <c r="P151" s="838"/>
      <c r="Q151" s="838"/>
      <c r="R151" s="838"/>
      <c r="S151" s="838"/>
      <c r="U151" s="371"/>
      <c r="Y151" s="389" t="s">
        <v>158</v>
      </c>
      <c r="Z151" s="837">
        <f t="shared" si="17"/>
        <v>0.61119999999999874</v>
      </c>
    </row>
    <row r="152" spans="12:26" s="292" customFormat="1" x14ac:dyDescent="0.2">
      <c r="L152" s="279"/>
      <c r="M152" s="279"/>
      <c r="N152" s="279"/>
      <c r="O152" s="279"/>
      <c r="P152" s="838"/>
      <c r="Q152" s="838"/>
      <c r="R152" s="838"/>
      <c r="S152" s="838"/>
      <c r="U152" s="371"/>
      <c r="Y152" s="389" t="s">
        <v>158</v>
      </c>
      <c r="Z152" s="837">
        <f t="shared" si="17"/>
        <v>0.61129999999999873</v>
      </c>
    </row>
    <row r="153" spans="12:26" s="292" customFormat="1" x14ac:dyDescent="0.2">
      <c r="L153" s="279"/>
      <c r="M153" s="279"/>
      <c r="N153" s="279"/>
      <c r="O153" s="279"/>
      <c r="P153" s="838"/>
      <c r="Q153" s="838"/>
      <c r="R153" s="838"/>
      <c r="S153" s="838"/>
      <c r="U153" s="371"/>
      <c r="Y153" s="389" t="s">
        <v>158</v>
      </c>
      <c r="Z153" s="837">
        <f t="shared" si="17"/>
        <v>0.61139999999999872</v>
      </c>
    </row>
    <row r="154" spans="12:26" s="292" customFormat="1" x14ac:dyDescent="0.2">
      <c r="L154" s="279"/>
      <c r="M154" s="279"/>
      <c r="N154" s="279"/>
      <c r="O154" s="279"/>
      <c r="P154" s="838"/>
      <c r="Q154" s="838"/>
      <c r="R154" s="838"/>
      <c r="S154" s="838"/>
      <c r="U154" s="371"/>
      <c r="Y154" s="389" t="s">
        <v>158</v>
      </c>
      <c r="Z154" s="837">
        <f t="shared" si="17"/>
        <v>0.61149999999999871</v>
      </c>
    </row>
    <row r="155" spans="12:26" s="292" customFormat="1" x14ac:dyDescent="0.2">
      <c r="L155" s="279"/>
      <c r="M155" s="279"/>
      <c r="N155" s="279"/>
      <c r="O155" s="279"/>
      <c r="P155" s="838"/>
      <c r="Q155" s="838"/>
      <c r="R155" s="838"/>
      <c r="S155" s="838"/>
      <c r="U155" s="371"/>
      <c r="Y155" s="389" t="s">
        <v>158</v>
      </c>
      <c r="Z155" s="837">
        <f t="shared" si="17"/>
        <v>0.6115999999999987</v>
      </c>
    </row>
    <row r="156" spans="12:26" s="292" customFormat="1" x14ac:dyDescent="0.2">
      <c r="L156" s="279"/>
      <c r="M156" s="279"/>
      <c r="N156" s="279"/>
      <c r="O156" s="279"/>
      <c r="P156" s="838"/>
      <c r="Q156" s="838"/>
      <c r="R156" s="838"/>
      <c r="S156" s="838"/>
      <c r="U156" s="371"/>
      <c r="Y156" s="389" t="s">
        <v>158</v>
      </c>
      <c r="Z156" s="837">
        <f t="shared" si="17"/>
        <v>0.61169999999999869</v>
      </c>
    </row>
    <row r="157" spans="12:26" s="292" customFormat="1" x14ac:dyDescent="0.2">
      <c r="L157" s="279"/>
      <c r="M157" s="279"/>
      <c r="N157" s="279"/>
      <c r="O157" s="279"/>
      <c r="P157" s="838"/>
      <c r="Q157" s="838"/>
      <c r="R157" s="838"/>
      <c r="S157" s="838"/>
      <c r="U157" s="371"/>
      <c r="Y157" s="389" t="s">
        <v>158</v>
      </c>
      <c r="Z157" s="837">
        <f t="shared" si="17"/>
        <v>0.61179999999999868</v>
      </c>
    </row>
    <row r="158" spans="12:26" s="292" customFormat="1" x14ac:dyDescent="0.2">
      <c r="L158" s="279"/>
      <c r="M158" s="279"/>
      <c r="N158" s="279"/>
      <c r="O158" s="279"/>
      <c r="P158" s="838"/>
      <c r="Q158" s="838"/>
      <c r="R158" s="838"/>
      <c r="S158" s="838"/>
      <c r="U158" s="371"/>
      <c r="Y158" s="389" t="s">
        <v>158</v>
      </c>
      <c r="Z158" s="837">
        <f t="shared" si="17"/>
        <v>0.61189999999999867</v>
      </c>
    </row>
    <row r="159" spans="12:26" s="292" customFormat="1" x14ac:dyDescent="0.2">
      <c r="L159" s="279"/>
      <c r="M159" s="279"/>
      <c r="N159" s="279"/>
      <c r="O159" s="279"/>
      <c r="P159" s="838"/>
      <c r="Q159" s="838"/>
      <c r="R159" s="838"/>
      <c r="S159" s="838"/>
      <c r="U159" s="371"/>
      <c r="Y159" s="389" t="s">
        <v>158</v>
      </c>
      <c r="Z159" s="837">
        <f t="shared" si="17"/>
        <v>0.61199999999999866</v>
      </c>
    </row>
    <row r="160" spans="12:26" s="292" customFormat="1" x14ac:dyDescent="0.2">
      <c r="L160" s="279"/>
      <c r="M160" s="279"/>
      <c r="N160" s="279"/>
      <c r="O160" s="279"/>
      <c r="P160" s="838"/>
      <c r="Q160" s="838"/>
      <c r="R160" s="838"/>
      <c r="S160" s="838"/>
      <c r="U160" s="371"/>
      <c r="Y160" s="389" t="s">
        <v>158</v>
      </c>
      <c r="Z160" s="837">
        <f t="shared" si="17"/>
        <v>0.61209999999999865</v>
      </c>
    </row>
    <row r="161" spans="12:26" s="292" customFormat="1" x14ac:dyDescent="0.2">
      <c r="L161" s="279"/>
      <c r="M161" s="279"/>
      <c r="N161" s="279"/>
      <c r="O161" s="279"/>
      <c r="P161" s="838"/>
      <c r="Q161" s="838"/>
      <c r="R161" s="838"/>
      <c r="S161" s="838"/>
      <c r="U161" s="371"/>
      <c r="Y161" s="389" t="s">
        <v>158</v>
      </c>
      <c r="Z161" s="837">
        <f t="shared" si="17"/>
        <v>0.61219999999999863</v>
      </c>
    </row>
    <row r="162" spans="12:26" s="292" customFormat="1" x14ac:dyDescent="0.2">
      <c r="L162" s="279"/>
      <c r="M162" s="279"/>
      <c r="N162" s="279"/>
      <c r="O162" s="279"/>
      <c r="P162" s="838"/>
      <c r="Q162" s="838"/>
      <c r="R162" s="838"/>
      <c r="S162" s="838"/>
      <c r="U162" s="371"/>
      <c r="Y162" s="389" t="s">
        <v>158</v>
      </c>
      <c r="Z162" s="837">
        <f t="shared" si="17"/>
        <v>0.61229999999999862</v>
      </c>
    </row>
    <row r="163" spans="12:26" s="292" customFormat="1" x14ac:dyDescent="0.2">
      <c r="L163" s="279"/>
      <c r="M163" s="279"/>
      <c r="N163" s="279"/>
      <c r="O163" s="279"/>
      <c r="P163" s="838"/>
      <c r="Q163" s="838"/>
      <c r="R163" s="838"/>
      <c r="S163" s="838"/>
      <c r="U163" s="371"/>
      <c r="Y163" s="389" t="s">
        <v>158</v>
      </c>
      <c r="Z163" s="837">
        <f t="shared" si="17"/>
        <v>0.61239999999999861</v>
      </c>
    </row>
    <row r="164" spans="12:26" s="292" customFormat="1" x14ac:dyDescent="0.2">
      <c r="L164" s="279"/>
      <c r="M164" s="279"/>
      <c r="N164" s="279"/>
      <c r="O164" s="279"/>
      <c r="P164" s="838"/>
      <c r="Q164" s="838"/>
      <c r="R164" s="838"/>
      <c r="S164" s="838"/>
      <c r="U164" s="371"/>
      <c r="Y164" s="389" t="s">
        <v>158</v>
      </c>
      <c r="Z164" s="837">
        <f t="shared" si="17"/>
        <v>0.6124999999999986</v>
      </c>
    </row>
    <row r="165" spans="12:26" s="292" customFormat="1" x14ac:dyDescent="0.2">
      <c r="L165" s="279"/>
      <c r="M165" s="279"/>
      <c r="N165" s="279"/>
      <c r="O165" s="279"/>
      <c r="P165" s="838"/>
      <c r="Q165" s="838"/>
      <c r="R165" s="838"/>
      <c r="S165" s="838"/>
      <c r="U165" s="371"/>
      <c r="Y165" s="389" t="s">
        <v>158</v>
      </c>
      <c r="Z165" s="837">
        <f t="shared" si="17"/>
        <v>0.61259999999999859</v>
      </c>
    </row>
    <row r="166" spans="12:26" s="292" customFormat="1" x14ac:dyDescent="0.2">
      <c r="L166" s="279"/>
      <c r="M166" s="279"/>
      <c r="N166" s="279"/>
      <c r="O166" s="279"/>
      <c r="P166" s="838"/>
      <c r="Q166" s="838"/>
      <c r="R166" s="838"/>
      <c r="S166" s="838"/>
      <c r="U166" s="371"/>
      <c r="Y166" s="389" t="s">
        <v>158</v>
      </c>
      <c r="Z166" s="837">
        <f t="shared" si="17"/>
        <v>0.61269999999999858</v>
      </c>
    </row>
    <row r="167" spans="12:26" s="292" customFormat="1" x14ac:dyDescent="0.2">
      <c r="L167" s="279"/>
      <c r="M167" s="279"/>
      <c r="N167" s="279"/>
      <c r="O167" s="279"/>
      <c r="P167" s="838"/>
      <c r="Q167" s="838"/>
      <c r="R167" s="838"/>
      <c r="S167" s="838"/>
      <c r="U167" s="371"/>
      <c r="Y167" s="389" t="s">
        <v>158</v>
      </c>
      <c r="Z167" s="837">
        <f t="shared" si="17"/>
        <v>0.61279999999999857</v>
      </c>
    </row>
    <row r="168" spans="12:26" s="292" customFormat="1" x14ac:dyDescent="0.2">
      <c r="L168" s="279"/>
      <c r="M168" s="279"/>
      <c r="N168" s="279"/>
      <c r="O168" s="279"/>
      <c r="P168" s="838"/>
      <c r="Q168" s="838"/>
      <c r="R168" s="838"/>
      <c r="S168" s="838"/>
      <c r="U168" s="371"/>
      <c r="Y168" s="389" t="s">
        <v>158</v>
      </c>
      <c r="Z168" s="837">
        <f t="shared" si="17"/>
        <v>0.61289999999999856</v>
      </c>
    </row>
    <row r="169" spans="12:26" s="292" customFormat="1" x14ac:dyDescent="0.2">
      <c r="L169" s="279"/>
      <c r="M169" s="279"/>
      <c r="N169" s="279"/>
      <c r="O169" s="279"/>
      <c r="P169" s="838"/>
      <c r="Q169" s="838"/>
      <c r="R169" s="838"/>
      <c r="S169" s="838"/>
      <c r="U169" s="371"/>
      <c r="Y169" s="389" t="s">
        <v>158</v>
      </c>
      <c r="Z169" s="837">
        <f t="shared" ref="Z169:Z232" si="18">SUM(Z168+0.01%)</f>
        <v>0.61299999999999855</v>
      </c>
    </row>
    <row r="170" spans="12:26" s="292" customFormat="1" x14ac:dyDescent="0.2">
      <c r="L170" s="279"/>
      <c r="M170" s="279"/>
      <c r="N170" s="279"/>
      <c r="O170" s="279"/>
      <c r="P170" s="838"/>
      <c r="Q170" s="838"/>
      <c r="R170" s="838"/>
      <c r="S170" s="838"/>
      <c r="U170" s="371"/>
      <c r="Y170" s="389" t="s">
        <v>158</v>
      </c>
      <c r="Z170" s="837">
        <f t="shared" si="18"/>
        <v>0.61309999999999854</v>
      </c>
    </row>
    <row r="171" spans="12:26" s="292" customFormat="1" x14ac:dyDescent="0.2">
      <c r="L171" s="279"/>
      <c r="M171" s="279"/>
      <c r="N171" s="279"/>
      <c r="O171" s="279"/>
      <c r="P171" s="838"/>
      <c r="Q171" s="838"/>
      <c r="R171" s="838"/>
      <c r="S171" s="838"/>
      <c r="U171" s="371"/>
      <c r="Y171" s="389" t="s">
        <v>158</v>
      </c>
      <c r="Z171" s="837">
        <f t="shared" si="18"/>
        <v>0.61319999999999852</v>
      </c>
    </row>
    <row r="172" spans="12:26" s="292" customFormat="1" x14ac:dyDescent="0.2">
      <c r="L172" s="279"/>
      <c r="M172" s="279"/>
      <c r="N172" s="279"/>
      <c r="O172" s="279"/>
      <c r="P172" s="838"/>
      <c r="Q172" s="838"/>
      <c r="R172" s="838"/>
      <c r="S172" s="838"/>
      <c r="U172" s="371"/>
      <c r="Y172" s="389" t="s">
        <v>158</v>
      </c>
      <c r="Z172" s="837">
        <f t="shared" si="18"/>
        <v>0.61329999999999851</v>
      </c>
    </row>
    <row r="173" spans="12:26" s="292" customFormat="1" x14ac:dyDescent="0.2">
      <c r="L173" s="279"/>
      <c r="M173" s="279"/>
      <c r="N173" s="279"/>
      <c r="O173" s="279"/>
      <c r="P173" s="838"/>
      <c r="Q173" s="838"/>
      <c r="R173" s="838"/>
      <c r="S173" s="838"/>
      <c r="U173" s="371"/>
      <c r="Y173" s="389" t="s">
        <v>158</v>
      </c>
      <c r="Z173" s="837">
        <f t="shared" si="18"/>
        <v>0.6133999999999985</v>
      </c>
    </row>
    <row r="174" spans="12:26" s="292" customFormat="1" x14ac:dyDescent="0.2">
      <c r="L174" s="279"/>
      <c r="M174" s="279"/>
      <c r="N174" s="279"/>
      <c r="O174" s="279"/>
      <c r="P174" s="838"/>
      <c r="Q174" s="838"/>
      <c r="R174" s="838"/>
      <c r="S174" s="838"/>
      <c r="U174" s="371"/>
      <c r="Y174" s="389" t="s">
        <v>158</v>
      </c>
      <c r="Z174" s="837">
        <f t="shared" si="18"/>
        <v>0.61349999999999849</v>
      </c>
    </row>
    <row r="175" spans="12:26" s="292" customFormat="1" x14ac:dyDescent="0.2">
      <c r="L175" s="279"/>
      <c r="M175" s="279"/>
      <c r="N175" s="279"/>
      <c r="O175" s="279"/>
      <c r="P175" s="838"/>
      <c r="Q175" s="838"/>
      <c r="R175" s="838"/>
      <c r="S175" s="838"/>
      <c r="U175" s="371"/>
      <c r="Y175" s="389" t="s">
        <v>158</v>
      </c>
      <c r="Z175" s="837">
        <f t="shared" si="18"/>
        <v>0.61359999999999848</v>
      </c>
    </row>
    <row r="176" spans="12:26" s="292" customFormat="1" x14ac:dyDescent="0.2">
      <c r="L176" s="279"/>
      <c r="M176" s="279"/>
      <c r="N176" s="279"/>
      <c r="O176" s="279"/>
      <c r="P176" s="838"/>
      <c r="Q176" s="838"/>
      <c r="R176" s="838"/>
      <c r="S176" s="838"/>
      <c r="U176" s="371"/>
      <c r="Y176" s="389" t="s">
        <v>158</v>
      </c>
      <c r="Z176" s="837">
        <f t="shared" si="18"/>
        <v>0.61369999999999847</v>
      </c>
    </row>
    <row r="177" spans="12:26" s="292" customFormat="1" x14ac:dyDescent="0.2">
      <c r="L177" s="279"/>
      <c r="M177" s="279"/>
      <c r="N177" s="279"/>
      <c r="O177" s="279"/>
      <c r="P177" s="838"/>
      <c r="Q177" s="838"/>
      <c r="R177" s="838"/>
      <c r="S177" s="838"/>
      <c r="U177" s="371"/>
      <c r="Y177" s="389" t="s">
        <v>158</v>
      </c>
      <c r="Z177" s="837">
        <f t="shared" si="18"/>
        <v>0.61379999999999846</v>
      </c>
    </row>
    <row r="178" spans="12:26" s="292" customFormat="1" x14ac:dyDescent="0.2">
      <c r="L178" s="279"/>
      <c r="M178" s="279"/>
      <c r="N178" s="279"/>
      <c r="O178" s="279"/>
      <c r="P178" s="838"/>
      <c r="Q178" s="838"/>
      <c r="R178" s="838"/>
      <c r="S178" s="838"/>
      <c r="U178" s="371"/>
      <c r="Y178" s="389" t="s">
        <v>158</v>
      </c>
      <c r="Z178" s="837">
        <f t="shared" si="18"/>
        <v>0.61389999999999845</v>
      </c>
    </row>
    <row r="179" spans="12:26" s="292" customFormat="1" x14ac:dyDescent="0.2">
      <c r="L179" s="279"/>
      <c r="M179" s="279"/>
      <c r="N179" s="279"/>
      <c r="O179" s="279"/>
      <c r="P179" s="838"/>
      <c r="Q179" s="838"/>
      <c r="R179" s="838"/>
      <c r="S179" s="838"/>
      <c r="U179" s="371"/>
      <c r="Y179" s="389" t="s">
        <v>158</v>
      </c>
      <c r="Z179" s="837">
        <f t="shared" si="18"/>
        <v>0.61399999999999844</v>
      </c>
    </row>
    <row r="180" spans="12:26" s="292" customFormat="1" x14ac:dyDescent="0.2">
      <c r="L180" s="279"/>
      <c r="M180" s="279"/>
      <c r="N180" s="279"/>
      <c r="O180" s="279"/>
      <c r="P180" s="838"/>
      <c r="Q180" s="838"/>
      <c r="R180" s="838"/>
      <c r="S180" s="838"/>
      <c r="U180" s="371"/>
      <c r="Y180" s="389" t="s">
        <v>158</v>
      </c>
      <c r="Z180" s="837">
        <f t="shared" si="18"/>
        <v>0.61409999999999842</v>
      </c>
    </row>
    <row r="181" spans="12:26" s="292" customFormat="1" x14ac:dyDescent="0.2">
      <c r="L181" s="279"/>
      <c r="M181" s="279"/>
      <c r="N181" s="279"/>
      <c r="O181" s="279"/>
      <c r="P181" s="838"/>
      <c r="Q181" s="838"/>
      <c r="R181" s="838"/>
      <c r="S181" s="838"/>
      <c r="U181" s="371"/>
      <c r="Y181" s="389" t="s">
        <v>158</v>
      </c>
      <c r="Z181" s="837">
        <f t="shared" si="18"/>
        <v>0.61419999999999841</v>
      </c>
    </row>
    <row r="182" spans="12:26" s="292" customFormat="1" x14ac:dyDescent="0.2">
      <c r="L182" s="279"/>
      <c r="M182" s="279"/>
      <c r="N182" s="279"/>
      <c r="O182" s="279"/>
      <c r="P182" s="838"/>
      <c r="Q182" s="838"/>
      <c r="R182" s="838"/>
      <c r="S182" s="838"/>
      <c r="U182" s="371"/>
      <c r="Y182" s="389" t="s">
        <v>158</v>
      </c>
      <c r="Z182" s="837">
        <f t="shared" si="18"/>
        <v>0.6142999999999984</v>
      </c>
    </row>
    <row r="183" spans="12:26" s="292" customFormat="1" x14ac:dyDescent="0.2">
      <c r="L183" s="279"/>
      <c r="M183" s="279"/>
      <c r="N183" s="279"/>
      <c r="O183" s="279"/>
      <c r="P183" s="838"/>
      <c r="Q183" s="838"/>
      <c r="R183" s="838"/>
      <c r="S183" s="838"/>
      <c r="U183" s="371"/>
      <c r="Y183" s="389" t="s">
        <v>158</v>
      </c>
      <c r="Z183" s="837">
        <f t="shared" si="18"/>
        <v>0.61439999999999839</v>
      </c>
    </row>
    <row r="184" spans="12:26" s="292" customFormat="1" x14ac:dyDescent="0.2">
      <c r="L184" s="279"/>
      <c r="M184" s="279"/>
      <c r="N184" s="279"/>
      <c r="O184" s="279"/>
      <c r="P184" s="838"/>
      <c r="Q184" s="838"/>
      <c r="R184" s="838"/>
      <c r="S184" s="838"/>
      <c r="U184" s="371"/>
      <c r="Y184" s="389" t="s">
        <v>158</v>
      </c>
      <c r="Z184" s="837">
        <f t="shared" si="18"/>
        <v>0.61449999999999838</v>
      </c>
    </row>
    <row r="185" spans="12:26" s="292" customFormat="1" x14ac:dyDescent="0.2">
      <c r="L185" s="279"/>
      <c r="M185" s="279"/>
      <c r="N185" s="279"/>
      <c r="O185" s="279"/>
      <c r="P185" s="838"/>
      <c r="Q185" s="838"/>
      <c r="R185" s="838"/>
      <c r="S185" s="838"/>
      <c r="U185" s="371"/>
      <c r="Y185" s="389" t="s">
        <v>158</v>
      </c>
      <c r="Z185" s="837">
        <f t="shared" si="18"/>
        <v>0.61459999999999837</v>
      </c>
    </row>
    <row r="186" spans="12:26" s="292" customFormat="1" x14ac:dyDescent="0.2">
      <c r="L186" s="279"/>
      <c r="M186" s="279"/>
      <c r="N186" s="279"/>
      <c r="O186" s="279"/>
      <c r="P186" s="838"/>
      <c r="Q186" s="838"/>
      <c r="R186" s="838"/>
      <c r="S186" s="838"/>
      <c r="U186" s="371"/>
      <c r="Y186" s="389" t="s">
        <v>158</v>
      </c>
      <c r="Z186" s="837">
        <f t="shared" si="18"/>
        <v>0.61469999999999836</v>
      </c>
    </row>
    <row r="187" spans="12:26" s="292" customFormat="1" x14ac:dyDescent="0.2">
      <c r="L187" s="279"/>
      <c r="M187" s="279"/>
      <c r="N187" s="279"/>
      <c r="O187" s="279"/>
      <c r="P187" s="838"/>
      <c r="Q187" s="838"/>
      <c r="R187" s="838"/>
      <c r="S187" s="838"/>
      <c r="U187" s="371"/>
      <c r="Y187" s="389" t="s">
        <v>158</v>
      </c>
      <c r="Z187" s="837">
        <f t="shared" si="18"/>
        <v>0.61479999999999835</v>
      </c>
    </row>
    <row r="188" spans="12:26" s="292" customFormat="1" x14ac:dyDescent="0.2">
      <c r="L188" s="279"/>
      <c r="M188" s="279"/>
      <c r="N188" s="279"/>
      <c r="O188" s="279"/>
      <c r="P188" s="838"/>
      <c r="Q188" s="838"/>
      <c r="R188" s="838"/>
      <c r="S188" s="838"/>
      <c r="U188" s="371"/>
      <c r="Y188" s="389" t="s">
        <v>158</v>
      </c>
      <c r="Z188" s="837">
        <f t="shared" si="18"/>
        <v>0.61489999999999834</v>
      </c>
    </row>
    <row r="189" spans="12:26" s="292" customFormat="1" x14ac:dyDescent="0.2">
      <c r="L189" s="279"/>
      <c r="M189" s="279"/>
      <c r="N189" s="279"/>
      <c r="O189" s="279"/>
      <c r="P189" s="838"/>
      <c r="Q189" s="838"/>
      <c r="R189" s="838"/>
      <c r="S189" s="838"/>
      <c r="U189" s="371"/>
      <c r="Y189" s="389" t="s">
        <v>158</v>
      </c>
      <c r="Z189" s="837">
        <f t="shared" si="18"/>
        <v>0.61499999999999833</v>
      </c>
    </row>
    <row r="190" spans="12:26" s="292" customFormat="1" x14ac:dyDescent="0.2">
      <c r="L190" s="279"/>
      <c r="M190" s="279"/>
      <c r="N190" s="279"/>
      <c r="O190" s="279"/>
      <c r="P190" s="838"/>
      <c r="Q190" s="838"/>
      <c r="R190" s="838"/>
      <c r="S190" s="838"/>
      <c r="U190" s="371"/>
      <c r="Y190" s="389" t="s">
        <v>158</v>
      </c>
      <c r="Z190" s="837">
        <f t="shared" si="18"/>
        <v>0.61509999999999831</v>
      </c>
    </row>
    <row r="191" spans="12:26" s="292" customFormat="1" x14ac:dyDescent="0.2">
      <c r="L191" s="279"/>
      <c r="M191" s="279"/>
      <c r="N191" s="279"/>
      <c r="O191" s="279"/>
      <c r="P191" s="838"/>
      <c r="Q191" s="838"/>
      <c r="R191" s="838"/>
      <c r="S191" s="838"/>
      <c r="U191" s="371"/>
      <c r="Y191" s="389" t="s">
        <v>158</v>
      </c>
      <c r="Z191" s="837">
        <f t="shared" si="18"/>
        <v>0.6151999999999983</v>
      </c>
    </row>
    <row r="192" spans="12:26" s="292" customFormat="1" x14ac:dyDescent="0.2">
      <c r="L192" s="279"/>
      <c r="M192" s="279"/>
      <c r="N192" s="279"/>
      <c r="O192" s="279"/>
      <c r="P192" s="838"/>
      <c r="Q192" s="838"/>
      <c r="R192" s="838"/>
      <c r="S192" s="838"/>
      <c r="U192" s="371"/>
      <c r="Y192" s="389" t="s">
        <v>158</v>
      </c>
      <c r="Z192" s="837">
        <f t="shared" si="18"/>
        <v>0.61529999999999829</v>
      </c>
    </row>
    <row r="193" spans="12:26" s="292" customFormat="1" x14ac:dyDescent="0.2">
      <c r="L193" s="279"/>
      <c r="M193" s="279"/>
      <c r="N193" s="279"/>
      <c r="O193" s="279"/>
      <c r="P193" s="838"/>
      <c r="Q193" s="838"/>
      <c r="R193" s="838"/>
      <c r="S193" s="838"/>
      <c r="U193" s="371"/>
      <c r="Y193" s="389" t="s">
        <v>158</v>
      </c>
      <c r="Z193" s="837">
        <f t="shared" si="18"/>
        <v>0.61539999999999828</v>
      </c>
    </row>
    <row r="194" spans="12:26" s="292" customFormat="1" x14ac:dyDescent="0.2">
      <c r="L194" s="279"/>
      <c r="M194" s="279"/>
      <c r="N194" s="279"/>
      <c r="O194" s="279"/>
      <c r="P194" s="838"/>
      <c r="Q194" s="838"/>
      <c r="R194" s="838"/>
      <c r="S194" s="838"/>
      <c r="U194" s="371"/>
      <c r="Y194" s="389" t="s">
        <v>158</v>
      </c>
      <c r="Z194" s="837">
        <f t="shared" si="18"/>
        <v>0.61549999999999827</v>
      </c>
    </row>
    <row r="195" spans="12:26" s="292" customFormat="1" x14ac:dyDescent="0.2">
      <c r="L195" s="279"/>
      <c r="M195" s="279"/>
      <c r="N195" s="279"/>
      <c r="O195" s="279"/>
      <c r="P195" s="838"/>
      <c r="Q195" s="838"/>
      <c r="R195" s="838"/>
      <c r="S195" s="838"/>
      <c r="U195" s="371"/>
      <c r="Y195" s="389" t="s">
        <v>158</v>
      </c>
      <c r="Z195" s="837">
        <f t="shared" si="18"/>
        <v>0.61559999999999826</v>
      </c>
    </row>
    <row r="196" spans="12:26" s="292" customFormat="1" x14ac:dyDescent="0.2">
      <c r="L196" s="279"/>
      <c r="M196" s="279"/>
      <c r="N196" s="279"/>
      <c r="O196" s="279"/>
      <c r="P196" s="838"/>
      <c r="Q196" s="838"/>
      <c r="R196" s="838"/>
      <c r="S196" s="838"/>
      <c r="U196" s="371"/>
      <c r="Y196" s="389" t="s">
        <v>158</v>
      </c>
      <c r="Z196" s="837">
        <f t="shared" si="18"/>
        <v>0.61569999999999825</v>
      </c>
    </row>
    <row r="197" spans="12:26" s="292" customFormat="1" x14ac:dyDescent="0.2">
      <c r="L197" s="279"/>
      <c r="M197" s="279"/>
      <c r="N197" s="279"/>
      <c r="O197" s="279"/>
      <c r="P197" s="838"/>
      <c r="Q197" s="838"/>
      <c r="R197" s="838"/>
      <c r="S197" s="838"/>
      <c r="U197" s="371"/>
      <c r="Y197" s="389" t="s">
        <v>158</v>
      </c>
      <c r="Z197" s="837">
        <f t="shared" si="18"/>
        <v>0.61579999999999824</v>
      </c>
    </row>
    <row r="198" spans="12:26" s="292" customFormat="1" x14ac:dyDescent="0.2">
      <c r="L198" s="279"/>
      <c r="M198" s="279"/>
      <c r="N198" s="279"/>
      <c r="O198" s="279"/>
      <c r="P198" s="838"/>
      <c r="Q198" s="838"/>
      <c r="R198" s="838"/>
      <c r="S198" s="838"/>
      <c r="U198" s="371"/>
      <c r="Y198" s="389" t="s">
        <v>158</v>
      </c>
      <c r="Z198" s="837">
        <f t="shared" si="18"/>
        <v>0.61589999999999823</v>
      </c>
    </row>
    <row r="199" spans="12:26" s="292" customFormat="1" x14ac:dyDescent="0.2">
      <c r="L199" s="279"/>
      <c r="M199" s="279"/>
      <c r="N199" s="279"/>
      <c r="O199" s="279"/>
      <c r="P199" s="838"/>
      <c r="Q199" s="838"/>
      <c r="R199" s="838"/>
      <c r="S199" s="838"/>
      <c r="U199" s="371"/>
      <c r="Y199" s="389" t="s">
        <v>158</v>
      </c>
      <c r="Z199" s="837">
        <f t="shared" si="18"/>
        <v>0.61599999999999822</v>
      </c>
    </row>
    <row r="200" spans="12:26" s="292" customFormat="1" x14ac:dyDescent="0.2">
      <c r="L200" s="279"/>
      <c r="M200" s="279"/>
      <c r="N200" s="279"/>
      <c r="O200" s="279"/>
      <c r="P200" s="838"/>
      <c r="Q200" s="838"/>
      <c r="R200" s="838"/>
      <c r="S200" s="838"/>
      <c r="U200" s="371"/>
      <c r="Y200" s="389" t="s">
        <v>158</v>
      </c>
      <c r="Z200" s="837">
        <f t="shared" si="18"/>
        <v>0.6160999999999982</v>
      </c>
    </row>
    <row r="201" spans="12:26" s="292" customFormat="1" x14ac:dyDescent="0.2">
      <c r="L201" s="279"/>
      <c r="M201" s="279"/>
      <c r="N201" s="279"/>
      <c r="O201" s="279"/>
      <c r="P201" s="838"/>
      <c r="Q201" s="838"/>
      <c r="R201" s="838"/>
      <c r="S201" s="838"/>
      <c r="U201" s="371"/>
      <c r="Y201" s="389" t="s">
        <v>158</v>
      </c>
      <c r="Z201" s="837">
        <f t="shared" si="18"/>
        <v>0.61619999999999819</v>
      </c>
    </row>
    <row r="202" spans="12:26" s="292" customFormat="1" x14ac:dyDescent="0.2">
      <c r="L202" s="279"/>
      <c r="M202" s="279"/>
      <c r="N202" s="279"/>
      <c r="O202" s="279"/>
      <c r="P202" s="838"/>
      <c r="Q202" s="838"/>
      <c r="R202" s="838"/>
      <c r="S202" s="838"/>
      <c r="U202" s="371"/>
      <c r="Y202" s="389" t="s">
        <v>158</v>
      </c>
      <c r="Z202" s="837">
        <f t="shared" si="18"/>
        <v>0.61629999999999818</v>
      </c>
    </row>
    <row r="203" spans="12:26" s="292" customFormat="1" x14ac:dyDescent="0.2">
      <c r="L203" s="279"/>
      <c r="M203" s="279"/>
      <c r="N203" s="279"/>
      <c r="O203" s="279"/>
      <c r="P203" s="838"/>
      <c r="Q203" s="838"/>
      <c r="R203" s="838"/>
      <c r="S203" s="838"/>
      <c r="U203" s="371"/>
      <c r="Y203" s="389" t="s">
        <v>158</v>
      </c>
      <c r="Z203" s="837">
        <f t="shared" si="18"/>
        <v>0.61639999999999817</v>
      </c>
    </row>
    <row r="204" spans="12:26" s="292" customFormat="1" x14ac:dyDescent="0.2">
      <c r="L204" s="279"/>
      <c r="M204" s="279"/>
      <c r="N204" s="279"/>
      <c r="O204" s="279"/>
      <c r="P204" s="838"/>
      <c r="Q204" s="838"/>
      <c r="R204" s="838"/>
      <c r="S204" s="838"/>
      <c r="U204" s="371"/>
      <c r="Y204" s="389" t="s">
        <v>158</v>
      </c>
      <c r="Z204" s="837">
        <f t="shared" si="18"/>
        <v>0.61649999999999816</v>
      </c>
    </row>
    <row r="205" spans="12:26" s="292" customFormat="1" x14ac:dyDescent="0.2">
      <c r="L205" s="279"/>
      <c r="M205" s="279"/>
      <c r="N205" s="279"/>
      <c r="O205" s="279"/>
      <c r="P205" s="838"/>
      <c r="Q205" s="838"/>
      <c r="R205" s="838"/>
      <c r="S205" s="838"/>
      <c r="U205" s="371"/>
      <c r="Y205" s="389" t="s">
        <v>158</v>
      </c>
      <c r="Z205" s="837">
        <f t="shared" si="18"/>
        <v>0.61659999999999815</v>
      </c>
    </row>
    <row r="206" spans="12:26" s="292" customFormat="1" x14ac:dyDescent="0.2">
      <c r="L206" s="279"/>
      <c r="M206" s="279"/>
      <c r="N206" s="279"/>
      <c r="O206" s="279"/>
      <c r="P206" s="838"/>
      <c r="Q206" s="838"/>
      <c r="R206" s="838"/>
      <c r="S206" s="838"/>
      <c r="U206" s="371"/>
      <c r="Y206" s="389" t="s">
        <v>158</v>
      </c>
      <c r="Z206" s="837">
        <f t="shared" si="18"/>
        <v>0.61669999999999814</v>
      </c>
    </row>
    <row r="207" spans="12:26" s="292" customFormat="1" x14ac:dyDescent="0.2">
      <c r="L207" s="279"/>
      <c r="M207" s="279"/>
      <c r="N207" s="279"/>
      <c r="O207" s="279"/>
      <c r="P207" s="838"/>
      <c r="Q207" s="838"/>
      <c r="R207" s="838"/>
      <c r="S207" s="838"/>
      <c r="U207" s="371"/>
      <c r="Y207" s="389" t="s">
        <v>158</v>
      </c>
      <c r="Z207" s="837">
        <f t="shared" si="18"/>
        <v>0.61679999999999813</v>
      </c>
    </row>
    <row r="208" spans="12:26" s="292" customFormat="1" x14ac:dyDescent="0.2">
      <c r="L208" s="279"/>
      <c r="M208" s="279"/>
      <c r="N208" s="279"/>
      <c r="O208" s="279"/>
      <c r="P208" s="838"/>
      <c r="Q208" s="838"/>
      <c r="R208" s="838"/>
      <c r="S208" s="838"/>
      <c r="U208" s="371"/>
      <c r="Y208" s="389" t="s">
        <v>158</v>
      </c>
      <c r="Z208" s="837">
        <f t="shared" si="18"/>
        <v>0.61689999999999812</v>
      </c>
    </row>
    <row r="209" spans="12:26" s="292" customFormat="1" x14ac:dyDescent="0.2">
      <c r="L209" s="279"/>
      <c r="M209" s="279"/>
      <c r="N209" s="279"/>
      <c r="O209" s="279"/>
      <c r="P209" s="838"/>
      <c r="Q209" s="838"/>
      <c r="R209" s="838"/>
      <c r="S209" s="838"/>
      <c r="U209" s="371"/>
      <c r="Y209" s="389" t="s">
        <v>158</v>
      </c>
      <c r="Z209" s="837">
        <f t="shared" si="18"/>
        <v>0.61699999999999811</v>
      </c>
    </row>
    <row r="210" spans="12:26" s="292" customFormat="1" x14ac:dyDescent="0.2">
      <c r="L210" s="279"/>
      <c r="M210" s="279"/>
      <c r="N210" s="279"/>
      <c r="O210" s="279"/>
      <c r="P210" s="838"/>
      <c r="Q210" s="838"/>
      <c r="R210" s="838"/>
      <c r="S210" s="838"/>
      <c r="U210" s="371"/>
      <c r="Y210" s="389" t="s">
        <v>158</v>
      </c>
      <c r="Z210" s="837">
        <f t="shared" si="18"/>
        <v>0.61709999999999809</v>
      </c>
    </row>
    <row r="211" spans="12:26" s="292" customFormat="1" x14ac:dyDescent="0.2">
      <c r="L211" s="279"/>
      <c r="M211" s="279"/>
      <c r="N211" s="279"/>
      <c r="O211" s="279"/>
      <c r="P211" s="838"/>
      <c r="Q211" s="838"/>
      <c r="R211" s="838"/>
      <c r="S211" s="838"/>
      <c r="U211" s="371"/>
      <c r="Y211" s="389" t="s">
        <v>158</v>
      </c>
      <c r="Z211" s="837">
        <f t="shared" si="18"/>
        <v>0.61719999999999808</v>
      </c>
    </row>
    <row r="212" spans="12:26" s="292" customFormat="1" x14ac:dyDescent="0.2">
      <c r="L212" s="279"/>
      <c r="M212" s="279"/>
      <c r="N212" s="279"/>
      <c r="O212" s="279"/>
      <c r="P212" s="838"/>
      <c r="Q212" s="838"/>
      <c r="R212" s="838"/>
      <c r="S212" s="838"/>
      <c r="U212" s="371"/>
      <c r="Y212" s="389" t="s">
        <v>158</v>
      </c>
      <c r="Z212" s="837">
        <f t="shared" si="18"/>
        <v>0.61729999999999807</v>
      </c>
    </row>
    <row r="213" spans="12:26" s="292" customFormat="1" x14ac:dyDescent="0.2">
      <c r="L213" s="279"/>
      <c r="M213" s="279"/>
      <c r="N213" s="279"/>
      <c r="O213" s="279"/>
      <c r="P213" s="838"/>
      <c r="Q213" s="838"/>
      <c r="R213" s="838"/>
      <c r="S213" s="838"/>
      <c r="U213" s="371"/>
      <c r="Y213" s="389" t="s">
        <v>158</v>
      </c>
      <c r="Z213" s="837">
        <f t="shared" si="18"/>
        <v>0.61739999999999806</v>
      </c>
    </row>
    <row r="214" spans="12:26" s="292" customFormat="1" x14ac:dyDescent="0.2">
      <c r="L214" s="279"/>
      <c r="M214" s="279"/>
      <c r="N214" s="279"/>
      <c r="O214" s="279"/>
      <c r="P214" s="838"/>
      <c r="Q214" s="838"/>
      <c r="R214" s="838"/>
      <c r="S214" s="838"/>
      <c r="U214" s="371"/>
      <c r="Y214" s="389" t="s">
        <v>158</v>
      </c>
      <c r="Z214" s="837">
        <f t="shared" si="18"/>
        <v>0.61749999999999805</v>
      </c>
    </row>
    <row r="215" spans="12:26" s="292" customFormat="1" x14ac:dyDescent="0.2">
      <c r="L215" s="279"/>
      <c r="M215" s="279"/>
      <c r="N215" s="279"/>
      <c r="O215" s="279"/>
      <c r="P215" s="838"/>
      <c r="Q215" s="838"/>
      <c r="R215" s="838"/>
      <c r="S215" s="838"/>
      <c r="U215" s="371"/>
      <c r="Y215" s="389" t="s">
        <v>158</v>
      </c>
      <c r="Z215" s="837">
        <f t="shared" si="18"/>
        <v>0.61759999999999804</v>
      </c>
    </row>
    <row r="216" spans="12:26" s="292" customFormat="1" x14ac:dyDescent="0.2">
      <c r="L216" s="279"/>
      <c r="M216" s="279"/>
      <c r="N216" s="279"/>
      <c r="O216" s="279"/>
      <c r="P216" s="838"/>
      <c r="Q216" s="838"/>
      <c r="R216" s="838"/>
      <c r="S216" s="838"/>
      <c r="U216" s="371"/>
      <c r="Y216" s="389" t="s">
        <v>158</v>
      </c>
      <c r="Z216" s="837">
        <f t="shared" si="18"/>
        <v>0.61769999999999803</v>
      </c>
    </row>
    <row r="217" spans="12:26" s="292" customFormat="1" x14ac:dyDescent="0.2">
      <c r="L217" s="279"/>
      <c r="M217" s="279"/>
      <c r="N217" s="279"/>
      <c r="O217" s="279"/>
      <c r="P217" s="838"/>
      <c r="Q217" s="838"/>
      <c r="R217" s="838"/>
      <c r="S217" s="838"/>
      <c r="U217" s="371"/>
      <c r="Y217" s="389" t="s">
        <v>158</v>
      </c>
      <c r="Z217" s="837">
        <f t="shared" si="18"/>
        <v>0.61779999999999802</v>
      </c>
    </row>
    <row r="218" spans="12:26" s="292" customFormat="1" x14ac:dyDescent="0.2">
      <c r="L218" s="279"/>
      <c r="M218" s="279"/>
      <c r="N218" s="279"/>
      <c r="O218" s="279"/>
      <c r="P218" s="838"/>
      <c r="Q218" s="838"/>
      <c r="R218" s="838"/>
      <c r="S218" s="838"/>
      <c r="U218" s="371"/>
      <c r="Y218" s="389" t="s">
        <v>158</v>
      </c>
      <c r="Z218" s="837">
        <f t="shared" si="18"/>
        <v>0.61789999999999801</v>
      </c>
    </row>
    <row r="219" spans="12:26" s="292" customFormat="1" x14ac:dyDescent="0.2">
      <c r="L219" s="279"/>
      <c r="M219" s="279"/>
      <c r="N219" s="279"/>
      <c r="O219" s="279"/>
      <c r="P219" s="838"/>
      <c r="Q219" s="838"/>
      <c r="R219" s="838"/>
      <c r="S219" s="838"/>
      <c r="U219" s="371"/>
      <c r="Y219" s="389" t="s">
        <v>158</v>
      </c>
      <c r="Z219" s="837">
        <f t="shared" si="18"/>
        <v>0.617999999999998</v>
      </c>
    </row>
    <row r="220" spans="12:26" s="292" customFormat="1" x14ac:dyDescent="0.2">
      <c r="L220" s="279"/>
      <c r="M220" s="279"/>
      <c r="N220" s="279"/>
      <c r="O220" s="279"/>
      <c r="P220" s="838"/>
      <c r="Q220" s="838"/>
      <c r="R220" s="838"/>
      <c r="S220" s="838"/>
      <c r="U220" s="371"/>
      <c r="Y220" s="389" t="s">
        <v>158</v>
      </c>
      <c r="Z220" s="837">
        <f t="shared" si="18"/>
        <v>0.61809999999999798</v>
      </c>
    </row>
    <row r="221" spans="12:26" s="292" customFormat="1" x14ac:dyDescent="0.2">
      <c r="L221" s="279"/>
      <c r="M221" s="279"/>
      <c r="N221" s="279"/>
      <c r="O221" s="279"/>
      <c r="P221" s="838"/>
      <c r="Q221" s="838"/>
      <c r="R221" s="838"/>
      <c r="S221" s="838"/>
      <c r="U221" s="371"/>
      <c r="Y221" s="389" t="s">
        <v>158</v>
      </c>
      <c r="Z221" s="837">
        <f t="shared" si="18"/>
        <v>0.61819999999999797</v>
      </c>
    </row>
    <row r="222" spans="12:26" s="292" customFormat="1" x14ac:dyDescent="0.2">
      <c r="L222" s="279"/>
      <c r="M222" s="279"/>
      <c r="N222" s="279"/>
      <c r="O222" s="279"/>
      <c r="P222" s="838"/>
      <c r="Q222" s="838"/>
      <c r="R222" s="838"/>
      <c r="S222" s="838"/>
      <c r="U222" s="371"/>
      <c r="Y222" s="389" t="s">
        <v>158</v>
      </c>
      <c r="Z222" s="837">
        <f t="shared" si="18"/>
        <v>0.61829999999999796</v>
      </c>
    </row>
    <row r="223" spans="12:26" s="292" customFormat="1" x14ac:dyDescent="0.2">
      <c r="L223" s="279"/>
      <c r="M223" s="279"/>
      <c r="N223" s="279"/>
      <c r="O223" s="279"/>
      <c r="P223" s="838"/>
      <c r="Q223" s="838"/>
      <c r="R223" s="838"/>
      <c r="S223" s="838"/>
      <c r="U223" s="371"/>
      <c r="Y223" s="389" t="s">
        <v>158</v>
      </c>
      <c r="Z223" s="837">
        <f t="shared" si="18"/>
        <v>0.61839999999999795</v>
      </c>
    </row>
    <row r="224" spans="12:26" s="292" customFormat="1" x14ac:dyDescent="0.2">
      <c r="L224" s="279"/>
      <c r="M224" s="279"/>
      <c r="N224" s="279"/>
      <c r="O224" s="279"/>
      <c r="P224" s="838"/>
      <c r="Q224" s="838"/>
      <c r="R224" s="838"/>
      <c r="S224" s="838"/>
      <c r="U224" s="371"/>
      <c r="Y224" s="389" t="s">
        <v>158</v>
      </c>
      <c r="Z224" s="837">
        <f t="shared" si="18"/>
        <v>0.61849999999999794</v>
      </c>
    </row>
    <row r="225" spans="12:26" s="292" customFormat="1" x14ac:dyDescent="0.2">
      <c r="L225" s="279"/>
      <c r="M225" s="279"/>
      <c r="N225" s="279"/>
      <c r="O225" s="279"/>
      <c r="P225" s="838"/>
      <c r="Q225" s="838"/>
      <c r="R225" s="838"/>
      <c r="S225" s="838"/>
      <c r="U225" s="371"/>
      <c r="Y225" s="389" t="s">
        <v>158</v>
      </c>
      <c r="Z225" s="837">
        <f t="shared" si="18"/>
        <v>0.61859999999999793</v>
      </c>
    </row>
    <row r="226" spans="12:26" s="292" customFormat="1" x14ac:dyDescent="0.2">
      <c r="L226" s="279"/>
      <c r="M226" s="279"/>
      <c r="N226" s="279"/>
      <c r="O226" s="279"/>
      <c r="P226" s="838"/>
      <c r="Q226" s="838"/>
      <c r="R226" s="838"/>
      <c r="S226" s="838"/>
      <c r="U226" s="371"/>
      <c r="Y226" s="389" t="s">
        <v>158</v>
      </c>
      <c r="Z226" s="837">
        <f t="shared" si="18"/>
        <v>0.61869999999999792</v>
      </c>
    </row>
    <row r="227" spans="12:26" s="292" customFormat="1" x14ac:dyDescent="0.2">
      <c r="L227" s="279"/>
      <c r="M227" s="279"/>
      <c r="N227" s="279"/>
      <c r="O227" s="279"/>
      <c r="P227" s="838"/>
      <c r="Q227" s="838"/>
      <c r="R227" s="838"/>
      <c r="S227" s="838"/>
      <c r="U227" s="371"/>
      <c r="Y227" s="389" t="s">
        <v>158</v>
      </c>
      <c r="Z227" s="837">
        <f t="shared" si="18"/>
        <v>0.61879999999999791</v>
      </c>
    </row>
    <row r="228" spans="12:26" s="292" customFormat="1" x14ac:dyDescent="0.2">
      <c r="L228" s="279"/>
      <c r="M228" s="279"/>
      <c r="N228" s="279"/>
      <c r="O228" s="279"/>
      <c r="P228" s="838"/>
      <c r="Q228" s="838"/>
      <c r="R228" s="838"/>
      <c r="S228" s="838"/>
      <c r="U228" s="371"/>
      <c r="Y228" s="389" t="s">
        <v>158</v>
      </c>
      <c r="Z228" s="837">
        <f t="shared" si="18"/>
        <v>0.6188999999999979</v>
      </c>
    </row>
    <row r="229" spans="12:26" s="292" customFormat="1" x14ac:dyDescent="0.2">
      <c r="L229" s="279"/>
      <c r="M229" s="279"/>
      <c r="N229" s="279"/>
      <c r="O229" s="279"/>
      <c r="P229" s="838"/>
      <c r="Q229" s="838"/>
      <c r="R229" s="838"/>
      <c r="S229" s="838"/>
      <c r="U229" s="371"/>
      <c r="Y229" s="389" t="s">
        <v>158</v>
      </c>
      <c r="Z229" s="837">
        <f t="shared" si="18"/>
        <v>0.61899999999999789</v>
      </c>
    </row>
    <row r="230" spans="12:26" s="292" customFormat="1" x14ac:dyDescent="0.2">
      <c r="L230" s="279"/>
      <c r="M230" s="279"/>
      <c r="N230" s="279"/>
      <c r="O230" s="279"/>
      <c r="P230" s="838"/>
      <c r="Q230" s="838"/>
      <c r="R230" s="838"/>
      <c r="S230" s="838"/>
      <c r="U230" s="371"/>
      <c r="Y230" s="389" t="s">
        <v>158</v>
      </c>
      <c r="Z230" s="837">
        <f t="shared" si="18"/>
        <v>0.61909999999999787</v>
      </c>
    </row>
    <row r="231" spans="12:26" s="292" customFormat="1" x14ac:dyDescent="0.2">
      <c r="L231" s="279"/>
      <c r="M231" s="279"/>
      <c r="N231" s="279"/>
      <c r="O231" s="279"/>
      <c r="P231" s="838"/>
      <c r="Q231" s="838"/>
      <c r="R231" s="838"/>
      <c r="S231" s="838"/>
      <c r="U231" s="371"/>
      <c r="Y231" s="389" t="s">
        <v>158</v>
      </c>
      <c r="Z231" s="837">
        <f t="shared" si="18"/>
        <v>0.61919999999999786</v>
      </c>
    </row>
    <row r="232" spans="12:26" s="292" customFormat="1" x14ac:dyDescent="0.2">
      <c r="L232" s="279"/>
      <c r="M232" s="279"/>
      <c r="N232" s="279"/>
      <c r="O232" s="279"/>
      <c r="P232" s="838"/>
      <c r="Q232" s="838"/>
      <c r="R232" s="838"/>
      <c r="S232" s="838"/>
      <c r="U232" s="371"/>
      <c r="Y232" s="389" t="s">
        <v>158</v>
      </c>
      <c r="Z232" s="837">
        <f t="shared" si="18"/>
        <v>0.61929999999999785</v>
      </c>
    </row>
    <row r="233" spans="12:26" s="292" customFormat="1" x14ac:dyDescent="0.2">
      <c r="L233" s="279"/>
      <c r="M233" s="279"/>
      <c r="N233" s="279"/>
      <c r="O233" s="279"/>
      <c r="P233" s="838"/>
      <c r="Q233" s="838"/>
      <c r="R233" s="838"/>
      <c r="S233" s="838"/>
      <c r="U233" s="371"/>
      <c r="Y233" s="389" t="s">
        <v>158</v>
      </c>
      <c r="Z233" s="837">
        <f t="shared" ref="Z233:Z296" si="19">SUM(Z232+0.01%)</f>
        <v>0.61939999999999784</v>
      </c>
    </row>
    <row r="234" spans="12:26" s="292" customFormat="1" x14ac:dyDescent="0.2">
      <c r="L234" s="279"/>
      <c r="M234" s="279"/>
      <c r="N234" s="279"/>
      <c r="O234" s="279"/>
      <c r="P234" s="838"/>
      <c r="Q234" s="838"/>
      <c r="R234" s="838"/>
      <c r="S234" s="838"/>
      <c r="U234" s="371"/>
      <c r="Y234" s="389" t="s">
        <v>158</v>
      </c>
      <c r="Z234" s="837">
        <f t="shared" si="19"/>
        <v>0.61949999999999783</v>
      </c>
    </row>
    <row r="235" spans="12:26" s="292" customFormat="1" x14ac:dyDescent="0.2">
      <c r="L235" s="279"/>
      <c r="M235" s="279"/>
      <c r="N235" s="279"/>
      <c r="O235" s="279"/>
      <c r="P235" s="838"/>
      <c r="Q235" s="838"/>
      <c r="R235" s="838"/>
      <c r="S235" s="838"/>
      <c r="U235" s="371"/>
      <c r="Y235" s="389" t="s">
        <v>158</v>
      </c>
      <c r="Z235" s="837">
        <f t="shared" si="19"/>
        <v>0.61959999999999782</v>
      </c>
    </row>
    <row r="236" spans="12:26" s="292" customFormat="1" x14ac:dyDescent="0.2">
      <c r="L236" s="279"/>
      <c r="M236" s="279"/>
      <c r="N236" s="279"/>
      <c r="O236" s="279"/>
      <c r="P236" s="838"/>
      <c r="Q236" s="838"/>
      <c r="R236" s="838"/>
      <c r="S236" s="838"/>
      <c r="U236" s="371"/>
      <c r="Y236" s="389" t="s">
        <v>158</v>
      </c>
      <c r="Z236" s="837">
        <f t="shared" si="19"/>
        <v>0.61969999999999781</v>
      </c>
    </row>
    <row r="237" spans="12:26" s="292" customFormat="1" x14ac:dyDescent="0.2">
      <c r="L237" s="279"/>
      <c r="M237" s="279"/>
      <c r="N237" s="279"/>
      <c r="O237" s="279"/>
      <c r="P237" s="838"/>
      <c r="Q237" s="838"/>
      <c r="R237" s="838"/>
      <c r="S237" s="838"/>
      <c r="U237" s="371"/>
      <c r="Y237" s="389" t="s">
        <v>158</v>
      </c>
      <c r="Z237" s="837">
        <f t="shared" si="19"/>
        <v>0.6197999999999978</v>
      </c>
    </row>
    <row r="238" spans="12:26" s="292" customFormat="1" x14ac:dyDescent="0.2">
      <c r="L238" s="279"/>
      <c r="M238" s="279"/>
      <c r="N238" s="279"/>
      <c r="O238" s="279"/>
      <c r="P238" s="838"/>
      <c r="Q238" s="838"/>
      <c r="R238" s="838"/>
      <c r="S238" s="838"/>
      <c r="U238" s="371"/>
      <c r="Y238" s="389" t="s">
        <v>158</v>
      </c>
      <c r="Z238" s="837">
        <f t="shared" si="19"/>
        <v>0.61989999999999779</v>
      </c>
    </row>
    <row r="239" spans="12:26" s="292" customFormat="1" x14ac:dyDescent="0.2">
      <c r="L239" s="279"/>
      <c r="M239" s="279"/>
      <c r="N239" s="279"/>
      <c r="O239" s="279"/>
      <c r="P239" s="838"/>
      <c r="Q239" s="838"/>
      <c r="R239" s="838"/>
      <c r="S239" s="838"/>
      <c r="U239" s="371"/>
      <c r="Y239" s="389" t="s">
        <v>158</v>
      </c>
      <c r="Z239" s="837">
        <f t="shared" si="19"/>
        <v>0.61999999999999778</v>
      </c>
    </row>
    <row r="240" spans="12:26" s="292" customFormat="1" x14ac:dyDescent="0.2">
      <c r="L240" s="279"/>
      <c r="M240" s="279"/>
      <c r="N240" s="279"/>
      <c r="O240" s="279"/>
      <c r="P240" s="838"/>
      <c r="Q240" s="838"/>
      <c r="R240" s="838"/>
      <c r="S240" s="838"/>
      <c r="U240" s="371"/>
      <c r="Y240" s="389" t="s">
        <v>158</v>
      </c>
      <c r="Z240" s="837">
        <f t="shared" si="19"/>
        <v>0.62009999999999776</v>
      </c>
    </row>
    <row r="241" spans="12:26" s="292" customFormat="1" x14ac:dyDescent="0.2">
      <c r="L241" s="279"/>
      <c r="M241" s="279"/>
      <c r="N241" s="279"/>
      <c r="O241" s="279"/>
      <c r="P241" s="838"/>
      <c r="Q241" s="838"/>
      <c r="R241" s="838"/>
      <c r="S241" s="838"/>
      <c r="U241" s="371"/>
      <c r="Y241" s="389" t="s">
        <v>158</v>
      </c>
      <c r="Z241" s="837">
        <f t="shared" si="19"/>
        <v>0.62019999999999775</v>
      </c>
    </row>
    <row r="242" spans="12:26" s="292" customFormat="1" x14ac:dyDescent="0.2">
      <c r="L242" s="279"/>
      <c r="M242" s="279"/>
      <c r="N242" s="279"/>
      <c r="O242" s="279"/>
      <c r="P242" s="838"/>
      <c r="Q242" s="838"/>
      <c r="R242" s="838"/>
      <c r="S242" s="838"/>
      <c r="U242" s="371"/>
      <c r="Y242" s="389" t="s">
        <v>158</v>
      </c>
      <c r="Z242" s="837">
        <f t="shared" si="19"/>
        <v>0.62029999999999774</v>
      </c>
    </row>
    <row r="243" spans="12:26" s="292" customFormat="1" x14ac:dyDescent="0.2">
      <c r="L243" s="279"/>
      <c r="M243" s="279"/>
      <c r="N243" s="279"/>
      <c r="O243" s="279"/>
      <c r="P243" s="838"/>
      <c r="Q243" s="838"/>
      <c r="R243" s="838"/>
      <c r="S243" s="838"/>
      <c r="U243" s="371"/>
      <c r="Y243" s="389" t="s">
        <v>158</v>
      </c>
      <c r="Z243" s="837">
        <f t="shared" si="19"/>
        <v>0.62039999999999773</v>
      </c>
    </row>
    <row r="244" spans="12:26" s="292" customFormat="1" x14ac:dyDescent="0.2">
      <c r="L244" s="279"/>
      <c r="M244" s="279"/>
      <c r="N244" s="279"/>
      <c r="O244" s="279"/>
      <c r="P244" s="838"/>
      <c r="Q244" s="838"/>
      <c r="R244" s="838"/>
      <c r="S244" s="838"/>
      <c r="U244" s="371"/>
      <c r="Y244" s="389" t="s">
        <v>158</v>
      </c>
      <c r="Z244" s="837">
        <f t="shared" si="19"/>
        <v>0.62049999999999772</v>
      </c>
    </row>
    <row r="245" spans="12:26" s="292" customFormat="1" x14ac:dyDescent="0.2">
      <c r="L245" s="279"/>
      <c r="M245" s="279"/>
      <c r="N245" s="279"/>
      <c r="O245" s="279"/>
      <c r="P245" s="838"/>
      <c r="Q245" s="838"/>
      <c r="R245" s="838"/>
      <c r="S245" s="838"/>
      <c r="U245" s="371"/>
      <c r="Y245" s="389" t="s">
        <v>158</v>
      </c>
      <c r="Z245" s="837">
        <f t="shared" si="19"/>
        <v>0.62059999999999771</v>
      </c>
    </row>
    <row r="246" spans="12:26" s="292" customFormat="1" x14ac:dyDescent="0.2">
      <c r="L246" s="279"/>
      <c r="M246" s="279"/>
      <c r="N246" s="279"/>
      <c r="O246" s="279"/>
      <c r="P246" s="838"/>
      <c r="Q246" s="838"/>
      <c r="R246" s="838"/>
      <c r="S246" s="838"/>
      <c r="U246" s="371"/>
      <c r="Y246" s="389" t="s">
        <v>158</v>
      </c>
      <c r="Z246" s="837">
        <f t="shared" si="19"/>
        <v>0.6206999999999977</v>
      </c>
    </row>
    <row r="247" spans="12:26" s="292" customFormat="1" x14ac:dyDescent="0.2">
      <c r="L247" s="279"/>
      <c r="M247" s="279"/>
      <c r="N247" s="279"/>
      <c r="O247" s="279"/>
      <c r="P247" s="838"/>
      <c r="Q247" s="838"/>
      <c r="R247" s="838"/>
      <c r="S247" s="838"/>
      <c r="U247" s="371"/>
      <c r="Y247" s="389" t="s">
        <v>158</v>
      </c>
      <c r="Z247" s="837">
        <f t="shared" si="19"/>
        <v>0.62079999999999769</v>
      </c>
    </row>
    <row r="248" spans="12:26" s="292" customFormat="1" x14ac:dyDescent="0.2">
      <c r="L248" s="279"/>
      <c r="M248" s="279"/>
      <c r="N248" s="279"/>
      <c r="O248" s="279"/>
      <c r="P248" s="838"/>
      <c r="Q248" s="838"/>
      <c r="R248" s="838"/>
      <c r="S248" s="838"/>
      <c r="U248" s="371"/>
      <c r="Y248" s="389" t="s">
        <v>158</v>
      </c>
      <c r="Z248" s="837">
        <f t="shared" si="19"/>
        <v>0.62089999999999768</v>
      </c>
    </row>
    <row r="249" spans="12:26" s="292" customFormat="1" x14ac:dyDescent="0.2">
      <c r="L249" s="279"/>
      <c r="M249" s="279"/>
      <c r="N249" s="279"/>
      <c r="O249" s="279"/>
      <c r="P249" s="838"/>
      <c r="Q249" s="838"/>
      <c r="R249" s="838"/>
      <c r="S249" s="838"/>
      <c r="U249" s="371"/>
      <c r="Y249" s="389" t="s">
        <v>158</v>
      </c>
      <c r="Z249" s="837">
        <f t="shared" si="19"/>
        <v>0.62099999999999766</v>
      </c>
    </row>
    <row r="250" spans="12:26" s="292" customFormat="1" x14ac:dyDescent="0.2">
      <c r="L250" s="279"/>
      <c r="M250" s="279"/>
      <c r="N250" s="279"/>
      <c r="O250" s="279"/>
      <c r="P250" s="838"/>
      <c r="Q250" s="838"/>
      <c r="R250" s="838"/>
      <c r="S250" s="838"/>
      <c r="U250" s="371"/>
      <c r="Y250" s="389" t="s">
        <v>158</v>
      </c>
      <c r="Z250" s="837">
        <f t="shared" si="19"/>
        <v>0.62109999999999765</v>
      </c>
    </row>
    <row r="251" spans="12:26" s="292" customFormat="1" x14ac:dyDescent="0.2">
      <c r="L251" s="279"/>
      <c r="M251" s="279"/>
      <c r="N251" s="279"/>
      <c r="O251" s="279"/>
      <c r="P251" s="838"/>
      <c r="Q251" s="838"/>
      <c r="R251" s="838"/>
      <c r="S251" s="838"/>
      <c r="U251" s="371"/>
      <c r="Y251" s="389" t="s">
        <v>158</v>
      </c>
      <c r="Z251" s="837">
        <f t="shared" si="19"/>
        <v>0.62119999999999764</v>
      </c>
    </row>
    <row r="252" spans="12:26" s="292" customFormat="1" x14ac:dyDescent="0.2">
      <c r="L252" s="279"/>
      <c r="M252" s="279"/>
      <c r="N252" s="279"/>
      <c r="O252" s="279"/>
      <c r="P252" s="838"/>
      <c r="Q252" s="838"/>
      <c r="R252" s="838"/>
      <c r="S252" s="838"/>
      <c r="U252" s="371"/>
      <c r="Y252" s="389" t="s">
        <v>158</v>
      </c>
      <c r="Z252" s="837">
        <f t="shared" si="19"/>
        <v>0.62129999999999763</v>
      </c>
    </row>
    <row r="253" spans="12:26" s="292" customFormat="1" x14ac:dyDescent="0.2">
      <c r="L253" s="279"/>
      <c r="M253" s="279"/>
      <c r="N253" s="279"/>
      <c r="O253" s="279"/>
      <c r="P253" s="838"/>
      <c r="Q253" s="838"/>
      <c r="R253" s="838"/>
      <c r="S253" s="838"/>
      <c r="U253" s="371"/>
      <c r="Y253" s="389" t="s">
        <v>158</v>
      </c>
      <c r="Z253" s="837">
        <f t="shared" si="19"/>
        <v>0.62139999999999762</v>
      </c>
    </row>
    <row r="254" spans="12:26" s="292" customFormat="1" x14ac:dyDescent="0.2">
      <c r="L254" s="279"/>
      <c r="M254" s="279"/>
      <c r="N254" s="279"/>
      <c r="O254" s="279"/>
      <c r="P254" s="838"/>
      <c r="Q254" s="838"/>
      <c r="R254" s="838"/>
      <c r="S254" s="838"/>
      <c r="U254" s="371"/>
      <c r="Y254" s="389" t="s">
        <v>158</v>
      </c>
      <c r="Z254" s="837">
        <f t="shared" si="19"/>
        <v>0.62149999999999761</v>
      </c>
    </row>
    <row r="255" spans="12:26" s="292" customFormat="1" x14ac:dyDescent="0.2">
      <c r="L255" s="279"/>
      <c r="M255" s="279"/>
      <c r="N255" s="279"/>
      <c r="O255" s="279"/>
      <c r="P255" s="838"/>
      <c r="Q255" s="838"/>
      <c r="R255" s="838"/>
      <c r="S255" s="838"/>
      <c r="U255" s="371"/>
      <c r="Y255" s="389" t="s">
        <v>158</v>
      </c>
      <c r="Z255" s="837">
        <f t="shared" si="19"/>
        <v>0.6215999999999976</v>
      </c>
    </row>
    <row r="256" spans="12:26" s="292" customFormat="1" x14ac:dyDescent="0.2">
      <c r="L256" s="279"/>
      <c r="M256" s="279"/>
      <c r="N256" s="279"/>
      <c r="O256" s="279"/>
      <c r="P256" s="838"/>
      <c r="Q256" s="838"/>
      <c r="R256" s="838"/>
      <c r="S256" s="838"/>
      <c r="U256" s="371"/>
      <c r="Y256" s="389" t="s">
        <v>158</v>
      </c>
      <c r="Z256" s="837">
        <f t="shared" si="19"/>
        <v>0.62169999999999759</v>
      </c>
    </row>
    <row r="257" spans="12:26" s="292" customFormat="1" x14ac:dyDescent="0.2">
      <c r="L257" s="279"/>
      <c r="M257" s="279"/>
      <c r="N257" s="279"/>
      <c r="O257" s="279"/>
      <c r="P257" s="838"/>
      <c r="Q257" s="838"/>
      <c r="R257" s="838"/>
      <c r="S257" s="838"/>
      <c r="U257" s="371"/>
      <c r="Y257" s="389" t="s">
        <v>158</v>
      </c>
      <c r="Z257" s="837">
        <f t="shared" si="19"/>
        <v>0.62179999999999758</v>
      </c>
    </row>
    <row r="258" spans="12:26" s="292" customFormat="1" x14ac:dyDescent="0.2">
      <c r="L258" s="279"/>
      <c r="M258" s="279"/>
      <c r="N258" s="279"/>
      <c r="O258" s="279"/>
      <c r="P258" s="838"/>
      <c r="Q258" s="838"/>
      <c r="R258" s="838"/>
      <c r="S258" s="838"/>
      <c r="U258" s="371"/>
      <c r="Y258" s="389" t="s">
        <v>158</v>
      </c>
      <c r="Z258" s="837">
        <f t="shared" si="19"/>
        <v>0.62189999999999757</v>
      </c>
    </row>
    <row r="259" spans="12:26" s="292" customFormat="1" x14ac:dyDescent="0.2">
      <c r="L259" s="279"/>
      <c r="M259" s="279"/>
      <c r="N259" s="279"/>
      <c r="O259" s="279"/>
      <c r="P259" s="838"/>
      <c r="Q259" s="838"/>
      <c r="R259" s="838"/>
      <c r="S259" s="838"/>
      <c r="U259" s="371"/>
      <c r="Y259" s="389" t="s">
        <v>158</v>
      </c>
      <c r="Z259" s="837">
        <f t="shared" si="19"/>
        <v>0.62199999999999755</v>
      </c>
    </row>
    <row r="260" spans="12:26" s="292" customFormat="1" x14ac:dyDescent="0.2">
      <c r="L260" s="279"/>
      <c r="M260" s="279"/>
      <c r="N260" s="279"/>
      <c r="O260" s="279"/>
      <c r="P260" s="838"/>
      <c r="Q260" s="838"/>
      <c r="R260" s="838"/>
      <c r="S260" s="838"/>
      <c r="U260" s="371"/>
      <c r="Y260" s="389" t="s">
        <v>158</v>
      </c>
      <c r="Z260" s="837">
        <f t="shared" si="19"/>
        <v>0.62209999999999754</v>
      </c>
    </row>
    <row r="261" spans="12:26" s="292" customFormat="1" x14ac:dyDescent="0.2">
      <c r="L261" s="279"/>
      <c r="M261" s="279"/>
      <c r="N261" s="279"/>
      <c r="O261" s="279"/>
      <c r="P261" s="838"/>
      <c r="Q261" s="838"/>
      <c r="R261" s="838"/>
      <c r="S261" s="838"/>
      <c r="U261" s="371"/>
      <c r="Y261" s="389" t="s">
        <v>158</v>
      </c>
      <c r="Z261" s="837">
        <f t="shared" si="19"/>
        <v>0.62219999999999753</v>
      </c>
    </row>
    <row r="262" spans="12:26" s="292" customFormat="1" x14ac:dyDescent="0.2">
      <c r="L262" s="279"/>
      <c r="M262" s="279"/>
      <c r="N262" s="279"/>
      <c r="O262" s="279"/>
      <c r="P262" s="838"/>
      <c r="Q262" s="838"/>
      <c r="R262" s="838"/>
      <c r="S262" s="838"/>
      <c r="U262" s="371"/>
      <c r="Y262" s="389" t="s">
        <v>158</v>
      </c>
      <c r="Z262" s="837">
        <f t="shared" si="19"/>
        <v>0.62229999999999752</v>
      </c>
    </row>
    <row r="263" spans="12:26" s="292" customFormat="1" x14ac:dyDescent="0.2">
      <c r="L263" s="279"/>
      <c r="M263" s="279"/>
      <c r="N263" s="279"/>
      <c r="O263" s="279"/>
      <c r="P263" s="838"/>
      <c r="Q263" s="838"/>
      <c r="R263" s="838"/>
      <c r="S263" s="838"/>
      <c r="U263" s="371"/>
      <c r="Y263" s="389" t="s">
        <v>158</v>
      </c>
      <c r="Z263" s="837">
        <f t="shared" si="19"/>
        <v>0.62239999999999751</v>
      </c>
    </row>
    <row r="264" spans="12:26" s="292" customFormat="1" x14ac:dyDescent="0.2">
      <c r="L264" s="279"/>
      <c r="M264" s="279"/>
      <c r="N264" s="279"/>
      <c r="O264" s="279"/>
      <c r="P264" s="838"/>
      <c r="Q264" s="838"/>
      <c r="R264" s="838"/>
      <c r="S264" s="838"/>
      <c r="U264" s="371"/>
      <c r="Y264" s="389" t="s">
        <v>158</v>
      </c>
      <c r="Z264" s="837">
        <f t="shared" si="19"/>
        <v>0.6224999999999975</v>
      </c>
    </row>
    <row r="265" spans="12:26" s="292" customFormat="1" x14ac:dyDescent="0.2">
      <c r="L265" s="279"/>
      <c r="M265" s="279"/>
      <c r="N265" s="279"/>
      <c r="O265" s="279"/>
      <c r="P265" s="838"/>
      <c r="Q265" s="838"/>
      <c r="R265" s="838"/>
      <c r="S265" s="838"/>
      <c r="U265" s="371"/>
      <c r="Y265" s="389" t="s">
        <v>158</v>
      </c>
      <c r="Z265" s="837">
        <f t="shared" si="19"/>
        <v>0.62259999999999749</v>
      </c>
    </row>
    <row r="266" spans="12:26" s="292" customFormat="1" x14ac:dyDescent="0.2">
      <c r="L266" s="279"/>
      <c r="M266" s="279"/>
      <c r="N266" s="279"/>
      <c r="O266" s="279"/>
      <c r="P266" s="838"/>
      <c r="Q266" s="838"/>
      <c r="R266" s="838"/>
      <c r="S266" s="838"/>
      <c r="U266" s="371"/>
      <c r="Y266" s="389" t="s">
        <v>158</v>
      </c>
      <c r="Z266" s="837">
        <f t="shared" si="19"/>
        <v>0.62269999999999748</v>
      </c>
    </row>
    <row r="267" spans="12:26" s="292" customFormat="1" x14ac:dyDescent="0.2">
      <c r="L267" s="279"/>
      <c r="M267" s="279"/>
      <c r="N267" s="279"/>
      <c r="O267" s="279"/>
      <c r="P267" s="838"/>
      <c r="Q267" s="838"/>
      <c r="R267" s="838"/>
      <c r="S267" s="838"/>
      <c r="U267" s="371"/>
      <c r="Y267" s="389" t="s">
        <v>158</v>
      </c>
      <c r="Z267" s="837">
        <f t="shared" si="19"/>
        <v>0.62279999999999747</v>
      </c>
    </row>
    <row r="268" spans="12:26" s="292" customFormat="1" x14ac:dyDescent="0.2">
      <c r="L268" s="279"/>
      <c r="M268" s="279"/>
      <c r="N268" s="279"/>
      <c r="O268" s="279"/>
      <c r="P268" s="838"/>
      <c r="Q268" s="838"/>
      <c r="R268" s="838"/>
      <c r="S268" s="838"/>
      <c r="U268" s="371"/>
      <c r="Y268" s="389" t="s">
        <v>158</v>
      </c>
      <c r="Z268" s="837">
        <f t="shared" si="19"/>
        <v>0.62289999999999746</v>
      </c>
    </row>
    <row r="269" spans="12:26" s="292" customFormat="1" x14ac:dyDescent="0.2">
      <c r="L269" s="279"/>
      <c r="M269" s="279"/>
      <c r="N269" s="279"/>
      <c r="O269" s="279"/>
      <c r="P269" s="838"/>
      <c r="Q269" s="838"/>
      <c r="R269" s="838"/>
      <c r="S269" s="838"/>
      <c r="U269" s="371"/>
      <c r="Y269" s="389" t="s">
        <v>158</v>
      </c>
      <c r="Z269" s="837">
        <f t="shared" si="19"/>
        <v>0.62299999999999744</v>
      </c>
    </row>
    <row r="270" spans="12:26" s="292" customFormat="1" x14ac:dyDescent="0.2">
      <c r="L270" s="279"/>
      <c r="M270" s="279"/>
      <c r="N270" s="279"/>
      <c r="O270" s="279"/>
      <c r="P270" s="838"/>
      <c r="Q270" s="838"/>
      <c r="R270" s="838"/>
      <c r="S270" s="838"/>
      <c r="U270" s="371"/>
      <c r="Y270" s="389" t="s">
        <v>158</v>
      </c>
      <c r="Z270" s="837">
        <f t="shared" si="19"/>
        <v>0.62309999999999743</v>
      </c>
    </row>
    <row r="271" spans="12:26" s="292" customFormat="1" x14ac:dyDescent="0.2">
      <c r="L271" s="279"/>
      <c r="M271" s="279"/>
      <c r="N271" s="279"/>
      <c r="O271" s="279"/>
      <c r="P271" s="838"/>
      <c r="Q271" s="838"/>
      <c r="R271" s="838"/>
      <c r="S271" s="838"/>
      <c r="U271" s="371"/>
      <c r="Y271" s="389" t="s">
        <v>158</v>
      </c>
      <c r="Z271" s="837">
        <f t="shared" si="19"/>
        <v>0.62319999999999742</v>
      </c>
    </row>
    <row r="272" spans="12:26" s="292" customFormat="1" x14ac:dyDescent="0.2">
      <c r="L272" s="279"/>
      <c r="M272" s="279"/>
      <c r="N272" s="279"/>
      <c r="O272" s="279"/>
      <c r="P272" s="838"/>
      <c r="Q272" s="838"/>
      <c r="R272" s="838"/>
      <c r="S272" s="838"/>
      <c r="U272" s="371"/>
      <c r="Y272" s="389" t="s">
        <v>158</v>
      </c>
      <c r="Z272" s="837">
        <f t="shared" si="19"/>
        <v>0.62329999999999741</v>
      </c>
    </row>
    <row r="273" spans="12:26" s="292" customFormat="1" x14ac:dyDescent="0.2">
      <c r="L273" s="279"/>
      <c r="M273" s="279"/>
      <c r="N273" s="279"/>
      <c r="O273" s="279"/>
      <c r="P273" s="838"/>
      <c r="Q273" s="838"/>
      <c r="R273" s="838"/>
      <c r="S273" s="838"/>
      <c r="U273" s="371"/>
      <c r="Y273" s="389" t="s">
        <v>158</v>
      </c>
      <c r="Z273" s="837">
        <f t="shared" si="19"/>
        <v>0.6233999999999974</v>
      </c>
    </row>
    <row r="274" spans="12:26" s="292" customFormat="1" x14ac:dyDescent="0.2">
      <c r="L274" s="279"/>
      <c r="M274" s="279"/>
      <c r="N274" s="279"/>
      <c r="O274" s="279"/>
      <c r="P274" s="838"/>
      <c r="Q274" s="838"/>
      <c r="R274" s="838"/>
      <c r="S274" s="838"/>
      <c r="U274" s="371"/>
      <c r="Y274" s="389" t="s">
        <v>158</v>
      </c>
      <c r="Z274" s="837">
        <f t="shared" si="19"/>
        <v>0.62349999999999739</v>
      </c>
    </row>
    <row r="275" spans="12:26" s="292" customFormat="1" x14ac:dyDescent="0.2">
      <c r="L275" s="279"/>
      <c r="M275" s="279"/>
      <c r="N275" s="279"/>
      <c r="O275" s="279"/>
      <c r="P275" s="838"/>
      <c r="Q275" s="838"/>
      <c r="R275" s="838"/>
      <c r="S275" s="838"/>
      <c r="U275" s="371"/>
      <c r="Y275" s="389" t="s">
        <v>158</v>
      </c>
      <c r="Z275" s="837">
        <f t="shared" si="19"/>
        <v>0.62359999999999738</v>
      </c>
    </row>
    <row r="276" spans="12:26" s="292" customFormat="1" x14ac:dyDescent="0.2">
      <c r="L276" s="279"/>
      <c r="M276" s="279"/>
      <c r="N276" s="279"/>
      <c r="O276" s="279"/>
      <c r="P276" s="838"/>
      <c r="Q276" s="838"/>
      <c r="R276" s="838"/>
      <c r="S276" s="838"/>
      <c r="U276" s="371"/>
      <c r="Y276" s="389" t="s">
        <v>158</v>
      </c>
      <c r="Z276" s="837">
        <f t="shared" si="19"/>
        <v>0.62369999999999737</v>
      </c>
    </row>
    <row r="277" spans="12:26" s="292" customFormat="1" x14ac:dyDescent="0.2">
      <c r="L277" s="279"/>
      <c r="M277" s="279"/>
      <c r="N277" s="279"/>
      <c r="O277" s="279"/>
      <c r="P277" s="838"/>
      <c r="Q277" s="838"/>
      <c r="R277" s="838"/>
      <c r="S277" s="838"/>
      <c r="U277" s="371"/>
      <c r="Y277" s="389" t="s">
        <v>158</v>
      </c>
      <c r="Z277" s="837">
        <f t="shared" si="19"/>
        <v>0.62379999999999736</v>
      </c>
    </row>
    <row r="278" spans="12:26" s="292" customFormat="1" x14ac:dyDescent="0.2">
      <c r="L278" s="279"/>
      <c r="M278" s="279"/>
      <c r="N278" s="279"/>
      <c r="O278" s="279"/>
      <c r="P278" s="838"/>
      <c r="Q278" s="838"/>
      <c r="R278" s="838"/>
      <c r="S278" s="838"/>
      <c r="U278" s="371"/>
      <c r="Y278" s="389" t="s">
        <v>158</v>
      </c>
      <c r="Z278" s="837">
        <f t="shared" si="19"/>
        <v>0.62389999999999735</v>
      </c>
    </row>
    <row r="279" spans="12:26" s="292" customFormat="1" x14ac:dyDescent="0.2">
      <c r="L279" s="279"/>
      <c r="M279" s="279"/>
      <c r="N279" s="279"/>
      <c r="O279" s="279"/>
      <c r="P279" s="838"/>
      <c r="Q279" s="838"/>
      <c r="R279" s="838"/>
      <c r="S279" s="838"/>
      <c r="U279" s="371"/>
      <c r="Y279" s="389" t="s">
        <v>158</v>
      </c>
      <c r="Z279" s="837">
        <f t="shared" si="19"/>
        <v>0.62399999999999733</v>
      </c>
    </row>
    <row r="280" spans="12:26" s="292" customFormat="1" x14ac:dyDescent="0.2">
      <c r="L280" s="279"/>
      <c r="M280" s="279"/>
      <c r="N280" s="279"/>
      <c r="O280" s="279"/>
      <c r="P280" s="838"/>
      <c r="Q280" s="838"/>
      <c r="R280" s="838"/>
      <c r="S280" s="838"/>
      <c r="U280" s="371"/>
      <c r="Y280" s="389" t="s">
        <v>158</v>
      </c>
      <c r="Z280" s="837">
        <f t="shared" si="19"/>
        <v>0.62409999999999732</v>
      </c>
    </row>
    <row r="281" spans="12:26" s="292" customFormat="1" x14ac:dyDescent="0.2">
      <c r="L281" s="279"/>
      <c r="M281" s="279"/>
      <c r="N281" s="279"/>
      <c r="O281" s="279"/>
      <c r="P281" s="838"/>
      <c r="Q281" s="838"/>
      <c r="R281" s="838"/>
      <c r="S281" s="838"/>
      <c r="U281" s="371"/>
      <c r="Y281" s="389" t="s">
        <v>158</v>
      </c>
      <c r="Z281" s="837">
        <f t="shared" si="19"/>
        <v>0.62419999999999731</v>
      </c>
    </row>
    <row r="282" spans="12:26" s="292" customFormat="1" x14ac:dyDescent="0.2">
      <c r="L282" s="279"/>
      <c r="M282" s="279"/>
      <c r="N282" s="279"/>
      <c r="O282" s="279"/>
      <c r="P282" s="838"/>
      <c r="Q282" s="838"/>
      <c r="R282" s="838"/>
      <c r="S282" s="838"/>
      <c r="U282" s="371"/>
      <c r="Y282" s="389" t="s">
        <v>158</v>
      </c>
      <c r="Z282" s="837">
        <f t="shared" si="19"/>
        <v>0.6242999999999973</v>
      </c>
    </row>
    <row r="283" spans="12:26" s="292" customFormat="1" x14ac:dyDescent="0.2">
      <c r="L283" s="279"/>
      <c r="M283" s="279"/>
      <c r="N283" s="279"/>
      <c r="O283" s="279"/>
      <c r="P283" s="838"/>
      <c r="Q283" s="838"/>
      <c r="R283" s="838"/>
      <c r="S283" s="838"/>
      <c r="U283" s="371"/>
      <c r="Y283" s="389" t="s">
        <v>158</v>
      </c>
      <c r="Z283" s="837">
        <f t="shared" si="19"/>
        <v>0.62439999999999729</v>
      </c>
    </row>
    <row r="284" spans="12:26" s="292" customFormat="1" x14ac:dyDescent="0.2">
      <c r="L284" s="279"/>
      <c r="M284" s="279"/>
      <c r="N284" s="279"/>
      <c r="O284" s="279"/>
      <c r="P284" s="838"/>
      <c r="Q284" s="838"/>
      <c r="R284" s="838"/>
      <c r="S284" s="838"/>
      <c r="U284" s="371"/>
      <c r="Y284" s="389" t="s">
        <v>158</v>
      </c>
      <c r="Z284" s="837">
        <f t="shared" si="19"/>
        <v>0.62449999999999728</v>
      </c>
    </row>
    <row r="285" spans="12:26" s="292" customFormat="1" x14ac:dyDescent="0.2">
      <c r="L285" s="279"/>
      <c r="M285" s="279"/>
      <c r="N285" s="279"/>
      <c r="O285" s="279"/>
      <c r="P285" s="838"/>
      <c r="Q285" s="838"/>
      <c r="R285" s="838"/>
      <c r="S285" s="838"/>
      <c r="U285" s="371"/>
      <c r="Y285" s="389" t="s">
        <v>158</v>
      </c>
      <c r="Z285" s="837">
        <f t="shared" si="19"/>
        <v>0.62459999999999727</v>
      </c>
    </row>
    <row r="286" spans="12:26" s="292" customFormat="1" x14ac:dyDescent="0.2">
      <c r="L286" s="279"/>
      <c r="M286" s="279"/>
      <c r="N286" s="279"/>
      <c r="O286" s="279"/>
      <c r="P286" s="838"/>
      <c r="Q286" s="838"/>
      <c r="R286" s="838"/>
      <c r="S286" s="838"/>
      <c r="U286" s="371"/>
      <c r="Y286" s="389" t="s">
        <v>158</v>
      </c>
      <c r="Z286" s="837">
        <f t="shared" si="19"/>
        <v>0.62469999999999726</v>
      </c>
    </row>
    <row r="287" spans="12:26" s="292" customFormat="1" x14ac:dyDescent="0.2">
      <c r="L287" s="279"/>
      <c r="M287" s="279"/>
      <c r="N287" s="279"/>
      <c r="O287" s="279"/>
      <c r="P287" s="838"/>
      <c r="Q287" s="838"/>
      <c r="R287" s="838"/>
      <c r="S287" s="838"/>
      <c r="U287" s="371"/>
      <c r="Y287" s="389" t="s">
        <v>158</v>
      </c>
      <c r="Z287" s="837">
        <f t="shared" si="19"/>
        <v>0.62479999999999725</v>
      </c>
    </row>
    <row r="288" spans="12:26" s="292" customFormat="1" x14ac:dyDescent="0.2">
      <c r="L288" s="279"/>
      <c r="M288" s="279"/>
      <c r="N288" s="279"/>
      <c r="O288" s="279"/>
      <c r="P288" s="838"/>
      <c r="Q288" s="838"/>
      <c r="R288" s="838"/>
      <c r="S288" s="838"/>
      <c r="U288" s="371"/>
      <c r="Y288" s="389" t="s">
        <v>158</v>
      </c>
      <c r="Z288" s="837">
        <f t="shared" si="19"/>
        <v>0.62489999999999724</v>
      </c>
    </row>
    <row r="289" spans="12:26" s="292" customFormat="1" x14ac:dyDescent="0.2">
      <c r="L289" s="279"/>
      <c r="M289" s="279"/>
      <c r="N289" s="279"/>
      <c r="O289" s="279"/>
      <c r="P289" s="838"/>
      <c r="Q289" s="838"/>
      <c r="R289" s="838"/>
      <c r="S289" s="838"/>
      <c r="U289" s="371"/>
      <c r="Y289" s="389" t="s">
        <v>158</v>
      </c>
      <c r="Z289" s="837">
        <f t="shared" si="19"/>
        <v>0.62499999999999722</v>
      </c>
    </row>
    <row r="290" spans="12:26" s="292" customFormat="1" x14ac:dyDescent="0.2">
      <c r="L290" s="279"/>
      <c r="M290" s="279"/>
      <c r="N290" s="279"/>
      <c r="O290" s="279"/>
      <c r="P290" s="838"/>
      <c r="Q290" s="838"/>
      <c r="R290" s="838"/>
      <c r="S290" s="838"/>
      <c r="U290" s="371"/>
      <c r="Y290" s="389" t="s">
        <v>158</v>
      </c>
      <c r="Z290" s="837">
        <f t="shared" si="19"/>
        <v>0.62509999999999721</v>
      </c>
    </row>
    <row r="291" spans="12:26" s="292" customFormat="1" x14ac:dyDescent="0.2">
      <c r="L291" s="279"/>
      <c r="M291" s="279"/>
      <c r="N291" s="279"/>
      <c r="O291" s="279"/>
      <c r="P291" s="838"/>
      <c r="Q291" s="838"/>
      <c r="R291" s="838"/>
      <c r="S291" s="838"/>
      <c r="U291" s="371"/>
      <c r="Y291" s="389" t="s">
        <v>158</v>
      </c>
      <c r="Z291" s="837">
        <f t="shared" si="19"/>
        <v>0.6251999999999972</v>
      </c>
    </row>
    <row r="292" spans="12:26" s="292" customFormat="1" x14ac:dyDescent="0.2">
      <c r="L292" s="279"/>
      <c r="M292" s="279"/>
      <c r="N292" s="279"/>
      <c r="O292" s="279"/>
      <c r="P292" s="838"/>
      <c r="Q292" s="838"/>
      <c r="R292" s="838"/>
      <c r="S292" s="838"/>
      <c r="U292" s="371"/>
      <c r="Y292" s="389" t="s">
        <v>158</v>
      </c>
      <c r="Z292" s="837">
        <f t="shared" si="19"/>
        <v>0.62529999999999719</v>
      </c>
    </row>
    <row r="293" spans="12:26" s="292" customFormat="1" x14ac:dyDescent="0.2">
      <c r="L293" s="279"/>
      <c r="M293" s="279"/>
      <c r="N293" s="279"/>
      <c r="O293" s="279"/>
      <c r="P293" s="838"/>
      <c r="Q293" s="838"/>
      <c r="R293" s="838"/>
      <c r="S293" s="838"/>
      <c r="U293" s="371"/>
      <c r="Y293" s="389" t="s">
        <v>158</v>
      </c>
      <c r="Z293" s="837">
        <f t="shared" si="19"/>
        <v>0.62539999999999718</v>
      </c>
    </row>
    <row r="294" spans="12:26" s="292" customFormat="1" x14ac:dyDescent="0.2">
      <c r="L294" s="279"/>
      <c r="M294" s="279"/>
      <c r="N294" s="279"/>
      <c r="O294" s="279"/>
      <c r="P294" s="838"/>
      <c r="Q294" s="838"/>
      <c r="R294" s="838"/>
      <c r="S294" s="838"/>
      <c r="U294" s="371"/>
      <c r="Y294" s="389" t="s">
        <v>158</v>
      </c>
      <c r="Z294" s="837">
        <f t="shared" si="19"/>
        <v>0.62549999999999717</v>
      </c>
    </row>
    <row r="295" spans="12:26" s="292" customFormat="1" x14ac:dyDescent="0.2">
      <c r="L295" s="279"/>
      <c r="M295" s="279"/>
      <c r="N295" s="279"/>
      <c r="O295" s="279"/>
      <c r="P295" s="838"/>
      <c r="Q295" s="838"/>
      <c r="R295" s="838"/>
      <c r="S295" s="838"/>
      <c r="U295" s="371"/>
      <c r="Y295" s="389" t="s">
        <v>158</v>
      </c>
      <c r="Z295" s="837">
        <f t="shared" si="19"/>
        <v>0.62559999999999716</v>
      </c>
    </row>
    <row r="296" spans="12:26" s="292" customFormat="1" x14ac:dyDescent="0.2">
      <c r="L296" s="279"/>
      <c r="M296" s="279"/>
      <c r="N296" s="279"/>
      <c r="O296" s="279"/>
      <c r="P296" s="838"/>
      <c r="Q296" s="838"/>
      <c r="R296" s="838"/>
      <c r="S296" s="838"/>
      <c r="U296" s="371"/>
      <c r="Y296" s="389" t="s">
        <v>158</v>
      </c>
      <c r="Z296" s="837">
        <f t="shared" si="19"/>
        <v>0.62569999999999715</v>
      </c>
    </row>
    <row r="297" spans="12:26" s="292" customFormat="1" x14ac:dyDescent="0.2">
      <c r="L297" s="279"/>
      <c r="M297" s="279"/>
      <c r="N297" s="279"/>
      <c r="O297" s="279"/>
      <c r="P297" s="838"/>
      <c r="Q297" s="838"/>
      <c r="R297" s="838"/>
      <c r="S297" s="838"/>
      <c r="U297" s="371"/>
      <c r="Y297" s="389" t="s">
        <v>158</v>
      </c>
      <c r="Z297" s="837">
        <f t="shared" ref="Z297:Z360" si="20">SUM(Z296+0.01%)</f>
        <v>0.62579999999999714</v>
      </c>
    </row>
    <row r="298" spans="12:26" s="292" customFormat="1" x14ac:dyDescent="0.2">
      <c r="L298" s="279"/>
      <c r="M298" s="279"/>
      <c r="N298" s="279"/>
      <c r="O298" s="279"/>
      <c r="P298" s="838"/>
      <c r="Q298" s="838"/>
      <c r="R298" s="838"/>
      <c r="S298" s="838"/>
      <c r="U298" s="371"/>
      <c r="Y298" s="389" t="s">
        <v>158</v>
      </c>
      <c r="Z298" s="837">
        <f t="shared" si="20"/>
        <v>0.62589999999999713</v>
      </c>
    </row>
    <row r="299" spans="12:26" s="292" customFormat="1" x14ac:dyDescent="0.2">
      <c r="L299" s="279"/>
      <c r="M299" s="279"/>
      <c r="N299" s="279"/>
      <c r="O299" s="279"/>
      <c r="P299" s="838"/>
      <c r="Q299" s="838"/>
      <c r="R299" s="838"/>
      <c r="S299" s="838"/>
      <c r="U299" s="371"/>
      <c r="Y299" s="389" t="s">
        <v>158</v>
      </c>
      <c r="Z299" s="837">
        <f t="shared" si="20"/>
        <v>0.62599999999999711</v>
      </c>
    </row>
    <row r="300" spans="12:26" s="292" customFormat="1" x14ac:dyDescent="0.2">
      <c r="L300" s="279"/>
      <c r="M300" s="279"/>
      <c r="N300" s="279"/>
      <c r="O300" s="279"/>
      <c r="P300" s="838"/>
      <c r="Q300" s="838"/>
      <c r="R300" s="838"/>
      <c r="S300" s="838"/>
      <c r="U300" s="371"/>
      <c r="Y300" s="389" t="s">
        <v>158</v>
      </c>
      <c r="Z300" s="837">
        <f t="shared" si="20"/>
        <v>0.6260999999999971</v>
      </c>
    </row>
    <row r="301" spans="12:26" s="292" customFormat="1" x14ac:dyDescent="0.2">
      <c r="L301" s="279"/>
      <c r="M301" s="279"/>
      <c r="N301" s="279"/>
      <c r="O301" s="279"/>
      <c r="P301" s="838"/>
      <c r="Q301" s="838"/>
      <c r="R301" s="838"/>
      <c r="S301" s="838"/>
      <c r="U301" s="371"/>
      <c r="Y301" s="389" t="s">
        <v>158</v>
      </c>
      <c r="Z301" s="837">
        <f t="shared" si="20"/>
        <v>0.62619999999999709</v>
      </c>
    </row>
    <row r="302" spans="12:26" s="292" customFormat="1" x14ac:dyDescent="0.2">
      <c r="L302" s="279"/>
      <c r="M302" s="279"/>
      <c r="N302" s="279"/>
      <c r="O302" s="279"/>
      <c r="P302" s="838"/>
      <c r="Q302" s="838"/>
      <c r="R302" s="838"/>
      <c r="S302" s="838"/>
      <c r="U302" s="371"/>
      <c r="Y302" s="389" t="s">
        <v>158</v>
      </c>
      <c r="Z302" s="837">
        <f t="shared" si="20"/>
        <v>0.62629999999999708</v>
      </c>
    </row>
    <row r="303" spans="12:26" s="292" customFormat="1" x14ac:dyDescent="0.2">
      <c r="L303" s="279"/>
      <c r="M303" s="279"/>
      <c r="N303" s="279"/>
      <c r="O303" s="279"/>
      <c r="P303" s="838"/>
      <c r="Q303" s="838"/>
      <c r="R303" s="838"/>
      <c r="S303" s="838"/>
      <c r="U303" s="371"/>
      <c r="Y303" s="389" t="s">
        <v>158</v>
      </c>
      <c r="Z303" s="837">
        <f t="shared" si="20"/>
        <v>0.62639999999999707</v>
      </c>
    </row>
    <row r="304" spans="12:26" s="292" customFormat="1" x14ac:dyDescent="0.2">
      <c r="L304" s="279"/>
      <c r="M304" s="279"/>
      <c r="N304" s="279"/>
      <c r="O304" s="279"/>
      <c r="P304" s="838"/>
      <c r="Q304" s="838"/>
      <c r="R304" s="838"/>
      <c r="S304" s="838"/>
      <c r="U304" s="371"/>
      <c r="Y304" s="389" t="s">
        <v>158</v>
      </c>
      <c r="Z304" s="837">
        <f t="shared" si="20"/>
        <v>0.62649999999999706</v>
      </c>
    </row>
    <row r="305" spans="12:26" s="292" customFormat="1" x14ac:dyDescent="0.2">
      <c r="L305" s="279"/>
      <c r="M305" s="279"/>
      <c r="N305" s="279"/>
      <c r="O305" s="279"/>
      <c r="P305" s="838"/>
      <c r="Q305" s="838"/>
      <c r="R305" s="838"/>
      <c r="S305" s="838"/>
      <c r="U305" s="371"/>
      <c r="Y305" s="389" t="s">
        <v>158</v>
      </c>
      <c r="Z305" s="837">
        <f t="shared" si="20"/>
        <v>0.62659999999999705</v>
      </c>
    </row>
    <row r="306" spans="12:26" s="292" customFormat="1" x14ac:dyDescent="0.2">
      <c r="L306" s="279"/>
      <c r="M306" s="279"/>
      <c r="N306" s="279"/>
      <c r="O306" s="279"/>
      <c r="P306" s="838"/>
      <c r="Q306" s="838"/>
      <c r="R306" s="838"/>
      <c r="S306" s="838"/>
      <c r="U306" s="371"/>
      <c r="Y306" s="389" t="s">
        <v>158</v>
      </c>
      <c r="Z306" s="837">
        <f t="shared" si="20"/>
        <v>0.62669999999999704</v>
      </c>
    </row>
    <row r="307" spans="12:26" s="292" customFormat="1" x14ac:dyDescent="0.2">
      <c r="L307" s="279"/>
      <c r="M307" s="279"/>
      <c r="N307" s="279"/>
      <c r="O307" s="279"/>
      <c r="P307" s="838"/>
      <c r="Q307" s="838"/>
      <c r="R307" s="838"/>
      <c r="S307" s="838"/>
      <c r="U307" s="371"/>
      <c r="Y307" s="389" t="s">
        <v>158</v>
      </c>
      <c r="Z307" s="837">
        <f t="shared" si="20"/>
        <v>0.62679999999999703</v>
      </c>
    </row>
    <row r="308" spans="12:26" s="292" customFormat="1" x14ac:dyDescent="0.2">
      <c r="L308" s="279"/>
      <c r="M308" s="279"/>
      <c r="N308" s="279"/>
      <c r="O308" s="279"/>
      <c r="P308" s="838"/>
      <c r="Q308" s="838"/>
      <c r="R308" s="838"/>
      <c r="S308" s="838"/>
      <c r="U308" s="371"/>
      <c r="Y308" s="389" t="s">
        <v>158</v>
      </c>
      <c r="Z308" s="837">
        <f t="shared" si="20"/>
        <v>0.62689999999999702</v>
      </c>
    </row>
    <row r="309" spans="12:26" s="292" customFormat="1" x14ac:dyDescent="0.2">
      <c r="L309" s="279"/>
      <c r="M309" s="279"/>
      <c r="N309" s="279"/>
      <c r="O309" s="279"/>
      <c r="P309" s="838"/>
      <c r="Q309" s="838"/>
      <c r="R309" s="838"/>
      <c r="S309" s="838"/>
      <c r="U309" s="371"/>
      <c r="Y309" s="389" t="s">
        <v>158</v>
      </c>
      <c r="Z309" s="837">
        <f t="shared" si="20"/>
        <v>0.626999999999997</v>
      </c>
    </row>
    <row r="310" spans="12:26" s="292" customFormat="1" x14ac:dyDescent="0.2">
      <c r="L310" s="279"/>
      <c r="M310" s="279"/>
      <c r="N310" s="279"/>
      <c r="O310" s="279"/>
      <c r="P310" s="838"/>
      <c r="Q310" s="838"/>
      <c r="R310" s="838"/>
      <c r="S310" s="838"/>
      <c r="U310" s="371"/>
      <c r="Y310" s="389" t="s">
        <v>158</v>
      </c>
      <c r="Z310" s="837">
        <f t="shared" si="20"/>
        <v>0.62709999999999699</v>
      </c>
    </row>
    <row r="311" spans="12:26" s="292" customFormat="1" x14ac:dyDescent="0.2">
      <c r="L311" s="279"/>
      <c r="M311" s="279"/>
      <c r="N311" s="279"/>
      <c r="O311" s="279"/>
      <c r="P311" s="838"/>
      <c r="Q311" s="838"/>
      <c r="R311" s="838"/>
      <c r="S311" s="838"/>
      <c r="U311" s="371"/>
      <c r="Y311" s="389" t="s">
        <v>158</v>
      </c>
      <c r="Z311" s="837">
        <f t="shared" si="20"/>
        <v>0.62719999999999698</v>
      </c>
    </row>
    <row r="312" spans="12:26" s="292" customFormat="1" x14ac:dyDescent="0.2">
      <c r="L312" s="279"/>
      <c r="M312" s="279"/>
      <c r="N312" s="279"/>
      <c r="O312" s="279"/>
      <c r="P312" s="838"/>
      <c r="Q312" s="838"/>
      <c r="R312" s="838"/>
      <c r="S312" s="838"/>
      <c r="U312" s="371"/>
      <c r="Y312" s="389" t="s">
        <v>158</v>
      </c>
      <c r="Z312" s="837">
        <f t="shared" si="20"/>
        <v>0.62729999999999697</v>
      </c>
    </row>
    <row r="313" spans="12:26" s="292" customFormat="1" x14ac:dyDescent="0.2">
      <c r="L313" s="279"/>
      <c r="M313" s="279"/>
      <c r="N313" s="279"/>
      <c r="O313" s="279"/>
      <c r="P313" s="838"/>
      <c r="Q313" s="838"/>
      <c r="R313" s="838"/>
      <c r="S313" s="838"/>
      <c r="U313" s="371"/>
      <c r="Y313" s="389" t="s">
        <v>158</v>
      </c>
      <c r="Z313" s="837">
        <f t="shared" si="20"/>
        <v>0.62739999999999696</v>
      </c>
    </row>
    <row r="314" spans="12:26" s="292" customFormat="1" x14ac:dyDescent="0.2">
      <c r="L314" s="279"/>
      <c r="M314" s="279"/>
      <c r="N314" s="279"/>
      <c r="O314" s="279"/>
      <c r="P314" s="838"/>
      <c r="Q314" s="838"/>
      <c r="R314" s="838"/>
      <c r="S314" s="838"/>
      <c r="U314" s="371"/>
      <c r="Y314" s="389" t="s">
        <v>158</v>
      </c>
      <c r="Z314" s="837">
        <f t="shared" si="20"/>
        <v>0.62749999999999695</v>
      </c>
    </row>
    <row r="315" spans="12:26" s="292" customFormat="1" x14ac:dyDescent="0.2">
      <c r="L315" s="279"/>
      <c r="M315" s="279"/>
      <c r="N315" s="279"/>
      <c r="O315" s="279"/>
      <c r="P315" s="838"/>
      <c r="Q315" s="838"/>
      <c r="R315" s="838"/>
      <c r="S315" s="838"/>
      <c r="U315" s="371"/>
      <c r="Y315" s="389" t="s">
        <v>158</v>
      </c>
      <c r="Z315" s="837">
        <f t="shared" si="20"/>
        <v>0.62759999999999694</v>
      </c>
    </row>
    <row r="316" spans="12:26" s="292" customFormat="1" x14ac:dyDescent="0.2">
      <c r="L316" s="279"/>
      <c r="M316" s="279"/>
      <c r="N316" s="279"/>
      <c r="O316" s="279"/>
      <c r="P316" s="838"/>
      <c r="Q316" s="838"/>
      <c r="R316" s="838"/>
      <c r="S316" s="838"/>
      <c r="U316" s="371"/>
      <c r="Y316" s="389" t="s">
        <v>158</v>
      </c>
      <c r="Z316" s="837">
        <f t="shared" si="20"/>
        <v>0.62769999999999693</v>
      </c>
    </row>
    <row r="317" spans="12:26" s="292" customFormat="1" x14ac:dyDescent="0.2">
      <c r="L317" s="279"/>
      <c r="M317" s="279"/>
      <c r="N317" s="279"/>
      <c r="O317" s="279"/>
      <c r="P317" s="838"/>
      <c r="Q317" s="838"/>
      <c r="R317" s="838"/>
      <c r="S317" s="838"/>
      <c r="U317" s="371"/>
      <c r="Y317" s="389" t="s">
        <v>158</v>
      </c>
      <c r="Z317" s="837">
        <f t="shared" si="20"/>
        <v>0.62779999999999692</v>
      </c>
    </row>
    <row r="318" spans="12:26" s="292" customFormat="1" x14ac:dyDescent="0.2">
      <c r="L318" s="279"/>
      <c r="M318" s="279"/>
      <c r="N318" s="279"/>
      <c r="O318" s="279"/>
      <c r="P318" s="838"/>
      <c r="Q318" s="838"/>
      <c r="R318" s="838"/>
      <c r="S318" s="838"/>
      <c r="U318" s="371"/>
      <c r="Y318" s="389" t="s">
        <v>158</v>
      </c>
      <c r="Z318" s="837">
        <f t="shared" si="20"/>
        <v>0.62789999999999691</v>
      </c>
    </row>
    <row r="319" spans="12:26" s="292" customFormat="1" x14ac:dyDescent="0.2">
      <c r="L319" s="279"/>
      <c r="M319" s="279"/>
      <c r="N319" s="279"/>
      <c r="O319" s="279"/>
      <c r="P319" s="838"/>
      <c r="Q319" s="838"/>
      <c r="R319" s="838"/>
      <c r="S319" s="838"/>
      <c r="U319" s="371"/>
      <c r="Y319" s="389" t="s">
        <v>158</v>
      </c>
      <c r="Z319" s="837">
        <f t="shared" si="20"/>
        <v>0.62799999999999689</v>
      </c>
    </row>
    <row r="320" spans="12:26" s="292" customFormat="1" x14ac:dyDescent="0.2">
      <c r="L320" s="279"/>
      <c r="M320" s="279"/>
      <c r="N320" s="279"/>
      <c r="O320" s="279"/>
      <c r="P320" s="838"/>
      <c r="Q320" s="838"/>
      <c r="R320" s="838"/>
      <c r="S320" s="838"/>
      <c r="U320" s="371"/>
      <c r="Y320" s="389" t="s">
        <v>158</v>
      </c>
      <c r="Z320" s="837">
        <f t="shared" si="20"/>
        <v>0.62809999999999688</v>
      </c>
    </row>
    <row r="321" spans="12:26" s="292" customFormat="1" x14ac:dyDescent="0.2">
      <c r="L321" s="279"/>
      <c r="M321" s="279"/>
      <c r="N321" s="279"/>
      <c r="O321" s="279"/>
      <c r="P321" s="838"/>
      <c r="Q321" s="838"/>
      <c r="R321" s="838"/>
      <c r="S321" s="838"/>
      <c r="U321" s="371"/>
      <c r="Y321" s="389" t="s">
        <v>158</v>
      </c>
      <c r="Z321" s="837">
        <f t="shared" si="20"/>
        <v>0.62819999999999687</v>
      </c>
    </row>
    <row r="322" spans="12:26" s="292" customFormat="1" x14ac:dyDescent="0.2">
      <c r="L322" s="279"/>
      <c r="M322" s="279"/>
      <c r="N322" s="279"/>
      <c r="O322" s="279"/>
      <c r="P322" s="838"/>
      <c r="Q322" s="838"/>
      <c r="R322" s="838"/>
      <c r="S322" s="838"/>
      <c r="U322" s="371"/>
      <c r="Y322" s="389" t="s">
        <v>158</v>
      </c>
      <c r="Z322" s="837">
        <f t="shared" si="20"/>
        <v>0.62829999999999686</v>
      </c>
    </row>
    <row r="323" spans="12:26" s="292" customFormat="1" x14ac:dyDescent="0.2">
      <c r="L323" s="279"/>
      <c r="M323" s="279"/>
      <c r="N323" s="279"/>
      <c r="O323" s="279"/>
      <c r="P323" s="838"/>
      <c r="Q323" s="838"/>
      <c r="R323" s="838"/>
      <c r="S323" s="838"/>
      <c r="U323" s="371"/>
      <c r="Y323" s="389" t="s">
        <v>158</v>
      </c>
      <c r="Z323" s="837">
        <f t="shared" si="20"/>
        <v>0.62839999999999685</v>
      </c>
    </row>
    <row r="324" spans="12:26" s="292" customFormat="1" x14ac:dyDescent="0.2">
      <c r="L324" s="279"/>
      <c r="M324" s="279"/>
      <c r="N324" s="279"/>
      <c r="O324" s="279"/>
      <c r="P324" s="838"/>
      <c r="Q324" s="838"/>
      <c r="R324" s="838"/>
      <c r="S324" s="838"/>
      <c r="U324" s="371"/>
      <c r="Y324" s="389" t="s">
        <v>158</v>
      </c>
      <c r="Z324" s="837">
        <f t="shared" si="20"/>
        <v>0.62849999999999684</v>
      </c>
    </row>
    <row r="325" spans="12:26" s="292" customFormat="1" x14ac:dyDescent="0.2">
      <c r="L325" s="279"/>
      <c r="M325" s="279"/>
      <c r="N325" s="279"/>
      <c r="O325" s="279"/>
      <c r="P325" s="838"/>
      <c r="Q325" s="838"/>
      <c r="R325" s="838"/>
      <c r="S325" s="838"/>
      <c r="U325" s="371"/>
      <c r="Y325" s="389" t="s">
        <v>158</v>
      </c>
      <c r="Z325" s="837">
        <f t="shared" si="20"/>
        <v>0.62859999999999683</v>
      </c>
    </row>
    <row r="326" spans="12:26" s="292" customFormat="1" x14ac:dyDescent="0.2">
      <c r="L326" s="279"/>
      <c r="M326" s="279"/>
      <c r="N326" s="279"/>
      <c r="O326" s="279"/>
      <c r="P326" s="838"/>
      <c r="Q326" s="838"/>
      <c r="R326" s="838"/>
      <c r="S326" s="838"/>
      <c r="U326" s="371"/>
      <c r="Y326" s="389" t="s">
        <v>158</v>
      </c>
      <c r="Z326" s="837">
        <f t="shared" si="20"/>
        <v>0.62869999999999682</v>
      </c>
    </row>
    <row r="327" spans="12:26" s="292" customFormat="1" x14ac:dyDescent="0.2">
      <c r="L327" s="279"/>
      <c r="M327" s="279"/>
      <c r="N327" s="279"/>
      <c r="O327" s="279"/>
      <c r="P327" s="838"/>
      <c r="Q327" s="838"/>
      <c r="R327" s="838"/>
      <c r="S327" s="838"/>
      <c r="U327" s="371"/>
      <c r="Y327" s="389" t="s">
        <v>158</v>
      </c>
      <c r="Z327" s="837">
        <f t="shared" si="20"/>
        <v>0.62879999999999681</v>
      </c>
    </row>
    <row r="328" spans="12:26" s="292" customFormat="1" x14ac:dyDescent="0.2">
      <c r="L328" s="279"/>
      <c r="M328" s="279"/>
      <c r="N328" s="279"/>
      <c r="O328" s="279"/>
      <c r="P328" s="838"/>
      <c r="Q328" s="838"/>
      <c r="R328" s="838"/>
      <c r="S328" s="838"/>
      <c r="U328" s="371"/>
      <c r="Y328" s="389" t="s">
        <v>158</v>
      </c>
      <c r="Z328" s="837">
        <f t="shared" si="20"/>
        <v>0.62889999999999679</v>
      </c>
    </row>
    <row r="329" spans="12:26" s="292" customFormat="1" x14ac:dyDescent="0.2">
      <c r="L329" s="279"/>
      <c r="M329" s="279"/>
      <c r="N329" s="279"/>
      <c r="O329" s="279"/>
      <c r="P329" s="838"/>
      <c r="Q329" s="838"/>
      <c r="R329" s="838"/>
      <c r="S329" s="838"/>
      <c r="U329" s="371"/>
      <c r="Y329" s="389" t="s">
        <v>158</v>
      </c>
      <c r="Z329" s="837">
        <f t="shared" si="20"/>
        <v>0.62899999999999678</v>
      </c>
    </row>
    <row r="330" spans="12:26" s="292" customFormat="1" x14ac:dyDescent="0.2">
      <c r="L330" s="279"/>
      <c r="M330" s="279"/>
      <c r="N330" s="279"/>
      <c r="O330" s="279"/>
      <c r="P330" s="838"/>
      <c r="Q330" s="838"/>
      <c r="R330" s="838"/>
      <c r="S330" s="838"/>
      <c r="U330" s="371"/>
      <c r="Y330" s="389" t="s">
        <v>158</v>
      </c>
      <c r="Z330" s="837">
        <f t="shared" si="20"/>
        <v>0.62909999999999677</v>
      </c>
    </row>
    <row r="331" spans="12:26" s="292" customFormat="1" x14ac:dyDescent="0.2">
      <c r="L331" s="279"/>
      <c r="M331" s="279"/>
      <c r="N331" s="279"/>
      <c r="O331" s="279"/>
      <c r="P331" s="838"/>
      <c r="Q331" s="838"/>
      <c r="R331" s="838"/>
      <c r="S331" s="838"/>
      <c r="U331" s="371"/>
      <c r="Y331" s="389" t="s">
        <v>158</v>
      </c>
      <c r="Z331" s="837">
        <f t="shared" si="20"/>
        <v>0.62919999999999676</v>
      </c>
    </row>
    <row r="332" spans="12:26" s="292" customFormat="1" x14ac:dyDescent="0.2">
      <c r="L332" s="279"/>
      <c r="M332" s="279"/>
      <c r="N332" s="279"/>
      <c r="O332" s="279"/>
      <c r="P332" s="838"/>
      <c r="Q332" s="838"/>
      <c r="R332" s="838"/>
      <c r="S332" s="838"/>
      <c r="U332" s="371"/>
      <c r="Y332" s="389" t="s">
        <v>158</v>
      </c>
      <c r="Z332" s="837">
        <f t="shared" si="20"/>
        <v>0.62929999999999675</v>
      </c>
    </row>
    <row r="333" spans="12:26" s="292" customFormat="1" x14ac:dyDescent="0.2">
      <c r="L333" s="279"/>
      <c r="M333" s="279"/>
      <c r="N333" s="279"/>
      <c r="O333" s="279"/>
      <c r="P333" s="838"/>
      <c r="Q333" s="838"/>
      <c r="R333" s="838"/>
      <c r="S333" s="838"/>
      <c r="U333" s="371"/>
      <c r="Y333" s="389" t="s">
        <v>158</v>
      </c>
      <c r="Z333" s="837">
        <f t="shared" si="20"/>
        <v>0.62939999999999674</v>
      </c>
    </row>
    <row r="334" spans="12:26" s="292" customFormat="1" x14ac:dyDescent="0.2">
      <c r="L334" s="279"/>
      <c r="M334" s="279"/>
      <c r="N334" s="279"/>
      <c r="O334" s="279"/>
      <c r="P334" s="838"/>
      <c r="Q334" s="838"/>
      <c r="R334" s="838"/>
      <c r="S334" s="838"/>
      <c r="U334" s="371"/>
      <c r="Y334" s="389" t="s">
        <v>158</v>
      </c>
      <c r="Z334" s="837">
        <f t="shared" si="20"/>
        <v>0.62949999999999673</v>
      </c>
    </row>
    <row r="335" spans="12:26" s="292" customFormat="1" x14ac:dyDescent="0.2">
      <c r="L335" s="279"/>
      <c r="M335" s="279"/>
      <c r="N335" s="279"/>
      <c r="O335" s="279"/>
      <c r="P335" s="838"/>
      <c r="Q335" s="838"/>
      <c r="R335" s="838"/>
      <c r="S335" s="838"/>
      <c r="U335" s="371"/>
      <c r="Y335" s="389" t="s">
        <v>158</v>
      </c>
      <c r="Z335" s="837">
        <f t="shared" si="20"/>
        <v>0.62959999999999672</v>
      </c>
    </row>
    <row r="336" spans="12:26" s="292" customFormat="1" x14ac:dyDescent="0.2">
      <c r="L336" s="279"/>
      <c r="M336" s="279"/>
      <c r="N336" s="279"/>
      <c r="O336" s="279"/>
      <c r="P336" s="838"/>
      <c r="Q336" s="838"/>
      <c r="R336" s="838"/>
      <c r="S336" s="838"/>
      <c r="U336" s="371"/>
      <c r="Y336" s="389" t="s">
        <v>158</v>
      </c>
      <c r="Z336" s="837">
        <f t="shared" si="20"/>
        <v>0.62969999999999671</v>
      </c>
    </row>
    <row r="337" spans="12:26" s="292" customFormat="1" x14ac:dyDescent="0.2">
      <c r="L337" s="279"/>
      <c r="M337" s="279"/>
      <c r="N337" s="279"/>
      <c r="O337" s="279"/>
      <c r="P337" s="838"/>
      <c r="Q337" s="838"/>
      <c r="R337" s="838"/>
      <c r="S337" s="838"/>
      <c r="U337" s="371"/>
      <c r="Y337" s="389" t="s">
        <v>158</v>
      </c>
      <c r="Z337" s="837">
        <f t="shared" si="20"/>
        <v>0.6297999999999967</v>
      </c>
    </row>
    <row r="338" spans="12:26" s="292" customFormat="1" x14ac:dyDescent="0.2">
      <c r="L338" s="279"/>
      <c r="M338" s="279"/>
      <c r="N338" s="279"/>
      <c r="O338" s="279"/>
      <c r="P338" s="838"/>
      <c r="Q338" s="838"/>
      <c r="R338" s="838"/>
      <c r="S338" s="838"/>
      <c r="U338" s="371"/>
      <c r="Y338" s="389" t="s">
        <v>158</v>
      </c>
      <c r="Z338" s="837">
        <f t="shared" si="20"/>
        <v>0.62989999999999668</v>
      </c>
    </row>
    <row r="339" spans="12:26" s="292" customFormat="1" x14ac:dyDescent="0.2">
      <c r="L339" s="279"/>
      <c r="M339" s="279"/>
      <c r="N339" s="279"/>
      <c r="O339" s="279"/>
      <c r="P339" s="838"/>
      <c r="Q339" s="838"/>
      <c r="R339" s="838"/>
      <c r="S339" s="838"/>
      <c r="U339" s="371"/>
      <c r="Y339" s="389" t="s">
        <v>158</v>
      </c>
      <c r="Z339" s="837">
        <f t="shared" si="20"/>
        <v>0.62999999999999667</v>
      </c>
    </row>
    <row r="340" spans="12:26" s="292" customFormat="1" x14ac:dyDescent="0.2">
      <c r="L340" s="279"/>
      <c r="M340" s="279"/>
      <c r="N340" s="279"/>
      <c r="O340" s="279"/>
      <c r="P340" s="838"/>
      <c r="Q340" s="838"/>
      <c r="R340" s="838"/>
      <c r="S340" s="838"/>
      <c r="U340" s="371"/>
      <c r="Y340" s="389" t="s">
        <v>158</v>
      </c>
      <c r="Z340" s="837">
        <f t="shared" si="20"/>
        <v>0.63009999999999666</v>
      </c>
    </row>
    <row r="341" spans="12:26" s="292" customFormat="1" x14ac:dyDescent="0.2">
      <c r="L341" s="279"/>
      <c r="M341" s="279"/>
      <c r="N341" s="279"/>
      <c r="O341" s="279"/>
      <c r="P341" s="838"/>
      <c r="Q341" s="838"/>
      <c r="R341" s="838"/>
      <c r="S341" s="838"/>
      <c r="U341" s="371"/>
      <c r="Y341" s="389" t="s">
        <v>158</v>
      </c>
      <c r="Z341" s="837">
        <f t="shared" si="20"/>
        <v>0.63019999999999665</v>
      </c>
    </row>
    <row r="342" spans="12:26" s="292" customFormat="1" x14ac:dyDescent="0.2">
      <c r="L342" s="279"/>
      <c r="M342" s="279"/>
      <c r="N342" s="279"/>
      <c r="O342" s="279"/>
      <c r="P342" s="838"/>
      <c r="Q342" s="838"/>
      <c r="R342" s="838"/>
      <c r="S342" s="838"/>
      <c r="U342" s="371"/>
      <c r="Y342" s="389" t="s">
        <v>158</v>
      </c>
      <c r="Z342" s="837">
        <f t="shared" si="20"/>
        <v>0.63029999999999664</v>
      </c>
    </row>
    <row r="343" spans="12:26" s="292" customFormat="1" x14ac:dyDescent="0.2">
      <c r="L343" s="279"/>
      <c r="M343" s="279"/>
      <c r="N343" s="279"/>
      <c r="O343" s="279"/>
      <c r="P343" s="838"/>
      <c r="Q343" s="838"/>
      <c r="R343" s="838"/>
      <c r="S343" s="838"/>
      <c r="U343" s="371"/>
      <c r="Y343" s="389" t="s">
        <v>158</v>
      </c>
      <c r="Z343" s="837">
        <f t="shared" si="20"/>
        <v>0.63039999999999663</v>
      </c>
    </row>
    <row r="344" spans="12:26" s="292" customFormat="1" x14ac:dyDescent="0.2">
      <c r="L344" s="279"/>
      <c r="M344" s="279"/>
      <c r="N344" s="279"/>
      <c r="O344" s="279"/>
      <c r="P344" s="838"/>
      <c r="Q344" s="838"/>
      <c r="R344" s="838"/>
      <c r="S344" s="838"/>
      <c r="U344" s="371"/>
      <c r="Y344" s="389" t="s">
        <v>158</v>
      </c>
      <c r="Z344" s="837">
        <f t="shared" si="20"/>
        <v>0.63049999999999662</v>
      </c>
    </row>
    <row r="345" spans="12:26" s="292" customFormat="1" x14ac:dyDescent="0.2">
      <c r="L345" s="279"/>
      <c r="M345" s="279"/>
      <c r="N345" s="279"/>
      <c r="O345" s="279"/>
      <c r="P345" s="838"/>
      <c r="Q345" s="838"/>
      <c r="R345" s="838"/>
      <c r="S345" s="838"/>
      <c r="U345" s="371"/>
      <c r="Y345" s="389" t="s">
        <v>158</v>
      </c>
      <c r="Z345" s="837">
        <f t="shared" si="20"/>
        <v>0.63059999999999661</v>
      </c>
    </row>
    <row r="346" spans="12:26" s="292" customFormat="1" x14ac:dyDescent="0.2">
      <c r="L346" s="279"/>
      <c r="M346" s="279"/>
      <c r="N346" s="279"/>
      <c r="O346" s="279"/>
      <c r="P346" s="838"/>
      <c r="Q346" s="838"/>
      <c r="R346" s="838"/>
      <c r="S346" s="838"/>
      <c r="U346" s="371"/>
      <c r="Y346" s="389" t="s">
        <v>158</v>
      </c>
      <c r="Z346" s="837">
        <f t="shared" si="20"/>
        <v>0.6306999999999966</v>
      </c>
    </row>
    <row r="347" spans="12:26" s="292" customFormat="1" x14ac:dyDescent="0.2">
      <c r="L347" s="279"/>
      <c r="M347" s="279"/>
      <c r="N347" s="279"/>
      <c r="O347" s="279"/>
      <c r="P347" s="838"/>
      <c r="Q347" s="838"/>
      <c r="R347" s="838"/>
      <c r="S347" s="838"/>
      <c r="U347" s="371"/>
      <c r="Y347" s="389" t="s">
        <v>158</v>
      </c>
      <c r="Z347" s="837">
        <f t="shared" si="20"/>
        <v>0.63079999999999659</v>
      </c>
    </row>
    <row r="348" spans="12:26" s="292" customFormat="1" x14ac:dyDescent="0.2">
      <c r="L348" s="279"/>
      <c r="M348" s="279"/>
      <c r="N348" s="279"/>
      <c r="O348" s="279"/>
      <c r="P348" s="838"/>
      <c r="Q348" s="838"/>
      <c r="R348" s="838"/>
      <c r="S348" s="838"/>
      <c r="U348" s="371"/>
      <c r="Y348" s="389" t="s">
        <v>158</v>
      </c>
      <c r="Z348" s="837">
        <f t="shared" si="20"/>
        <v>0.63089999999999657</v>
      </c>
    </row>
    <row r="349" spans="12:26" s="292" customFormat="1" x14ac:dyDescent="0.2">
      <c r="L349" s="279"/>
      <c r="M349" s="279"/>
      <c r="N349" s="279"/>
      <c r="O349" s="279"/>
      <c r="P349" s="838"/>
      <c r="Q349" s="838"/>
      <c r="R349" s="838"/>
      <c r="S349" s="838"/>
      <c r="U349" s="371"/>
      <c r="Y349" s="389" t="s">
        <v>158</v>
      </c>
      <c r="Z349" s="837">
        <f t="shared" si="20"/>
        <v>0.63099999999999656</v>
      </c>
    </row>
    <row r="350" spans="12:26" s="292" customFormat="1" x14ac:dyDescent="0.2">
      <c r="L350" s="279"/>
      <c r="M350" s="279"/>
      <c r="N350" s="279"/>
      <c r="O350" s="279"/>
      <c r="P350" s="838"/>
      <c r="Q350" s="838"/>
      <c r="R350" s="838"/>
      <c r="S350" s="838"/>
      <c r="U350" s="371"/>
      <c r="Y350" s="389" t="s">
        <v>158</v>
      </c>
      <c r="Z350" s="837">
        <f t="shared" si="20"/>
        <v>0.63109999999999655</v>
      </c>
    </row>
    <row r="351" spans="12:26" s="292" customFormat="1" x14ac:dyDescent="0.2">
      <c r="L351" s="279"/>
      <c r="M351" s="279"/>
      <c r="N351" s="279"/>
      <c r="O351" s="279"/>
      <c r="P351" s="838"/>
      <c r="Q351" s="838"/>
      <c r="R351" s="838"/>
      <c r="S351" s="838"/>
      <c r="U351" s="371"/>
      <c r="Y351" s="389" t="s">
        <v>158</v>
      </c>
      <c r="Z351" s="837">
        <f t="shared" si="20"/>
        <v>0.63119999999999654</v>
      </c>
    </row>
    <row r="352" spans="12:26" s="292" customFormat="1" x14ac:dyDescent="0.2">
      <c r="L352" s="279"/>
      <c r="M352" s="279"/>
      <c r="N352" s="279"/>
      <c r="O352" s="279"/>
      <c r="P352" s="838"/>
      <c r="Q352" s="838"/>
      <c r="R352" s="838"/>
      <c r="S352" s="838"/>
      <c r="U352" s="371"/>
      <c r="Y352" s="389" t="s">
        <v>158</v>
      </c>
      <c r="Z352" s="837">
        <f t="shared" si="20"/>
        <v>0.63129999999999653</v>
      </c>
    </row>
    <row r="353" spans="12:26" s="292" customFormat="1" x14ac:dyDescent="0.2">
      <c r="L353" s="279"/>
      <c r="M353" s="279"/>
      <c r="N353" s="279"/>
      <c r="O353" s="279"/>
      <c r="P353" s="838"/>
      <c r="Q353" s="838"/>
      <c r="R353" s="838"/>
      <c r="S353" s="838"/>
      <c r="U353" s="371"/>
      <c r="Y353" s="389" t="s">
        <v>158</v>
      </c>
      <c r="Z353" s="837">
        <f t="shared" si="20"/>
        <v>0.63139999999999652</v>
      </c>
    </row>
    <row r="354" spans="12:26" s="292" customFormat="1" x14ac:dyDescent="0.2">
      <c r="L354" s="279"/>
      <c r="M354" s="279"/>
      <c r="N354" s="279"/>
      <c r="O354" s="279"/>
      <c r="P354" s="838"/>
      <c r="Q354" s="838"/>
      <c r="R354" s="838"/>
      <c r="S354" s="838"/>
      <c r="U354" s="371"/>
      <c r="Y354" s="389" t="s">
        <v>158</v>
      </c>
      <c r="Z354" s="837">
        <f t="shared" si="20"/>
        <v>0.63149999999999651</v>
      </c>
    </row>
    <row r="355" spans="12:26" s="292" customFormat="1" x14ac:dyDescent="0.2">
      <c r="L355" s="279"/>
      <c r="M355" s="279"/>
      <c r="N355" s="279"/>
      <c r="O355" s="279"/>
      <c r="P355" s="838"/>
      <c r="Q355" s="838"/>
      <c r="R355" s="838"/>
      <c r="S355" s="838"/>
      <c r="U355" s="371"/>
      <c r="Y355" s="389" t="s">
        <v>158</v>
      </c>
      <c r="Z355" s="837">
        <f t="shared" si="20"/>
        <v>0.6315999999999965</v>
      </c>
    </row>
    <row r="356" spans="12:26" s="292" customFormat="1" x14ac:dyDescent="0.2">
      <c r="L356" s="279"/>
      <c r="M356" s="279"/>
      <c r="N356" s="279"/>
      <c r="O356" s="279"/>
      <c r="P356" s="838"/>
      <c r="Q356" s="838"/>
      <c r="R356" s="838"/>
      <c r="S356" s="838"/>
      <c r="U356" s="371"/>
      <c r="Y356" s="389" t="s">
        <v>158</v>
      </c>
      <c r="Z356" s="837">
        <f t="shared" si="20"/>
        <v>0.63169999999999649</v>
      </c>
    </row>
    <row r="357" spans="12:26" s="292" customFormat="1" x14ac:dyDescent="0.2">
      <c r="L357" s="279"/>
      <c r="M357" s="279"/>
      <c r="N357" s="279"/>
      <c r="O357" s="279"/>
      <c r="P357" s="838"/>
      <c r="Q357" s="838"/>
      <c r="R357" s="838"/>
      <c r="S357" s="838"/>
      <c r="U357" s="371"/>
      <c r="Y357" s="389" t="s">
        <v>158</v>
      </c>
      <c r="Z357" s="837">
        <f t="shared" si="20"/>
        <v>0.63179999999999648</v>
      </c>
    </row>
    <row r="358" spans="12:26" s="292" customFormat="1" x14ac:dyDescent="0.2">
      <c r="L358" s="279"/>
      <c r="M358" s="279"/>
      <c r="N358" s="279"/>
      <c r="O358" s="279"/>
      <c r="P358" s="838"/>
      <c r="Q358" s="838"/>
      <c r="R358" s="838"/>
      <c r="S358" s="838"/>
      <c r="U358" s="371"/>
      <c r="Y358" s="389" t="s">
        <v>158</v>
      </c>
      <c r="Z358" s="837">
        <f t="shared" si="20"/>
        <v>0.63189999999999646</v>
      </c>
    </row>
    <row r="359" spans="12:26" s="292" customFormat="1" x14ac:dyDescent="0.2">
      <c r="L359" s="279"/>
      <c r="M359" s="279"/>
      <c r="N359" s="279"/>
      <c r="O359" s="279"/>
      <c r="P359" s="838"/>
      <c r="Q359" s="838"/>
      <c r="R359" s="838"/>
      <c r="S359" s="838"/>
      <c r="U359" s="371"/>
      <c r="Y359" s="389" t="s">
        <v>158</v>
      </c>
      <c r="Z359" s="837">
        <f t="shared" si="20"/>
        <v>0.63199999999999645</v>
      </c>
    </row>
    <row r="360" spans="12:26" s="292" customFormat="1" x14ac:dyDescent="0.2">
      <c r="L360" s="279"/>
      <c r="M360" s="279"/>
      <c r="N360" s="279"/>
      <c r="O360" s="279"/>
      <c r="P360" s="838"/>
      <c r="Q360" s="838"/>
      <c r="R360" s="838"/>
      <c r="S360" s="838"/>
      <c r="U360" s="371"/>
      <c r="Y360" s="389" t="s">
        <v>158</v>
      </c>
      <c r="Z360" s="837">
        <f t="shared" si="20"/>
        <v>0.63209999999999644</v>
      </c>
    </row>
    <row r="361" spans="12:26" s="292" customFormat="1" x14ac:dyDescent="0.2">
      <c r="L361" s="279"/>
      <c r="M361" s="279"/>
      <c r="N361" s="279"/>
      <c r="O361" s="279"/>
      <c r="P361" s="838"/>
      <c r="Q361" s="838"/>
      <c r="R361" s="838"/>
      <c r="S361" s="838"/>
      <c r="U361" s="371"/>
      <c r="Y361" s="389" t="s">
        <v>158</v>
      </c>
      <c r="Z361" s="837">
        <f t="shared" ref="Z361:Z424" si="21">SUM(Z360+0.01%)</f>
        <v>0.63219999999999643</v>
      </c>
    </row>
    <row r="362" spans="12:26" s="292" customFormat="1" x14ac:dyDescent="0.2">
      <c r="L362" s="279"/>
      <c r="M362" s="279"/>
      <c r="N362" s="279"/>
      <c r="O362" s="279"/>
      <c r="P362" s="838"/>
      <c r="Q362" s="838"/>
      <c r="R362" s="838"/>
      <c r="S362" s="838"/>
      <c r="U362" s="371"/>
      <c r="Y362" s="389" t="s">
        <v>158</v>
      </c>
      <c r="Z362" s="837">
        <f t="shared" si="21"/>
        <v>0.63229999999999642</v>
      </c>
    </row>
    <row r="363" spans="12:26" s="292" customFormat="1" x14ac:dyDescent="0.2">
      <c r="L363" s="279"/>
      <c r="M363" s="279"/>
      <c r="N363" s="279"/>
      <c r="O363" s="279"/>
      <c r="P363" s="838"/>
      <c r="Q363" s="838"/>
      <c r="R363" s="838"/>
      <c r="S363" s="838"/>
      <c r="U363" s="371"/>
      <c r="Y363" s="389" t="s">
        <v>158</v>
      </c>
      <c r="Z363" s="837">
        <f t="shared" si="21"/>
        <v>0.63239999999999641</v>
      </c>
    </row>
    <row r="364" spans="12:26" s="292" customFormat="1" x14ac:dyDescent="0.2">
      <c r="L364" s="279"/>
      <c r="M364" s="279"/>
      <c r="N364" s="279"/>
      <c r="O364" s="279"/>
      <c r="P364" s="838"/>
      <c r="Q364" s="838"/>
      <c r="R364" s="838"/>
      <c r="S364" s="838"/>
      <c r="U364" s="371"/>
      <c r="Y364" s="389" t="s">
        <v>158</v>
      </c>
      <c r="Z364" s="837">
        <f t="shared" si="21"/>
        <v>0.6324999999999964</v>
      </c>
    </row>
    <row r="365" spans="12:26" s="292" customFormat="1" x14ac:dyDescent="0.2">
      <c r="L365" s="279"/>
      <c r="M365" s="279"/>
      <c r="N365" s="279"/>
      <c r="O365" s="279"/>
      <c r="P365" s="838"/>
      <c r="Q365" s="838"/>
      <c r="R365" s="838"/>
      <c r="S365" s="838"/>
      <c r="U365" s="371"/>
      <c r="Y365" s="389" t="s">
        <v>158</v>
      </c>
      <c r="Z365" s="837">
        <f t="shared" si="21"/>
        <v>0.63259999999999639</v>
      </c>
    </row>
    <row r="366" spans="12:26" s="292" customFormat="1" x14ac:dyDescent="0.2">
      <c r="L366" s="279"/>
      <c r="M366" s="279"/>
      <c r="N366" s="279"/>
      <c r="O366" s="279"/>
      <c r="P366" s="838"/>
      <c r="Q366" s="838"/>
      <c r="R366" s="838"/>
      <c r="S366" s="838"/>
      <c r="U366" s="371"/>
      <c r="Y366" s="389" t="s">
        <v>158</v>
      </c>
      <c r="Z366" s="837">
        <f t="shared" si="21"/>
        <v>0.63269999999999638</v>
      </c>
    </row>
    <row r="367" spans="12:26" s="292" customFormat="1" x14ac:dyDescent="0.2">
      <c r="L367" s="279"/>
      <c r="M367" s="279"/>
      <c r="N367" s="279"/>
      <c r="O367" s="279"/>
      <c r="P367" s="838"/>
      <c r="Q367" s="838"/>
      <c r="R367" s="838"/>
      <c r="S367" s="838"/>
      <c r="U367" s="371"/>
      <c r="Y367" s="389" t="s">
        <v>158</v>
      </c>
      <c r="Z367" s="837">
        <f t="shared" si="21"/>
        <v>0.63279999999999637</v>
      </c>
    </row>
    <row r="368" spans="12:26" s="292" customFormat="1" x14ac:dyDescent="0.2">
      <c r="L368" s="279"/>
      <c r="M368" s="279"/>
      <c r="N368" s="279"/>
      <c r="O368" s="279"/>
      <c r="P368" s="838"/>
      <c r="Q368" s="838"/>
      <c r="R368" s="838"/>
      <c r="S368" s="838"/>
      <c r="U368" s="371"/>
      <c r="Y368" s="389" t="s">
        <v>158</v>
      </c>
      <c r="Z368" s="837">
        <f t="shared" si="21"/>
        <v>0.63289999999999635</v>
      </c>
    </row>
    <row r="369" spans="12:26" s="292" customFormat="1" x14ac:dyDescent="0.2">
      <c r="L369" s="279"/>
      <c r="M369" s="279"/>
      <c r="N369" s="279"/>
      <c r="O369" s="279"/>
      <c r="P369" s="838"/>
      <c r="Q369" s="838"/>
      <c r="R369" s="838"/>
      <c r="S369" s="838"/>
      <c r="U369" s="371"/>
      <c r="Y369" s="389" t="s">
        <v>158</v>
      </c>
      <c r="Z369" s="837">
        <f t="shared" si="21"/>
        <v>0.63299999999999634</v>
      </c>
    </row>
    <row r="370" spans="12:26" s="292" customFormat="1" x14ac:dyDescent="0.2">
      <c r="L370" s="279"/>
      <c r="M370" s="279"/>
      <c r="N370" s="279"/>
      <c r="O370" s="279"/>
      <c r="P370" s="838"/>
      <c r="Q370" s="838"/>
      <c r="R370" s="838"/>
      <c r="S370" s="838"/>
      <c r="U370" s="371"/>
      <c r="Y370" s="389" t="s">
        <v>158</v>
      </c>
      <c r="Z370" s="837">
        <f t="shared" si="21"/>
        <v>0.63309999999999633</v>
      </c>
    </row>
    <row r="371" spans="12:26" s="292" customFormat="1" x14ac:dyDescent="0.2">
      <c r="L371" s="279"/>
      <c r="M371" s="279"/>
      <c r="N371" s="279"/>
      <c r="O371" s="279"/>
      <c r="P371" s="838"/>
      <c r="Q371" s="838"/>
      <c r="R371" s="838"/>
      <c r="S371" s="838"/>
      <c r="U371" s="371"/>
      <c r="Y371" s="389" t="s">
        <v>158</v>
      </c>
      <c r="Z371" s="837">
        <f t="shared" si="21"/>
        <v>0.63319999999999632</v>
      </c>
    </row>
    <row r="372" spans="12:26" s="292" customFormat="1" x14ac:dyDescent="0.2">
      <c r="L372" s="279"/>
      <c r="M372" s="279"/>
      <c r="N372" s="279"/>
      <c r="O372" s="279"/>
      <c r="P372" s="838"/>
      <c r="Q372" s="838"/>
      <c r="R372" s="838"/>
      <c r="S372" s="838"/>
      <c r="U372" s="371"/>
      <c r="Y372" s="389" t="s">
        <v>158</v>
      </c>
      <c r="Z372" s="837">
        <f t="shared" si="21"/>
        <v>0.63329999999999631</v>
      </c>
    </row>
    <row r="373" spans="12:26" s="292" customFormat="1" x14ac:dyDescent="0.2">
      <c r="L373" s="279"/>
      <c r="M373" s="279"/>
      <c r="N373" s="279"/>
      <c r="O373" s="279"/>
      <c r="P373" s="838"/>
      <c r="Q373" s="838"/>
      <c r="R373" s="838"/>
      <c r="S373" s="838"/>
      <c r="U373" s="371"/>
      <c r="Y373" s="389" t="s">
        <v>158</v>
      </c>
      <c r="Z373" s="837">
        <f t="shared" si="21"/>
        <v>0.6333999999999963</v>
      </c>
    </row>
    <row r="374" spans="12:26" s="292" customFormat="1" x14ac:dyDescent="0.2">
      <c r="L374" s="279"/>
      <c r="M374" s="279"/>
      <c r="N374" s="279"/>
      <c r="O374" s="279"/>
      <c r="P374" s="838"/>
      <c r="Q374" s="838"/>
      <c r="R374" s="838"/>
      <c r="S374" s="838"/>
      <c r="U374" s="371"/>
      <c r="Y374" s="389" t="s">
        <v>158</v>
      </c>
      <c r="Z374" s="837">
        <f t="shared" si="21"/>
        <v>0.63349999999999629</v>
      </c>
    </row>
    <row r="375" spans="12:26" s="292" customFormat="1" x14ac:dyDescent="0.2">
      <c r="L375" s="279"/>
      <c r="M375" s="279"/>
      <c r="N375" s="279"/>
      <c r="O375" s="279"/>
      <c r="P375" s="838"/>
      <c r="Q375" s="838"/>
      <c r="R375" s="838"/>
      <c r="S375" s="838"/>
      <c r="U375" s="371"/>
      <c r="Y375" s="389" t="s">
        <v>158</v>
      </c>
      <c r="Z375" s="837">
        <f t="shared" si="21"/>
        <v>0.63359999999999628</v>
      </c>
    </row>
    <row r="376" spans="12:26" s="292" customFormat="1" x14ac:dyDescent="0.2">
      <c r="L376" s="279"/>
      <c r="M376" s="279"/>
      <c r="N376" s="279"/>
      <c r="O376" s="279"/>
      <c r="P376" s="838"/>
      <c r="Q376" s="838"/>
      <c r="R376" s="838"/>
      <c r="S376" s="838"/>
      <c r="U376" s="371"/>
      <c r="Y376" s="389" t="s">
        <v>158</v>
      </c>
      <c r="Z376" s="837">
        <f t="shared" si="21"/>
        <v>0.63369999999999627</v>
      </c>
    </row>
    <row r="377" spans="12:26" s="292" customFormat="1" x14ac:dyDescent="0.2">
      <c r="L377" s="279"/>
      <c r="M377" s="279"/>
      <c r="N377" s="279"/>
      <c r="O377" s="279"/>
      <c r="P377" s="838"/>
      <c r="Q377" s="838"/>
      <c r="R377" s="838"/>
      <c r="S377" s="838"/>
      <c r="U377" s="371"/>
      <c r="Y377" s="389" t="s">
        <v>158</v>
      </c>
      <c r="Z377" s="837">
        <f t="shared" si="21"/>
        <v>0.63379999999999626</v>
      </c>
    </row>
    <row r="378" spans="12:26" s="292" customFormat="1" x14ac:dyDescent="0.2">
      <c r="L378" s="279"/>
      <c r="M378" s="279"/>
      <c r="N378" s="279"/>
      <c r="O378" s="279"/>
      <c r="P378" s="838"/>
      <c r="Q378" s="838"/>
      <c r="R378" s="838"/>
      <c r="S378" s="838"/>
      <c r="U378" s="371"/>
      <c r="Y378" s="389" t="s">
        <v>158</v>
      </c>
      <c r="Z378" s="837">
        <f t="shared" si="21"/>
        <v>0.63389999999999624</v>
      </c>
    </row>
    <row r="379" spans="12:26" s="292" customFormat="1" x14ac:dyDescent="0.2">
      <c r="L379" s="279"/>
      <c r="M379" s="279"/>
      <c r="N379" s="279"/>
      <c r="O379" s="279"/>
      <c r="P379" s="838"/>
      <c r="Q379" s="838"/>
      <c r="R379" s="838"/>
      <c r="S379" s="838"/>
      <c r="U379" s="371"/>
      <c r="Y379" s="389" t="s">
        <v>158</v>
      </c>
      <c r="Z379" s="837">
        <f t="shared" si="21"/>
        <v>0.63399999999999623</v>
      </c>
    </row>
    <row r="380" spans="12:26" s="292" customFormat="1" x14ac:dyDescent="0.2">
      <c r="L380" s="279"/>
      <c r="M380" s="279"/>
      <c r="N380" s="279"/>
      <c r="O380" s="279"/>
      <c r="P380" s="838"/>
      <c r="Q380" s="838"/>
      <c r="R380" s="838"/>
      <c r="S380" s="838"/>
      <c r="U380" s="371"/>
      <c r="Y380" s="389" t="s">
        <v>158</v>
      </c>
      <c r="Z380" s="837">
        <f t="shared" si="21"/>
        <v>0.63409999999999622</v>
      </c>
    </row>
    <row r="381" spans="12:26" s="292" customFormat="1" x14ac:dyDescent="0.2">
      <c r="L381" s="279"/>
      <c r="M381" s="279"/>
      <c r="N381" s="279"/>
      <c r="O381" s="279"/>
      <c r="P381" s="838"/>
      <c r="Q381" s="838"/>
      <c r="R381" s="838"/>
      <c r="S381" s="838"/>
      <c r="U381" s="371"/>
      <c r="Y381" s="389" t="s">
        <v>158</v>
      </c>
      <c r="Z381" s="837">
        <f t="shared" si="21"/>
        <v>0.63419999999999621</v>
      </c>
    </row>
    <row r="382" spans="12:26" s="292" customFormat="1" x14ac:dyDescent="0.2">
      <c r="L382" s="279"/>
      <c r="M382" s="279"/>
      <c r="N382" s="279"/>
      <c r="O382" s="279"/>
      <c r="P382" s="838"/>
      <c r="Q382" s="838"/>
      <c r="R382" s="838"/>
      <c r="S382" s="838"/>
      <c r="U382" s="371"/>
      <c r="Y382" s="389" t="s">
        <v>158</v>
      </c>
      <c r="Z382" s="837">
        <f t="shared" si="21"/>
        <v>0.6342999999999962</v>
      </c>
    </row>
    <row r="383" spans="12:26" s="292" customFormat="1" x14ac:dyDescent="0.2">
      <c r="L383" s="279"/>
      <c r="M383" s="279"/>
      <c r="N383" s="279"/>
      <c r="O383" s="279"/>
      <c r="P383" s="838"/>
      <c r="Q383" s="838"/>
      <c r="R383" s="838"/>
      <c r="S383" s="838"/>
      <c r="U383" s="371"/>
      <c r="Y383" s="389" t="s">
        <v>158</v>
      </c>
      <c r="Z383" s="837">
        <f t="shared" si="21"/>
        <v>0.63439999999999619</v>
      </c>
    </row>
    <row r="384" spans="12:26" s="292" customFormat="1" x14ac:dyDescent="0.2">
      <c r="L384" s="279"/>
      <c r="M384" s="279"/>
      <c r="N384" s="279"/>
      <c r="O384" s="279"/>
      <c r="P384" s="838"/>
      <c r="Q384" s="838"/>
      <c r="R384" s="838"/>
      <c r="S384" s="838"/>
      <c r="U384" s="371"/>
      <c r="Y384" s="389" t="s">
        <v>158</v>
      </c>
      <c r="Z384" s="837">
        <f t="shared" si="21"/>
        <v>0.63449999999999618</v>
      </c>
    </row>
    <row r="385" spans="12:26" s="292" customFormat="1" x14ac:dyDescent="0.2">
      <c r="L385" s="279"/>
      <c r="M385" s="279"/>
      <c r="N385" s="279"/>
      <c r="O385" s="279"/>
      <c r="P385" s="838"/>
      <c r="Q385" s="838"/>
      <c r="R385" s="838"/>
      <c r="S385" s="838"/>
      <c r="U385" s="371"/>
      <c r="Y385" s="389" t="s">
        <v>158</v>
      </c>
      <c r="Z385" s="837">
        <f t="shared" si="21"/>
        <v>0.63459999999999617</v>
      </c>
    </row>
    <row r="386" spans="12:26" s="292" customFormat="1" x14ac:dyDescent="0.2">
      <c r="L386" s="279"/>
      <c r="M386" s="279"/>
      <c r="N386" s="279"/>
      <c r="O386" s="279"/>
      <c r="P386" s="838"/>
      <c r="Q386" s="838"/>
      <c r="R386" s="838"/>
      <c r="S386" s="838"/>
      <c r="U386" s="371"/>
      <c r="Y386" s="389" t="s">
        <v>158</v>
      </c>
      <c r="Z386" s="837">
        <f t="shared" si="21"/>
        <v>0.63469999999999616</v>
      </c>
    </row>
    <row r="387" spans="12:26" s="292" customFormat="1" x14ac:dyDescent="0.2">
      <c r="L387" s="279"/>
      <c r="M387" s="279"/>
      <c r="N387" s="279"/>
      <c r="O387" s="279"/>
      <c r="P387" s="838"/>
      <c r="Q387" s="838"/>
      <c r="R387" s="838"/>
      <c r="S387" s="838"/>
      <c r="U387" s="371"/>
      <c r="Y387" s="389" t="s">
        <v>158</v>
      </c>
      <c r="Z387" s="837">
        <f t="shared" si="21"/>
        <v>0.63479999999999615</v>
      </c>
    </row>
    <row r="388" spans="12:26" s="292" customFormat="1" x14ac:dyDescent="0.2">
      <c r="L388" s="279"/>
      <c r="M388" s="279"/>
      <c r="N388" s="279"/>
      <c r="O388" s="279"/>
      <c r="P388" s="838"/>
      <c r="Q388" s="838"/>
      <c r="R388" s="838"/>
      <c r="S388" s="838"/>
      <c r="U388" s="371"/>
      <c r="Y388" s="389" t="s">
        <v>158</v>
      </c>
      <c r="Z388" s="837">
        <f t="shared" si="21"/>
        <v>0.63489999999999613</v>
      </c>
    </row>
    <row r="389" spans="12:26" s="292" customFormat="1" x14ac:dyDescent="0.2">
      <c r="L389" s="279"/>
      <c r="M389" s="279"/>
      <c r="N389" s="279"/>
      <c r="O389" s="279"/>
      <c r="P389" s="838"/>
      <c r="Q389" s="838"/>
      <c r="R389" s="838"/>
      <c r="S389" s="838"/>
      <c r="U389" s="371"/>
      <c r="Y389" s="389" t="s">
        <v>158</v>
      </c>
      <c r="Z389" s="837">
        <f t="shared" si="21"/>
        <v>0.63499999999999612</v>
      </c>
    </row>
    <row r="390" spans="12:26" s="292" customFormat="1" x14ac:dyDescent="0.2">
      <c r="L390" s="279"/>
      <c r="M390" s="279"/>
      <c r="N390" s="279"/>
      <c r="O390" s="279"/>
      <c r="P390" s="838"/>
      <c r="Q390" s="838"/>
      <c r="R390" s="838"/>
      <c r="S390" s="838"/>
      <c r="U390" s="371"/>
      <c r="Y390" s="389" t="s">
        <v>158</v>
      </c>
      <c r="Z390" s="837">
        <f t="shared" si="21"/>
        <v>0.63509999999999611</v>
      </c>
    </row>
    <row r="391" spans="12:26" s="292" customFormat="1" x14ac:dyDescent="0.2">
      <c r="L391" s="279"/>
      <c r="M391" s="279"/>
      <c r="N391" s="279"/>
      <c r="O391" s="279"/>
      <c r="P391" s="838"/>
      <c r="Q391" s="838"/>
      <c r="R391" s="838"/>
      <c r="S391" s="838"/>
      <c r="U391" s="371"/>
      <c r="Y391" s="389" t="s">
        <v>158</v>
      </c>
      <c r="Z391" s="837">
        <f t="shared" si="21"/>
        <v>0.6351999999999961</v>
      </c>
    </row>
    <row r="392" spans="12:26" s="292" customFormat="1" x14ac:dyDescent="0.2">
      <c r="L392" s="279"/>
      <c r="M392" s="279"/>
      <c r="N392" s="279"/>
      <c r="O392" s="279"/>
      <c r="P392" s="838"/>
      <c r="Q392" s="838"/>
      <c r="R392" s="838"/>
      <c r="S392" s="838"/>
      <c r="U392" s="371"/>
      <c r="Y392" s="389" t="s">
        <v>158</v>
      </c>
      <c r="Z392" s="837">
        <f t="shared" si="21"/>
        <v>0.63529999999999609</v>
      </c>
    </row>
    <row r="393" spans="12:26" s="292" customFormat="1" x14ac:dyDescent="0.2">
      <c r="L393" s="279"/>
      <c r="M393" s="279"/>
      <c r="N393" s="279"/>
      <c r="O393" s="279"/>
      <c r="P393" s="838"/>
      <c r="Q393" s="838"/>
      <c r="R393" s="838"/>
      <c r="S393" s="838"/>
      <c r="U393" s="371"/>
      <c r="Y393" s="389" t="s">
        <v>158</v>
      </c>
      <c r="Z393" s="837">
        <f t="shared" si="21"/>
        <v>0.63539999999999608</v>
      </c>
    </row>
    <row r="394" spans="12:26" s="292" customFormat="1" x14ac:dyDescent="0.2">
      <c r="L394" s="279"/>
      <c r="M394" s="279"/>
      <c r="N394" s="279"/>
      <c r="O394" s="279"/>
      <c r="P394" s="838"/>
      <c r="Q394" s="838"/>
      <c r="R394" s="838"/>
      <c r="S394" s="838"/>
      <c r="U394" s="371"/>
      <c r="Y394" s="389" t="s">
        <v>158</v>
      </c>
      <c r="Z394" s="837">
        <f t="shared" si="21"/>
        <v>0.63549999999999607</v>
      </c>
    </row>
    <row r="395" spans="12:26" s="292" customFormat="1" x14ac:dyDescent="0.2">
      <c r="L395" s="279"/>
      <c r="M395" s="279"/>
      <c r="N395" s="279"/>
      <c r="O395" s="279"/>
      <c r="P395" s="838"/>
      <c r="Q395" s="838"/>
      <c r="R395" s="838"/>
      <c r="S395" s="838"/>
      <c r="U395" s="371"/>
      <c r="Y395" s="389" t="s">
        <v>158</v>
      </c>
      <c r="Z395" s="837">
        <f t="shared" si="21"/>
        <v>0.63559999999999606</v>
      </c>
    </row>
    <row r="396" spans="12:26" s="292" customFormat="1" x14ac:dyDescent="0.2">
      <c r="L396" s="279"/>
      <c r="M396" s="279"/>
      <c r="N396" s="279"/>
      <c r="O396" s="279"/>
      <c r="P396" s="838"/>
      <c r="Q396" s="838"/>
      <c r="R396" s="838"/>
      <c r="S396" s="838"/>
      <c r="U396" s="371"/>
      <c r="Y396" s="389" t="s">
        <v>158</v>
      </c>
      <c r="Z396" s="837">
        <f t="shared" si="21"/>
        <v>0.63569999999999605</v>
      </c>
    </row>
    <row r="397" spans="12:26" s="292" customFormat="1" x14ac:dyDescent="0.2">
      <c r="L397" s="279"/>
      <c r="M397" s="279"/>
      <c r="N397" s="279"/>
      <c r="O397" s="279"/>
      <c r="P397" s="838"/>
      <c r="Q397" s="838"/>
      <c r="R397" s="838"/>
      <c r="S397" s="838"/>
      <c r="U397" s="371"/>
      <c r="Y397" s="389" t="s">
        <v>158</v>
      </c>
      <c r="Z397" s="837">
        <f t="shared" si="21"/>
        <v>0.63579999999999603</v>
      </c>
    </row>
    <row r="398" spans="12:26" s="292" customFormat="1" x14ac:dyDescent="0.2">
      <c r="L398" s="279"/>
      <c r="M398" s="279"/>
      <c r="N398" s="279"/>
      <c r="O398" s="279"/>
      <c r="P398" s="838"/>
      <c r="Q398" s="838"/>
      <c r="R398" s="838"/>
      <c r="S398" s="838"/>
      <c r="U398" s="371"/>
      <c r="Y398" s="389" t="s">
        <v>158</v>
      </c>
      <c r="Z398" s="837">
        <f t="shared" si="21"/>
        <v>0.63589999999999602</v>
      </c>
    </row>
    <row r="399" spans="12:26" s="292" customFormat="1" x14ac:dyDescent="0.2">
      <c r="L399" s="279"/>
      <c r="M399" s="279"/>
      <c r="N399" s="279"/>
      <c r="O399" s="279"/>
      <c r="P399" s="838"/>
      <c r="Q399" s="838"/>
      <c r="R399" s="838"/>
      <c r="S399" s="838"/>
      <c r="U399" s="371"/>
      <c r="Y399" s="389" t="s">
        <v>158</v>
      </c>
      <c r="Z399" s="837">
        <f t="shared" si="21"/>
        <v>0.63599999999999601</v>
      </c>
    </row>
    <row r="400" spans="12:26" s="292" customFormat="1" x14ac:dyDescent="0.2">
      <c r="L400" s="279"/>
      <c r="M400" s="279"/>
      <c r="N400" s="279"/>
      <c r="O400" s="279"/>
      <c r="P400" s="838"/>
      <c r="Q400" s="838"/>
      <c r="R400" s="838"/>
      <c r="S400" s="838"/>
      <c r="U400" s="371"/>
      <c r="Y400" s="389" t="s">
        <v>158</v>
      </c>
      <c r="Z400" s="837">
        <f t="shared" si="21"/>
        <v>0.636099999999996</v>
      </c>
    </row>
    <row r="401" spans="12:26" s="292" customFormat="1" x14ac:dyDescent="0.2">
      <c r="L401" s="279"/>
      <c r="M401" s="279"/>
      <c r="N401" s="279"/>
      <c r="O401" s="279"/>
      <c r="P401" s="838"/>
      <c r="Q401" s="838"/>
      <c r="R401" s="838"/>
      <c r="S401" s="838"/>
      <c r="U401" s="371"/>
      <c r="Y401" s="389" t="s">
        <v>158</v>
      </c>
      <c r="Z401" s="837">
        <f t="shared" si="21"/>
        <v>0.63619999999999599</v>
      </c>
    </row>
    <row r="402" spans="12:26" s="292" customFormat="1" x14ac:dyDescent="0.2">
      <c r="L402" s="279"/>
      <c r="M402" s="279"/>
      <c r="N402" s="279"/>
      <c r="O402" s="279"/>
      <c r="P402" s="838"/>
      <c r="Q402" s="838"/>
      <c r="R402" s="838"/>
      <c r="S402" s="838"/>
      <c r="U402" s="371"/>
      <c r="Y402" s="389" t="s">
        <v>158</v>
      </c>
      <c r="Z402" s="837">
        <f t="shared" si="21"/>
        <v>0.63629999999999598</v>
      </c>
    </row>
    <row r="403" spans="12:26" s="292" customFormat="1" x14ac:dyDescent="0.2">
      <c r="L403" s="279"/>
      <c r="M403" s="279"/>
      <c r="N403" s="279"/>
      <c r="O403" s="279"/>
      <c r="P403" s="838"/>
      <c r="Q403" s="838"/>
      <c r="R403" s="838"/>
      <c r="S403" s="838"/>
      <c r="U403" s="371"/>
      <c r="Y403" s="389" t="s">
        <v>158</v>
      </c>
      <c r="Z403" s="837">
        <f t="shared" si="21"/>
        <v>0.63639999999999597</v>
      </c>
    </row>
    <row r="404" spans="12:26" s="292" customFormat="1" x14ac:dyDescent="0.2">
      <c r="L404" s="279"/>
      <c r="M404" s="279"/>
      <c r="N404" s="279"/>
      <c r="O404" s="279"/>
      <c r="P404" s="838"/>
      <c r="Q404" s="838"/>
      <c r="R404" s="838"/>
      <c r="S404" s="838"/>
      <c r="U404" s="371"/>
      <c r="Y404" s="389" t="s">
        <v>158</v>
      </c>
      <c r="Z404" s="837">
        <f t="shared" si="21"/>
        <v>0.63649999999999596</v>
      </c>
    </row>
    <row r="405" spans="12:26" s="292" customFormat="1" x14ac:dyDescent="0.2">
      <c r="L405" s="279"/>
      <c r="M405" s="279"/>
      <c r="N405" s="279"/>
      <c r="O405" s="279"/>
      <c r="P405" s="838"/>
      <c r="Q405" s="838"/>
      <c r="R405" s="838"/>
      <c r="S405" s="838"/>
      <c r="U405" s="371"/>
      <c r="Y405" s="389" t="s">
        <v>158</v>
      </c>
      <c r="Z405" s="837">
        <f t="shared" si="21"/>
        <v>0.63659999999999595</v>
      </c>
    </row>
    <row r="406" spans="12:26" s="292" customFormat="1" x14ac:dyDescent="0.2">
      <c r="L406" s="279"/>
      <c r="M406" s="279"/>
      <c r="N406" s="279"/>
      <c r="O406" s="279"/>
      <c r="P406" s="838"/>
      <c r="Q406" s="838"/>
      <c r="R406" s="838"/>
      <c r="S406" s="838"/>
      <c r="U406" s="371"/>
      <c r="Y406" s="389" t="s">
        <v>158</v>
      </c>
      <c r="Z406" s="837">
        <f t="shared" si="21"/>
        <v>0.63669999999999594</v>
      </c>
    </row>
    <row r="407" spans="12:26" s="292" customFormat="1" x14ac:dyDescent="0.2">
      <c r="L407" s="279"/>
      <c r="M407" s="279"/>
      <c r="N407" s="279"/>
      <c r="O407" s="279"/>
      <c r="P407" s="838"/>
      <c r="Q407" s="838"/>
      <c r="R407" s="838"/>
      <c r="S407" s="838"/>
      <c r="U407" s="371"/>
      <c r="Y407" s="389" t="s">
        <v>158</v>
      </c>
      <c r="Z407" s="837">
        <f t="shared" si="21"/>
        <v>0.63679999999999592</v>
      </c>
    </row>
    <row r="408" spans="12:26" s="292" customFormat="1" x14ac:dyDescent="0.2">
      <c r="L408" s="279"/>
      <c r="M408" s="279"/>
      <c r="N408" s="279"/>
      <c r="O408" s="279"/>
      <c r="P408" s="838"/>
      <c r="Q408" s="838"/>
      <c r="R408" s="838"/>
      <c r="S408" s="838"/>
      <c r="U408" s="371"/>
      <c r="Y408" s="389" t="s">
        <v>158</v>
      </c>
      <c r="Z408" s="837">
        <f t="shared" si="21"/>
        <v>0.63689999999999591</v>
      </c>
    </row>
    <row r="409" spans="12:26" s="292" customFormat="1" x14ac:dyDescent="0.2">
      <c r="L409" s="279"/>
      <c r="M409" s="279"/>
      <c r="N409" s="279"/>
      <c r="O409" s="279"/>
      <c r="P409" s="838"/>
      <c r="Q409" s="838"/>
      <c r="R409" s="838"/>
      <c r="S409" s="838"/>
      <c r="U409" s="371"/>
      <c r="Y409" s="389" t="s">
        <v>158</v>
      </c>
      <c r="Z409" s="837">
        <f t="shared" si="21"/>
        <v>0.6369999999999959</v>
      </c>
    </row>
    <row r="410" spans="12:26" s="292" customFormat="1" x14ac:dyDescent="0.2">
      <c r="L410" s="279"/>
      <c r="M410" s="279"/>
      <c r="N410" s="279"/>
      <c r="O410" s="279"/>
      <c r="P410" s="838"/>
      <c r="Q410" s="838"/>
      <c r="R410" s="838"/>
      <c r="S410" s="838"/>
      <c r="U410" s="371"/>
      <c r="Y410" s="389" t="s">
        <v>158</v>
      </c>
      <c r="Z410" s="837">
        <f t="shared" si="21"/>
        <v>0.63709999999999589</v>
      </c>
    </row>
    <row r="411" spans="12:26" s="292" customFormat="1" x14ac:dyDescent="0.2">
      <c r="L411" s="279"/>
      <c r="M411" s="279"/>
      <c r="N411" s="279"/>
      <c r="O411" s="279"/>
      <c r="P411" s="838"/>
      <c r="Q411" s="838"/>
      <c r="R411" s="838"/>
      <c r="S411" s="838"/>
      <c r="U411" s="371"/>
      <c r="Y411" s="389" t="s">
        <v>158</v>
      </c>
      <c r="Z411" s="837">
        <f t="shared" si="21"/>
        <v>0.63719999999999588</v>
      </c>
    </row>
    <row r="412" spans="12:26" s="292" customFormat="1" x14ac:dyDescent="0.2">
      <c r="L412" s="279"/>
      <c r="M412" s="279"/>
      <c r="N412" s="279"/>
      <c r="O412" s="279"/>
      <c r="P412" s="838"/>
      <c r="Q412" s="838"/>
      <c r="R412" s="838"/>
      <c r="S412" s="838"/>
      <c r="U412" s="371"/>
      <c r="Y412" s="389" t="s">
        <v>158</v>
      </c>
      <c r="Z412" s="837">
        <f t="shared" si="21"/>
        <v>0.63729999999999587</v>
      </c>
    </row>
    <row r="413" spans="12:26" s="292" customFormat="1" x14ac:dyDescent="0.2">
      <c r="L413" s="279"/>
      <c r="M413" s="279"/>
      <c r="N413" s="279"/>
      <c r="O413" s="279"/>
      <c r="P413" s="838"/>
      <c r="Q413" s="838"/>
      <c r="R413" s="838"/>
      <c r="S413" s="838"/>
      <c r="U413" s="371"/>
      <c r="Y413" s="389" t="s">
        <v>158</v>
      </c>
      <c r="Z413" s="837">
        <f t="shared" si="21"/>
        <v>0.63739999999999586</v>
      </c>
    </row>
    <row r="414" spans="12:26" s="292" customFormat="1" x14ac:dyDescent="0.2">
      <c r="L414" s="279"/>
      <c r="M414" s="279"/>
      <c r="N414" s="279"/>
      <c r="O414" s="279"/>
      <c r="P414" s="838"/>
      <c r="Q414" s="838"/>
      <c r="R414" s="838"/>
      <c r="S414" s="838"/>
      <c r="U414" s="371"/>
      <c r="Y414" s="389" t="s">
        <v>158</v>
      </c>
      <c r="Z414" s="837">
        <f t="shared" si="21"/>
        <v>0.63749999999999585</v>
      </c>
    </row>
    <row r="415" spans="12:26" s="292" customFormat="1" x14ac:dyDescent="0.2">
      <c r="L415" s="279"/>
      <c r="M415" s="279"/>
      <c r="N415" s="279"/>
      <c r="O415" s="279"/>
      <c r="P415" s="838"/>
      <c r="Q415" s="838"/>
      <c r="R415" s="838"/>
      <c r="S415" s="838"/>
      <c r="U415" s="371"/>
      <c r="Y415" s="389" t="s">
        <v>158</v>
      </c>
      <c r="Z415" s="837">
        <f t="shared" si="21"/>
        <v>0.63759999999999584</v>
      </c>
    </row>
    <row r="416" spans="12:26" s="292" customFormat="1" x14ac:dyDescent="0.2">
      <c r="L416" s="279"/>
      <c r="M416" s="279"/>
      <c r="N416" s="279"/>
      <c r="O416" s="279"/>
      <c r="P416" s="838"/>
      <c r="Q416" s="838"/>
      <c r="R416" s="838"/>
      <c r="S416" s="838"/>
      <c r="U416" s="371"/>
      <c r="Y416" s="389" t="s">
        <v>158</v>
      </c>
      <c r="Z416" s="837">
        <f t="shared" si="21"/>
        <v>0.63769999999999583</v>
      </c>
    </row>
    <row r="417" spans="12:26" s="292" customFormat="1" x14ac:dyDescent="0.2">
      <c r="L417" s="279"/>
      <c r="M417" s="279"/>
      <c r="N417" s="279"/>
      <c r="O417" s="279"/>
      <c r="P417" s="838"/>
      <c r="Q417" s="838"/>
      <c r="R417" s="838"/>
      <c r="S417" s="838"/>
      <c r="U417" s="371"/>
      <c r="Y417" s="389" t="s">
        <v>158</v>
      </c>
      <c r="Z417" s="837">
        <f t="shared" si="21"/>
        <v>0.63779999999999581</v>
      </c>
    </row>
    <row r="418" spans="12:26" s="292" customFormat="1" x14ac:dyDescent="0.2">
      <c r="L418" s="279"/>
      <c r="M418" s="279"/>
      <c r="N418" s="279"/>
      <c r="O418" s="279"/>
      <c r="P418" s="838"/>
      <c r="Q418" s="838"/>
      <c r="R418" s="838"/>
      <c r="S418" s="838"/>
      <c r="U418" s="371"/>
      <c r="Y418" s="389" t="s">
        <v>158</v>
      </c>
      <c r="Z418" s="837">
        <f t="shared" si="21"/>
        <v>0.6378999999999958</v>
      </c>
    </row>
    <row r="419" spans="12:26" s="292" customFormat="1" x14ac:dyDescent="0.2">
      <c r="L419" s="279"/>
      <c r="M419" s="279"/>
      <c r="N419" s="279"/>
      <c r="O419" s="279"/>
      <c r="P419" s="838"/>
      <c r="Q419" s="838"/>
      <c r="R419" s="838"/>
      <c r="S419" s="838"/>
      <c r="U419" s="371"/>
      <c r="Y419" s="389" t="s">
        <v>158</v>
      </c>
      <c r="Z419" s="837">
        <f t="shared" si="21"/>
        <v>0.63799999999999579</v>
      </c>
    </row>
    <row r="420" spans="12:26" s="292" customFormat="1" x14ac:dyDescent="0.2">
      <c r="L420" s="279"/>
      <c r="M420" s="279"/>
      <c r="N420" s="279"/>
      <c r="O420" s="279"/>
      <c r="P420" s="838"/>
      <c r="Q420" s="838"/>
      <c r="R420" s="838"/>
      <c r="S420" s="838"/>
      <c r="U420" s="371"/>
      <c r="Y420" s="389" t="s">
        <v>158</v>
      </c>
      <c r="Z420" s="837">
        <f t="shared" si="21"/>
        <v>0.63809999999999578</v>
      </c>
    </row>
    <row r="421" spans="12:26" s="292" customFormat="1" x14ac:dyDescent="0.2">
      <c r="L421" s="279"/>
      <c r="M421" s="279"/>
      <c r="N421" s="279"/>
      <c r="O421" s="279"/>
      <c r="P421" s="838"/>
      <c r="Q421" s="838"/>
      <c r="R421" s="838"/>
      <c r="S421" s="838"/>
      <c r="U421" s="371"/>
      <c r="Y421" s="389" t="s">
        <v>158</v>
      </c>
      <c r="Z421" s="837">
        <f t="shared" si="21"/>
        <v>0.63819999999999577</v>
      </c>
    </row>
    <row r="422" spans="12:26" s="292" customFormat="1" x14ac:dyDescent="0.2">
      <c r="L422" s="279"/>
      <c r="M422" s="279"/>
      <c r="N422" s="279"/>
      <c r="O422" s="279"/>
      <c r="P422" s="838"/>
      <c r="Q422" s="838"/>
      <c r="R422" s="838"/>
      <c r="S422" s="838"/>
      <c r="U422" s="371"/>
      <c r="Y422" s="389" t="s">
        <v>158</v>
      </c>
      <c r="Z422" s="837">
        <f t="shared" si="21"/>
        <v>0.63829999999999576</v>
      </c>
    </row>
    <row r="423" spans="12:26" s="292" customFormat="1" x14ac:dyDescent="0.2">
      <c r="L423" s="279"/>
      <c r="M423" s="279"/>
      <c r="N423" s="279"/>
      <c r="O423" s="279"/>
      <c r="P423" s="838"/>
      <c r="Q423" s="838"/>
      <c r="R423" s="838"/>
      <c r="S423" s="838"/>
      <c r="U423" s="371"/>
      <c r="Y423" s="389" t="s">
        <v>158</v>
      </c>
      <c r="Z423" s="837">
        <f t="shared" si="21"/>
        <v>0.63839999999999575</v>
      </c>
    </row>
    <row r="424" spans="12:26" s="292" customFormat="1" x14ac:dyDescent="0.2">
      <c r="L424" s="279"/>
      <c r="M424" s="279"/>
      <c r="N424" s="279"/>
      <c r="O424" s="279"/>
      <c r="P424" s="838"/>
      <c r="Q424" s="838"/>
      <c r="R424" s="838"/>
      <c r="S424" s="838"/>
      <c r="U424" s="371"/>
      <c r="Y424" s="389" t="s">
        <v>158</v>
      </c>
      <c r="Z424" s="837">
        <f t="shared" si="21"/>
        <v>0.63849999999999574</v>
      </c>
    </row>
    <row r="425" spans="12:26" s="292" customFormat="1" x14ac:dyDescent="0.2">
      <c r="L425" s="279"/>
      <c r="M425" s="279"/>
      <c r="N425" s="279"/>
      <c r="O425" s="279"/>
      <c r="P425" s="838"/>
      <c r="Q425" s="838"/>
      <c r="R425" s="838"/>
      <c r="S425" s="838"/>
      <c r="U425" s="371"/>
      <c r="Y425" s="389" t="s">
        <v>158</v>
      </c>
      <c r="Z425" s="837">
        <f t="shared" ref="Z425:Z488" si="22">SUM(Z424+0.01%)</f>
        <v>0.63859999999999573</v>
      </c>
    </row>
    <row r="426" spans="12:26" s="292" customFormat="1" x14ac:dyDescent="0.2">
      <c r="L426" s="279"/>
      <c r="M426" s="279"/>
      <c r="N426" s="279"/>
      <c r="O426" s="279"/>
      <c r="P426" s="838"/>
      <c r="Q426" s="838"/>
      <c r="R426" s="838"/>
      <c r="S426" s="838"/>
      <c r="U426" s="371"/>
      <c r="Y426" s="389" t="s">
        <v>158</v>
      </c>
      <c r="Z426" s="837">
        <f t="shared" si="22"/>
        <v>0.63869999999999572</v>
      </c>
    </row>
    <row r="427" spans="12:26" s="292" customFormat="1" x14ac:dyDescent="0.2">
      <c r="L427" s="279"/>
      <c r="M427" s="279"/>
      <c r="N427" s="279"/>
      <c r="O427" s="279"/>
      <c r="P427" s="838"/>
      <c r="Q427" s="838"/>
      <c r="R427" s="838"/>
      <c r="S427" s="838"/>
      <c r="U427" s="371"/>
      <c r="Y427" s="389" t="s">
        <v>158</v>
      </c>
      <c r="Z427" s="837">
        <f t="shared" si="22"/>
        <v>0.6387999999999957</v>
      </c>
    </row>
    <row r="428" spans="12:26" s="292" customFormat="1" x14ac:dyDescent="0.2">
      <c r="L428" s="279"/>
      <c r="M428" s="279"/>
      <c r="N428" s="279"/>
      <c r="O428" s="279"/>
      <c r="P428" s="838"/>
      <c r="Q428" s="838"/>
      <c r="R428" s="838"/>
      <c r="S428" s="838"/>
      <c r="U428" s="371"/>
      <c r="Y428" s="389" t="s">
        <v>158</v>
      </c>
      <c r="Z428" s="837">
        <f t="shared" si="22"/>
        <v>0.63889999999999569</v>
      </c>
    </row>
    <row r="429" spans="12:26" s="292" customFormat="1" x14ac:dyDescent="0.2">
      <c r="L429" s="279"/>
      <c r="M429" s="279"/>
      <c r="N429" s="279"/>
      <c r="O429" s="279"/>
      <c r="P429" s="838"/>
      <c r="Q429" s="838"/>
      <c r="R429" s="838"/>
      <c r="S429" s="838"/>
      <c r="U429" s="371"/>
      <c r="Y429" s="389" t="s">
        <v>158</v>
      </c>
      <c r="Z429" s="837">
        <f t="shared" si="22"/>
        <v>0.63899999999999568</v>
      </c>
    </row>
    <row r="430" spans="12:26" s="292" customFormat="1" x14ac:dyDescent="0.2">
      <c r="L430" s="279"/>
      <c r="M430" s="279"/>
      <c r="N430" s="279"/>
      <c r="O430" s="279"/>
      <c r="P430" s="838"/>
      <c r="Q430" s="838"/>
      <c r="R430" s="838"/>
      <c r="S430" s="838"/>
      <c r="U430" s="371"/>
      <c r="Y430" s="389" t="s">
        <v>158</v>
      </c>
      <c r="Z430" s="837">
        <f t="shared" si="22"/>
        <v>0.63909999999999567</v>
      </c>
    </row>
    <row r="431" spans="12:26" s="292" customFormat="1" x14ac:dyDescent="0.2">
      <c r="L431" s="279"/>
      <c r="M431" s="279"/>
      <c r="N431" s="279"/>
      <c r="O431" s="279"/>
      <c r="P431" s="838"/>
      <c r="Q431" s="838"/>
      <c r="R431" s="838"/>
      <c r="S431" s="838"/>
      <c r="U431" s="371"/>
      <c r="Y431" s="389" t="s">
        <v>158</v>
      </c>
      <c r="Z431" s="837">
        <f t="shared" si="22"/>
        <v>0.63919999999999566</v>
      </c>
    </row>
    <row r="432" spans="12:26" s="292" customFormat="1" x14ac:dyDescent="0.2">
      <c r="L432" s="279"/>
      <c r="M432" s="279"/>
      <c r="N432" s="279"/>
      <c r="O432" s="279"/>
      <c r="P432" s="838"/>
      <c r="Q432" s="838"/>
      <c r="R432" s="838"/>
      <c r="S432" s="838"/>
      <c r="U432" s="371"/>
      <c r="Y432" s="389" t="s">
        <v>158</v>
      </c>
      <c r="Z432" s="837">
        <f t="shared" si="22"/>
        <v>0.63929999999999565</v>
      </c>
    </row>
    <row r="433" spans="12:26" s="292" customFormat="1" x14ac:dyDescent="0.2">
      <c r="L433" s="279"/>
      <c r="M433" s="279"/>
      <c r="N433" s="279"/>
      <c r="O433" s="279"/>
      <c r="P433" s="838"/>
      <c r="Q433" s="838"/>
      <c r="R433" s="838"/>
      <c r="S433" s="838"/>
      <c r="U433" s="371"/>
      <c r="Y433" s="389" t="s">
        <v>158</v>
      </c>
      <c r="Z433" s="837">
        <f t="shared" si="22"/>
        <v>0.63939999999999564</v>
      </c>
    </row>
    <row r="434" spans="12:26" s="292" customFormat="1" x14ac:dyDescent="0.2">
      <c r="L434" s="279"/>
      <c r="M434" s="279"/>
      <c r="N434" s="279"/>
      <c r="O434" s="279"/>
      <c r="P434" s="838"/>
      <c r="Q434" s="838"/>
      <c r="R434" s="838"/>
      <c r="S434" s="838"/>
      <c r="U434" s="371"/>
      <c r="Y434" s="389" t="s">
        <v>158</v>
      </c>
      <c r="Z434" s="837">
        <f t="shared" si="22"/>
        <v>0.63949999999999563</v>
      </c>
    </row>
    <row r="435" spans="12:26" s="292" customFormat="1" x14ac:dyDescent="0.2">
      <c r="L435" s="279"/>
      <c r="M435" s="279"/>
      <c r="N435" s="279"/>
      <c r="O435" s="279"/>
      <c r="P435" s="838"/>
      <c r="Q435" s="838"/>
      <c r="R435" s="838"/>
      <c r="S435" s="838"/>
      <c r="U435" s="371"/>
      <c r="Y435" s="389" t="s">
        <v>158</v>
      </c>
      <c r="Z435" s="837">
        <f t="shared" si="22"/>
        <v>0.63959999999999562</v>
      </c>
    </row>
    <row r="436" spans="12:26" s="292" customFormat="1" x14ac:dyDescent="0.2">
      <c r="L436" s="279"/>
      <c r="M436" s="279"/>
      <c r="N436" s="279"/>
      <c r="O436" s="279"/>
      <c r="P436" s="838"/>
      <c r="Q436" s="838"/>
      <c r="R436" s="838"/>
      <c r="S436" s="838"/>
      <c r="U436" s="371"/>
      <c r="Y436" s="389" t="s">
        <v>158</v>
      </c>
      <c r="Z436" s="837">
        <f t="shared" si="22"/>
        <v>0.63969999999999561</v>
      </c>
    </row>
    <row r="437" spans="12:26" s="292" customFormat="1" x14ac:dyDescent="0.2">
      <c r="L437" s="279"/>
      <c r="M437" s="279"/>
      <c r="N437" s="279"/>
      <c r="O437" s="279"/>
      <c r="P437" s="838"/>
      <c r="Q437" s="838"/>
      <c r="R437" s="838"/>
      <c r="S437" s="838"/>
      <c r="U437" s="371"/>
      <c r="Y437" s="389" t="s">
        <v>158</v>
      </c>
      <c r="Z437" s="837">
        <f t="shared" si="22"/>
        <v>0.63979999999999559</v>
      </c>
    </row>
    <row r="438" spans="12:26" s="292" customFormat="1" x14ac:dyDescent="0.2">
      <c r="L438" s="279"/>
      <c r="M438" s="279"/>
      <c r="N438" s="279"/>
      <c r="O438" s="279"/>
      <c r="P438" s="838"/>
      <c r="Q438" s="838"/>
      <c r="R438" s="838"/>
      <c r="S438" s="838"/>
      <c r="U438" s="371"/>
      <c r="Y438" s="389" t="s">
        <v>158</v>
      </c>
      <c r="Z438" s="837">
        <f t="shared" si="22"/>
        <v>0.63989999999999558</v>
      </c>
    </row>
    <row r="439" spans="12:26" s="292" customFormat="1" x14ac:dyDescent="0.2">
      <c r="L439" s="279"/>
      <c r="M439" s="279"/>
      <c r="N439" s="279"/>
      <c r="O439" s="279"/>
      <c r="P439" s="838"/>
      <c r="Q439" s="838"/>
      <c r="R439" s="838"/>
      <c r="S439" s="838"/>
      <c r="U439" s="371"/>
      <c r="Y439" s="389" t="s">
        <v>158</v>
      </c>
      <c r="Z439" s="837">
        <f t="shared" si="22"/>
        <v>0.63999999999999557</v>
      </c>
    </row>
    <row r="440" spans="12:26" s="292" customFormat="1" x14ac:dyDescent="0.2">
      <c r="L440" s="279"/>
      <c r="M440" s="279"/>
      <c r="N440" s="279"/>
      <c r="O440" s="279"/>
      <c r="P440" s="838"/>
      <c r="Q440" s="838"/>
      <c r="R440" s="838"/>
      <c r="S440" s="838"/>
      <c r="U440" s="371"/>
      <c r="Y440" s="389" t="s">
        <v>158</v>
      </c>
      <c r="Z440" s="837">
        <f t="shared" si="22"/>
        <v>0.64009999999999556</v>
      </c>
    </row>
    <row r="441" spans="12:26" s="292" customFormat="1" x14ac:dyDescent="0.2">
      <c r="L441" s="279"/>
      <c r="M441" s="279"/>
      <c r="N441" s="279"/>
      <c r="O441" s="279"/>
      <c r="P441" s="838"/>
      <c r="Q441" s="838"/>
      <c r="R441" s="838"/>
      <c r="S441" s="838"/>
      <c r="U441" s="371"/>
      <c r="Y441" s="389" t="s">
        <v>158</v>
      </c>
      <c r="Z441" s="837">
        <f t="shared" si="22"/>
        <v>0.64019999999999555</v>
      </c>
    </row>
    <row r="442" spans="12:26" s="292" customFormat="1" x14ac:dyDescent="0.2">
      <c r="L442" s="279"/>
      <c r="M442" s="279"/>
      <c r="N442" s="279"/>
      <c r="O442" s="279"/>
      <c r="P442" s="838"/>
      <c r="Q442" s="838"/>
      <c r="R442" s="838"/>
      <c r="S442" s="838"/>
      <c r="U442" s="371"/>
      <c r="Y442" s="389" t="s">
        <v>158</v>
      </c>
      <c r="Z442" s="837">
        <f t="shared" si="22"/>
        <v>0.64029999999999554</v>
      </c>
    </row>
    <row r="443" spans="12:26" s="292" customFormat="1" x14ac:dyDescent="0.2">
      <c r="L443" s="279"/>
      <c r="M443" s="279"/>
      <c r="N443" s="279"/>
      <c r="O443" s="279"/>
      <c r="P443" s="838"/>
      <c r="Q443" s="838"/>
      <c r="R443" s="838"/>
      <c r="S443" s="838"/>
      <c r="U443" s="371"/>
      <c r="Y443" s="389" t="s">
        <v>158</v>
      </c>
      <c r="Z443" s="837">
        <f t="shared" si="22"/>
        <v>0.64039999999999553</v>
      </c>
    </row>
    <row r="444" spans="12:26" s="292" customFormat="1" x14ac:dyDescent="0.2">
      <c r="L444" s="279"/>
      <c r="M444" s="279"/>
      <c r="N444" s="279"/>
      <c r="O444" s="279"/>
      <c r="P444" s="838"/>
      <c r="Q444" s="838"/>
      <c r="R444" s="838"/>
      <c r="S444" s="838"/>
      <c r="U444" s="371"/>
      <c r="Y444" s="389" t="s">
        <v>158</v>
      </c>
      <c r="Z444" s="837">
        <f t="shared" si="22"/>
        <v>0.64049999999999552</v>
      </c>
    </row>
    <row r="445" spans="12:26" s="292" customFormat="1" x14ac:dyDescent="0.2">
      <c r="L445" s="279"/>
      <c r="M445" s="279"/>
      <c r="N445" s="279"/>
      <c r="O445" s="279"/>
      <c r="P445" s="838"/>
      <c r="Q445" s="838"/>
      <c r="R445" s="838"/>
      <c r="S445" s="838"/>
      <c r="U445" s="371"/>
      <c r="Y445" s="389" t="s">
        <v>158</v>
      </c>
      <c r="Z445" s="837">
        <f t="shared" si="22"/>
        <v>0.64059999999999551</v>
      </c>
    </row>
    <row r="446" spans="12:26" s="292" customFormat="1" x14ac:dyDescent="0.2">
      <c r="L446" s="279"/>
      <c r="M446" s="279"/>
      <c r="N446" s="279"/>
      <c r="O446" s="279"/>
      <c r="P446" s="838"/>
      <c r="Q446" s="838"/>
      <c r="R446" s="838"/>
      <c r="S446" s="838"/>
      <c r="U446" s="371"/>
      <c r="Y446" s="389" t="s">
        <v>158</v>
      </c>
      <c r="Z446" s="837">
        <f t="shared" si="22"/>
        <v>0.6406999999999955</v>
      </c>
    </row>
    <row r="447" spans="12:26" s="292" customFormat="1" x14ac:dyDescent="0.2">
      <c r="L447" s="279"/>
      <c r="M447" s="279"/>
      <c r="N447" s="279"/>
      <c r="O447" s="279"/>
      <c r="P447" s="838"/>
      <c r="Q447" s="838"/>
      <c r="R447" s="838"/>
      <c r="S447" s="838"/>
      <c r="U447" s="371"/>
      <c r="Y447" s="389" t="s">
        <v>158</v>
      </c>
      <c r="Z447" s="837">
        <f t="shared" si="22"/>
        <v>0.64079999999999548</v>
      </c>
    </row>
    <row r="448" spans="12:26" s="292" customFormat="1" x14ac:dyDescent="0.2">
      <c r="L448" s="279"/>
      <c r="M448" s="279"/>
      <c r="N448" s="279"/>
      <c r="O448" s="279"/>
      <c r="P448" s="838"/>
      <c r="Q448" s="838"/>
      <c r="R448" s="838"/>
      <c r="S448" s="838"/>
      <c r="U448" s="371"/>
      <c r="Y448" s="389" t="s">
        <v>158</v>
      </c>
      <c r="Z448" s="837">
        <f t="shared" si="22"/>
        <v>0.64089999999999547</v>
      </c>
    </row>
    <row r="449" spans="12:26" s="292" customFormat="1" x14ac:dyDescent="0.2">
      <c r="L449" s="279"/>
      <c r="M449" s="279"/>
      <c r="N449" s="279"/>
      <c r="O449" s="279"/>
      <c r="P449" s="838"/>
      <c r="Q449" s="838"/>
      <c r="R449" s="838"/>
      <c r="S449" s="838"/>
      <c r="U449" s="371"/>
      <c r="Y449" s="389" t="s">
        <v>158</v>
      </c>
      <c r="Z449" s="837">
        <f t="shared" si="22"/>
        <v>0.64099999999999546</v>
      </c>
    </row>
    <row r="450" spans="12:26" s="292" customFormat="1" x14ac:dyDescent="0.2">
      <c r="L450" s="279"/>
      <c r="M450" s="279"/>
      <c r="N450" s="279"/>
      <c r="O450" s="279"/>
      <c r="P450" s="838"/>
      <c r="Q450" s="838"/>
      <c r="R450" s="838"/>
      <c r="S450" s="838"/>
      <c r="U450" s="371"/>
      <c r="Y450" s="389" t="s">
        <v>158</v>
      </c>
      <c r="Z450" s="837">
        <f t="shared" si="22"/>
        <v>0.64109999999999545</v>
      </c>
    </row>
    <row r="451" spans="12:26" s="292" customFormat="1" x14ac:dyDescent="0.2">
      <c r="L451" s="279"/>
      <c r="M451" s="279"/>
      <c r="N451" s="279"/>
      <c r="O451" s="279"/>
      <c r="P451" s="838"/>
      <c r="Q451" s="838"/>
      <c r="R451" s="838"/>
      <c r="S451" s="838"/>
      <c r="U451" s="371"/>
      <c r="Y451" s="389" t="s">
        <v>158</v>
      </c>
      <c r="Z451" s="837">
        <f t="shared" si="22"/>
        <v>0.64119999999999544</v>
      </c>
    </row>
    <row r="452" spans="12:26" s="292" customFormat="1" x14ac:dyDescent="0.2">
      <c r="L452" s="279"/>
      <c r="M452" s="279"/>
      <c r="N452" s="279"/>
      <c r="O452" s="279"/>
      <c r="P452" s="838"/>
      <c r="Q452" s="838"/>
      <c r="R452" s="838"/>
      <c r="S452" s="838"/>
      <c r="U452" s="371"/>
      <c r="Y452" s="389" t="s">
        <v>158</v>
      </c>
      <c r="Z452" s="837">
        <f t="shared" si="22"/>
        <v>0.64129999999999543</v>
      </c>
    </row>
    <row r="453" spans="12:26" s="292" customFormat="1" x14ac:dyDescent="0.2">
      <c r="L453" s="279"/>
      <c r="M453" s="279"/>
      <c r="N453" s="279"/>
      <c r="O453" s="279"/>
      <c r="P453" s="838"/>
      <c r="Q453" s="838"/>
      <c r="R453" s="838"/>
      <c r="S453" s="838"/>
      <c r="U453" s="371"/>
      <c r="Y453" s="389" t="s">
        <v>158</v>
      </c>
      <c r="Z453" s="837">
        <f t="shared" si="22"/>
        <v>0.64139999999999542</v>
      </c>
    </row>
    <row r="454" spans="12:26" s="292" customFormat="1" x14ac:dyDescent="0.2">
      <c r="L454" s="279"/>
      <c r="M454" s="279"/>
      <c r="N454" s="279"/>
      <c r="O454" s="279"/>
      <c r="P454" s="838"/>
      <c r="Q454" s="838"/>
      <c r="R454" s="838"/>
      <c r="S454" s="838"/>
      <c r="U454" s="371"/>
      <c r="Y454" s="389" t="s">
        <v>158</v>
      </c>
      <c r="Z454" s="837">
        <f t="shared" si="22"/>
        <v>0.64149999999999541</v>
      </c>
    </row>
    <row r="455" spans="12:26" s="292" customFormat="1" x14ac:dyDescent="0.2">
      <c r="L455" s="279"/>
      <c r="M455" s="279"/>
      <c r="N455" s="279"/>
      <c r="O455" s="279"/>
      <c r="P455" s="838"/>
      <c r="Q455" s="838"/>
      <c r="R455" s="838"/>
      <c r="S455" s="838"/>
      <c r="U455" s="371"/>
      <c r="Y455" s="389" t="s">
        <v>158</v>
      </c>
      <c r="Z455" s="837">
        <f t="shared" si="22"/>
        <v>0.6415999999999954</v>
      </c>
    </row>
    <row r="456" spans="12:26" s="292" customFormat="1" x14ac:dyDescent="0.2">
      <c r="L456" s="279"/>
      <c r="M456" s="279"/>
      <c r="N456" s="279"/>
      <c r="O456" s="279"/>
      <c r="P456" s="838"/>
      <c r="Q456" s="838"/>
      <c r="R456" s="838"/>
      <c r="S456" s="838"/>
      <c r="U456" s="371"/>
      <c r="Y456" s="389" t="s">
        <v>158</v>
      </c>
      <c r="Z456" s="837">
        <f t="shared" si="22"/>
        <v>0.64169999999999539</v>
      </c>
    </row>
    <row r="457" spans="12:26" s="292" customFormat="1" x14ac:dyDescent="0.2">
      <c r="L457" s="279"/>
      <c r="M457" s="279"/>
      <c r="N457" s="279"/>
      <c r="O457" s="279"/>
      <c r="P457" s="838"/>
      <c r="Q457" s="838"/>
      <c r="R457" s="838"/>
      <c r="S457" s="838"/>
      <c r="U457" s="371"/>
      <c r="Y457" s="389" t="s">
        <v>158</v>
      </c>
      <c r="Z457" s="837">
        <f t="shared" si="22"/>
        <v>0.64179999999999537</v>
      </c>
    </row>
    <row r="458" spans="12:26" s="292" customFormat="1" x14ac:dyDescent="0.2">
      <c r="L458" s="279"/>
      <c r="M458" s="279"/>
      <c r="N458" s="279"/>
      <c r="O458" s="279"/>
      <c r="P458" s="838"/>
      <c r="Q458" s="838"/>
      <c r="R458" s="838"/>
      <c r="S458" s="838"/>
      <c r="U458" s="371"/>
      <c r="Y458" s="389" t="s">
        <v>158</v>
      </c>
      <c r="Z458" s="837">
        <f t="shared" si="22"/>
        <v>0.64189999999999536</v>
      </c>
    </row>
    <row r="459" spans="12:26" s="292" customFormat="1" x14ac:dyDescent="0.2">
      <c r="L459" s="279"/>
      <c r="M459" s="279"/>
      <c r="N459" s="279"/>
      <c r="O459" s="279"/>
      <c r="P459" s="838"/>
      <c r="Q459" s="838"/>
      <c r="R459" s="838"/>
      <c r="S459" s="838"/>
      <c r="U459" s="371"/>
      <c r="Y459" s="389" t="s">
        <v>158</v>
      </c>
      <c r="Z459" s="837">
        <f t="shared" si="22"/>
        <v>0.64199999999999535</v>
      </c>
    </row>
    <row r="460" spans="12:26" s="292" customFormat="1" x14ac:dyDescent="0.2">
      <c r="L460" s="279"/>
      <c r="M460" s="279"/>
      <c r="N460" s="279"/>
      <c r="O460" s="279"/>
      <c r="P460" s="838"/>
      <c r="Q460" s="838"/>
      <c r="R460" s="838"/>
      <c r="S460" s="838"/>
      <c r="U460" s="371"/>
      <c r="Y460" s="389" t="s">
        <v>158</v>
      </c>
      <c r="Z460" s="837">
        <f t="shared" si="22"/>
        <v>0.64209999999999534</v>
      </c>
    </row>
    <row r="461" spans="12:26" s="292" customFormat="1" x14ac:dyDescent="0.2">
      <c r="L461" s="279"/>
      <c r="M461" s="279"/>
      <c r="N461" s="279"/>
      <c r="O461" s="279"/>
      <c r="P461" s="838"/>
      <c r="Q461" s="838"/>
      <c r="R461" s="838"/>
      <c r="S461" s="838"/>
      <c r="U461" s="371"/>
      <c r="Y461" s="389" t="s">
        <v>158</v>
      </c>
      <c r="Z461" s="837">
        <f t="shared" si="22"/>
        <v>0.64219999999999533</v>
      </c>
    </row>
    <row r="462" spans="12:26" s="292" customFormat="1" x14ac:dyDescent="0.2">
      <c r="L462" s="279"/>
      <c r="M462" s="279"/>
      <c r="N462" s="279"/>
      <c r="O462" s="279"/>
      <c r="P462" s="838"/>
      <c r="Q462" s="838"/>
      <c r="R462" s="838"/>
      <c r="S462" s="838"/>
      <c r="U462" s="371"/>
      <c r="Y462" s="389" t="s">
        <v>158</v>
      </c>
      <c r="Z462" s="837">
        <f t="shared" si="22"/>
        <v>0.64229999999999532</v>
      </c>
    </row>
    <row r="463" spans="12:26" s="292" customFormat="1" x14ac:dyDescent="0.2">
      <c r="L463" s="279"/>
      <c r="M463" s="279"/>
      <c r="N463" s="279"/>
      <c r="O463" s="279"/>
      <c r="P463" s="838"/>
      <c r="Q463" s="838"/>
      <c r="R463" s="838"/>
      <c r="S463" s="838"/>
      <c r="U463" s="371"/>
      <c r="Y463" s="389" t="s">
        <v>158</v>
      </c>
      <c r="Z463" s="837">
        <f t="shared" si="22"/>
        <v>0.64239999999999531</v>
      </c>
    </row>
    <row r="464" spans="12:26" s="292" customFormat="1" x14ac:dyDescent="0.2">
      <c r="L464" s="279"/>
      <c r="M464" s="279"/>
      <c r="N464" s="279"/>
      <c r="O464" s="279"/>
      <c r="P464" s="838"/>
      <c r="Q464" s="838"/>
      <c r="R464" s="838"/>
      <c r="S464" s="838"/>
      <c r="U464" s="371"/>
      <c r="Y464" s="389" t="s">
        <v>158</v>
      </c>
      <c r="Z464" s="837">
        <f t="shared" si="22"/>
        <v>0.6424999999999953</v>
      </c>
    </row>
    <row r="465" spans="12:26" s="292" customFormat="1" x14ac:dyDescent="0.2">
      <c r="L465" s="279"/>
      <c r="M465" s="279"/>
      <c r="N465" s="279"/>
      <c r="O465" s="279"/>
      <c r="P465" s="838"/>
      <c r="Q465" s="838"/>
      <c r="R465" s="838"/>
      <c r="S465" s="838"/>
      <c r="U465" s="371"/>
      <c r="Y465" s="389" t="s">
        <v>158</v>
      </c>
      <c r="Z465" s="837">
        <f t="shared" si="22"/>
        <v>0.64259999999999529</v>
      </c>
    </row>
    <row r="466" spans="12:26" s="292" customFormat="1" x14ac:dyDescent="0.2">
      <c r="L466" s="279"/>
      <c r="M466" s="279"/>
      <c r="N466" s="279"/>
      <c r="O466" s="279"/>
      <c r="P466" s="838"/>
      <c r="Q466" s="838"/>
      <c r="R466" s="838"/>
      <c r="S466" s="838"/>
      <c r="U466" s="371"/>
      <c r="Y466" s="389" t="s">
        <v>158</v>
      </c>
      <c r="Z466" s="837">
        <f t="shared" si="22"/>
        <v>0.64269999999999528</v>
      </c>
    </row>
    <row r="467" spans="12:26" s="292" customFormat="1" x14ac:dyDescent="0.2">
      <c r="L467" s="279"/>
      <c r="M467" s="279"/>
      <c r="N467" s="279"/>
      <c r="O467" s="279"/>
      <c r="P467" s="838"/>
      <c r="Q467" s="838"/>
      <c r="R467" s="838"/>
      <c r="S467" s="838"/>
      <c r="U467" s="371"/>
      <c r="Y467" s="389" t="s">
        <v>158</v>
      </c>
      <c r="Z467" s="837">
        <f t="shared" si="22"/>
        <v>0.64279999999999526</v>
      </c>
    </row>
    <row r="468" spans="12:26" s="292" customFormat="1" x14ac:dyDescent="0.2">
      <c r="L468" s="279"/>
      <c r="M468" s="279"/>
      <c r="N468" s="279"/>
      <c r="O468" s="279"/>
      <c r="P468" s="838"/>
      <c r="Q468" s="838"/>
      <c r="R468" s="838"/>
      <c r="S468" s="838"/>
      <c r="U468" s="371"/>
      <c r="Y468" s="389" t="s">
        <v>158</v>
      </c>
      <c r="Z468" s="837">
        <f t="shared" si="22"/>
        <v>0.64289999999999525</v>
      </c>
    </row>
    <row r="469" spans="12:26" s="292" customFormat="1" x14ac:dyDescent="0.2">
      <c r="L469" s="279"/>
      <c r="M469" s="279"/>
      <c r="N469" s="279"/>
      <c r="O469" s="279"/>
      <c r="P469" s="838"/>
      <c r="Q469" s="838"/>
      <c r="R469" s="838"/>
      <c r="S469" s="838"/>
      <c r="U469" s="371"/>
      <c r="Y469" s="389" t="s">
        <v>158</v>
      </c>
      <c r="Z469" s="837">
        <f t="shared" si="22"/>
        <v>0.64299999999999524</v>
      </c>
    </row>
    <row r="470" spans="12:26" s="292" customFormat="1" x14ac:dyDescent="0.2">
      <c r="L470" s="279"/>
      <c r="M470" s="279"/>
      <c r="N470" s="279"/>
      <c r="O470" s="279"/>
      <c r="P470" s="838"/>
      <c r="Q470" s="838"/>
      <c r="R470" s="838"/>
      <c r="S470" s="838"/>
      <c r="U470" s="371"/>
      <c r="Y470" s="389" t="s">
        <v>158</v>
      </c>
      <c r="Z470" s="837">
        <f t="shared" si="22"/>
        <v>0.64309999999999523</v>
      </c>
    </row>
    <row r="471" spans="12:26" s="292" customFormat="1" x14ac:dyDescent="0.2">
      <c r="L471" s="279"/>
      <c r="M471" s="279"/>
      <c r="N471" s="279"/>
      <c r="O471" s="279"/>
      <c r="P471" s="838"/>
      <c r="Q471" s="838"/>
      <c r="R471" s="838"/>
      <c r="S471" s="838"/>
      <c r="U471" s="371"/>
      <c r="Y471" s="389" t="s">
        <v>158</v>
      </c>
      <c r="Z471" s="837">
        <f t="shared" si="22"/>
        <v>0.64319999999999522</v>
      </c>
    </row>
    <row r="472" spans="12:26" s="292" customFormat="1" x14ac:dyDescent="0.2">
      <c r="L472" s="279"/>
      <c r="M472" s="279"/>
      <c r="N472" s="279"/>
      <c r="O472" s="279"/>
      <c r="P472" s="838"/>
      <c r="Q472" s="838"/>
      <c r="R472" s="838"/>
      <c r="S472" s="838"/>
      <c r="U472" s="371"/>
      <c r="Y472" s="389" t="s">
        <v>158</v>
      </c>
      <c r="Z472" s="837">
        <f t="shared" si="22"/>
        <v>0.64329999999999521</v>
      </c>
    </row>
    <row r="473" spans="12:26" s="292" customFormat="1" x14ac:dyDescent="0.2">
      <c r="L473" s="279"/>
      <c r="M473" s="279"/>
      <c r="N473" s="279"/>
      <c r="O473" s="279"/>
      <c r="P473" s="838"/>
      <c r="Q473" s="838"/>
      <c r="R473" s="838"/>
      <c r="S473" s="838"/>
      <c r="U473" s="371"/>
      <c r="Y473" s="389" t="s">
        <v>158</v>
      </c>
      <c r="Z473" s="837">
        <f t="shared" si="22"/>
        <v>0.6433999999999952</v>
      </c>
    </row>
    <row r="474" spans="12:26" s="292" customFormat="1" x14ac:dyDescent="0.2">
      <c r="L474" s="279"/>
      <c r="M474" s="279"/>
      <c r="N474" s="279"/>
      <c r="O474" s="279"/>
      <c r="P474" s="838"/>
      <c r="Q474" s="838"/>
      <c r="R474" s="838"/>
      <c r="S474" s="838"/>
      <c r="U474" s="371"/>
      <c r="Y474" s="389" t="s">
        <v>158</v>
      </c>
      <c r="Z474" s="837">
        <f t="shared" si="22"/>
        <v>0.64349999999999519</v>
      </c>
    </row>
    <row r="475" spans="12:26" s="292" customFormat="1" x14ac:dyDescent="0.2">
      <c r="L475" s="279"/>
      <c r="M475" s="279"/>
      <c r="N475" s="279"/>
      <c r="O475" s="279"/>
      <c r="P475" s="838"/>
      <c r="Q475" s="838"/>
      <c r="R475" s="838"/>
      <c r="S475" s="838"/>
      <c r="U475" s="371"/>
      <c r="Y475" s="389" t="s">
        <v>158</v>
      </c>
      <c r="Z475" s="837">
        <f t="shared" si="22"/>
        <v>0.64359999999999518</v>
      </c>
    </row>
    <row r="476" spans="12:26" s="292" customFormat="1" x14ac:dyDescent="0.2">
      <c r="L476" s="279"/>
      <c r="M476" s="279"/>
      <c r="N476" s="279"/>
      <c r="O476" s="279"/>
      <c r="P476" s="838"/>
      <c r="Q476" s="838"/>
      <c r="R476" s="838"/>
      <c r="S476" s="838"/>
      <c r="U476" s="371"/>
      <c r="Y476" s="389" t="s">
        <v>158</v>
      </c>
      <c r="Z476" s="837">
        <f t="shared" si="22"/>
        <v>0.64369999999999516</v>
      </c>
    </row>
    <row r="477" spans="12:26" s="292" customFormat="1" x14ac:dyDescent="0.2">
      <c r="L477" s="279"/>
      <c r="M477" s="279"/>
      <c r="N477" s="279"/>
      <c r="O477" s="279"/>
      <c r="P477" s="838"/>
      <c r="Q477" s="838"/>
      <c r="R477" s="838"/>
      <c r="S477" s="838"/>
      <c r="U477" s="371"/>
      <c r="Y477" s="389" t="s">
        <v>158</v>
      </c>
      <c r="Z477" s="837">
        <f t="shared" si="22"/>
        <v>0.64379999999999515</v>
      </c>
    </row>
    <row r="478" spans="12:26" s="292" customFormat="1" x14ac:dyDescent="0.2">
      <c r="L478" s="279"/>
      <c r="M478" s="279"/>
      <c r="N478" s="279"/>
      <c r="O478" s="279"/>
      <c r="P478" s="838"/>
      <c r="Q478" s="838"/>
      <c r="R478" s="838"/>
      <c r="S478" s="838"/>
      <c r="U478" s="371"/>
      <c r="Y478" s="389" t="s">
        <v>158</v>
      </c>
      <c r="Z478" s="837">
        <f t="shared" si="22"/>
        <v>0.64389999999999514</v>
      </c>
    </row>
    <row r="479" spans="12:26" s="292" customFormat="1" x14ac:dyDescent="0.2">
      <c r="L479" s="279"/>
      <c r="M479" s="279"/>
      <c r="N479" s="279"/>
      <c r="O479" s="279"/>
      <c r="P479" s="838"/>
      <c r="Q479" s="838"/>
      <c r="R479" s="838"/>
      <c r="S479" s="838"/>
      <c r="U479" s="371"/>
      <c r="Y479" s="389" t="s">
        <v>158</v>
      </c>
      <c r="Z479" s="837">
        <f t="shared" si="22"/>
        <v>0.64399999999999513</v>
      </c>
    </row>
    <row r="480" spans="12:26" s="292" customFormat="1" x14ac:dyDescent="0.2">
      <c r="L480" s="279"/>
      <c r="M480" s="279"/>
      <c r="N480" s="279"/>
      <c r="O480" s="279"/>
      <c r="P480" s="838"/>
      <c r="Q480" s="838"/>
      <c r="R480" s="838"/>
      <c r="S480" s="838"/>
      <c r="U480" s="371"/>
      <c r="Y480" s="389" t="s">
        <v>158</v>
      </c>
      <c r="Z480" s="837">
        <f t="shared" si="22"/>
        <v>0.64409999999999512</v>
      </c>
    </row>
    <row r="481" spans="12:26" s="292" customFormat="1" x14ac:dyDescent="0.2">
      <c r="L481" s="279"/>
      <c r="M481" s="279"/>
      <c r="N481" s="279"/>
      <c r="O481" s="279"/>
      <c r="P481" s="838"/>
      <c r="Q481" s="838"/>
      <c r="R481" s="838"/>
      <c r="S481" s="838"/>
      <c r="U481" s="371"/>
      <c r="Y481" s="389" t="s">
        <v>158</v>
      </c>
      <c r="Z481" s="837">
        <f t="shared" si="22"/>
        <v>0.64419999999999511</v>
      </c>
    </row>
    <row r="482" spans="12:26" s="292" customFormat="1" x14ac:dyDescent="0.2">
      <c r="L482" s="279"/>
      <c r="M482" s="279"/>
      <c r="N482" s="279"/>
      <c r="O482" s="279"/>
      <c r="P482" s="838"/>
      <c r="Q482" s="838"/>
      <c r="R482" s="838"/>
      <c r="S482" s="838"/>
      <c r="U482" s="371"/>
      <c r="Y482" s="389" t="s">
        <v>158</v>
      </c>
      <c r="Z482" s="837">
        <f t="shared" si="22"/>
        <v>0.6442999999999951</v>
      </c>
    </row>
    <row r="483" spans="12:26" s="292" customFormat="1" x14ac:dyDescent="0.2">
      <c r="L483" s="279"/>
      <c r="M483" s="279"/>
      <c r="N483" s="279"/>
      <c r="O483" s="279"/>
      <c r="P483" s="838"/>
      <c r="Q483" s="838"/>
      <c r="R483" s="838"/>
      <c r="S483" s="838"/>
      <c r="U483" s="371"/>
      <c r="Y483" s="389" t="s">
        <v>158</v>
      </c>
      <c r="Z483" s="837">
        <f t="shared" si="22"/>
        <v>0.64439999999999509</v>
      </c>
    </row>
    <row r="484" spans="12:26" s="292" customFormat="1" x14ac:dyDescent="0.2">
      <c r="L484" s="279"/>
      <c r="M484" s="279"/>
      <c r="N484" s="279"/>
      <c r="O484" s="279"/>
      <c r="P484" s="838"/>
      <c r="Q484" s="838"/>
      <c r="R484" s="838"/>
      <c r="S484" s="838"/>
      <c r="U484" s="371"/>
      <c r="Y484" s="389" t="s">
        <v>158</v>
      </c>
      <c r="Z484" s="837">
        <f t="shared" si="22"/>
        <v>0.64449999999999508</v>
      </c>
    </row>
    <row r="485" spans="12:26" s="292" customFormat="1" x14ac:dyDescent="0.2">
      <c r="L485" s="279"/>
      <c r="M485" s="279"/>
      <c r="N485" s="279"/>
      <c r="O485" s="279"/>
      <c r="P485" s="838"/>
      <c r="Q485" s="838"/>
      <c r="R485" s="838"/>
      <c r="S485" s="838"/>
      <c r="U485" s="371"/>
      <c r="Y485" s="389" t="s">
        <v>158</v>
      </c>
      <c r="Z485" s="837">
        <f t="shared" si="22"/>
        <v>0.64459999999999507</v>
      </c>
    </row>
    <row r="486" spans="12:26" s="292" customFormat="1" x14ac:dyDescent="0.2">
      <c r="L486" s="279"/>
      <c r="M486" s="279"/>
      <c r="N486" s="279"/>
      <c r="O486" s="279"/>
      <c r="P486" s="838"/>
      <c r="Q486" s="838"/>
      <c r="R486" s="838"/>
      <c r="S486" s="838"/>
      <c r="U486" s="371"/>
      <c r="Y486" s="389" t="s">
        <v>158</v>
      </c>
      <c r="Z486" s="837">
        <f t="shared" si="22"/>
        <v>0.64469999999999505</v>
      </c>
    </row>
    <row r="487" spans="12:26" s="292" customFormat="1" x14ac:dyDescent="0.2">
      <c r="L487" s="279"/>
      <c r="M487" s="279"/>
      <c r="N487" s="279"/>
      <c r="O487" s="279"/>
      <c r="P487" s="838"/>
      <c r="Q487" s="838"/>
      <c r="R487" s="838"/>
      <c r="S487" s="838"/>
      <c r="U487" s="371"/>
      <c r="Y487" s="389" t="s">
        <v>158</v>
      </c>
      <c r="Z487" s="837">
        <f t="shared" si="22"/>
        <v>0.64479999999999504</v>
      </c>
    </row>
    <row r="488" spans="12:26" s="292" customFormat="1" x14ac:dyDescent="0.2">
      <c r="L488" s="279"/>
      <c r="M488" s="279"/>
      <c r="N488" s="279"/>
      <c r="O488" s="279"/>
      <c r="P488" s="838"/>
      <c r="Q488" s="838"/>
      <c r="R488" s="838"/>
      <c r="S488" s="838"/>
      <c r="U488" s="371"/>
      <c r="Y488" s="389" t="s">
        <v>158</v>
      </c>
      <c r="Z488" s="837">
        <f t="shared" si="22"/>
        <v>0.64489999999999503</v>
      </c>
    </row>
    <row r="489" spans="12:26" s="292" customFormat="1" x14ac:dyDescent="0.2">
      <c r="L489" s="279"/>
      <c r="M489" s="279"/>
      <c r="N489" s="279"/>
      <c r="O489" s="279"/>
      <c r="P489" s="838"/>
      <c r="Q489" s="838"/>
      <c r="R489" s="838"/>
      <c r="S489" s="838"/>
      <c r="U489" s="371"/>
      <c r="Y489" s="389" t="s">
        <v>158</v>
      </c>
      <c r="Z489" s="837">
        <f t="shared" ref="Z489:Z552" si="23">SUM(Z488+0.01%)</f>
        <v>0.64499999999999502</v>
      </c>
    </row>
    <row r="490" spans="12:26" s="292" customFormat="1" x14ac:dyDescent="0.2">
      <c r="L490" s="279"/>
      <c r="M490" s="279"/>
      <c r="N490" s="279"/>
      <c r="O490" s="279"/>
      <c r="P490" s="838"/>
      <c r="Q490" s="838"/>
      <c r="R490" s="838"/>
      <c r="S490" s="838"/>
      <c r="U490" s="371"/>
      <c r="Y490" s="389" t="s">
        <v>158</v>
      </c>
      <c r="Z490" s="837">
        <f t="shared" si="23"/>
        <v>0.64509999999999501</v>
      </c>
    </row>
    <row r="491" spans="12:26" s="292" customFormat="1" x14ac:dyDescent="0.2">
      <c r="L491" s="279"/>
      <c r="M491" s="279"/>
      <c r="N491" s="279"/>
      <c r="O491" s="279"/>
      <c r="P491" s="838"/>
      <c r="Q491" s="838"/>
      <c r="R491" s="838"/>
      <c r="S491" s="838"/>
      <c r="U491" s="371"/>
      <c r="Y491" s="389" t="s">
        <v>158</v>
      </c>
      <c r="Z491" s="837">
        <f t="shared" si="23"/>
        <v>0.645199999999995</v>
      </c>
    </row>
    <row r="492" spans="12:26" s="292" customFormat="1" x14ac:dyDescent="0.2">
      <c r="L492" s="279"/>
      <c r="M492" s="279"/>
      <c r="N492" s="279"/>
      <c r="O492" s="279"/>
      <c r="P492" s="838"/>
      <c r="Q492" s="838"/>
      <c r="R492" s="838"/>
      <c r="S492" s="838"/>
      <c r="U492" s="371"/>
      <c r="Y492" s="389" t="s">
        <v>158</v>
      </c>
      <c r="Z492" s="837">
        <f t="shared" si="23"/>
        <v>0.64529999999999499</v>
      </c>
    </row>
    <row r="493" spans="12:26" s="292" customFormat="1" x14ac:dyDescent="0.2">
      <c r="L493" s="279"/>
      <c r="M493" s="279"/>
      <c r="N493" s="279"/>
      <c r="O493" s="279"/>
      <c r="P493" s="838"/>
      <c r="Q493" s="838"/>
      <c r="R493" s="838"/>
      <c r="S493" s="838"/>
      <c r="U493" s="371"/>
      <c r="Y493" s="389" t="s">
        <v>158</v>
      </c>
      <c r="Z493" s="837">
        <f t="shared" si="23"/>
        <v>0.64539999999999498</v>
      </c>
    </row>
    <row r="494" spans="12:26" s="292" customFormat="1" x14ac:dyDescent="0.2">
      <c r="L494" s="279"/>
      <c r="M494" s="279"/>
      <c r="N494" s="279"/>
      <c r="O494" s="279"/>
      <c r="P494" s="838"/>
      <c r="Q494" s="838"/>
      <c r="R494" s="838"/>
      <c r="S494" s="838"/>
      <c r="U494" s="371"/>
      <c r="Y494" s="389" t="s">
        <v>158</v>
      </c>
      <c r="Z494" s="837">
        <f t="shared" si="23"/>
        <v>0.64549999999999497</v>
      </c>
    </row>
    <row r="495" spans="12:26" s="292" customFormat="1" x14ac:dyDescent="0.2">
      <c r="L495" s="279"/>
      <c r="M495" s="279"/>
      <c r="N495" s="279"/>
      <c r="O495" s="279"/>
      <c r="P495" s="838"/>
      <c r="Q495" s="838"/>
      <c r="R495" s="838"/>
      <c r="S495" s="838"/>
      <c r="U495" s="371"/>
      <c r="Y495" s="389" t="s">
        <v>158</v>
      </c>
      <c r="Z495" s="837">
        <f t="shared" si="23"/>
        <v>0.64559999999999496</v>
      </c>
    </row>
    <row r="496" spans="12:26" s="292" customFormat="1" x14ac:dyDescent="0.2">
      <c r="L496" s="279"/>
      <c r="M496" s="279"/>
      <c r="N496" s="279"/>
      <c r="O496" s="279"/>
      <c r="P496" s="838"/>
      <c r="Q496" s="838"/>
      <c r="R496" s="838"/>
      <c r="S496" s="838"/>
      <c r="U496" s="371"/>
      <c r="Y496" s="389" t="s">
        <v>158</v>
      </c>
      <c r="Z496" s="837">
        <f t="shared" si="23"/>
        <v>0.64569999999999494</v>
      </c>
    </row>
    <row r="497" spans="12:26" s="292" customFormat="1" x14ac:dyDescent="0.2">
      <c r="L497" s="279"/>
      <c r="M497" s="279"/>
      <c r="N497" s="279"/>
      <c r="O497" s="279"/>
      <c r="P497" s="838"/>
      <c r="Q497" s="838"/>
      <c r="R497" s="838"/>
      <c r="S497" s="838"/>
      <c r="U497" s="371"/>
      <c r="Y497" s="389" t="s">
        <v>158</v>
      </c>
      <c r="Z497" s="837">
        <f t="shared" si="23"/>
        <v>0.64579999999999493</v>
      </c>
    </row>
    <row r="498" spans="12:26" s="292" customFormat="1" x14ac:dyDescent="0.2">
      <c r="L498" s="279"/>
      <c r="M498" s="279"/>
      <c r="N498" s="279"/>
      <c r="O498" s="279"/>
      <c r="P498" s="838"/>
      <c r="Q498" s="838"/>
      <c r="R498" s="838"/>
      <c r="S498" s="838"/>
      <c r="U498" s="371"/>
      <c r="Y498" s="389" t="s">
        <v>158</v>
      </c>
      <c r="Z498" s="837">
        <f t="shared" si="23"/>
        <v>0.64589999999999492</v>
      </c>
    </row>
    <row r="499" spans="12:26" s="292" customFormat="1" x14ac:dyDescent="0.2">
      <c r="L499" s="279"/>
      <c r="M499" s="279"/>
      <c r="N499" s="279"/>
      <c r="O499" s="279"/>
      <c r="P499" s="838"/>
      <c r="Q499" s="838"/>
      <c r="R499" s="838"/>
      <c r="S499" s="838"/>
      <c r="U499" s="371"/>
      <c r="Y499" s="389" t="s">
        <v>158</v>
      </c>
      <c r="Z499" s="837">
        <f t="shared" si="23"/>
        <v>0.64599999999999491</v>
      </c>
    </row>
    <row r="500" spans="12:26" s="292" customFormat="1" x14ac:dyDescent="0.2">
      <c r="L500" s="279"/>
      <c r="M500" s="279"/>
      <c r="N500" s="279"/>
      <c r="O500" s="279"/>
      <c r="P500" s="838"/>
      <c r="Q500" s="838"/>
      <c r="R500" s="838"/>
      <c r="S500" s="838"/>
      <c r="U500" s="371"/>
      <c r="Y500" s="389" t="s">
        <v>158</v>
      </c>
      <c r="Z500" s="837">
        <f t="shared" si="23"/>
        <v>0.6460999999999949</v>
      </c>
    </row>
    <row r="501" spans="12:26" s="292" customFormat="1" x14ac:dyDescent="0.2">
      <c r="L501" s="279"/>
      <c r="M501" s="279"/>
      <c r="N501" s="279"/>
      <c r="O501" s="279"/>
      <c r="P501" s="838"/>
      <c r="Q501" s="838"/>
      <c r="R501" s="838"/>
      <c r="S501" s="838"/>
      <c r="U501" s="371"/>
      <c r="Y501" s="389" t="s">
        <v>158</v>
      </c>
      <c r="Z501" s="837">
        <f t="shared" si="23"/>
        <v>0.64619999999999489</v>
      </c>
    </row>
    <row r="502" spans="12:26" s="292" customFormat="1" x14ac:dyDescent="0.2">
      <c r="L502" s="279"/>
      <c r="M502" s="279"/>
      <c r="N502" s="279"/>
      <c r="O502" s="279"/>
      <c r="P502" s="838"/>
      <c r="Q502" s="838"/>
      <c r="R502" s="838"/>
      <c r="S502" s="838"/>
      <c r="U502" s="371"/>
      <c r="Y502" s="389" t="s">
        <v>158</v>
      </c>
      <c r="Z502" s="837">
        <f t="shared" si="23"/>
        <v>0.64629999999999488</v>
      </c>
    </row>
    <row r="503" spans="12:26" s="292" customFormat="1" x14ac:dyDescent="0.2">
      <c r="L503" s="279"/>
      <c r="M503" s="279"/>
      <c r="N503" s="279"/>
      <c r="O503" s="279"/>
      <c r="P503" s="838"/>
      <c r="Q503" s="838"/>
      <c r="R503" s="838"/>
      <c r="S503" s="838"/>
      <c r="U503" s="371"/>
      <c r="Y503" s="389" t="s">
        <v>158</v>
      </c>
      <c r="Z503" s="837">
        <f t="shared" si="23"/>
        <v>0.64639999999999487</v>
      </c>
    </row>
    <row r="504" spans="12:26" s="292" customFormat="1" x14ac:dyDescent="0.2">
      <c r="L504" s="279"/>
      <c r="M504" s="279"/>
      <c r="N504" s="279"/>
      <c r="O504" s="279"/>
      <c r="P504" s="838"/>
      <c r="Q504" s="838"/>
      <c r="R504" s="838"/>
      <c r="S504" s="838"/>
      <c r="U504" s="371"/>
      <c r="Y504" s="389" t="s">
        <v>158</v>
      </c>
      <c r="Z504" s="837">
        <f t="shared" si="23"/>
        <v>0.64649999999999486</v>
      </c>
    </row>
    <row r="505" spans="12:26" s="292" customFormat="1" x14ac:dyDescent="0.2">
      <c r="L505" s="279"/>
      <c r="M505" s="279"/>
      <c r="N505" s="279"/>
      <c r="O505" s="279"/>
      <c r="P505" s="838"/>
      <c r="Q505" s="838"/>
      <c r="R505" s="838"/>
      <c r="S505" s="838"/>
      <c r="U505" s="371"/>
      <c r="Y505" s="389" t="s">
        <v>158</v>
      </c>
      <c r="Z505" s="837">
        <f t="shared" si="23"/>
        <v>0.64659999999999485</v>
      </c>
    </row>
    <row r="506" spans="12:26" s="292" customFormat="1" x14ac:dyDescent="0.2">
      <c r="L506" s="279"/>
      <c r="M506" s="279"/>
      <c r="N506" s="279"/>
      <c r="O506" s="279"/>
      <c r="P506" s="838"/>
      <c r="Q506" s="838"/>
      <c r="R506" s="838"/>
      <c r="S506" s="838"/>
      <c r="U506" s="371"/>
      <c r="Y506" s="389" t="s">
        <v>158</v>
      </c>
      <c r="Z506" s="837">
        <f t="shared" si="23"/>
        <v>0.64669999999999483</v>
      </c>
    </row>
    <row r="507" spans="12:26" s="292" customFormat="1" x14ac:dyDescent="0.2">
      <c r="L507" s="279"/>
      <c r="M507" s="279"/>
      <c r="N507" s="279"/>
      <c r="O507" s="279"/>
      <c r="P507" s="838"/>
      <c r="Q507" s="838"/>
      <c r="R507" s="838"/>
      <c r="S507" s="838"/>
      <c r="U507" s="371"/>
      <c r="Y507" s="389" t="s">
        <v>158</v>
      </c>
      <c r="Z507" s="837">
        <f t="shared" si="23"/>
        <v>0.64679999999999482</v>
      </c>
    </row>
    <row r="508" spans="12:26" s="292" customFormat="1" x14ac:dyDescent="0.2">
      <c r="L508" s="279"/>
      <c r="M508" s="279"/>
      <c r="N508" s="279"/>
      <c r="O508" s="279"/>
      <c r="P508" s="838"/>
      <c r="Q508" s="838"/>
      <c r="R508" s="838"/>
      <c r="S508" s="838"/>
      <c r="U508" s="371"/>
      <c r="Y508" s="389" t="s">
        <v>158</v>
      </c>
      <c r="Z508" s="837">
        <f t="shared" si="23"/>
        <v>0.64689999999999481</v>
      </c>
    </row>
    <row r="509" spans="12:26" s="292" customFormat="1" x14ac:dyDescent="0.2">
      <c r="L509" s="279"/>
      <c r="M509" s="279"/>
      <c r="N509" s="279"/>
      <c r="O509" s="279"/>
      <c r="P509" s="838"/>
      <c r="Q509" s="838"/>
      <c r="R509" s="838"/>
      <c r="S509" s="838"/>
      <c r="U509" s="371"/>
      <c r="Y509" s="389" t="s">
        <v>158</v>
      </c>
      <c r="Z509" s="837">
        <f t="shared" si="23"/>
        <v>0.6469999999999948</v>
      </c>
    </row>
    <row r="510" spans="12:26" s="292" customFormat="1" x14ac:dyDescent="0.2">
      <c r="L510" s="279"/>
      <c r="M510" s="279"/>
      <c r="N510" s="279"/>
      <c r="O510" s="279"/>
      <c r="P510" s="838"/>
      <c r="Q510" s="838"/>
      <c r="R510" s="838"/>
      <c r="S510" s="838"/>
      <c r="U510" s="371"/>
      <c r="Y510" s="389" t="s">
        <v>158</v>
      </c>
      <c r="Z510" s="837">
        <f t="shared" si="23"/>
        <v>0.64709999999999479</v>
      </c>
    </row>
    <row r="511" spans="12:26" s="292" customFormat="1" x14ac:dyDescent="0.2">
      <c r="L511" s="279"/>
      <c r="M511" s="279"/>
      <c r="N511" s="279"/>
      <c r="O511" s="279"/>
      <c r="P511" s="838"/>
      <c r="Q511" s="838"/>
      <c r="R511" s="838"/>
      <c r="S511" s="838"/>
      <c r="U511" s="371"/>
      <c r="Y511" s="389" t="s">
        <v>158</v>
      </c>
      <c r="Z511" s="837">
        <f t="shared" si="23"/>
        <v>0.64719999999999478</v>
      </c>
    </row>
    <row r="512" spans="12:26" s="292" customFormat="1" x14ac:dyDescent="0.2">
      <c r="L512" s="279"/>
      <c r="M512" s="279"/>
      <c r="N512" s="279"/>
      <c r="O512" s="279"/>
      <c r="P512" s="838"/>
      <c r="Q512" s="838"/>
      <c r="R512" s="838"/>
      <c r="S512" s="838"/>
      <c r="U512" s="371"/>
      <c r="Y512" s="389" t="s">
        <v>158</v>
      </c>
      <c r="Z512" s="837">
        <f t="shared" si="23"/>
        <v>0.64729999999999477</v>
      </c>
    </row>
    <row r="513" spans="12:26" s="292" customFormat="1" x14ac:dyDescent="0.2">
      <c r="L513" s="279"/>
      <c r="M513" s="279"/>
      <c r="N513" s="279"/>
      <c r="O513" s="279"/>
      <c r="P513" s="838"/>
      <c r="Q513" s="838"/>
      <c r="R513" s="838"/>
      <c r="S513" s="838"/>
      <c r="U513" s="371"/>
      <c r="Y513" s="389" t="s">
        <v>158</v>
      </c>
      <c r="Z513" s="837">
        <f t="shared" si="23"/>
        <v>0.64739999999999476</v>
      </c>
    </row>
    <row r="514" spans="12:26" s="292" customFormat="1" x14ac:dyDescent="0.2">
      <c r="L514" s="279"/>
      <c r="M514" s="279"/>
      <c r="N514" s="279"/>
      <c r="O514" s="279"/>
      <c r="P514" s="838"/>
      <c r="Q514" s="838"/>
      <c r="R514" s="838"/>
      <c r="S514" s="838"/>
      <c r="U514" s="371"/>
      <c r="Y514" s="389" t="s">
        <v>158</v>
      </c>
      <c r="Z514" s="837">
        <f t="shared" si="23"/>
        <v>0.64749999999999475</v>
      </c>
    </row>
    <row r="515" spans="12:26" s="292" customFormat="1" x14ac:dyDescent="0.2">
      <c r="L515" s="279"/>
      <c r="M515" s="279"/>
      <c r="N515" s="279"/>
      <c r="O515" s="279"/>
      <c r="P515" s="838"/>
      <c r="Q515" s="838"/>
      <c r="R515" s="838"/>
      <c r="S515" s="838"/>
      <c r="U515" s="371"/>
      <c r="Y515" s="389" t="s">
        <v>158</v>
      </c>
      <c r="Z515" s="837">
        <f t="shared" si="23"/>
        <v>0.64759999999999474</v>
      </c>
    </row>
    <row r="516" spans="12:26" s="292" customFormat="1" x14ac:dyDescent="0.2">
      <c r="L516" s="279"/>
      <c r="M516" s="279"/>
      <c r="N516" s="279"/>
      <c r="O516" s="279"/>
      <c r="P516" s="838"/>
      <c r="Q516" s="838"/>
      <c r="R516" s="838"/>
      <c r="S516" s="838"/>
      <c r="U516" s="371"/>
      <c r="Y516" s="389" t="s">
        <v>158</v>
      </c>
      <c r="Z516" s="837">
        <f t="shared" si="23"/>
        <v>0.64769999999999472</v>
      </c>
    </row>
    <row r="517" spans="12:26" s="292" customFormat="1" x14ac:dyDescent="0.2">
      <c r="L517" s="279"/>
      <c r="M517" s="279"/>
      <c r="N517" s="279"/>
      <c r="O517" s="279"/>
      <c r="P517" s="838"/>
      <c r="Q517" s="838"/>
      <c r="R517" s="838"/>
      <c r="S517" s="838"/>
      <c r="U517" s="371"/>
      <c r="Y517" s="389" t="s">
        <v>158</v>
      </c>
      <c r="Z517" s="837">
        <f t="shared" si="23"/>
        <v>0.64779999999999471</v>
      </c>
    </row>
    <row r="518" spans="12:26" s="292" customFormat="1" x14ac:dyDescent="0.2">
      <c r="L518" s="279"/>
      <c r="M518" s="279"/>
      <c r="N518" s="279"/>
      <c r="O518" s="279"/>
      <c r="P518" s="838"/>
      <c r="Q518" s="838"/>
      <c r="R518" s="838"/>
      <c r="S518" s="838"/>
      <c r="U518" s="371"/>
      <c r="Y518" s="389" t="s">
        <v>158</v>
      </c>
      <c r="Z518" s="837">
        <f t="shared" si="23"/>
        <v>0.6478999999999947</v>
      </c>
    </row>
    <row r="519" spans="12:26" s="292" customFormat="1" x14ac:dyDescent="0.2">
      <c r="L519" s="279"/>
      <c r="M519" s="279"/>
      <c r="N519" s="279"/>
      <c r="O519" s="279"/>
      <c r="P519" s="838"/>
      <c r="Q519" s="838"/>
      <c r="R519" s="838"/>
      <c r="S519" s="838"/>
      <c r="U519" s="371"/>
      <c r="Y519" s="389" t="s">
        <v>158</v>
      </c>
      <c r="Z519" s="837">
        <f t="shared" si="23"/>
        <v>0.64799999999999469</v>
      </c>
    </row>
    <row r="520" spans="12:26" s="292" customFormat="1" x14ac:dyDescent="0.2">
      <c r="L520" s="279"/>
      <c r="M520" s="279"/>
      <c r="N520" s="279"/>
      <c r="O520" s="279"/>
      <c r="P520" s="838"/>
      <c r="Q520" s="838"/>
      <c r="R520" s="838"/>
      <c r="S520" s="838"/>
      <c r="U520" s="371"/>
      <c r="Y520" s="389" t="s">
        <v>158</v>
      </c>
      <c r="Z520" s="837">
        <f t="shared" si="23"/>
        <v>0.64809999999999468</v>
      </c>
    </row>
    <row r="521" spans="12:26" s="292" customFormat="1" x14ac:dyDescent="0.2">
      <c r="L521" s="279"/>
      <c r="M521" s="279"/>
      <c r="N521" s="279"/>
      <c r="O521" s="279"/>
      <c r="P521" s="838"/>
      <c r="Q521" s="838"/>
      <c r="R521" s="838"/>
      <c r="S521" s="838"/>
      <c r="U521" s="371"/>
      <c r="Y521" s="389" t="s">
        <v>158</v>
      </c>
      <c r="Z521" s="837">
        <f t="shared" si="23"/>
        <v>0.64819999999999467</v>
      </c>
    </row>
    <row r="522" spans="12:26" s="292" customFormat="1" x14ac:dyDescent="0.2">
      <c r="L522" s="279"/>
      <c r="M522" s="279"/>
      <c r="N522" s="279"/>
      <c r="O522" s="279"/>
      <c r="P522" s="838"/>
      <c r="Q522" s="838"/>
      <c r="R522" s="838"/>
      <c r="S522" s="838"/>
      <c r="U522" s="371"/>
      <c r="Y522" s="389" t="s">
        <v>158</v>
      </c>
      <c r="Z522" s="837">
        <f t="shared" si="23"/>
        <v>0.64829999999999466</v>
      </c>
    </row>
    <row r="523" spans="12:26" s="292" customFormat="1" x14ac:dyDescent="0.2">
      <c r="L523" s="279"/>
      <c r="M523" s="279"/>
      <c r="N523" s="279"/>
      <c r="O523" s="279"/>
      <c r="P523" s="838"/>
      <c r="Q523" s="838"/>
      <c r="R523" s="838"/>
      <c r="S523" s="838"/>
      <c r="U523" s="371"/>
      <c r="Y523" s="389" t="s">
        <v>158</v>
      </c>
      <c r="Z523" s="837">
        <f t="shared" si="23"/>
        <v>0.64839999999999465</v>
      </c>
    </row>
    <row r="524" spans="12:26" s="292" customFormat="1" x14ac:dyDescent="0.2">
      <c r="L524" s="279"/>
      <c r="M524" s="279"/>
      <c r="N524" s="279"/>
      <c r="O524" s="279"/>
      <c r="P524" s="838"/>
      <c r="Q524" s="838"/>
      <c r="R524" s="838"/>
      <c r="S524" s="838"/>
      <c r="U524" s="371"/>
      <c r="Y524" s="389" t="s">
        <v>158</v>
      </c>
      <c r="Z524" s="837">
        <f t="shared" si="23"/>
        <v>0.64849999999999464</v>
      </c>
    </row>
    <row r="525" spans="12:26" s="292" customFormat="1" x14ac:dyDescent="0.2">
      <c r="L525" s="279"/>
      <c r="M525" s="279"/>
      <c r="N525" s="279"/>
      <c r="O525" s="279"/>
      <c r="P525" s="838"/>
      <c r="Q525" s="838"/>
      <c r="R525" s="838"/>
      <c r="S525" s="838"/>
      <c r="U525" s="371"/>
      <c r="Y525" s="389" t="s">
        <v>158</v>
      </c>
      <c r="Z525" s="837">
        <f t="shared" si="23"/>
        <v>0.64859999999999463</v>
      </c>
    </row>
    <row r="526" spans="12:26" s="292" customFormat="1" x14ac:dyDescent="0.2">
      <c r="L526" s="279"/>
      <c r="M526" s="279"/>
      <c r="N526" s="279"/>
      <c r="O526" s="279"/>
      <c r="P526" s="838"/>
      <c r="Q526" s="838"/>
      <c r="R526" s="838"/>
      <c r="S526" s="838"/>
      <c r="U526" s="371"/>
      <c r="Y526" s="389" t="s">
        <v>158</v>
      </c>
      <c r="Z526" s="837">
        <f t="shared" si="23"/>
        <v>0.64869999999999461</v>
      </c>
    </row>
    <row r="527" spans="12:26" s="292" customFormat="1" x14ac:dyDescent="0.2">
      <c r="L527" s="279"/>
      <c r="M527" s="279"/>
      <c r="N527" s="279"/>
      <c r="O527" s="279"/>
      <c r="P527" s="838"/>
      <c r="Q527" s="838"/>
      <c r="R527" s="838"/>
      <c r="S527" s="838"/>
      <c r="U527" s="371"/>
      <c r="Y527" s="389" t="s">
        <v>158</v>
      </c>
      <c r="Z527" s="837">
        <f t="shared" si="23"/>
        <v>0.6487999999999946</v>
      </c>
    </row>
    <row r="528" spans="12:26" s="292" customFormat="1" x14ac:dyDescent="0.2">
      <c r="L528" s="279"/>
      <c r="M528" s="279"/>
      <c r="N528" s="279"/>
      <c r="O528" s="279"/>
      <c r="P528" s="838"/>
      <c r="Q528" s="838"/>
      <c r="R528" s="838"/>
      <c r="S528" s="838"/>
      <c r="U528" s="371"/>
      <c r="Y528" s="389" t="s">
        <v>158</v>
      </c>
      <c r="Z528" s="837">
        <f t="shared" si="23"/>
        <v>0.64889999999999459</v>
      </c>
    </row>
    <row r="529" spans="12:26" s="292" customFormat="1" x14ac:dyDescent="0.2">
      <c r="L529" s="279"/>
      <c r="M529" s="279"/>
      <c r="N529" s="279"/>
      <c r="O529" s="279"/>
      <c r="P529" s="838"/>
      <c r="Q529" s="838"/>
      <c r="R529" s="838"/>
      <c r="S529" s="838"/>
      <c r="U529" s="371"/>
      <c r="Y529" s="389" t="s">
        <v>158</v>
      </c>
      <c r="Z529" s="837">
        <f t="shared" si="23"/>
        <v>0.64899999999999458</v>
      </c>
    </row>
    <row r="530" spans="12:26" s="292" customFormat="1" x14ac:dyDescent="0.2">
      <c r="L530" s="279"/>
      <c r="M530" s="279"/>
      <c r="N530" s="279"/>
      <c r="O530" s="279"/>
      <c r="P530" s="838"/>
      <c r="Q530" s="838"/>
      <c r="R530" s="838"/>
      <c r="S530" s="838"/>
      <c r="U530" s="371"/>
      <c r="Y530" s="389" t="s">
        <v>158</v>
      </c>
      <c r="Z530" s="837">
        <f t="shared" si="23"/>
        <v>0.64909999999999457</v>
      </c>
    </row>
    <row r="531" spans="12:26" s="292" customFormat="1" x14ac:dyDescent="0.2">
      <c r="L531" s="279"/>
      <c r="M531" s="279"/>
      <c r="N531" s="279"/>
      <c r="O531" s="279"/>
      <c r="P531" s="838"/>
      <c r="Q531" s="838"/>
      <c r="R531" s="838"/>
      <c r="S531" s="838"/>
      <c r="U531" s="371"/>
      <c r="Y531" s="389" t="s">
        <v>158</v>
      </c>
      <c r="Z531" s="837">
        <f t="shared" si="23"/>
        <v>0.64919999999999456</v>
      </c>
    </row>
    <row r="532" spans="12:26" s="292" customFormat="1" x14ac:dyDescent="0.2">
      <c r="L532" s="279"/>
      <c r="M532" s="279"/>
      <c r="N532" s="279"/>
      <c r="O532" s="279"/>
      <c r="P532" s="838"/>
      <c r="Q532" s="838"/>
      <c r="R532" s="838"/>
      <c r="S532" s="838"/>
      <c r="U532" s="371"/>
      <c r="Y532" s="389" t="s">
        <v>158</v>
      </c>
      <c r="Z532" s="837">
        <f t="shared" si="23"/>
        <v>0.64929999999999455</v>
      </c>
    </row>
    <row r="533" spans="12:26" s="292" customFormat="1" x14ac:dyDescent="0.2">
      <c r="L533" s="279"/>
      <c r="M533" s="279"/>
      <c r="N533" s="279"/>
      <c r="O533" s="279"/>
      <c r="P533" s="838"/>
      <c r="Q533" s="838"/>
      <c r="R533" s="838"/>
      <c r="S533" s="838"/>
      <c r="U533" s="371"/>
      <c r="Y533" s="389" t="s">
        <v>158</v>
      </c>
      <c r="Z533" s="837">
        <f t="shared" si="23"/>
        <v>0.64939999999999454</v>
      </c>
    </row>
    <row r="534" spans="12:26" s="292" customFormat="1" x14ac:dyDescent="0.2">
      <c r="L534" s="279"/>
      <c r="M534" s="279"/>
      <c r="N534" s="279"/>
      <c r="O534" s="279"/>
      <c r="P534" s="838"/>
      <c r="Q534" s="838"/>
      <c r="R534" s="838"/>
      <c r="S534" s="838"/>
      <c r="U534" s="371"/>
      <c r="Y534" s="389" t="s">
        <v>158</v>
      </c>
      <c r="Z534" s="837">
        <f t="shared" si="23"/>
        <v>0.64949999999999453</v>
      </c>
    </row>
    <row r="535" spans="12:26" s="292" customFormat="1" x14ac:dyDescent="0.2">
      <c r="L535" s="279"/>
      <c r="M535" s="279"/>
      <c r="N535" s="279"/>
      <c r="O535" s="279"/>
      <c r="P535" s="838"/>
      <c r="Q535" s="838"/>
      <c r="R535" s="838"/>
      <c r="S535" s="838"/>
      <c r="U535" s="371"/>
      <c r="Y535" s="389" t="s">
        <v>158</v>
      </c>
      <c r="Z535" s="837">
        <f t="shared" si="23"/>
        <v>0.64959999999999452</v>
      </c>
    </row>
    <row r="536" spans="12:26" s="292" customFormat="1" x14ac:dyDescent="0.2">
      <c r="L536" s="279"/>
      <c r="M536" s="279"/>
      <c r="N536" s="279"/>
      <c r="O536" s="279"/>
      <c r="P536" s="838"/>
      <c r="Q536" s="838"/>
      <c r="R536" s="838"/>
      <c r="S536" s="838"/>
      <c r="U536" s="371"/>
      <c r="Y536" s="389" t="s">
        <v>158</v>
      </c>
      <c r="Z536" s="837">
        <f t="shared" si="23"/>
        <v>0.6496999999999945</v>
      </c>
    </row>
    <row r="537" spans="12:26" s="292" customFormat="1" x14ac:dyDescent="0.2">
      <c r="L537" s="279"/>
      <c r="M537" s="279"/>
      <c r="N537" s="279"/>
      <c r="O537" s="279"/>
      <c r="P537" s="838"/>
      <c r="Q537" s="838"/>
      <c r="R537" s="838"/>
      <c r="S537" s="838"/>
      <c r="U537" s="371"/>
      <c r="Y537" s="389" t="s">
        <v>158</v>
      </c>
      <c r="Z537" s="837">
        <f t="shared" si="23"/>
        <v>0.64979999999999449</v>
      </c>
    </row>
    <row r="538" spans="12:26" s="292" customFormat="1" x14ac:dyDescent="0.2">
      <c r="L538" s="279"/>
      <c r="M538" s="279"/>
      <c r="N538" s="279"/>
      <c r="O538" s="279"/>
      <c r="P538" s="838"/>
      <c r="Q538" s="838"/>
      <c r="R538" s="838"/>
      <c r="S538" s="838"/>
      <c r="U538" s="371"/>
      <c r="Y538" s="389" t="s">
        <v>158</v>
      </c>
      <c r="Z538" s="837">
        <f t="shared" si="23"/>
        <v>0.64989999999999448</v>
      </c>
    </row>
    <row r="539" spans="12:26" s="292" customFormat="1" x14ac:dyDescent="0.2">
      <c r="L539" s="279"/>
      <c r="M539" s="279"/>
      <c r="N539" s="279"/>
      <c r="O539" s="279"/>
      <c r="P539" s="838"/>
      <c r="Q539" s="838"/>
      <c r="R539" s="838"/>
      <c r="S539" s="838"/>
      <c r="U539" s="371"/>
      <c r="Y539" s="389" t="s">
        <v>158</v>
      </c>
      <c r="Z539" s="837">
        <f t="shared" si="23"/>
        <v>0.64999999999999447</v>
      </c>
    </row>
    <row r="540" spans="12:26" s="292" customFormat="1" x14ac:dyDescent="0.2">
      <c r="L540" s="279"/>
      <c r="M540" s="279"/>
      <c r="N540" s="279"/>
      <c r="O540" s="279"/>
      <c r="P540" s="838"/>
      <c r="Q540" s="838"/>
      <c r="R540" s="838"/>
      <c r="S540" s="838"/>
      <c r="U540" s="371"/>
      <c r="Y540" s="389" t="s">
        <v>158</v>
      </c>
      <c r="Z540" s="837">
        <f t="shared" si="23"/>
        <v>0.65009999999999446</v>
      </c>
    </row>
    <row r="541" spans="12:26" s="292" customFormat="1" x14ac:dyDescent="0.2">
      <c r="L541" s="279"/>
      <c r="M541" s="279"/>
      <c r="N541" s="279"/>
      <c r="O541" s="279"/>
      <c r="P541" s="838"/>
      <c r="Q541" s="838"/>
      <c r="R541" s="838"/>
      <c r="S541" s="838"/>
      <c r="U541" s="371"/>
      <c r="Y541" s="389" t="s">
        <v>158</v>
      </c>
      <c r="Z541" s="837">
        <f t="shared" si="23"/>
        <v>0.65019999999999445</v>
      </c>
    </row>
    <row r="542" spans="12:26" s="292" customFormat="1" x14ac:dyDescent="0.2">
      <c r="L542" s="279"/>
      <c r="M542" s="279"/>
      <c r="N542" s="279"/>
      <c r="O542" s="279"/>
      <c r="P542" s="838"/>
      <c r="Q542" s="838"/>
      <c r="R542" s="838"/>
      <c r="S542" s="838"/>
      <c r="U542" s="371"/>
      <c r="Y542" s="389" t="s">
        <v>158</v>
      </c>
      <c r="Z542" s="837">
        <f t="shared" si="23"/>
        <v>0.65029999999999444</v>
      </c>
    </row>
    <row r="543" spans="12:26" s="292" customFormat="1" x14ac:dyDescent="0.2">
      <c r="L543" s="279"/>
      <c r="M543" s="279"/>
      <c r="N543" s="279"/>
      <c r="O543" s="279"/>
      <c r="P543" s="838"/>
      <c r="Q543" s="838"/>
      <c r="R543" s="838"/>
      <c r="S543" s="838"/>
      <c r="U543" s="371"/>
      <c r="Y543" s="389" t="s">
        <v>158</v>
      </c>
      <c r="Z543" s="837">
        <f t="shared" si="23"/>
        <v>0.65039999999999443</v>
      </c>
    </row>
    <row r="544" spans="12:26" s="292" customFormat="1" x14ac:dyDescent="0.2">
      <c r="L544" s="279"/>
      <c r="M544" s="279"/>
      <c r="N544" s="279"/>
      <c r="O544" s="279"/>
      <c r="P544" s="838"/>
      <c r="Q544" s="838"/>
      <c r="R544" s="838"/>
      <c r="S544" s="838"/>
      <c r="U544" s="371"/>
      <c r="Y544" s="389" t="s">
        <v>158</v>
      </c>
      <c r="Z544" s="837">
        <f t="shared" si="23"/>
        <v>0.65049999999999442</v>
      </c>
    </row>
    <row r="545" spans="12:26" s="292" customFormat="1" x14ac:dyDescent="0.2">
      <c r="L545" s="279"/>
      <c r="M545" s="279"/>
      <c r="N545" s="279"/>
      <c r="O545" s="279"/>
      <c r="P545" s="838"/>
      <c r="Q545" s="838"/>
      <c r="R545" s="838"/>
      <c r="S545" s="838"/>
      <c r="U545" s="371"/>
      <c r="Y545" s="389" t="s">
        <v>158</v>
      </c>
      <c r="Z545" s="837">
        <f t="shared" si="23"/>
        <v>0.65059999999999441</v>
      </c>
    </row>
    <row r="546" spans="12:26" s="292" customFormat="1" x14ac:dyDescent="0.2">
      <c r="L546" s="279"/>
      <c r="M546" s="279"/>
      <c r="N546" s="279"/>
      <c r="O546" s="279"/>
      <c r="P546" s="838"/>
      <c r="Q546" s="838"/>
      <c r="R546" s="838"/>
      <c r="S546" s="838"/>
      <c r="U546" s="371"/>
      <c r="Y546" s="389" t="s">
        <v>158</v>
      </c>
      <c r="Z546" s="837">
        <f t="shared" si="23"/>
        <v>0.65069999999999439</v>
      </c>
    </row>
    <row r="547" spans="12:26" s="292" customFormat="1" x14ac:dyDescent="0.2">
      <c r="L547" s="279"/>
      <c r="M547" s="279"/>
      <c r="N547" s="279"/>
      <c r="O547" s="279"/>
      <c r="P547" s="838"/>
      <c r="Q547" s="838"/>
      <c r="R547" s="838"/>
      <c r="S547" s="838"/>
      <c r="U547" s="371"/>
      <c r="Y547" s="389" t="s">
        <v>158</v>
      </c>
      <c r="Z547" s="837">
        <f t="shared" si="23"/>
        <v>0.65079999999999438</v>
      </c>
    </row>
    <row r="548" spans="12:26" s="292" customFormat="1" x14ac:dyDescent="0.2">
      <c r="L548" s="279"/>
      <c r="M548" s="279"/>
      <c r="N548" s="279"/>
      <c r="O548" s="279"/>
      <c r="P548" s="838"/>
      <c r="Q548" s="838"/>
      <c r="R548" s="838"/>
      <c r="S548" s="838"/>
      <c r="U548" s="371"/>
      <c r="Y548" s="389" t="s">
        <v>158</v>
      </c>
      <c r="Z548" s="837">
        <f t="shared" si="23"/>
        <v>0.65089999999999437</v>
      </c>
    </row>
    <row r="549" spans="12:26" s="292" customFormat="1" x14ac:dyDescent="0.2">
      <c r="L549" s="279"/>
      <c r="M549" s="279"/>
      <c r="N549" s="279"/>
      <c r="O549" s="279"/>
      <c r="P549" s="838"/>
      <c r="Q549" s="838"/>
      <c r="R549" s="838"/>
      <c r="S549" s="838"/>
      <c r="U549" s="371"/>
      <c r="Y549" s="389" t="s">
        <v>158</v>
      </c>
      <c r="Z549" s="837">
        <f t="shared" si="23"/>
        <v>0.65099999999999436</v>
      </c>
    </row>
    <row r="550" spans="12:26" s="292" customFormat="1" x14ac:dyDescent="0.2">
      <c r="L550" s="279"/>
      <c r="M550" s="279"/>
      <c r="N550" s="279"/>
      <c r="O550" s="279"/>
      <c r="P550" s="838"/>
      <c r="Q550" s="838"/>
      <c r="R550" s="838"/>
      <c r="S550" s="838"/>
      <c r="U550" s="371"/>
      <c r="Y550" s="389" t="s">
        <v>158</v>
      </c>
      <c r="Z550" s="837">
        <f t="shared" si="23"/>
        <v>0.65109999999999435</v>
      </c>
    </row>
    <row r="551" spans="12:26" s="292" customFormat="1" x14ac:dyDescent="0.2">
      <c r="L551" s="279"/>
      <c r="M551" s="279"/>
      <c r="N551" s="279"/>
      <c r="O551" s="279"/>
      <c r="P551" s="838"/>
      <c r="Q551" s="838"/>
      <c r="R551" s="838"/>
      <c r="S551" s="838"/>
      <c r="U551" s="371"/>
      <c r="Y551" s="389" t="s">
        <v>158</v>
      </c>
      <c r="Z551" s="837">
        <f t="shared" si="23"/>
        <v>0.65119999999999434</v>
      </c>
    </row>
    <row r="552" spans="12:26" s="292" customFormat="1" x14ac:dyDescent="0.2">
      <c r="L552" s="279"/>
      <c r="M552" s="279"/>
      <c r="N552" s="279"/>
      <c r="O552" s="279"/>
      <c r="P552" s="838"/>
      <c r="Q552" s="838"/>
      <c r="R552" s="838"/>
      <c r="S552" s="838"/>
      <c r="U552" s="371"/>
      <c r="Y552" s="389" t="s">
        <v>158</v>
      </c>
      <c r="Z552" s="837">
        <f t="shared" si="23"/>
        <v>0.65129999999999433</v>
      </c>
    </row>
    <row r="553" spans="12:26" s="292" customFormat="1" x14ac:dyDescent="0.2">
      <c r="L553" s="279"/>
      <c r="M553" s="279"/>
      <c r="N553" s="279"/>
      <c r="O553" s="279"/>
      <c r="P553" s="838"/>
      <c r="Q553" s="838"/>
      <c r="R553" s="838"/>
      <c r="S553" s="838"/>
      <c r="U553" s="371"/>
      <c r="Y553" s="389" t="s">
        <v>158</v>
      </c>
      <c r="Z553" s="837">
        <f t="shared" ref="Z553:Z616" si="24">SUM(Z552+0.01%)</f>
        <v>0.65139999999999432</v>
      </c>
    </row>
    <row r="554" spans="12:26" s="292" customFormat="1" x14ac:dyDescent="0.2">
      <c r="L554" s="279"/>
      <c r="M554" s="279"/>
      <c r="N554" s="279"/>
      <c r="O554" s="279"/>
      <c r="P554" s="838"/>
      <c r="Q554" s="838"/>
      <c r="R554" s="838"/>
      <c r="S554" s="838"/>
      <c r="U554" s="371"/>
      <c r="Y554" s="389" t="s">
        <v>158</v>
      </c>
      <c r="Z554" s="837">
        <f t="shared" si="24"/>
        <v>0.65149999999999431</v>
      </c>
    </row>
    <row r="555" spans="12:26" s="292" customFormat="1" x14ac:dyDescent="0.2">
      <c r="L555" s="279"/>
      <c r="M555" s="279"/>
      <c r="N555" s="279"/>
      <c r="O555" s="279"/>
      <c r="P555" s="838"/>
      <c r="Q555" s="838"/>
      <c r="R555" s="838"/>
      <c r="S555" s="838"/>
      <c r="U555" s="371"/>
      <c r="Y555" s="389" t="s">
        <v>158</v>
      </c>
      <c r="Z555" s="837">
        <f t="shared" si="24"/>
        <v>0.65159999999999429</v>
      </c>
    </row>
    <row r="556" spans="12:26" s="292" customFormat="1" x14ac:dyDescent="0.2">
      <c r="L556" s="279"/>
      <c r="M556" s="279"/>
      <c r="N556" s="279"/>
      <c r="O556" s="279"/>
      <c r="P556" s="838"/>
      <c r="Q556" s="838"/>
      <c r="R556" s="838"/>
      <c r="S556" s="838"/>
      <c r="U556" s="371"/>
      <c r="Y556" s="389" t="s">
        <v>158</v>
      </c>
      <c r="Z556" s="837">
        <f t="shared" si="24"/>
        <v>0.65169999999999428</v>
      </c>
    </row>
    <row r="557" spans="12:26" s="292" customFormat="1" x14ac:dyDescent="0.2">
      <c r="L557" s="279"/>
      <c r="M557" s="279"/>
      <c r="N557" s="279"/>
      <c r="O557" s="279"/>
      <c r="P557" s="838"/>
      <c r="Q557" s="838"/>
      <c r="R557" s="838"/>
      <c r="S557" s="838"/>
      <c r="U557" s="371"/>
      <c r="Y557" s="389" t="s">
        <v>158</v>
      </c>
      <c r="Z557" s="837">
        <f t="shared" si="24"/>
        <v>0.65179999999999427</v>
      </c>
    </row>
    <row r="558" spans="12:26" s="292" customFormat="1" x14ac:dyDescent="0.2">
      <c r="L558" s="279"/>
      <c r="M558" s="279"/>
      <c r="N558" s="279"/>
      <c r="O558" s="279"/>
      <c r="P558" s="838"/>
      <c r="Q558" s="838"/>
      <c r="R558" s="838"/>
      <c r="S558" s="838"/>
      <c r="U558" s="371"/>
      <c r="Y558" s="389" t="s">
        <v>158</v>
      </c>
      <c r="Z558" s="837">
        <f t="shared" si="24"/>
        <v>0.65189999999999426</v>
      </c>
    </row>
    <row r="559" spans="12:26" s="292" customFormat="1" x14ac:dyDescent="0.2">
      <c r="L559" s="279"/>
      <c r="M559" s="279"/>
      <c r="N559" s="279"/>
      <c r="O559" s="279"/>
      <c r="P559" s="838"/>
      <c r="Q559" s="838"/>
      <c r="R559" s="838"/>
      <c r="S559" s="838"/>
      <c r="U559" s="371"/>
      <c r="Y559" s="389" t="s">
        <v>158</v>
      </c>
      <c r="Z559" s="837">
        <f t="shared" si="24"/>
        <v>0.65199999999999425</v>
      </c>
    </row>
    <row r="560" spans="12:26" s="292" customFormat="1" x14ac:dyDescent="0.2">
      <c r="L560" s="279"/>
      <c r="M560" s="279"/>
      <c r="N560" s="279"/>
      <c r="O560" s="279"/>
      <c r="P560" s="838"/>
      <c r="Q560" s="838"/>
      <c r="R560" s="838"/>
      <c r="S560" s="838"/>
      <c r="U560" s="371"/>
      <c r="Y560" s="389" t="s">
        <v>158</v>
      </c>
      <c r="Z560" s="837">
        <f t="shared" si="24"/>
        <v>0.65209999999999424</v>
      </c>
    </row>
    <row r="561" spans="12:26" s="292" customFormat="1" x14ac:dyDescent="0.2">
      <c r="L561" s="279"/>
      <c r="M561" s="279"/>
      <c r="N561" s="279"/>
      <c r="O561" s="279"/>
      <c r="P561" s="838"/>
      <c r="Q561" s="838"/>
      <c r="R561" s="838"/>
      <c r="S561" s="838"/>
      <c r="U561" s="371"/>
      <c r="Y561" s="389" t="s">
        <v>158</v>
      </c>
      <c r="Z561" s="837">
        <f t="shared" si="24"/>
        <v>0.65219999999999423</v>
      </c>
    </row>
    <row r="562" spans="12:26" s="292" customFormat="1" x14ac:dyDescent="0.2">
      <c r="L562" s="279"/>
      <c r="M562" s="279"/>
      <c r="N562" s="279"/>
      <c r="O562" s="279"/>
      <c r="P562" s="838"/>
      <c r="Q562" s="838"/>
      <c r="R562" s="838"/>
      <c r="S562" s="838"/>
      <c r="U562" s="371"/>
      <c r="Y562" s="389" t="s">
        <v>158</v>
      </c>
      <c r="Z562" s="837">
        <f t="shared" si="24"/>
        <v>0.65229999999999422</v>
      </c>
    </row>
    <row r="563" spans="12:26" s="292" customFormat="1" x14ac:dyDescent="0.2">
      <c r="L563" s="279"/>
      <c r="M563" s="279"/>
      <c r="N563" s="279"/>
      <c r="O563" s="279"/>
      <c r="P563" s="838"/>
      <c r="Q563" s="838"/>
      <c r="R563" s="838"/>
      <c r="S563" s="838"/>
      <c r="U563" s="371"/>
      <c r="Y563" s="389" t="s">
        <v>158</v>
      </c>
      <c r="Z563" s="837">
        <f t="shared" si="24"/>
        <v>0.65239999999999421</v>
      </c>
    </row>
    <row r="564" spans="12:26" s="292" customFormat="1" x14ac:dyDescent="0.2">
      <c r="L564" s="279"/>
      <c r="M564" s="279"/>
      <c r="N564" s="279"/>
      <c r="O564" s="279"/>
      <c r="P564" s="838"/>
      <c r="Q564" s="838"/>
      <c r="R564" s="838"/>
      <c r="S564" s="838"/>
      <c r="U564" s="371"/>
      <c r="Y564" s="389" t="s">
        <v>158</v>
      </c>
      <c r="Z564" s="837">
        <f t="shared" si="24"/>
        <v>0.6524999999999942</v>
      </c>
    </row>
    <row r="565" spans="12:26" s="292" customFormat="1" x14ac:dyDescent="0.2">
      <c r="L565" s="279"/>
      <c r="M565" s="279"/>
      <c r="N565" s="279"/>
      <c r="O565" s="279"/>
      <c r="P565" s="838"/>
      <c r="Q565" s="838"/>
      <c r="R565" s="838"/>
      <c r="S565" s="838"/>
      <c r="U565" s="371"/>
      <c r="Y565" s="389" t="s">
        <v>158</v>
      </c>
      <c r="Z565" s="837">
        <f t="shared" si="24"/>
        <v>0.65259999999999418</v>
      </c>
    </row>
    <row r="566" spans="12:26" s="292" customFormat="1" x14ac:dyDescent="0.2">
      <c r="L566" s="279"/>
      <c r="M566" s="279"/>
      <c r="N566" s="279"/>
      <c r="O566" s="279"/>
      <c r="P566" s="838"/>
      <c r="Q566" s="838"/>
      <c r="R566" s="838"/>
      <c r="S566" s="838"/>
      <c r="U566" s="371"/>
      <c r="Y566" s="389" t="s">
        <v>158</v>
      </c>
      <c r="Z566" s="837">
        <f t="shared" si="24"/>
        <v>0.65269999999999417</v>
      </c>
    </row>
    <row r="567" spans="12:26" s="292" customFormat="1" x14ac:dyDescent="0.2">
      <c r="L567" s="279"/>
      <c r="M567" s="279"/>
      <c r="N567" s="279"/>
      <c r="O567" s="279"/>
      <c r="P567" s="838"/>
      <c r="Q567" s="838"/>
      <c r="R567" s="838"/>
      <c r="S567" s="838"/>
      <c r="U567" s="371"/>
      <c r="Y567" s="389" t="s">
        <v>158</v>
      </c>
      <c r="Z567" s="837">
        <f t="shared" si="24"/>
        <v>0.65279999999999416</v>
      </c>
    </row>
    <row r="568" spans="12:26" s="292" customFormat="1" x14ac:dyDescent="0.2">
      <c r="L568" s="279"/>
      <c r="M568" s="279"/>
      <c r="N568" s="279"/>
      <c r="O568" s="279"/>
      <c r="P568" s="838"/>
      <c r="Q568" s="838"/>
      <c r="R568" s="838"/>
      <c r="S568" s="838"/>
      <c r="U568" s="371"/>
      <c r="Y568" s="389" t="s">
        <v>158</v>
      </c>
      <c r="Z568" s="837">
        <f t="shared" si="24"/>
        <v>0.65289999999999415</v>
      </c>
    </row>
    <row r="569" spans="12:26" s="292" customFormat="1" x14ac:dyDescent="0.2">
      <c r="L569" s="279"/>
      <c r="M569" s="279"/>
      <c r="N569" s="279"/>
      <c r="O569" s="279"/>
      <c r="P569" s="838"/>
      <c r="Q569" s="838"/>
      <c r="R569" s="838"/>
      <c r="S569" s="838"/>
      <c r="U569" s="371"/>
      <c r="Y569" s="389" t="s">
        <v>158</v>
      </c>
      <c r="Z569" s="837">
        <f t="shared" si="24"/>
        <v>0.65299999999999414</v>
      </c>
    </row>
    <row r="570" spans="12:26" s="292" customFormat="1" x14ac:dyDescent="0.2">
      <c r="L570" s="279"/>
      <c r="M570" s="279"/>
      <c r="N570" s="279"/>
      <c r="O570" s="279"/>
      <c r="P570" s="838"/>
      <c r="Q570" s="838"/>
      <c r="R570" s="838"/>
      <c r="S570" s="838"/>
      <c r="U570" s="371"/>
      <c r="Y570" s="389" t="s">
        <v>158</v>
      </c>
      <c r="Z570" s="837">
        <f t="shared" si="24"/>
        <v>0.65309999999999413</v>
      </c>
    </row>
    <row r="571" spans="12:26" s="292" customFormat="1" x14ac:dyDescent="0.2">
      <c r="L571" s="279"/>
      <c r="M571" s="279"/>
      <c r="N571" s="279"/>
      <c r="O571" s="279"/>
      <c r="P571" s="838"/>
      <c r="Q571" s="838"/>
      <c r="R571" s="838"/>
      <c r="S571" s="838"/>
      <c r="U571" s="371"/>
      <c r="Y571" s="389" t="s">
        <v>158</v>
      </c>
      <c r="Z571" s="837">
        <f t="shared" si="24"/>
        <v>0.65319999999999412</v>
      </c>
    </row>
    <row r="572" spans="12:26" s="292" customFormat="1" x14ac:dyDescent="0.2">
      <c r="L572" s="279"/>
      <c r="M572" s="279"/>
      <c r="N572" s="279"/>
      <c r="O572" s="279"/>
      <c r="P572" s="838"/>
      <c r="Q572" s="838"/>
      <c r="R572" s="838"/>
      <c r="S572" s="838"/>
      <c r="U572" s="371"/>
      <c r="Y572" s="389" t="s">
        <v>158</v>
      </c>
      <c r="Z572" s="837">
        <f t="shared" si="24"/>
        <v>0.65329999999999411</v>
      </c>
    </row>
    <row r="573" spans="12:26" s="292" customFormat="1" x14ac:dyDescent="0.2">
      <c r="L573" s="279"/>
      <c r="M573" s="279"/>
      <c r="N573" s="279"/>
      <c r="O573" s="279"/>
      <c r="P573" s="838"/>
      <c r="Q573" s="838"/>
      <c r="R573" s="838"/>
      <c r="S573" s="838"/>
      <c r="U573" s="371"/>
      <c r="Y573" s="389" t="s">
        <v>158</v>
      </c>
      <c r="Z573" s="837">
        <f t="shared" si="24"/>
        <v>0.6533999999999941</v>
      </c>
    </row>
    <row r="574" spans="12:26" s="292" customFormat="1" x14ac:dyDescent="0.2">
      <c r="L574" s="279"/>
      <c r="M574" s="279"/>
      <c r="N574" s="279"/>
      <c r="O574" s="279"/>
      <c r="P574" s="838"/>
      <c r="Q574" s="838"/>
      <c r="R574" s="838"/>
      <c r="S574" s="838"/>
      <c r="U574" s="371"/>
      <c r="Y574" s="389" t="s">
        <v>158</v>
      </c>
      <c r="Z574" s="837">
        <f t="shared" si="24"/>
        <v>0.65349999999999409</v>
      </c>
    </row>
    <row r="575" spans="12:26" s="292" customFormat="1" x14ac:dyDescent="0.2">
      <c r="L575" s="279"/>
      <c r="M575" s="279"/>
      <c r="N575" s="279"/>
      <c r="O575" s="279"/>
      <c r="P575" s="838"/>
      <c r="Q575" s="838"/>
      <c r="R575" s="838"/>
      <c r="S575" s="838"/>
      <c r="U575" s="371"/>
      <c r="Y575" s="389" t="s">
        <v>158</v>
      </c>
      <c r="Z575" s="837">
        <f t="shared" si="24"/>
        <v>0.65359999999999407</v>
      </c>
    </row>
    <row r="576" spans="12:26" s="292" customFormat="1" x14ac:dyDescent="0.2">
      <c r="L576" s="279"/>
      <c r="M576" s="279"/>
      <c r="N576" s="279"/>
      <c r="O576" s="279"/>
      <c r="P576" s="838"/>
      <c r="Q576" s="838"/>
      <c r="R576" s="838"/>
      <c r="S576" s="838"/>
      <c r="U576" s="371"/>
      <c r="Y576" s="389" t="s">
        <v>158</v>
      </c>
      <c r="Z576" s="837">
        <f t="shared" si="24"/>
        <v>0.65369999999999406</v>
      </c>
    </row>
    <row r="577" spans="12:26" s="292" customFormat="1" x14ac:dyDescent="0.2">
      <c r="L577" s="279"/>
      <c r="M577" s="279"/>
      <c r="N577" s="279"/>
      <c r="O577" s="279"/>
      <c r="P577" s="838"/>
      <c r="Q577" s="838"/>
      <c r="R577" s="838"/>
      <c r="S577" s="838"/>
      <c r="U577" s="371"/>
      <c r="Y577" s="389" t="s">
        <v>158</v>
      </c>
      <c r="Z577" s="837">
        <f t="shared" si="24"/>
        <v>0.65379999999999405</v>
      </c>
    </row>
    <row r="578" spans="12:26" s="292" customFormat="1" x14ac:dyDescent="0.2">
      <c r="L578" s="279"/>
      <c r="M578" s="279"/>
      <c r="N578" s="279"/>
      <c r="O578" s="279"/>
      <c r="P578" s="838"/>
      <c r="Q578" s="838"/>
      <c r="R578" s="838"/>
      <c r="S578" s="838"/>
      <c r="U578" s="371"/>
      <c r="Y578" s="389" t="s">
        <v>158</v>
      </c>
      <c r="Z578" s="837">
        <f t="shared" si="24"/>
        <v>0.65389999999999404</v>
      </c>
    </row>
    <row r="579" spans="12:26" s="292" customFormat="1" x14ac:dyDescent="0.2">
      <c r="L579" s="279"/>
      <c r="M579" s="279"/>
      <c r="N579" s="279"/>
      <c r="O579" s="279"/>
      <c r="P579" s="838"/>
      <c r="Q579" s="838"/>
      <c r="R579" s="838"/>
      <c r="S579" s="838"/>
      <c r="U579" s="371"/>
      <c r="Y579" s="389" t="s">
        <v>158</v>
      </c>
      <c r="Z579" s="837">
        <f t="shared" si="24"/>
        <v>0.65399999999999403</v>
      </c>
    </row>
    <row r="580" spans="12:26" s="292" customFormat="1" x14ac:dyDescent="0.2">
      <c r="L580" s="279"/>
      <c r="M580" s="279"/>
      <c r="N580" s="279"/>
      <c r="O580" s="279"/>
      <c r="P580" s="838"/>
      <c r="Q580" s="838"/>
      <c r="R580" s="838"/>
      <c r="S580" s="838"/>
      <c r="U580" s="371"/>
      <c r="Y580" s="389" t="s">
        <v>158</v>
      </c>
      <c r="Z580" s="837">
        <f t="shared" si="24"/>
        <v>0.65409999999999402</v>
      </c>
    </row>
    <row r="581" spans="12:26" s="292" customFormat="1" x14ac:dyDescent="0.2">
      <c r="L581" s="279"/>
      <c r="M581" s="279"/>
      <c r="N581" s="279"/>
      <c r="O581" s="279"/>
      <c r="P581" s="838"/>
      <c r="Q581" s="838"/>
      <c r="R581" s="838"/>
      <c r="S581" s="838"/>
      <c r="U581" s="371"/>
      <c r="Y581" s="389" t="s">
        <v>158</v>
      </c>
      <c r="Z581" s="837">
        <f t="shared" si="24"/>
        <v>0.65419999999999401</v>
      </c>
    </row>
    <row r="582" spans="12:26" s="292" customFormat="1" x14ac:dyDescent="0.2">
      <c r="L582" s="279"/>
      <c r="M582" s="279"/>
      <c r="N582" s="279"/>
      <c r="O582" s="279"/>
      <c r="P582" s="838"/>
      <c r="Q582" s="838"/>
      <c r="R582" s="838"/>
      <c r="S582" s="838"/>
      <c r="U582" s="371"/>
      <c r="Y582" s="389" t="s">
        <v>158</v>
      </c>
      <c r="Z582" s="837">
        <f t="shared" si="24"/>
        <v>0.654299999999994</v>
      </c>
    </row>
    <row r="583" spans="12:26" s="292" customFormat="1" x14ac:dyDescent="0.2">
      <c r="L583" s="279"/>
      <c r="M583" s="279"/>
      <c r="N583" s="279"/>
      <c r="O583" s="279"/>
      <c r="P583" s="838"/>
      <c r="Q583" s="838"/>
      <c r="R583" s="838"/>
      <c r="S583" s="838"/>
      <c r="U583" s="371"/>
      <c r="Y583" s="389" t="s">
        <v>158</v>
      </c>
      <c r="Z583" s="837">
        <f t="shared" si="24"/>
        <v>0.65439999999999399</v>
      </c>
    </row>
    <row r="584" spans="12:26" s="292" customFormat="1" x14ac:dyDescent="0.2">
      <c r="L584" s="279"/>
      <c r="M584" s="279"/>
      <c r="N584" s="279"/>
      <c r="O584" s="279"/>
      <c r="P584" s="838"/>
      <c r="Q584" s="838"/>
      <c r="R584" s="838"/>
      <c r="S584" s="838"/>
      <c r="U584" s="371"/>
      <c r="Y584" s="389" t="s">
        <v>158</v>
      </c>
      <c r="Z584" s="837">
        <f t="shared" si="24"/>
        <v>0.65449999999999398</v>
      </c>
    </row>
    <row r="585" spans="12:26" s="292" customFormat="1" x14ac:dyDescent="0.2">
      <c r="L585" s="279"/>
      <c r="M585" s="279"/>
      <c r="N585" s="279"/>
      <c r="O585" s="279"/>
      <c r="P585" s="838"/>
      <c r="Q585" s="838"/>
      <c r="R585" s="838"/>
      <c r="S585" s="838"/>
      <c r="U585" s="371"/>
      <c r="Y585" s="389" t="s">
        <v>158</v>
      </c>
      <c r="Z585" s="837">
        <f t="shared" si="24"/>
        <v>0.65459999999999396</v>
      </c>
    </row>
    <row r="586" spans="12:26" s="292" customFormat="1" x14ac:dyDescent="0.2">
      <c r="L586" s="279"/>
      <c r="M586" s="279"/>
      <c r="N586" s="279"/>
      <c r="O586" s="279"/>
      <c r="P586" s="838"/>
      <c r="Q586" s="838"/>
      <c r="R586" s="838"/>
      <c r="S586" s="838"/>
      <c r="U586" s="371"/>
      <c r="Y586" s="389" t="s">
        <v>158</v>
      </c>
      <c r="Z586" s="837">
        <f t="shared" si="24"/>
        <v>0.65469999999999395</v>
      </c>
    </row>
    <row r="587" spans="12:26" s="292" customFormat="1" x14ac:dyDescent="0.2">
      <c r="L587" s="279"/>
      <c r="M587" s="279"/>
      <c r="N587" s="279"/>
      <c r="O587" s="279"/>
      <c r="P587" s="838"/>
      <c r="Q587" s="838"/>
      <c r="R587" s="838"/>
      <c r="S587" s="838"/>
      <c r="U587" s="371"/>
      <c r="Y587" s="389" t="s">
        <v>158</v>
      </c>
      <c r="Z587" s="837">
        <f t="shared" si="24"/>
        <v>0.65479999999999394</v>
      </c>
    </row>
    <row r="588" spans="12:26" s="292" customFormat="1" x14ac:dyDescent="0.2">
      <c r="L588" s="279"/>
      <c r="M588" s="279"/>
      <c r="N588" s="279"/>
      <c r="O588" s="279"/>
      <c r="P588" s="838"/>
      <c r="Q588" s="838"/>
      <c r="R588" s="838"/>
      <c r="S588" s="838"/>
      <c r="U588" s="371"/>
      <c r="Y588" s="389" t="s">
        <v>158</v>
      </c>
      <c r="Z588" s="837">
        <f t="shared" si="24"/>
        <v>0.65489999999999393</v>
      </c>
    </row>
    <row r="589" spans="12:26" s="292" customFormat="1" x14ac:dyDescent="0.2">
      <c r="L589" s="279"/>
      <c r="M589" s="279"/>
      <c r="N589" s="279"/>
      <c r="O589" s="279"/>
      <c r="P589" s="838"/>
      <c r="Q589" s="838"/>
      <c r="R589" s="838"/>
      <c r="S589" s="838"/>
      <c r="U589" s="371"/>
      <c r="Y589" s="389" t="s">
        <v>158</v>
      </c>
      <c r="Z589" s="837">
        <f t="shared" si="24"/>
        <v>0.65499999999999392</v>
      </c>
    </row>
    <row r="590" spans="12:26" s="292" customFormat="1" x14ac:dyDescent="0.2">
      <c r="L590" s="279"/>
      <c r="M590" s="279"/>
      <c r="N590" s="279"/>
      <c r="O590" s="279"/>
      <c r="P590" s="838"/>
      <c r="Q590" s="838"/>
      <c r="R590" s="838"/>
      <c r="S590" s="838"/>
      <c r="U590" s="371"/>
      <c r="Y590" s="389" t="s">
        <v>158</v>
      </c>
      <c r="Z590" s="837">
        <f t="shared" si="24"/>
        <v>0.65509999999999391</v>
      </c>
    </row>
    <row r="591" spans="12:26" s="292" customFormat="1" x14ac:dyDescent="0.2">
      <c r="L591" s="279"/>
      <c r="M591" s="279"/>
      <c r="N591" s="279"/>
      <c r="O591" s="279"/>
      <c r="P591" s="838"/>
      <c r="Q591" s="838"/>
      <c r="R591" s="838"/>
      <c r="S591" s="838"/>
      <c r="U591" s="371"/>
      <c r="Y591" s="389" t="s">
        <v>158</v>
      </c>
      <c r="Z591" s="837">
        <f t="shared" si="24"/>
        <v>0.6551999999999939</v>
      </c>
    </row>
    <row r="592" spans="12:26" s="292" customFormat="1" x14ac:dyDescent="0.2">
      <c r="L592" s="279"/>
      <c r="M592" s="279"/>
      <c r="N592" s="279"/>
      <c r="O592" s="279"/>
      <c r="P592" s="838"/>
      <c r="Q592" s="838"/>
      <c r="R592" s="838"/>
      <c r="S592" s="838"/>
      <c r="U592" s="371"/>
      <c r="Y592" s="389" t="s">
        <v>158</v>
      </c>
      <c r="Z592" s="837">
        <f t="shared" si="24"/>
        <v>0.65529999999999389</v>
      </c>
    </row>
    <row r="593" spans="12:26" s="292" customFormat="1" x14ac:dyDescent="0.2">
      <c r="L593" s="279"/>
      <c r="M593" s="279"/>
      <c r="N593" s="279"/>
      <c r="O593" s="279"/>
      <c r="P593" s="838"/>
      <c r="Q593" s="838"/>
      <c r="R593" s="838"/>
      <c r="S593" s="838"/>
      <c r="U593" s="371"/>
      <c r="Y593" s="389" t="s">
        <v>158</v>
      </c>
      <c r="Z593" s="837">
        <f t="shared" si="24"/>
        <v>0.65539999999999388</v>
      </c>
    </row>
    <row r="594" spans="12:26" s="292" customFormat="1" x14ac:dyDescent="0.2">
      <c r="L594" s="279"/>
      <c r="M594" s="279"/>
      <c r="N594" s="279"/>
      <c r="O594" s="279"/>
      <c r="P594" s="838"/>
      <c r="Q594" s="838"/>
      <c r="R594" s="838"/>
      <c r="S594" s="838"/>
      <c r="U594" s="371"/>
      <c r="Y594" s="389" t="s">
        <v>158</v>
      </c>
      <c r="Z594" s="837">
        <f t="shared" si="24"/>
        <v>0.65549999999999387</v>
      </c>
    </row>
    <row r="595" spans="12:26" s="292" customFormat="1" x14ac:dyDescent="0.2">
      <c r="L595" s="279"/>
      <c r="M595" s="279"/>
      <c r="N595" s="279"/>
      <c r="O595" s="279"/>
      <c r="P595" s="838"/>
      <c r="Q595" s="838"/>
      <c r="R595" s="838"/>
      <c r="S595" s="838"/>
      <c r="U595" s="371"/>
      <c r="Y595" s="389" t="s">
        <v>158</v>
      </c>
      <c r="Z595" s="837">
        <f t="shared" si="24"/>
        <v>0.65559999999999385</v>
      </c>
    </row>
    <row r="596" spans="12:26" s="292" customFormat="1" x14ac:dyDescent="0.2">
      <c r="L596" s="279"/>
      <c r="M596" s="279"/>
      <c r="N596" s="279"/>
      <c r="O596" s="279"/>
      <c r="P596" s="838"/>
      <c r="Q596" s="838"/>
      <c r="R596" s="838"/>
      <c r="S596" s="838"/>
      <c r="U596" s="371"/>
      <c r="Y596" s="389" t="s">
        <v>158</v>
      </c>
      <c r="Z596" s="837">
        <f t="shared" si="24"/>
        <v>0.65569999999999384</v>
      </c>
    </row>
    <row r="597" spans="12:26" s="292" customFormat="1" x14ac:dyDescent="0.2">
      <c r="L597" s="279"/>
      <c r="M597" s="279"/>
      <c r="N597" s="279"/>
      <c r="O597" s="279"/>
      <c r="P597" s="838"/>
      <c r="Q597" s="838"/>
      <c r="R597" s="838"/>
      <c r="S597" s="838"/>
      <c r="U597" s="371"/>
      <c r="Y597" s="389" t="s">
        <v>158</v>
      </c>
      <c r="Z597" s="837">
        <f t="shared" si="24"/>
        <v>0.65579999999999383</v>
      </c>
    </row>
    <row r="598" spans="12:26" s="292" customFormat="1" x14ac:dyDescent="0.2">
      <c r="L598" s="279"/>
      <c r="M598" s="279"/>
      <c r="N598" s="279"/>
      <c r="O598" s="279"/>
      <c r="P598" s="838"/>
      <c r="Q598" s="838"/>
      <c r="R598" s="838"/>
      <c r="S598" s="838"/>
      <c r="U598" s="371"/>
      <c r="Y598" s="389" t="s">
        <v>158</v>
      </c>
      <c r="Z598" s="837">
        <f t="shared" si="24"/>
        <v>0.65589999999999382</v>
      </c>
    </row>
    <row r="599" spans="12:26" s="292" customFormat="1" x14ac:dyDescent="0.2">
      <c r="L599" s="279"/>
      <c r="M599" s="279"/>
      <c r="N599" s="279"/>
      <c r="O599" s="279"/>
      <c r="P599" s="838"/>
      <c r="Q599" s="838"/>
      <c r="R599" s="838"/>
      <c r="S599" s="838"/>
      <c r="U599" s="371"/>
      <c r="Y599" s="389" t="s">
        <v>158</v>
      </c>
      <c r="Z599" s="837">
        <f t="shared" si="24"/>
        <v>0.65599999999999381</v>
      </c>
    </row>
    <row r="600" spans="12:26" s="292" customFormat="1" x14ac:dyDescent="0.2">
      <c r="L600" s="279"/>
      <c r="M600" s="279"/>
      <c r="N600" s="279"/>
      <c r="O600" s="279"/>
      <c r="P600" s="838"/>
      <c r="Q600" s="838"/>
      <c r="R600" s="838"/>
      <c r="S600" s="838"/>
      <c r="U600" s="371"/>
      <c r="Y600" s="389" t="s">
        <v>158</v>
      </c>
      <c r="Z600" s="837">
        <f t="shared" si="24"/>
        <v>0.6560999999999938</v>
      </c>
    </row>
    <row r="601" spans="12:26" s="292" customFormat="1" x14ac:dyDescent="0.2">
      <c r="L601" s="279"/>
      <c r="M601" s="279"/>
      <c r="N601" s="279"/>
      <c r="O601" s="279"/>
      <c r="P601" s="838"/>
      <c r="Q601" s="838"/>
      <c r="R601" s="838"/>
      <c r="S601" s="838"/>
      <c r="U601" s="371"/>
      <c r="Y601" s="389" t="s">
        <v>158</v>
      </c>
      <c r="Z601" s="837">
        <f t="shared" si="24"/>
        <v>0.65619999999999379</v>
      </c>
    </row>
    <row r="602" spans="12:26" s="292" customFormat="1" x14ac:dyDescent="0.2">
      <c r="L602" s="279"/>
      <c r="M602" s="279"/>
      <c r="N602" s="279"/>
      <c r="O602" s="279"/>
      <c r="P602" s="838"/>
      <c r="Q602" s="838"/>
      <c r="R602" s="838"/>
      <c r="S602" s="838"/>
      <c r="U602" s="371"/>
      <c r="Y602" s="389" t="s">
        <v>158</v>
      </c>
      <c r="Z602" s="837">
        <f t="shared" si="24"/>
        <v>0.65629999999999378</v>
      </c>
    </row>
    <row r="603" spans="12:26" s="292" customFormat="1" x14ac:dyDescent="0.2">
      <c r="L603" s="279"/>
      <c r="M603" s="279"/>
      <c r="N603" s="279"/>
      <c r="O603" s="279"/>
      <c r="P603" s="838"/>
      <c r="Q603" s="838"/>
      <c r="R603" s="838"/>
      <c r="S603" s="838"/>
      <c r="U603" s="371"/>
      <c r="Y603" s="389" t="s">
        <v>158</v>
      </c>
      <c r="Z603" s="837">
        <f t="shared" si="24"/>
        <v>0.65639999999999377</v>
      </c>
    </row>
    <row r="604" spans="12:26" s="292" customFormat="1" x14ac:dyDescent="0.2">
      <c r="L604" s="279"/>
      <c r="M604" s="279"/>
      <c r="N604" s="279"/>
      <c r="O604" s="279"/>
      <c r="P604" s="838"/>
      <c r="Q604" s="838"/>
      <c r="R604" s="838"/>
      <c r="S604" s="838"/>
      <c r="U604" s="371"/>
      <c r="Y604" s="389" t="s">
        <v>158</v>
      </c>
      <c r="Z604" s="837">
        <f t="shared" si="24"/>
        <v>0.65649999999999376</v>
      </c>
    </row>
    <row r="605" spans="12:26" s="292" customFormat="1" x14ac:dyDescent="0.2">
      <c r="L605" s="279"/>
      <c r="M605" s="279"/>
      <c r="N605" s="279"/>
      <c r="O605" s="279"/>
      <c r="P605" s="838"/>
      <c r="Q605" s="838"/>
      <c r="R605" s="838"/>
      <c r="S605" s="838"/>
      <c r="U605" s="371"/>
      <c r="Y605" s="389" t="s">
        <v>158</v>
      </c>
      <c r="Z605" s="837">
        <f t="shared" si="24"/>
        <v>0.65659999999999374</v>
      </c>
    </row>
    <row r="606" spans="12:26" s="292" customFormat="1" x14ac:dyDescent="0.2">
      <c r="L606" s="279"/>
      <c r="M606" s="279"/>
      <c r="N606" s="279"/>
      <c r="O606" s="279"/>
      <c r="P606" s="838"/>
      <c r="Q606" s="838"/>
      <c r="R606" s="838"/>
      <c r="S606" s="838"/>
      <c r="U606" s="371"/>
      <c r="Y606" s="389" t="s">
        <v>158</v>
      </c>
      <c r="Z606" s="837">
        <f t="shared" si="24"/>
        <v>0.65669999999999373</v>
      </c>
    </row>
    <row r="607" spans="12:26" s="292" customFormat="1" x14ac:dyDescent="0.2">
      <c r="L607" s="279"/>
      <c r="M607" s="279"/>
      <c r="N607" s="279"/>
      <c r="O607" s="279"/>
      <c r="P607" s="838"/>
      <c r="Q607" s="838"/>
      <c r="R607" s="838"/>
      <c r="S607" s="838"/>
      <c r="U607" s="371"/>
      <c r="Y607" s="389" t="s">
        <v>158</v>
      </c>
      <c r="Z607" s="837">
        <f t="shared" si="24"/>
        <v>0.65679999999999372</v>
      </c>
    </row>
    <row r="608" spans="12:26" s="292" customFormat="1" x14ac:dyDescent="0.2">
      <c r="L608" s="279"/>
      <c r="M608" s="279"/>
      <c r="N608" s="279"/>
      <c r="O608" s="279"/>
      <c r="P608" s="838"/>
      <c r="Q608" s="838"/>
      <c r="R608" s="838"/>
      <c r="S608" s="838"/>
      <c r="U608" s="371"/>
      <c r="Y608" s="389" t="s">
        <v>158</v>
      </c>
      <c r="Z608" s="837">
        <f t="shared" si="24"/>
        <v>0.65689999999999371</v>
      </c>
    </row>
    <row r="609" spans="12:26" s="292" customFormat="1" x14ac:dyDescent="0.2">
      <c r="L609" s="279"/>
      <c r="M609" s="279"/>
      <c r="N609" s="279"/>
      <c r="O609" s="279"/>
      <c r="P609" s="838"/>
      <c r="Q609" s="838"/>
      <c r="R609" s="838"/>
      <c r="S609" s="838"/>
      <c r="U609" s="371"/>
      <c r="Y609" s="389" t="s">
        <v>158</v>
      </c>
      <c r="Z609" s="837">
        <f t="shared" si="24"/>
        <v>0.6569999999999937</v>
      </c>
    </row>
    <row r="610" spans="12:26" s="292" customFormat="1" x14ac:dyDescent="0.2">
      <c r="L610" s="279"/>
      <c r="M610" s="279"/>
      <c r="N610" s="279"/>
      <c r="O610" s="279"/>
      <c r="P610" s="838"/>
      <c r="Q610" s="838"/>
      <c r="R610" s="838"/>
      <c r="S610" s="838"/>
      <c r="U610" s="371"/>
      <c r="Y610" s="389" t="s">
        <v>158</v>
      </c>
      <c r="Z610" s="837">
        <f t="shared" si="24"/>
        <v>0.65709999999999369</v>
      </c>
    </row>
    <row r="611" spans="12:26" s="292" customFormat="1" x14ac:dyDescent="0.2">
      <c r="L611" s="279"/>
      <c r="M611" s="279"/>
      <c r="N611" s="279"/>
      <c r="O611" s="279"/>
      <c r="P611" s="838"/>
      <c r="Q611" s="838"/>
      <c r="R611" s="838"/>
      <c r="S611" s="838"/>
      <c r="U611" s="371"/>
      <c r="Y611" s="389" t="s">
        <v>158</v>
      </c>
      <c r="Z611" s="837">
        <f t="shared" si="24"/>
        <v>0.65719999999999368</v>
      </c>
    </row>
    <row r="612" spans="12:26" s="292" customFormat="1" x14ac:dyDescent="0.2">
      <c r="L612" s="279"/>
      <c r="M612" s="279"/>
      <c r="N612" s="279"/>
      <c r="O612" s="279"/>
      <c r="P612" s="838"/>
      <c r="Q612" s="838"/>
      <c r="R612" s="838"/>
      <c r="S612" s="838"/>
      <c r="U612" s="371"/>
      <c r="Y612" s="389" t="s">
        <v>158</v>
      </c>
      <c r="Z612" s="837">
        <f t="shared" si="24"/>
        <v>0.65729999999999367</v>
      </c>
    </row>
    <row r="613" spans="12:26" s="292" customFormat="1" x14ac:dyDescent="0.2">
      <c r="L613" s="279"/>
      <c r="M613" s="279"/>
      <c r="N613" s="279"/>
      <c r="O613" s="279"/>
      <c r="P613" s="838"/>
      <c r="Q613" s="838"/>
      <c r="R613" s="838"/>
      <c r="S613" s="838"/>
      <c r="U613" s="371"/>
      <c r="Y613" s="389" t="s">
        <v>158</v>
      </c>
      <c r="Z613" s="837">
        <f t="shared" si="24"/>
        <v>0.65739999999999366</v>
      </c>
    </row>
    <row r="614" spans="12:26" s="292" customFormat="1" x14ac:dyDescent="0.2">
      <c r="L614" s="279"/>
      <c r="M614" s="279"/>
      <c r="N614" s="279"/>
      <c r="O614" s="279"/>
      <c r="P614" s="838"/>
      <c r="Q614" s="838"/>
      <c r="R614" s="838"/>
      <c r="S614" s="838"/>
      <c r="U614" s="371"/>
      <c r="Y614" s="389" t="s">
        <v>158</v>
      </c>
      <c r="Z614" s="837">
        <f t="shared" si="24"/>
        <v>0.65749999999999365</v>
      </c>
    </row>
    <row r="615" spans="12:26" s="292" customFormat="1" x14ac:dyDescent="0.2">
      <c r="L615" s="279"/>
      <c r="M615" s="279"/>
      <c r="N615" s="279"/>
      <c r="O615" s="279"/>
      <c r="P615" s="838"/>
      <c r="Q615" s="838"/>
      <c r="R615" s="838"/>
      <c r="S615" s="838"/>
      <c r="U615" s="371"/>
      <c r="Y615" s="389" t="s">
        <v>158</v>
      </c>
      <c r="Z615" s="837">
        <f t="shared" si="24"/>
        <v>0.65759999999999363</v>
      </c>
    </row>
    <row r="616" spans="12:26" s="292" customFormat="1" x14ac:dyDescent="0.2">
      <c r="L616" s="279"/>
      <c r="M616" s="279"/>
      <c r="N616" s="279"/>
      <c r="O616" s="279"/>
      <c r="P616" s="838"/>
      <c r="Q616" s="838"/>
      <c r="R616" s="838"/>
      <c r="S616" s="838"/>
      <c r="U616" s="371"/>
      <c r="Y616" s="389" t="s">
        <v>158</v>
      </c>
      <c r="Z616" s="837">
        <f t="shared" si="24"/>
        <v>0.65769999999999362</v>
      </c>
    </row>
    <row r="617" spans="12:26" s="292" customFormat="1" x14ac:dyDescent="0.2">
      <c r="L617" s="279"/>
      <c r="M617" s="279"/>
      <c r="N617" s="279"/>
      <c r="O617" s="279"/>
      <c r="P617" s="838"/>
      <c r="Q617" s="838"/>
      <c r="R617" s="838"/>
      <c r="S617" s="838"/>
      <c r="U617" s="371"/>
      <c r="Y617" s="389" t="s">
        <v>158</v>
      </c>
      <c r="Z617" s="837">
        <f t="shared" ref="Z617:Z680" si="25">SUM(Z616+0.01%)</f>
        <v>0.65779999999999361</v>
      </c>
    </row>
    <row r="618" spans="12:26" s="292" customFormat="1" x14ac:dyDescent="0.2">
      <c r="L618" s="279"/>
      <c r="M618" s="279"/>
      <c r="N618" s="279"/>
      <c r="O618" s="279"/>
      <c r="P618" s="838"/>
      <c r="Q618" s="838"/>
      <c r="R618" s="838"/>
      <c r="S618" s="838"/>
      <c r="U618" s="371"/>
      <c r="Y618" s="389" t="s">
        <v>158</v>
      </c>
      <c r="Z618" s="837">
        <f t="shared" si="25"/>
        <v>0.6578999999999936</v>
      </c>
    </row>
    <row r="619" spans="12:26" s="292" customFormat="1" x14ac:dyDescent="0.2">
      <c r="L619" s="279"/>
      <c r="M619" s="279"/>
      <c r="N619" s="279"/>
      <c r="O619" s="279"/>
      <c r="P619" s="838"/>
      <c r="Q619" s="838"/>
      <c r="R619" s="838"/>
      <c r="S619" s="838"/>
      <c r="U619" s="371"/>
      <c r="Y619" s="389" t="s">
        <v>158</v>
      </c>
      <c r="Z619" s="837">
        <f t="shared" si="25"/>
        <v>0.65799999999999359</v>
      </c>
    </row>
    <row r="620" spans="12:26" s="292" customFormat="1" x14ac:dyDescent="0.2">
      <c r="L620" s="279"/>
      <c r="M620" s="279"/>
      <c r="N620" s="279"/>
      <c r="O620" s="279"/>
      <c r="P620" s="838"/>
      <c r="Q620" s="838"/>
      <c r="R620" s="838"/>
      <c r="S620" s="838"/>
      <c r="U620" s="371"/>
      <c r="Y620" s="389" t="s">
        <v>158</v>
      </c>
      <c r="Z620" s="837">
        <f t="shared" si="25"/>
        <v>0.65809999999999358</v>
      </c>
    </row>
    <row r="621" spans="12:26" s="292" customFormat="1" x14ac:dyDescent="0.2">
      <c r="L621" s="279"/>
      <c r="M621" s="279"/>
      <c r="N621" s="279"/>
      <c r="O621" s="279"/>
      <c r="P621" s="838"/>
      <c r="Q621" s="838"/>
      <c r="R621" s="838"/>
      <c r="S621" s="838"/>
      <c r="U621" s="371"/>
      <c r="Y621" s="389" t="s">
        <v>158</v>
      </c>
      <c r="Z621" s="837">
        <f t="shared" si="25"/>
        <v>0.65819999999999357</v>
      </c>
    </row>
    <row r="622" spans="12:26" s="292" customFormat="1" x14ac:dyDescent="0.2">
      <c r="L622" s="279"/>
      <c r="M622" s="279"/>
      <c r="N622" s="279"/>
      <c r="O622" s="279"/>
      <c r="P622" s="838"/>
      <c r="Q622" s="838"/>
      <c r="R622" s="838"/>
      <c r="S622" s="838"/>
      <c r="U622" s="371"/>
      <c r="Y622" s="389" t="s">
        <v>158</v>
      </c>
      <c r="Z622" s="837">
        <f t="shared" si="25"/>
        <v>0.65829999999999356</v>
      </c>
    </row>
    <row r="623" spans="12:26" s="292" customFormat="1" x14ac:dyDescent="0.2">
      <c r="L623" s="279"/>
      <c r="M623" s="279"/>
      <c r="N623" s="279"/>
      <c r="O623" s="279"/>
      <c r="P623" s="838"/>
      <c r="Q623" s="838"/>
      <c r="R623" s="838"/>
      <c r="S623" s="838"/>
      <c r="U623" s="371"/>
      <c r="Y623" s="389" t="s">
        <v>158</v>
      </c>
      <c r="Z623" s="837">
        <f t="shared" si="25"/>
        <v>0.65839999999999355</v>
      </c>
    </row>
    <row r="624" spans="12:26" s="292" customFormat="1" x14ac:dyDescent="0.2">
      <c r="L624" s="279"/>
      <c r="M624" s="279"/>
      <c r="N624" s="279"/>
      <c r="O624" s="279"/>
      <c r="P624" s="838"/>
      <c r="Q624" s="838"/>
      <c r="R624" s="838"/>
      <c r="S624" s="838"/>
      <c r="U624" s="371"/>
      <c r="Y624" s="389" t="s">
        <v>158</v>
      </c>
      <c r="Z624" s="837">
        <f t="shared" si="25"/>
        <v>0.65849999999999353</v>
      </c>
    </row>
    <row r="625" spans="12:26" s="292" customFormat="1" x14ac:dyDescent="0.2">
      <c r="L625" s="279"/>
      <c r="M625" s="279"/>
      <c r="N625" s="279"/>
      <c r="O625" s="279"/>
      <c r="P625" s="838"/>
      <c r="Q625" s="838"/>
      <c r="R625" s="838"/>
      <c r="S625" s="838"/>
      <c r="U625" s="371"/>
      <c r="Y625" s="389" t="s">
        <v>158</v>
      </c>
      <c r="Z625" s="837">
        <f t="shared" si="25"/>
        <v>0.65859999999999352</v>
      </c>
    </row>
    <row r="626" spans="12:26" s="292" customFormat="1" x14ac:dyDescent="0.2">
      <c r="L626" s="279"/>
      <c r="M626" s="279"/>
      <c r="N626" s="279"/>
      <c r="O626" s="279"/>
      <c r="P626" s="838"/>
      <c r="Q626" s="838"/>
      <c r="R626" s="838"/>
      <c r="S626" s="838"/>
      <c r="U626" s="371"/>
      <c r="Y626" s="389" t="s">
        <v>158</v>
      </c>
      <c r="Z626" s="837">
        <f t="shared" si="25"/>
        <v>0.65869999999999351</v>
      </c>
    </row>
    <row r="627" spans="12:26" s="292" customFormat="1" x14ac:dyDescent="0.2">
      <c r="L627" s="279"/>
      <c r="M627" s="279"/>
      <c r="N627" s="279"/>
      <c r="O627" s="279"/>
      <c r="P627" s="838"/>
      <c r="Q627" s="838"/>
      <c r="R627" s="838"/>
      <c r="S627" s="838"/>
      <c r="U627" s="371"/>
      <c r="Y627" s="389" t="s">
        <v>158</v>
      </c>
      <c r="Z627" s="837">
        <f t="shared" si="25"/>
        <v>0.6587999999999935</v>
      </c>
    </row>
    <row r="628" spans="12:26" s="292" customFormat="1" x14ac:dyDescent="0.2">
      <c r="L628" s="279"/>
      <c r="M628" s="279"/>
      <c r="N628" s="279"/>
      <c r="O628" s="279"/>
      <c r="P628" s="838"/>
      <c r="Q628" s="838"/>
      <c r="R628" s="838"/>
      <c r="S628" s="838"/>
      <c r="U628" s="371"/>
      <c r="Y628" s="389" t="s">
        <v>158</v>
      </c>
      <c r="Z628" s="837">
        <f t="shared" si="25"/>
        <v>0.65889999999999349</v>
      </c>
    </row>
    <row r="629" spans="12:26" s="292" customFormat="1" x14ac:dyDescent="0.2">
      <c r="L629" s="279"/>
      <c r="M629" s="279"/>
      <c r="N629" s="279"/>
      <c r="O629" s="279"/>
      <c r="P629" s="838"/>
      <c r="Q629" s="838"/>
      <c r="R629" s="838"/>
      <c r="S629" s="838"/>
      <c r="U629" s="371"/>
      <c r="Y629" s="389" t="s">
        <v>158</v>
      </c>
      <c r="Z629" s="837">
        <f t="shared" si="25"/>
        <v>0.65899999999999348</v>
      </c>
    </row>
    <row r="630" spans="12:26" s="292" customFormat="1" x14ac:dyDescent="0.2">
      <c r="L630" s="279"/>
      <c r="M630" s="279"/>
      <c r="N630" s="279"/>
      <c r="O630" s="279"/>
      <c r="P630" s="838"/>
      <c r="Q630" s="838"/>
      <c r="R630" s="838"/>
      <c r="S630" s="838"/>
      <c r="U630" s="371"/>
      <c r="Y630" s="389" t="s">
        <v>158</v>
      </c>
      <c r="Z630" s="837">
        <f t="shared" si="25"/>
        <v>0.65909999999999347</v>
      </c>
    </row>
    <row r="631" spans="12:26" s="292" customFormat="1" x14ac:dyDescent="0.2">
      <c r="L631" s="279"/>
      <c r="M631" s="279"/>
      <c r="N631" s="279"/>
      <c r="O631" s="279"/>
      <c r="P631" s="838"/>
      <c r="Q631" s="838"/>
      <c r="R631" s="838"/>
      <c r="S631" s="838"/>
      <c r="U631" s="371"/>
      <c r="Y631" s="389" t="s">
        <v>158</v>
      </c>
      <c r="Z631" s="837">
        <f t="shared" si="25"/>
        <v>0.65919999999999346</v>
      </c>
    </row>
    <row r="632" spans="12:26" s="292" customFormat="1" x14ac:dyDescent="0.2">
      <c r="L632" s="279"/>
      <c r="M632" s="279"/>
      <c r="N632" s="279"/>
      <c r="O632" s="279"/>
      <c r="P632" s="838"/>
      <c r="Q632" s="838"/>
      <c r="R632" s="838"/>
      <c r="S632" s="838"/>
      <c r="U632" s="371"/>
      <c r="Y632" s="389" t="s">
        <v>158</v>
      </c>
      <c r="Z632" s="837">
        <f t="shared" si="25"/>
        <v>0.65929999999999345</v>
      </c>
    </row>
    <row r="633" spans="12:26" s="292" customFormat="1" x14ac:dyDescent="0.2">
      <c r="L633" s="279"/>
      <c r="M633" s="279"/>
      <c r="N633" s="279"/>
      <c r="O633" s="279"/>
      <c r="P633" s="838"/>
      <c r="Q633" s="838"/>
      <c r="R633" s="838"/>
      <c r="S633" s="838"/>
      <c r="U633" s="371"/>
      <c r="Y633" s="389" t="s">
        <v>158</v>
      </c>
      <c r="Z633" s="837">
        <f t="shared" si="25"/>
        <v>0.65939999999999344</v>
      </c>
    </row>
    <row r="634" spans="12:26" s="292" customFormat="1" x14ac:dyDescent="0.2">
      <c r="L634" s="279"/>
      <c r="M634" s="279"/>
      <c r="N634" s="279"/>
      <c r="O634" s="279"/>
      <c r="P634" s="838"/>
      <c r="Q634" s="838"/>
      <c r="R634" s="838"/>
      <c r="S634" s="838"/>
      <c r="U634" s="371"/>
      <c r="Y634" s="389" t="s">
        <v>158</v>
      </c>
      <c r="Z634" s="837">
        <f t="shared" si="25"/>
        <v>0.65949999999999342</v>
      </c>
    </row>
    <row r="635" spans="12:26" s="292" customFormat="1" x14ac:dyDescent="0.2">
      <c r="L635" s="279"/>
      <c r="M635" s="279"/>
      <c r="N635" s="279"/>
      <c r="O635" s="279"/>
      <c r="P635" s="838"/>
      <c r="Q635" s="838"/>
      <c r="R635" s="838"/>
      <c r="S635" s="838"/>
      <c r="U635" s="371"/>
      <c r="Y635" s="389" t="s">
        <v>158</v>
      </c>
      <c r="Z635" s="837">
        <f t="shared" si="25"/>
        <v>0.65959999999999341</v>
      </c>
    </row>
    <row r="636" spans="12:26" s="292" customFormat="1" x14ac:dyDescent="0.2">
      <c r="L636" s="279"/>
      <c r="M636" s="279"/>
      <c r="N636" s="279"/>
      <c r="O636" s="279"/>
      <c r="P636" s="838"/>
      <c r="Q636" s="838"/>
      <c r="R636" s="838"/>
      <c r="S636" s="838"/>
      <c r="U636" s="371"/>
      <c r="Y636" s="389" t="s">
        <v>158</v>
      </c>
      <c r="Z636" s="837">
        <f t="shared" si="25"/>
        <v>0.6596999999999934</v>
      </c>
    </row>
    <row r="637" spans="12:26" s="292" customFormat="1" x14ac:dyDescent="0.2">
      <c r="L637" s="279"/>
      <c r="M637" s="279"/>
      <c r="N637" s="279"/>
      <c r="O637" s="279"/>
      <c r="P637" s="838"/>
      <c r="Q637" s="838"/>
      <c r="R637" s="838"/>
      <c r="S637" s="838"/>
      <c r="U637" s="371"/>
      <c r="Y637" s="389" t="s">
        <v>158</v>
      </c>
      <c r="Z637" s="837">
        <f t="shared" si="25"/>
        <v>0.65979999999999339</v>
      </c>
    </row>
    <row r="638" spans="12:26" s="292" customFormat="1" x14ac:dyDescent="0.2">
      <c r="L638" s="279"/>
      <c r="M638" s="279"/>
      <c r="N638" s="279"/>
      <c r="O638" s="279"/>
      <c r="P638" s="838"/>
      <c r="Q638" s="838"/>
      <c r="R638" s="838"/>
      <c r="S638" s="838"/>
      <c r="U638" s="371"/>
      <c r="Y638" s="389" t="s">
        <v>158</v>
      </c>
      <c r="Z638" s="837">
        <f t="shared" si="25"/>
        <v>0.65989999999999338</v>
      </c>
    </row>
    <row r="639" spans="12:26" s="292" customFormat="1" x14ac:dyDescent="0.2">
      <c r="L639" s="279"/>
      <c r="M639" s="279"/>
      <c r="N639" s="279"/>
      <c r="O639" s="279"/>
      <c r="P639" s="838"/>
      <c r="Q639" s="838"/>
      <c r="R639" s="838"/>
      <c r="S639" s="838"/>
      <c r="U639" s="371"/>
      <c r="Y639" s="389" t="s">
        <v>158</v>
      </c>
      <c r="Z639" s="837">
        <f t="shared" si="25"/>
        <v>0.65999999999999337</v>
      </c>
    </row>
    <row r="640" spans="12:26" s="292" customFormat="1" x14ac:dyDescent="0.2">
      <c r="L640" s="279"/>
      <c r="M640" s="279"/>
      <c r="N640" s="279"/>
      <c r="O640" s="279"/>
      <c r="P640" s="838"/>
      <c r="Q640" s="838"/>
      <c r="R640" s="838"/>
      <c r="S640" s="838"/>
      <c r="U640" s="371"/>
      <c r="Y640" s="389" t="s">
        <v>158</v>
      </c>
      <c r="Z640" s="837">
        <f t="shared" si="25"/>
        <v>0.66009999999999336</v>
      </c>
    </row>
    <row r="641" spans="12:26" s="292" customFormat="1" x14ac:dyDescent="0.2">
      <c r="L641" s="279"/>
      <c r="M641" s="279"/>
      <c r="N641" s="279"/>
      <c r="O641" s="279"/>
      <c r="P641" s="838"/>
      <c r="Q641" s="838"/>
      <c r="R641" s="838"/>
      <c r="S641" s="838"/>
      <c r="U641" s="371"/>
      <c r="Y641" s="389" t="s">
        <v>158</v>
      </c>
      <c r="Z641" s="837">
        <f t="shared" si="25"/>
        <v>0.66019999999999335</v>
      </c>
    </row>
    <row r="642" spans="12:26" s="292" customFormat="1" x14ac:dyDescent="0.2">
      <c r="L642" s="279"/>
      <c r="M642" s="279"/>
      <c r="N642" s="279"/>
      <c r="O642" s="279"/>
      <c r="P642" s="838"/>
      <c r="Q642" s="838"/>
      <c r="R642" s="838"/>
      <c r="S642" s="838"/>
      <c r="U642" s="371"/>
      <c r="Y642" s="389" t="s">
        <v>158</v>
      </c>
      <c r="Z642" s="837">
        <f t="shared" si="25"/>
        <v>0.66029999999999334</v>
      </c>
    </row>
    <row r="643" spans="12:26" s="292" customFormat="1" x14ac:dyDescent="0.2">
      <c r="L643" s="279"/>
      <c r="M643" s="279"/>
      <c r="N643" s="279"/>
      <c r="O643" s="279"/>
      <c r="P643" s="838"/>
      <c r="Q643" s="838"/>
      <c r="R643" s="838"/>
      <c r="S643" s="838"/>
      <c r="U643" s="371"/>
      <c r="Y643" s="389" t="s">
        <v>158</v>
      </c>
      <c r="Z643" s="837">
        <f t="shared" si="25"/>
        <v>0.66039999999999333</v>
      </c>
    </row>
    <row r="644" spans="12:26" s="292" customFormat="1" x14ac:dyDescent="0.2">
      <c r="L644" s="279"/>
      <c r="M644" s="279"/>
      <c r="N644" s="279"/>
      <c r="O644" s="279"/>
      <c r="P644" s="838"/>
      <c r="Q644" s="838"/>
      <c r="R644" s="838"/>
      <c r="S644" s="838"/>
      <c r="U644" s="371"/>
      <c r="Y644" s="389" t="s">
        <v>158</v>
      </c>
      <c r="Z644" s="837">
        <f t="shared" si="25"/>
        <v>0.66049999999999331</v>
      </c>
    </row>
    <row r="645" spans="12:26" s="292" customFormat="1" x14ac:dyDescent="0.2">
      <c r="L645" s="279"/>
      <c r="M645" s="279"/>
      <c r="N645" s="279"/>
      <c r="O645" s="279"/>
      <c r="P645" s="838"/>
      <c r="Q645" s="838"/>
      <c r="R645" s="838"/>
      <c r="S645" s="838"/>
      <c r="U645" s="371"/>
      <c r="Y645" s="389" t="s">
        <v>158</v>
      </c>
      <c r="Z645" s="837">
        <f t="shared" si="25"/>
        <v>0.6605999999999933</v>
      </c>
    </row>
    <row r="646" spans="12:26" s="292" customFormat="1" x14ac:dyDescent="0.2">
      <c r="L646" s="279"/>
      <c r="M646" s="279"/>
      <c r="N646" s="279"/>
      <c r="O646" s="279"/>
      <c r="P646" s="838"/>
      <c r="Q646" s="838"/>
      <c r="R646" s="838"/>
      <c r="S646" s="838"/>
      <c r="U646" s="371"/>
      <c r="Y646" s="389" t="s">
        <v>158</v>
      </c>
      <c r="Z646" s="837">
        <f t="shared" si="25"/>
        <v>0.66069999999999329</v>
      </c>
    </row>
    <row r="647" spans="12:26" s="292" customFormat="1" x14ac:dyDescent="0.2">
      <c r="L647" s="279"/>
      <c r="M647" s="279"/>
      <c r="N647" s="279"/>
      <c r="O647" s="279"/>
      <c r="P647" s="838"/>
      <c r="Q647" s="838"/>
      <c r="R647" s="838"/>
      <c r="S647" s="838"/>
      <c r="U647" s="371"/>
      <c r="Y647" s="389" t="s">
        <v>158</v>
      </c>
      <c r="Z647" s="837">
        <f t="shared" si="25"/>
        <v>0.66079999999999328</v>
      </c>
    </row>
    <row r="648" spans="12:26" s="292" customFormat="1" x14ac:dyDescent="0.2">
      <c r="L648" s="279"/>
      <c r="M648" s="279"/>
      <c r="N648" s="279"/>
      <c r="O648" s="279"/>
      <c r="P648" s="838"/>
      <c r="Q648" s="838"/>
      <c r="R648" s="838"/>
      <c r="S648" s="838"/>
      <c r="U648" s="371"/>
      <c r="Y648" s="389" t="s">
        <v>158</v>
      </c>
      <c r="Z648" s="837">
        <f t="shared" si="25"/>
        <v>0.66089999999999327</v>
      </c>
    </row>
    <row r="649" spans="12:26" s="292" customFormat="1" x14ac:dyDescent="0.2">
      <c r="L649" s="279"/>
      <c r="M649" s="279"/>
      <c r="N649" s="279"/>
      <c r="O649" s="279"/>
      <c r="P649" s="838"/>
      <c r="Q649" s="838"/>
      <c r="R649" s="838"/>
      <c r="S649" s="838"/>
      <c r="U649" s="371"/>
      <c r="Y649" s="389" t="s">
        <v>158</v>
      </c>
      <c r="Z649" s="837">
        <f t="shared" si="25"/>
        <v>0.66099999999999326</v>
      </c>
    </row>
    <row r="650" spans="12:26" s="292" customFormat="1" x14ac:dyDescent="0.2">
      <c r="L650" s="279"/>
      <c r="M650" s="279"/>
      <c r="N650" s="279"/>
      <c r="O650" s="279"/>
      <c r="P650" s="838"/>
      <c r="Q650" s="838"/>
      <c r="R650" s="838"/>
      <c r="S650" s="838"/>
      <c r="U650" s="371"/>
      <c r="Y650" s="389" t="s">
        <v>158</v>
      </c>
      <c r="Z650" s="837">
        <f t="shared" si="25"/>
        <v>0.66109999999999325</v>
      </c>
    </row>
    <row r="651" spans="12:26" s="292" customFormat="1" x14ac:dyDescent="0.2">
      <c r="L651" s="279"/>
      <c r="M651" s="279"/>
      <c r="N651" s="279"/>
      <c r="O651" s="279"/>
      <c r="P651" s="838"/>
      <c r="Q651" s="838"/>
      <c r="R651" s="838"/>
      <c r="S651" s="838"/>
      <c r="U651" s="371"/>
      <c r="Y651" s="389" t="s">
        <v>158</v>
      </c>
      <c r="Z651" s="837">
        <f t="shared" si="25"/>
        <v>0.66119999999999324</v>
      </c>
    </row>
    <row r="652" spans="12:26" s="292" customFormat="1" x14ac:dyDescent="0.2">
      <c r="L652" s="279"/>
      <c r="M652" s="279"/>
      <c r="N652" s="279"/>
      <c r="O652" s="279"/>
      <c r="P652" s="838"/>
      <c r="Q652" s="838"/>
      <c r="R652" s="838"/>
      <c r="S652" s="838"/>
      <c r="U652" s="371"/>
      <c r="Y652" s="389" t="s">
        <v>158</v>
      </c>
      <c r="Z652" s="837">
        <f t="shared" si="25"/>
        <v>0.66129999999999323</v>
      </c>
    </row>
    <row r="653" spans="12:26" s="292" customFormat="1" x14ac:dyDescent="0.2">
      <c r="L653" s="279"/>
      <c r="M653" s="279"/>
      <c r="N653" s="279"/>
      <c r="O653" s="279"/>
      <c r="P653" s="838"/>
      <c r="Q653" s="838"/>
      <c r="R653" s="838"/>
      <c r="S653" s="838"/>
      <c r="U653" s="371"/>
      <c r="Y653" s="389" t="s">
        <v>158</v>
      </c>
      <c r="Z653" s="837">
        <f t="shared" si="25"/>
        <v>0.66139999999999322</v>
      </c>
    </row>
    <row r="654" spans="12:26" s="292" customFormat="1" x14ac:dyDescent="0.2">
      <c r="L654" s="279"/>
      <c r="M654" s="279"/>
      <c r="N654" s="279"/>
      <c r="O654" s="279"/>
      <c r="P654" s="838"/>
      <c r="Q654" s="838"/>
      <c r="R654" s="838"/>
      <c r="S654" s="838"/>
      <c r="U654" s="371"/>
      <c r="Y654" s="389" t="s">
        <v>158</v>
      </c>
      <c r="Z654" s="837">
        <f t="shared" si="25"/>
        <v>0.6614999999999932</v>
      </c>
    </row>
    <row r="655" spans="12:26" s="292" customFormat="1" x14ac:dyDescent="0.2">
      <c r="L655" s="279"/>
      <c r="M655" s="279"/>
      <c r="N655" s="279"/>
      <c r="O655" s="279"/>
      <c r="P655" s="838"/>
      <c r="Q655" s="838"/>
      <c r="R655" s="838"/>
      <c r="S655" s="838"/>
      <c r="U655" s="371"/>
      <c r="Y655" s="389" t="s">
        <v>158</v>
      </c>
      <c r="Z655" s="837">
        <f t="shared" si="25"/>
        <v>0.66159999999999319</v>
      </c>
    </row>
    <row r="656" spans="12:26" s="292" customFormat="1" x14ac:dyDescent="0.2">
      <c r="L656" s="279"/>
      <c r="M656" s="279"/>
      <c r="N656" s="279"/>
      <c r="O656" s="279"/>
      <c r="P656" s="838"/>
      <c r="Q656" s="838"/>
      <c r="R656" s="838"/>
      <c r="S656" s="838"/>
      <c r="U656" s="371"/>
      <c r="Y656" s="389" t="s">
        <v>158</v>
      </c>
      <c r="Z656" s="837">
        <f t="shared" si="25"/>
        <v>0.66169999999999318</v>
      </c>
    </row>
    <row r="657" spans="12:26" s="292" customFormat="1" x14ac:dyDescent="0.2">
      <c r="L657" s="279"/>
      <c r="M657" s="279"/>
      <c r="N657" s="279"/>
      <c r="O657" s="279"/>
      <c r="P657" s="838"/>
      <c r="Q657" s="838"/>
      <c r="R657" s="838"/>
      <c r="S657" s="838"/>
      <c r="U657" s="371"/>
      <c r="Y657" s="389" t="s">
        <v>158</v>
      </c>
      <c r="Z657" s="837">
        <f t="shared" si="25"/>
        <v>0.66179999999999317</v>
      </c>
    </row>
    <row r="658" spans="12:26" s="292" customFormat="1" x14ac:dyDescent="0.2">
      <c r="L658" s="279"/>
      <c r="M658" s="279"/>
      <c r="N658" s="279"/>
      <c r="O658" s="279"/>
      <c r="P658" s="838"/>
      <c r="Q658" s="838"/>
      <c r="R658" s="838"/>
      <c r="S658" s="838"/>
      <c r="U658" s="371"/>
      <c r="Y658" s="389" t="s">
        <v>158</v>
      </c>
      <c r="Z658" s="837">
        <f t="shared" si="25"/>
        <v>0.66189999999999316</v>
      </c>
    </row>
    <row r="659" spans="12:26" s="292" customFormat="1" x14ac:dyDescent="0.2">
      <c r="L659" s="279"/>
      <c r="M659" s="279"/>
      <c r="N659" s="279"/>
      <c r="O659" s="279"/>
      <c r="P659" s="838"/>
      <c r="Q659" s="838"/>
      <c r="R659" s="838"/>
      <c r="S659" s="838"/>
      <c r="U659" s="371"/>
      <c r="Y659" s="389" t="s">
        <v>158</v>
      </c>
      <c r="Z659" s="837">
        <f t="shared" si="25"/>
        <v>0.66199999999999315</v>
      </c>
    </row>
    <row r="660" spans="12:26" s="292" customFormat="1" x14ac:dyDescent="0.2">
      <c r="L660" s="279"/>
      <c r="M660" s="279"/>
      <c r="N660" s="279"/>
      <c r="O660" s="279"/>
      <c r="P660" s="838"/>
      <c r="Q660" s="838"/>
      <c r="R660" s="838"/>
      <c r="S660" s="838"/>
      <c r="U660" s="371"/>
      <c r="Y660" s="389" t="s">
        <v>158</v>
      </c>
      <c r="Z660" s="837">
        <f t="shared" si="25"/>
        <v>0.66209999999999314</v>
      </c>
    </row>
    <row r="661" spans="12:26" s="292" customFormat="1" x14ac:dyDescent="0.2">
      <c r="L661" s="279"/>
      <c r="M661" s="279"/>
      <c r="N661" s="279"/>
      <c r="O661" s="279"/>
      <c r="P661" s="838"/>
      <c r="Q661" s="838"/>
      <c r="R661" s="838"/>
      <c r="S661" s="838"/>
      <c r="U661" s="371"/>
      <c r="Y661" s="389" t="s">
        <v>158</v>
      </c>
      <c r="Z661" s="837">
        <f t="shared" si="25"/>
        <v>0.66219999999999313</v>
      </c>
    </row>
    <row r="662" spans="12:26" s="292" customFormat="1" x14ac:dyDescent="0.2">
      <c r="L662" s="279"/>
      <c r="M662" s="279"/>
      <c r="N662" s="279"/>
      <c r="O662" s="279"/>
      <c r="P662" s="838"/>
      <c r="Q662" s="838"/>
      <c r="R662" s="838"/>
      <c r="S662" s="838"/>
      <c r="U662" s="371"/>
      <c r="Y662" s="389" t="s">
        <v>158</v>
      </c>
      <c r="Z662" s="837">
        <f t="shared" si="25"/>
        <v>0.66229999999999312</v>
      </c>
    </row>
    <row r="663" spans="12:26" s="292" customFormat="1" x14ac:dyDescent="0.2">
      <c r="L663" s="279"/>
      <c r="M663" s="279"/>
      <c r="N663" s="279"/>
      <c r="O663" s="279"/>
      <c r="P663" s="838"/>
      <c r="Q663" s="838"/>
      <c r="R663" s="838"/>
      <c r="S663" s="838"/>
      <c r="U663" s="371"/>
      <c r="Y663" s="389" t="s">
        <v>158</v>
      </c>
      <c r="Z663" s="837">
        <f t="shared" si="25"/>
        <v>0.66239999999999311</v>
      </c>
    </row>
    <row r="664" spans="12:26" s="292" customFormat="1" x14ac:dyDescent="0.2">
      <c r="L664" s="279"/>
      <c r="M664" s="279"/>
      <c r="N664" s="279"/>
      <c r="O664" s="279"/>
      <c r="P664" s="838"/>
      <c r="Q664" s="838"/>
      <c r="R664" s="838"/>
      <c r="S664" s="838"/>
      <c r="U664" s="371"/>
      <c r="Y664" s="389" t="s">
        <v>158</v>
      </c>
      <c r="Z664" s="837">
        <f t="shared" si="25"/>
        <v>0.66249999999999309</v>
      </c>
    </row>
    <row r="665" spans="12:26" s="292" customFormat="1" x14ac:dyDescent="0.2">
      <c r="L665" s="279"/>
      <c r="M665" s="279"/>
      <c r="N665" s="279"/>
      <c r="O665" s="279"/>
      <c r="P665" s="838"/>
      <c r="Q665" s="838"/>
      <c r="R665" s="838"/>
      <c r="S665" s="838"/>
      <c r="U665" s="371"/>
      <c r="Y665" s="389" t="s">
        <v>158</v>
      </c>
      <c r="Z665" s="837">
        <f t="shared" si="25"/>
        <v>0.66259999999999308</v>
      </c>
    </row>
    <row r="666" spans="12:26" s="292" customFormat="1" x14ac:dyDescent="0.2">
      <c r="L666" s="279"/>
      <c r="M666" s="279"/>
      <c r="N666" s="279"/>
      <c r="O666" s="279"/>
      <c r="P666" s="838"/>
      <c r="Q666" s="838"/>
      <c r="R666" s="838"/>
      <c r="S666" s="838"/>
      <c r="U666" s="371"/>
      <c r="Y666" s="389" t="s">
        <v>158</v>
      </c>
      <c r="Z666" s="837">
        <f t="shared" si="25"/>
        <v>0.66269999999999307</v>
      </c>
    </row>
    <row r="667" spans="12:26" s="292" customFormat="1" x14ac:dyDescent="0.2">
      <c r="L667" s="279"/>
      <c r="M667" s="279"/>
      <c r="N667" s="279"/>
      <c r="O667" s="279"/>
      <c r="P667" s="838"/>
      <c r="Q667" s="838"/>
      <c r="R667" s="838"/>
      <c r="S667" s="838"/>
      <c r="U667" s="371"/>
      <c r="Y667" s="389" t="s">
        <v>158</v>
      </c>
      <c r="Z667" s="837">
        <f t="shared" si="25"/>
        <v>0.66279999999999306</v>
      </c>
    </row>
    <row r="668" spans="12:26" s="292" customFormat="1" x14ac:dyDescent="0.2">
      <c r="L668" s="279"/>
      <c r="M668" s="279"/>
      <c r="N668" s="279"/>
      <c r="O668" s="279"/>
      <c r="P668" s="838"/>
      <c r="Q668" s="838"/>
      <c r="R668" s="838"/>
      <c r="S668" s="838"/>
      <c r="U668" s="371"/>
      <c r="Y668" s="389" t="s">
        <v>158</v>
      </c>
      <c r="Z668" s="837">
        <f t="shared" si="25"/>
        <v>0.66289999999999305</v>
      </c>
    </row>
    <row r="669" spans="12:26" s="292" customFormat="1" x14ac:dyDescent="0.2">
      <c r="L669" s="279"/>
      <c r="M669" s="279"/>
      <c r="N669" s="279"/>
      <c r="O669" s="279"/>
      <c r="P669" s="838"/>
      <c r="Q669" s="838"/>
      <c r="R669" s="838"/>
      <c r="S669" s="838"/>
      <c r="U669" s="371"/>
      <c r="Y669" s="389" t="s">
        <v>158</v>
      </c>
      <c r="Z669" s="837">
        <f t="shared" si="25"/>
        <v>0.66299999999999304</v>
      </c>
    </row>
    <row r="670" spans="12:26" s="292" customFormat="1" x14ac:dyDescent="0.2">
      <c r="L670" s="279"/>
      <c r="M670" s="279"/>
      <c r="N670" s="279"/>
      <c r="O670" s="279"/>
      <c r="P670" s="838"/>
      <c r="Q670" s="838"/>
      <c r="R670" s="838"/>
      <c r="S670" s="838"/>
      <c r="U670" s="371"/>
      <c r="Y670" s="389" t="s">
        <v>158</v>
      </c>
      <c r="Z670" s="837">
        <f t="shared" si="25"/>
        <v>0.66309999999999303</v>
      </c>
    </row>
    <row r="671" spans="12:26" s="292" customFormat="1" x14ac:dyDescent="0.2">
      <c r="L671" s="279"/>
      <c r="M671" s="279"/>
      <c r="N671" s="279"/>
      <c r="O671" s="279"/>
      <c r="P671" s="838"/>
      <c r="Q671" s="838"/>
      <c r="R671" s="838"/>
      <c r="S671" s="838"/>
      <c r="U671" s="371"/>
      <c r="Y671" s="389" t="s">
        <v>158</v>
      </c>
      <c r="Z671" s="837">
        <f t="shared" si="25"/>
        <v>0.66319999999999302</v>
      </c>
    </row>
    <row r="672" spans="12:26" s="292" customFormat="1" x14ac:dyDescent="0.2">
      <c r="L672" s="279"/>
      <c r="M672" s="279"/>
      <c r="N672" s="279"/>
      <c r="O672" s="279"/>
      <c r="P672" s="838"/>
      <c r="Q672" s="838"/>
      <c r="R672" s="838"/>
      <c r="S672" s="838"/>
      <c r="U672" s="371"/>
      <c r="Y672" s="389" t="s">
        <v>158</v>
      </c>
      <c r="Z672" s="837">
        <f t="shared" si="25"/>
        <v>0.66329999999999301</v>
      </c>
    </row>
    <row r="673" spans="12:26" s="292" customFormat="1" x14ac:dyDescent="0.2">
      <c r="L673" s="279"/>
      <c r="M673" s="279"/>
      <c r="N673" s="279"/>
      <c r="O673" s="279"/>
      <c r="P673" s="838"/>
      <c r="Q673" s="838"/>
      <c r="R673" s="838"/>
      <c r="S673" s="838"/>
      <c r="U673" s="371"/>
      <c r="Y673" s="389" t="s">
        <v>158</v>
      </c>
      <c r="Z673" s="837">
        <f t="shared" si="25"/>
        <v>0.663399999999993</v>
      </c>
    </row>
    <row r="674" spans="12:26" s="292" customFormat="1" x14ac:dyDescent="0.2">
      <c r="L674" s="279"/>
      <c r="M674" s="279"/>
      <c r="N674" s="279"/>
      <c r="O674" s="279"/>
      <c r="P674" s="838"/>
      <c r="Q674" s="838"/>
      <c r="R674" s="838"/>
      <c r="S674" s="838"/>
      <c r="U674" s="371"/>
      <c r="Y674" s="389" t="s">
        <v>158</v>
      </c>
      <c r="Z674" s="837">
        <f t="shared" si="25"/>
        <v>0.66349999999999298</v>
      </c>
    </row>
    <row r="675" spans="12:26" s="292" customFormat="1" x14ac:dyDescent="0.2">
      <c r="L675" s="279"/>
      <c r="M675" s="279"/>
      <c r="N675" s="279"/>
      <c r="O675" s="279"/>
      <c r="P675" s="838"/>
      <c r="Q675" s="838"/>
      <c r="R675" s="838"/>
      <c r="S675" s="838"/>
      <c r="U675" s="371"/>
      <c r="Y675" s="389" t="s">
        <v>158</v>
      </c>
      <c r="Z675" s="837">
        <f t="shared" si="25"/>
        <v>0.66359999999999297</v>
      </c>
    </row>
    <row r="676" spans="12:26" s="292" customFormat="1" x14ac:dyDescent="0.2">
      <c r="L676" s="279"/>
      <c r="M676" s="279"/>
      <c r="N676" s="279"/>
      <c r="O676" s="279"/>
      <c r="P676" s="838"/>
      <c r="Q676" s="838"/>
      <c r="R676" s="838"/>
      <c r="S676" s="838"/>
      <c r="U676" s="371"/>
      <c r="Y676" s="389" t="s">
        <v>158</v>
      </c>
      <c r="Z676" s="837">
        <f t="shared" si="25"/>
        <v>0.66369999999999296</v>
      </c>
    </row>
    <row r="677" spans="12:26" s="292" customFormat="1" x14ac:dyDescent="0.2">
      <c r="L677" s="279"/>
      <c r="M677" s="279"/>
      <c r="N677" s="279"/>
      <c r="O677" s="279"/>
      <c r="P677" s="838"/>
      <c r="Q677" s="838"/>
      <c r="R677" s="838"/>
      <c r="S677" s="838"/>
      <c r="U677" s="371"/>
      <c r="Y677" s="389" t="s">
        <v>158</v>
      </c>
      <c r="Z677" s="837">
        <f t="shared" si="25"/>
        <v>0.66379999999999295</v>
      </c>
    </row>
    <row r="678" spans="12:26" s="292" customFormat="1" x14ac:dyDescent="0.2">
      <c r="L678" s="279"/>
      <c r="M678" s="279"/>
      <c r="N678" s="279"/>
      <c r="O678" s="279"/>
      <c r="P678" s="838"/>
      <c r="Q678" s="838"/>
      <c r="R678" s="838"/>
      <c r="S678" s="838"/>
      <c r="U678" s="371"/>
      <c r="Y678" s="389" t="s">
        <v>158</v>
      </c>
      <c r="Z678" s="837">
        <f t="shared" si="25"/>
        <v>0.66389999999999294</v>
      </c>
    </row>
    <row r="679" spans="12:26" s="292" customFormat="1" x14ac:dyDescent="0.2">
      <c r="L679" s="279"/>
      <c r="M679" s="279"/>
      <c r="N679" s="279"/>
      <c r="O679" s="279"/>
      <c r="P679" s="838"/>
      <c r="Q679" s="838"/>
      <c r="R679" s="838"/>
      <c r="S679" s="838"/>
      <c r="U679" s="371"/>
      <c r="Y679" s="389" t="s">
        <v>158</v>
      </c>
      <c r="Z679" s="837">
        <f t="shared" si="25"/>
        <v>0.66399999999999293</v>
      </c>
    </row>
    <row r="680" spans="12:26" s="292" customFormat="1" x14ac:dyDescent="0.2">
      <c r="L680" s="279"/>
      <c r="M680" s="279"/>
      <c r="N680" s="279"/>
      <c r="O680" s="279"/>
      <c r="P680" s="838"/>
      <c r="Q680" s="838"/>
      <c r="R680" s="838"/>
      <c r="S680" s="838"/>
      <c r="U680" s="371"/>
      <c r="Y680" s="389" t="s">
        <v>158</v>
      </c>
      <c r="Z680" s="837">
        <f t="shared" si="25"/>
        <v>0.66409999999999292</v>
      </c>
    </row>
    <row r="681" spans="12:26" s="292" customFormat="1" x14ac:dyDescent="0.2">
      <c r="L681" s="279"/>
      <c r="M681" s="279"/>
      <c r="N681" s="279"/>
      <c r="O681" s="279"/>
      <c r="P681" s="838"/>
      <c r="Q681" s="838"/>
      <c r="R681" s="838"/>
      <c r="S681" s="838"/>
      <c r="U681" s="371"/>
      <c r="Y681" s="389" t="s">
        <v>158</v>
      </c>
      <c r="Z681" s="837">
        <f t="shared" ref="Z681:Z744" si="26">SUM(Z680+0.01%)</f>
        <v>0.66419999999999291</v>
      </c>
    </row>
    <row r="682" spans="12:26" s="292" customFormat="1" x14ac:dyDescent="0.2">
      <c r="L682" s="279"/>
      <c r="M682" s="279"/>
      <c r="N682" s="279"/>
      <c r="O682" s="279"/>
      <c r="P682" s="838"/>
      <c r="Q682" s="838"/>
      <c r="R682" s="838"/>
      <c r="S682" s="838"/>
      <c r="U682" s="371"/>
      <c r="Y682" s="389" t="s">
        <v>158</v>
      </c>
      <c r="Z682" s="837">
        <f t="shared" si="26"/>
        <v>0.6642999999999929</v>
      </c>
    </row>
    <row r="683" spans="12:26" s="292" customFormat="1" x14ac:dyDescent="0.2">
      <c r="L683" s="279"/>
      <c r="M683" s="279"/>
      <c r="N683" s="279"/>
      <c r="O683" s="279"/>
      <c r="P683" s="838"/>
      <c r="Q683" s="838"/>
      <c r="R683" s="838"/>
      <c r="S683" s="838"/>
      <c r="U683" s="371"/>
      <c r="Y683" s="389" t="s">
        <v>158</v>
      </c>
      <c r="Z683" s="837">
        <f t="shared" si="26"/>
        <v>0.66439999999999289</v>
      </c>
    </row>
    <row r="684" spans="12:26" s="292" customFormat="1" x14ac:dyDescent="0.2">
      <c r="L684" s="279"/>
      <c r="M684" s="279"/>
      <c r="N684" s="279"/>
      <c r="O684" s="279"/>
      <c r="P684" s="838"/>
      <c r="Q684" s="838"/>
      <c r="R684" s="838"/>
      <c r="S684" s="838"/>
      <c r="U684" s="371"/>
      <c r="Y684" s="389" t="s">
        <v>158</v>
      </c>
      <c r="Z684" s="837">
        <f t="shared" si="26"/>
        <v>0.66449999999999287</v>
      </c>
    </row>
    <row r="685" spans="12:26" s="292" customFormat="1" x14ac:dyDescent="0.2">
      <c r="L685" s="279"/>
      <c r="M685" s="279"/>
      <c r="N685" s="279"/>
      <c r="O685" s="279"/>
      <c r="P685" s="838"/>
      <c r="Q685" s="838"/>
      <c r="R685" s="838"/>
      <c r="S685" s="838"/>
      <c r="U685" s="371"/>
      <c r="Y685" s="389" t="s">
        <v>158</v>
      </c>
      <c r="Z685" s="837">
        <f t="shared" si="26"/>
        <v>0.66459999999999286</v>
      </c>
    </row>
    <row r="686" spans="12:26" s="292" customFormat="1" x14ac:dyDescent="0.2">
      <c r="L686" s="279"/>
      <c r="M686" s="279"/>
      <c r="N686" s="279"/>
      <c r="O686" s="279"/>
      <c r="P686" s="838"/>
      <c r="Q686" s="838"/>
      <c r="R686" s="838"/>
      <c r="S686" s="838"/>
      <c r="U686" s="371"/>
      <c r="Y686" s="389" t="s">
        <v>158</v>
      </c>
      <c r="Z686" s="837">
        <f t="shared" si="26"/>
        <v>0.66469999999999285</v>
      </c>
    </row>
    <row r="687" spans="12:26" s="292" customFormat="1" x14ac:dyDescent="0.2">
      <c r="L687" s="279"/>
      <c r="M687" s="279"/>
      <c r="N687" s="279"/>
      <c r="O687" s="279"/>
      <c r="P687" s="838"/>
      <c r="Q687" s="838"/>
      <c r="R687" s="838"/>
      <c r="S687" s="838"/>
      <c r="U687" s="371"/>
      <c r="Y687" s="389" t="s">
        <v>158</v>
      </c>
      <c r="Z687" s="837">
        <f t="shared" si="26"/>
        <v>0.66479999999999284</v>
      </c>
    </row>
    <row r="688" spans="12:26" s="292" customFormat="1" x14ac:dyDescent="0.2">
      <c r="L688" s="279"/>
      <c r="M688" s="279"/>
      <c r="N688" s="279"/>
      <c r="O688" s="279"/>
      <c r="P688" s="838"/>
      <c r="Q688" s="838"/>
      <c r="R688" s="838"/>
      <c r="S688" s="838"/>
      <c r="U688" s="371"/>
      <c r="Y688" s="389" t="s">
        <v>158</v>
      </c>
      <c r="Z688" s="837">
        <f t="shared" si="26"/>
        <v>0.66489999999999283</v>
      </c>
    </row>
    <row r="689" spans="12:26" s="292" customFormat="1" x14ac:dyDescent="0.2">
      <c r="L689" s="279"/>
      <c r="M689" s="279"/>
      <c r="N689" s="279"/>
      <c r="O689" s="279"/>
      <c r="P689" s="838"/>
      <c r="Q689" s="838"/>
      <c r="R689" s="838"/>
      <c r="S689" s="838"/>
      <c r="U689" s="371"/>
      <c r="Y689" s="389" t="s">
        <v>158</v>
      </c>
      <c r="Z689" s="837">
        <f t="shared" si="26"/>
        <v>0.66499999999999282</v>
      </c>
    </row>
    <row r="690" spans="12:26" s="292" customFormat="1" x14ac:dyDescent="0.2">
      <c r="L690" s="279"/>
      <c r="M690" s="279"/>
      <c r="N690" s="279"/>
      <c r="O690" s="279"/>
      <c r="P690" s="838"/>
      <c r="Q690" s="838"/>
      <c r="R690" s="838"/>
      <c r="S690" s="838"/>
      <c r="U690" s="371"/>
      <c r="Y690" s="389" t="s">
        <v>158</v>
      </c>
      <c r="Z690" s="837">
        <f t="shared" si="26"/>
        <v>0.66509999999999281</v>
      </c>
    </row>
    <row r="691" spans="12:26" s="292" customFormat="1" x14ac:dyDescent="0.2">
      <c r="L691" s="279"/>
      <c r="M691" s="279"/>
      <c r="N691" s="279"/>
      <c r="O691" s="279"/>
      <c r="P691" s="838"/>
      <c r="Q691" s="838"/>
      <c r="R691" s="838"/>
      <c r="S691" s="838"/>
      <c r="U691" s="371"/>
      <c r="Y691" s="389" t="s">
        <v>158</v>
      </c>
      <c r="Z691" s="837">
        <f t="shared" si="26"/>
        <v>0.6651999999999928</v>
      </c>
    </row>
    <row r="692" spans="12:26" s="292" customFormat="1" x14ac:dyDescent="0.2">
      <c r="L692" s="279"/>
      <c r="M692" s="279"/>
      <c r="N692" s="279"/>
      <c r="O692" s="279"/>
      <c r="P692" s="838"/>
      <c r="Q692" s="838"/>
      <c r="R692" s="838"/>
      <c r="S692" s="838"/>
      <c r="U692" s="371"/>
      <c r="Y692" s="389" t="s">
        <v>158</v>
      </c>
      <c r="Z692" s="837">
        <f t="shared" si="26"/>
        <v>0.66529999999999279</v>
      </c>
    </row>
    <row r="693" spans="12:26" s="292" customFormat="1" x14ac:dyDescent="0.2">
      <c r="L693" s="279"/>
      <c r="M693" s="279"/>
      <c r="N693" s="279"/>
      <c r="O693" s="279"/>
      <c r="P693" s="838"/>
      <c r="Q693" s="838"/>
      <c r="R693" s="838"/>
      <c r="S693" s="838"/>
      <c r="U693" s="371"/>
      <c r="Y693" s="389" t="s">
        <v>158</v>
      </c>
      <c r="Z693" s="837">
        <f t="shared" si="26"/>
        <v>0.66539999999999278</v>
      </c>
    </row>
    <row r="694" spans="12:26" s="292" customFormat="1" x14ac:dyDescent="0.2">
      <c r="L694" s="279"/>
      <c r="M694" s="279"/>
      <c r="N694" s="279"/>
      <c r="O694" s="279"/>
      <c r="P694" s="838"/>
      <c r="Q694" s="838"/>
      <c r="R694" s="838"/>
      <c r="S694" s="838"/>
      <c r="U694" s="371"/>
      <c r="Y694" s="389" t="s">
        <v>158</v>
      </c>
      <c r="Z694" s="837">
        <f t="shared" si="26"/>
        <v>0.66549999999999276</v>
      </c>
    </row>
    <row r="695" spans="12:26" s="292" customFormat="1" x14ac:dyDescent="0.2">
      <c r="L695" s="279"/>
      <c r="M695" s="279"/>
      <c r="N695" s="279"/>
      <c r="O695" s="279"/>
      <c r="P695" s="838"/>
      <c r="Q695" s="838"/>
      <c r="R695" s="838"/>
      <c r="S695" s="838"/>
      <c r="U695" s="371"/>
      <c r="Y695" s="389" t="s">
        <v>158</v>
      </c>
      <c r="Z695" s="837">
        <f t="shared" si="26"/>
        <v>0.66559999999999275</v>
      </c>
    </row>
    <row r="696" spans="12:26" s="292" customFormat="1" x14ac:dyDescent="0.2">
      <c r="L696" s="279"/>
      <c r="M696" s="279"/>
      <c r="N696" s="279"/>
      <c r="O696" s="279"/>
      <c r="P696" s="838"/>
      <c r="Q696" s="838"/>
      <c r="R696" s="838"/>
      <c r="S696" s="838"/>
      <c r="U696" s="371"/>
      <c r="Y696" s="389" t="s">
        <v>158</v>
      </c>
      <c r="Z696" s="837">
        <f t="shared" si="26"/>
        <v>0.66569999999999274</v>
      </c>
    </row>
    <row r="697" spans="12:26" s="292" customFormat="1" x14ac:dyDescent="0.2">
      <c r="L697" s="279"/>
      <c r="M697" s="279"/>
      <c r="N697" s="279"/>
      <c r="O697" s="279"/>
      <c r="P697" s="838"/>
      <c r="Q697" s="838"/>
      <c r="R697" s="838"/>
      <c r="S697" s="838"/>
      <c r="U697" s="371"/>
      <c r="Y697" s="389" t="s">
        <v>158</v>
      </c>
      <c r="Z697" s="837">
        <f t="shared" si="26"/>
        <v>0.66579999999999273</v>
      </c>
    </row>
    <row r="698" spans="12:26" s="292" customFormat="1" x14ac:dyDescent="0.2">
      <c r="L698" s="279"/>
      <c r="M698" s="279"/>
      <c r="N698" s="279"/>
      <c r="O698" s="279"/>
      <c r="P698" s="838"/>
      <c r="Q698" s="838"/>
      <c r="R698" s="838"/>
      <c r="S698" s="838"/>
      <c r="U698" s="371"/>
      <c r="Y698" s="389" t="s">
        <v>158</v>
      </c>
      <c r="Z698" s="837">
        <f t="shared" si="26"/>
        <v>0.66589999999999272</v>
      </c>
    </row>
    <row r="699" spans="12:26" s="292" customFormat="1" x14ac:dyDescent="0.2">
      <c r="L699" s="279"/>
      <c r="M699" s="279"/>
      <c r="N699" s="279"/>
      <c r="O699" s="279"/>
      <c r="P699" s="838"/>
      <c r="Q699" s="838"/>
      <c r="R699" s="838"/>
      <c r="S699" s="838"/>
      <c r="U699" s="371"/>
      <c r="Y699" s="389" t="s">
        <v>158</v>
      </c>
      <c r="Z699" s="837">
        <f t="shared" si="26"/>
        <v>0.66599999999999271</v>
      </c>
    </row>
    <row r="700" spans="12:26" s="292" customFormat="1" x14ac:dyDescent="0.2">
      <c r="L700" s="279"/>
      <c r="M700" s="279"/>
      <c r="N700" s="279"/>
      <c r="O700" s="279"/>
      <c r="P700" s="838"/>
      <c r="Q700" s="838"/>
      <c r="R700" s="838"/>
      <c r="S700" s="838"/>
      <c r="U700" s="371"/>
      <c r="Y700" s="389" t="s">
        <v>158</v>
      </c>
      <c r="Z700" s="837">
        <f t="shared" si="26"/>
        <v>0.6660999999999927</v>
      </c>
    </row>
    <row r="701" spans="12:26" s="292" customFormat="1" x14ac:dyDescent="0.2">
      <c r="L701" s="279"/>
      <c r="M701" s="279"/>
      <c r="N701" s="279"/>
      <c r="O701" s="279"/>
      <c r="P701" s="838"/>
      <c r="Q701" s="838"/>
      <c r="R701" s="838"/>
      <c r="S701" s="838"/>
      <c r="U701" s="371"/>
      <c r="Y701" s="389" t="s">
        <v>158</v>
      </c>
      <c r="Z701" s="837">
        <f t="shared" si="26"/>
        <v>0.66619999999999269</v>
      </c>
    </row>
    <row r="702" spans="12:26" s="292" customFormat="1" x14ac:dyDescent="0.2">
      <c r="L702" s="279"/>
      <c r="M702" s="279"/>
      <c r="N702" s="279"/>
      <c r="O702" s="279"/>
      <c r="P702" s="838"/>
      <c r="Q702" s="838"/>
      <c r="R702" s="838"/>
      <c r="S702" s="838"/>
      <c r="U702" s="371"/>
      <c r="Y702" s="389" t="s">
        <v>158</v>
      </c>
      <c r="Z702" s="837">
        <f t="shared" si="26"/>
        <v>0.66629999999999268</v>
      </c>
    </row>
    <row r="703" spans="12:26" s="292" customFormat="1" x14ac:dyDescent="0.2">
      <c r="L703" s="279"/>
      <c r="M703" s="279"/>
      <c r="N703" s="279"/>
      <c r="O703" s="279"/>
      <c r="P703" s="838"/>
      <c r="Q703" s="838"/>
      <c r="R703" s="838"/>
      <c r="S703" s="838"/>
      <c r="U703" s="371"/>
      <c r="Y703" s="389" t="s">
        <v>158</v>
      </c>
      <c r="Z703" s="837">
        <f t="shared" si="26"/>
        <v>0.66639999999999266</v>
      </c>
    </row>
    <row r="704" spans="12:26" s="292" customFormat="1" x14ac:dyDescent="0.2">
      <c r="L704" s="279"/>
      <c r="M704" s="279"/>
      <c r="N704" s="279"/>
      <c r="O704" s="279"/>
      <c r="P704" s="838"/>
      <c r="Q704" s="838"/>
      <c r="R704" s="838"/>
      <c r="S704" s="838"/>
      <c r="U704" s="371"/>
      <c r="Y704" s="389" t="s">
        <v>158</v>
      </c>
      <c r="Z704" s="837">
        <f t="shared" si="26"/>
        <v>0.66649999999999265</v>
      </c>
    </row>
    <row r="705" spans="12:26" s="292" customFormat="1" x14ac:dyDescent="0.2">
      <c r="L705" s="279"/>
      <c r="M705" s="279"/>
      <c r="N705" s="279"/>
      <c r="O705" s="279"/>
      <c r="P705" s="838"/>
      <c r="Q705" s="838"/>
      <c r="R705" s="838"/>
      <c r="S705" s="838"/>
      <c r="U705" s="371"/>
      <c r="Y705" s="389" t="s">
        <v>158</v>
      </c>
      <c r="Z705" s="837">
        <f t="shared" si="26"/>
        <v>0.66659999999999264</v>
      </c>
    </row>
    <row r="706" spans="12:26" s="292" customFormat="1" x14ac:dyDescent="0.2">
      <c r="L706" s="279"/>
      <c r="M706" s="279"/>
      <c r="N706" s="279"/>
      <c r="O706" s="279"/>
      <c r="P706" s="838"/>
      <c r="Q706" s="838"/>
      <c r="R706" s="838"/>
      <c r="S706" s="838"/>
      <c r="U706" s="371"/>
      <c r="Y706" s="389" t="s">
        <v>158</v>
      </c>
      <c r="Z706" s="837">
        <f t="shared" si="26"/>
        <v>0.66669999999999263</v>
      </c>
    </row>
    <row r="707" spans="12:26" s="292" customFormat="1" x14ac:dyDescent="0.2">
      <c r="L707" s="279"/>
      <c r="M707" s="279"/>
      <c r="N707" s="279"/>
      <c r="O707" s="279"/>
      <c r="P707" s="838"/>
      <c r="Q707" s="838"/>
      <c r="R707" s="838"/>
      <c r="S707" s="838"/>
      <c r="U707" s="371"/>
      <c r="Y707" s="389" t="s">
        <v>158</v>
      </c>
      <c r="Z707" s="837">
        <f t="shared" si="26"/>
        <v>0.66679999999999262</v>
      </c>
    </row>
    <row r="708" spans="12:26" s="292" customFormat="1" x14ac:dyDescent="0.2">
      <c r="L708" s="279"/>
      <c r="M708" s="279"/>
      <c r="N708" s="279"/>
      <c r="O708" s="279"/>
      <c r="P708" s="838"/>
      <c r="Q708" s="838"/>
      <c r="R708" s="838"/>
      <c r="S708" s="838"/>
      <c r="U708" s="371"/>
      <c r="Y708" s="389" t="s">
        <v>158</v>
      </c>
      <c r="Z708" s="837">
        <f t="shared" si="26"/>
        <v>0.66689999999999261</v>
      </c>
    </row>
    <row r="709" spans="12:26" s="292" customFormat="1" x14ac:dyDescent="0.2">
      <c r="L709" s="279"/>
      <c r="M709" s="279"/>
      <c r="N709" s="279"/>
      <c r="O709" s="279"/>
      <c r="P709" s="838"/>
      <c r="Q709" s="838"/>
      <c r="R709" s="838"/>
      <c r="S709" s="838"/>
      <c r="U709" s="371"/>
      <c r="Y709" s="389" t="s">
        <v>158</v>
      </c>
      <c r="Z709" s="837">
        <f t="shared" si="26"/>
        <v>0.6669999999999926</v>
      </c>
    </row>
    <row r="710" spans="12:26" s="292" customFormat="1" x14ac:dyDescent="0.2">
      <c r="L710" s="279"/>
      <c r="M710" s="279"/>
      <c r="N710" s="279"/>
      <c r="O710" s="279"/>
      <c r="P710" s="838"/>
      <c r="Q710" s="838"/>
      <c r="R710" s="838"/>
      <c r="S710" s="838"/>
      <c r="U710" s="371"/>
      <c r="Y710" s="389" t="s">
        <v>158</v>
      </c>
      <c r="Z710" s="837">
        <f t="shared" si="26"/>
        <v>0.66709999999999259</v>
      </c>
    </row>
    <row r="711" spans="12:26" s="292" customFormat="1" x14ac:dyDescent="0.2">
      <c r="L711" s="279"/>
      <c r="M711" s="279"/>
      <c r="N711" s="279"/>
      <c r="O711" s="279"/>
      <c r="P711" s="838"/>
      <c r="Q711" s="838"/>
      <c r="R711" s="838"/>
      <c r="S711" s="838"/>
      <c r="U711" s="371"/>
      <c r="Y711" s="389" t="s">
        <v>158</v>
      </c>
      <c r="Z711" s="837">
        <f t="shared" si="26"/>
        <v>0.66719999999999258</v>
      </c>
    </row>
    <row r="712" spans="12:26" s="292" customFormat="1" x14ac:dyDescent="0.2">
      <c r="L712" s="279"/>
      <c r="M712" s="279"/>
      <c r="N712" s="279"/>
      <c r="O712" s="279"/>
      <c r="P712" s="838"/>
      <c r="Q712" s="838"/>
      <c r="R712" s="838"/>
      <c r="S712" s="838"/>
      <c r="U712" s="371"/>
      <c r="Y712" s="389" t="s">
        <v>158</v>
      </c>
      <c r="Z712" s="837">
        <f t="shared" si="26"/>
        <v>0.66729999999999257</v>
      </c>
    </row>
    <row r="713" spans="12:26" s="292" customFormat="1" x14ac:dyDescent="0.2">
      <c r="L713" s="279"/>
      <c r="M713" s="279"/>
      <c r="N713" s="279"/>
      <c r="O713" s="279"/>
      <c r="P713" s="838"/>
      <c r="Q713" s="838"/>
      <c r="R713" s="838"/>
      <c r="S713" s="838"/>
      <c r="U713" s="371"/>
      <c r="Y713" s="389" t="s">
        <v>158</v>
      </c>
      <c r="Z713" s="837">
        <f t="shared" si="26"/>
        <v>0.66739999999999255</v>
      </c>
    </row>
    <row r="714" spans="12:26" s="292" customFormat="1" x14ac:dyDescent="0.2">
      <c r="L714" s="279"/>
      <c r="M714" s="279"/>
      <c r="N714" s="279"/>
      <c r="O714" s="279"/>
      <c r="P714" s="838"/>
      <c r="Q714" s="838"/>
      <c r="R714" s="838"/>
      <c r="S714" s="838"/>
      <c r="U714" s="371"/>
      <c r="Y714" s="389" t="s">
        <v>158</v>
      </c>
      <c r="Z714" s="837">
        <f t="shared" si="26"/>
        <v>0.66749999999999254</v>
      </c>
    </row>
    <row r="715" spans="12:26" s="292" customFormat="1" x14ac:dyDescent="0.2">
      <c r="L715" s="279"/>
      <c r="M715" s="279"/>
      <c r="N715" s="279"/>
      <c r="O715" s="279"/>
      <c r="P715" s="838"/>
      <c r="Q715" s="838"/>
      <c r="R715" s="838"/>
      <c r="S715" s="838"/>
      <c r="U715" s="371"/>
      <c r="Y715" s="389" t="s">
        <v>158</v>
      </c>
      <c r="Z715" s="837">
        <f t="shared" si="26"/>
        <v>0.66759999999999253</v>
      </c>
    </row>
    <row r="716" spans="12:26" s="292" customFormat="1" x14ac:dyDescent="0.2">
      <c r="L716" s="279"/>
      <c r="M716" s="279"/>
      <c r="N716" s="279"/>
      <c r="O716" s="279"/>
      <c r="P716" s="838"/>
      <c r="Q716" s="838"/>
      <c r="R716" s="838"/>
      <c r="S716" s="838"/>
      <c r="U716" s="371"/>
      <c r="Y716" s="389" t="s">
        <v>158</v>
      </c>
      <c r="Z716" s="837">
        <f t="shared" si="26"/>
        <v>0.66769999999999252</v>
      </c>
    </row>
    <row r="717" spans="12:26" s="292" customFormat="1" x14ac:dyDescent="0.2">
      <c r="L717" s="279"/>
      <c r="M717" s="279"/>
      <c r="N717" s="279"/>
      <c r="O717" s="279"/>
      <c r="P717" s="838"/>
      <c r="Q717" s="838"/>
      <c r="R717" s="838"/>
      <c r="S717" s="838"/>
      <c r="U717" s="371"/>
      <c r="Y717" s="389" t="s">
        <v>158</v>
      </c>
      <c r="Z717" s="837">
        <f t="shared" si="26"/>
        <v>0.66779999999999251</v>
      </c>
    </row>
    <row r="718" spans="12:26" s="292" customFormat="1" x14ac:dyDescent="0.2">
      <c r="L718" s="279"/>
      <c r="M718" s="279"/>
      <c r="N718" s="279"/>
      <c r="O718" s="279"/>
      <c r="P718" s="838"/>
      <c r="Q718" s="838"/>
      <c r="R718" s="838"/>
      <c r="S718" s="838"/>
      <c r="U718" s="371"/>
      <c r="Y718" s="389" t="s">
        <v>158</v>
      </c>
      <c r="Z718" s="837">
        <f t="shared" si="26"/>
        <v>0.6678999999999925</v>
      </c>
    </row>
    <row r="719" spans="12:26" s="292" customFormat="1" x14ac:dyDescent="0.2">
      <c r="L719" s="279"/>
      <c r="M719" s="279"/>
      <c r="N719" s="279"/>
      <c r="O719" s="279"/>
      <c r="P719" s="838"/>
      <c r="Q719" s="838"/>
      <c r="R719" s="838"/>
      <c r="S719" s="838"/>
      <c r="U719" s="371"/>
      <c r="Y719" s="389" t="s">
        <v>158</v>
      </c>
      <c r="Z719" s="837">
        <f t="shared" si="26"/>
        <v>0.66799999999999249</v>
      </c>
    </row>
    <row r="720" spans="12:26" s="292" customFormat="1" x14ac:dyDescent="0.2">
      <c r="L720" s="279"/>
      <c r="M720" s="279"/>
      <c r="N720" s="279"/>
      <c r="O720" s="279"/>
      <c r="P720" s="838"/>
      <c r="Q720" s="838"/>
      <c r="R720" s="838"/>
      <c r="S720" s="838"/>
      <c r="U720" s="371"/>
      <c r="Y720" s="389" t="s">
        <v>158</v>
      </c>
      <c r="Z720" s="837">
        <f t="shared" si="26"/>
        <v>0.66809999999999248</v>
      </c>
    </row>
    <row r="721" spans="12:26" s="292" customFormat="1" x14ac:dyDescent="0.2">
      <c r="L721" s="279"/>
      <c r="M721" s="279"/>
      <c r="N721" s="279"/>
      <c r="O721" s="279"/>
      <c r="P721" s="838"/>
      <c r="Q721" s="838"/>
      <c r="R721" s="838"/>
      <c r="S721" s="838"/>
      <c r="U721" s="371"/>
      <c r="Y721" s="389" t="s">
        <v>158</v>
      </c>
      <c r="Z721" s="837">
        <f t="shared" si="26"/>
        <v>0.66819999999999247</v>
      </c>
    </row>
    <row r="722" spans="12:26" s="292" customFormat="1" x14ac:dyDescent="0.2">
      <c r="L722" s="279"/>
      <c r="M722" s="279"/>
      <c r="N722" s="279"/>
      <c r="O722" s="279"/>
      <c r="P722" s="838"/>
      <c r="Q722" s="838"/>
      <c r="R722" s="838"/>
      <c r="S722" s="838"/>
      <c r="U722" s="371"/>
      <c r="Y722" s="389" t="s">
        <v>158</v>
      </c>
      <c r="Z722" s="837">
        <f t="shared" si="26"/>
        <v>0.66829999999999246</v>
      </c>
    </row>
    <row r="723" spans="12:26" s="292" customFormat="1" x14ac:dyDescent="0.2">
      <c r="L723" s="279"/>
      <c r="M723" s="279"/>
      <c r="N723" s="279"/>
      <c r="O723" s="279"/>
      <c r="P723" s="838"/>
      <c r="Q723" s="838"/>
      <c r="R723" s="838"/>
      <c r="S723" s="838"/>
      <c r="U723" s="371"/>
      <c r="Y723" s="389" t="s">
        <v>158</v>
      </c>
      <c r="Z723" s="837">
        <f t="shared" si="26"/>
        <v>0.66839999999999244</v>
      </c>
    </row>
    <row r="724" spans="12:26" s="292" customFormat="1" x14ac:dyDescent="0.2">
      <c r="L724" s="279"/>
      <c r="M724" s="279"/>
      <c r="N724" s="279"/>
      <c r="O724" s="279"/>
      <c r="P724" s="838"/>
      <c r="Q724" s="838"/>
      <c r="R724" s="838"/>
      <c r="S724" s="838"/>
      <c r="U724" s="371"/>
      <c r="Y724" s="389" t="s">
        <v>158</v>
      </c>
      <c r="Z724" s="837">
        <f t="shared" si="26"/>
        <v>0.66849999999999243</v>
      </c>
    </row>
    <row r="725" spans="12:26" s="292" customFormat="1" x14ac:dyDescent="0.2">
      <c r="L725" s="279"/>
      <c r="M725" s="279"/>
      <c r="N725" s="279"/>
      <c r="O725" s="279"/>
      <c r="P725" s="838"/>
      <c r="Q725" s="838"/>
      <c r="R725" s="838"/>
      <c r="S725" s="838"/>
      <c r="U725" s="371"/>
      <c r="Y725" s="389" t="s">
        <v>158</v>
      </c>
      <c r="Z725" s="837">
        <f t="shared" si="26"/>
        <v>0.66859999999999242</v>
      </c>
    </row>
    <row r="726" spans="12:26" s="292" customFormat="1" x14ac:dyDescent="0.2">
      <c r="L726" s="279"/>
      <c r="M726" s="279"/>
      <c r="N726" s="279"/>
      <c r="O726" s="279"/>
      <c r="P726" s="838"/>
      <c r="Q726" s="838"/>
      <c r="R726" s="838"/>
      <c r="S726" s="838"/>
      <c r="U726" s="371"/>
      <c r="Y726" s="389" t="s">
        <v>158</v>
      </c>
      <c r="Z726" s="837">
        <f t="shared" si="26"/>
        <v>0.66869999999999241</v>
      </c>
    </row>
    <row r="727" spans="12:26" s="292" customFormat="1" x14ac:dyDescent="0.2">
      <c r="L727" s="279"/>
      <c r="M727" s="279"/>
      <c r="N727" s="279"/>
      <c r="O727" s="279"/>
      <c r="P727" s="838"/>
      <c r="Q727" s="838"/>
      <c r="R727" s="838"/>
      <c r="S727" s="838"/>
      <c r="U727" s="371"/>
      <c r="Y727" s="389" t="s">
        <v>158</v>
      </c>
      <c r="Z727" s="837">
        <f t="shared" si="26"/>
        <v>0.6687999999999924</v>
      </c>
    </row>
    <row r="728" spans="12:26" s="292" customFormat="1" x14ac:dyDescent="0.2">
      <c r="L728" s="279"/>
      <c r="M728" s="279"/>
      <c r="N728" s="279"/>
      <c r="O728" s="279"/>
      <c r="P728" s="838"/>
      <c r="Q728" s="838"/>
      <c r="R728" s="838"/>
      <c r="S728" s="838"/>
      <c r="U728" s="371"/>
      <c r="Y728" s="389" t="s">
        <v>158</v>
      </c>
      <c r="Z728" s="837">
        <f t="shared" si="26"/>
        <v>0.66889999999999239</v>
      </c>
    </row>
    <row r="729" spans="12:26" s="292" customFormat="1" x14ac:dyDescent="0.2">
      <c r="L729" s="279"/>
      <c r="M729" s="279"/>
      <c r="N729" s="279"/>
      <c r="O729" s="279"/>
      <c r="P729" s="838"/>
      <c r="Q729" s="838"/>
      <c r="R729" s="838"/>
      <c r="S729" s="838"/>
      <c r="U729" s="371"/>
      <c r="Y729" s="389" t="s">
        <v>158</v>
      </c>
      <c r="Z729" s="837">
        <f t="shared" si="26"/>
        <v>0.66899999999999238</v>
      </c>
    </row>
    <row r="730" spans="12:26" s="292" customFormat="1" x14ac:dyDescent="0.2">
      <c r="L730" s="279"/>
      <c r="M730" s="279"/>
      <c r="N730" s="279"/>
      <c r="O730" s="279"/>
      <c r="P730" s="838"/>
      <c r="Q730" s="838"/>
      <c r="R730" s="838"/>
      <c r="S730" s="838"/>
      <c r="U730" s="371"/>
      <c r="Y730" s="389" t="s">
        <v>158</v>
      </c>
      <c r="Z730" s="837">
        <f t="shared" si="26"/>
        <v>0.66909999999999237</v>
      </c>
    </row>
    <row r="731" spans="12:26" s="292" customFormat="1" x14ac:dyDescent="0.2">
      <c r="L731" s="279"/>
      <c r="M731" s="279"/>
      <c r="N731" s="279"/>
      <c r="O731" s="279"/>
      <c r="P731" s="838"/>
      <c r="Q731" s="838"/>
      <c r="R731" s="838"/>
      <c r="S731" s="838"/>
      <c r="U731" s="371"/>
      <c r="Y731" s="389" t="s">
        <v>158</v>
      </c>
      <c r="Z731" s="837">
        <f t="shared" si="26"/>
        <v>0.66919999999999236</v>
      </c>
    </row>
    <row r="732" spans="12:26" s="292" customFormat="1" x14ac:dyDescent="0.2">
      <c r="L732" s="279"/>
      <c r="M732" s="279"/>
      <c r="N732" s="279"/>
      <c r="O732" s="279"/>
      <c r="P732" s="838"/>
      <c r="Q732" s="838"/>
      <c r="R732" s="838"/>
      <c r="S732" s="838"/>
      <c r="U732" s="371"/>
      <c r="Y732" s="389" t="s">
        <v>158</v>
      </c>
      <c r="Z732" s="837">
        <f t="shared" si="26"/>
        <v>0.66929999999999235</v>
      </c>
    </row>
    <row r="733" spans="12:26" s="292" customFormat="1" x14ac:dyDescent="0.2">
      <c r="L733" s="279"/>
      <c r="M733" s="279"/>
      <c r="N733" s="279"/>
      <c r="O733" s="279"/>
      <c r="P733" s="838"/>
      <c r="Q733" s="838"/>
      <c r="R733" s="838"/>
      <c r="S733" s="838"/>
      <c r="U733" s="371"/>
      <c r="Y733" s="389" t="s">
        <v>158</v>
      </c>
      <c r="Z733" s="837">
        <f t="shared" si="26"/>
        <v>0.66939999999999233</v>
      </c>
    </row>
    <row r="734" spans="12:26" s="292" customFormat="1" x14ac:dyDescent="0.2">
      <c r="L734" s="279"/>
      <c r="M734" s="279"/>
      <c r="N734" s="279"/>
      <c r="O734" s="279"/>
      <c r="P734" s="838"/>
      <c r="Q734" s="838"/>
      <c r="R734" s="838"/>
      <c r="S734" s="838"/>
      <c r="U734" s="371"/>
      <c r="Y734" s="389" t="s">
        <v>158</v>
      </c>
      <c r="Z734" s="837">
        <f t="shared" si="26"/>
        <v>0.66949999999999232</v>
      </c>
    </row>
    <row r="735" spans="12:26" s="292" customFormat="1" x14ac:dyDescent="0.2">
      <c r="L735" s="279"/>
      <c r="M735" s="279"/>
      <c r="N735" s="279"/>
      <c r="O735" s="279"/>
      <c r="P735" s="838"/>
      <c r="Q735" s="838"/>
      <c r="R735" s="838"/>
      <c r="S735" s="838"/>
      <c r="U735" s="371"/>
      <c r="Y735" s="389" t="s">
        <v>158</v>
      </c>
      <c r="Z735" s="837">
        <f t="shared" si="26"/>
        <v>0.66959999999999231</v>
      </c>
    </row>
    <row r="736" spans="12:26" s="292" customFormat="1" x14ac:dyDescent="0.2">
      <c r="L736" s="279"/>
      <c r="M736" s="279"/>
      <c r="N736" s="279"/>
      <c r="O736" s="279"/>
      <c r="P736" s="838"/>
      <c r="Q736" s="838"/>
      <c r="R736" s="838"/>
      <c r="S736" s="838"/>
      <c r="U736" s="371"/>
      <c r="Y736" s="389" t="s">
        <v>158</v>
      </c>
      <c r="Z736" s="837">
        <f t="shared" si="26"/>
        <v>0.6696999999999923</v>
      </c>
    </row>
    <row r="737" spans="12:26" s="292" customFormat="1" x14ac:dyDescent="0.2">
      <c r="L737" s="279"/>
      <c r="M737" s="279"/>
      <c r="N737" s="279"/>
      <c r="O737" s="279"/>
      <c r="P737" s="838"/>
      <c r="Q737" s="838"/>
      <c r="R737" s="838"/>
      <c r="S737" s="838"/>
      <c r="U737" s="371"/>
      <c r="Y737" s="389" t="s">
        <v>158</v>
      </c>
      <c r="Z737" s="837">
        <f t="shared" si="26"/>
        <v>0.66979999999999229</v>
      </c>
    </row>
    <row r="738" spans="12:26" s="292" customFormat="1" x14ac:dyDescent="0.2">
      <c r="L738" s="279"/>
      <c r="M738" s="279"/>
      <c r="N738" s="279"/>
      <c r="O738" s="279"/>
      <c r="P738" s="838"/>
      <c r="Q738" s="838"/>
      <c r="R738" s="838"/>
      <c r="S738" s="838"/>
      <c r="U738" s="371"/>
      <c r="Y738" s="389" t="s">
        <v>158</v>
      </c>
      <c r="Z738" s="837">
        <f t="shared" si="26"/>
        <v>0.66989999999999228</v>
      </c>
    </row>
    <row r="739" spans="12:26" s="292" customFormat="1" x14ac:dyDescent="0.2">
      <c r="L739" s="279"/>
      <c r="M739" s="279"/>
      <c r="N739" s="279"/>
      <c r="O739" s="279"/>
      <c r="P739" s="838"/>
      <c r="Q739" s="838"/>
      <c r="R739" s="838"/>
      <c r="S739" s="838"/>
      <c r="U739" s="371"/>
      <c r="Y739" s="389" t="s">
        <v>158</v>
      </c>
      <c r="Z739" s="837">
        <f t="shared" si="26"/>
        <v>0.66999999999999227</v>
      </c>
    </row>
    <row r="740" spans="12:26" s="292" customFormat="1" x14ac:dyDescent="0.2">
      <c r="L740" s="279"/>
      <c r="M740" s="279"/>
      <c r="N740" s="279"/>
      <c r="O740" s="279"/>
      <c r="P740" s="838"/>
      <c r="Q740" s="838"/>
      <c r="R740" s="838"/>
      <c r="S740" s="838"/>
      <c r="U740" s="371"/>
      <c r="Y740" s="389" t="s">
        <v>158</v>
      </c>
      <c r="Z740" s="837">
        <f t="shared" si="26"/>
        <v>0.67009999999999226</v>
      </c>
    </row>
    <row r="741" spans="12:26" s="292" customFormat="1" x14ac:dyDescent="0.2">
      <c r="L741" s="279"/>
      <c r="M741" s="279"/>
      <c r="N741" s="279"/>
      <c r="O741" s="279"/>
      <c r="P741" s="838"/>
      <c r="Q741" s="838"/>
      <c r="R741" s="838"/>
      <c r="S741" s="838"/>
      <c r="U741" s="371"/>
      <c r="Y741" s="389" t="s">
        <v>158</v>
      </c>
      <c r="Z741" s="837">
        <f t="shared" si="26"/>
        <v>0.67019999999999225</v>
      </c>
    </row>
    <row r="742" spans="12:26" s="292" customFormat="1" x14ac:dyDescent="0.2">
      <c r="L742" s="279"/>
      <c r="M742" s="279"/>
      <c r="N742" s="279"/>
      <c r="O742" s="279"/>
      <c r="P742" s="838"/>
      <c r="Q742" s="838"/>
      <c r="R742" s="838"/>
      <c r="S742" s="838"/>
      <c r="U742" s="371"/>
      <c r="Y742" s="389" t="s">
        <v>158</v>
      </c>
      <c r="Z742" s="837">
        <f t="shared" si="26"/>
        <v>0.67029999999999224</v>
      </c>
    </row>
    <row r="743" spans="12:26" s="292" customFormat="1" x14ac:dyDescent="0.2">
      <c r="L743" s="279"/>
      <c r="M743" s="279"/>
      <c r="N743" s="279"/>
      <c r="O743" s="279"/>
      <c r="P743" s="838"/>
      <c r="Q743" s="838"/>
      <c r="R743" s="838"/>
      <c r="S743" s="838"/>
      <c r="U743" s="371"/>
      <c r="Y743" s="389" t="s">
        <v>158</v>
      </c>
      <c r="Z743" s="837">
        <f t="shared" si="26"/>
        <v>0.67039999999999222</v>
      </c>
    </row>
    <row r="744" spans="12:26" s="292" customFormat="1" x14ac:dyDescent="0.2">
      <c r="L744" s="279"/>
      <c r="M744" s="279"/>
      <c r="N744" s="279"/>
      <c r="O744" s="279"/>
      <c r="P744" s="838"/>
      <c r="Q744" s="838"/>
      <c r="R744" s="838"/>
      <c r="S744" s="838"/>
      <c r="U744" s="371"/>
      <c r="Y744" s="389" t="s">
        <v>158</v>
      </c>
      <c r="Z744" s="837">
        <f t="shared" si="26"/>
        <v>0.67049999999999221</v>
      </c>
    </row>
    <row r="745" spans="12:26" s="292" customFormat="1" x14ac:dyDescent="0.2">
      <c r="L745" s="279"/>
      <c r="M745" s="279"/>
      <c r="N745" s="279"/>
      <c r="O745" s="279"/>
      <c r="P745" s="838"/>
      <c r="Q745" s="838"/>
      <c r="R745" s="838"/>
      <c r="S745" s="838"/>
      <c r="U745" s="371"/>
      <c r="Y745" s="389" t="s">
        <v>158</v>
      </c>
      <c r="Z745" s="837">
        <f t="shared" ref="Z745:Z808" si="27">SUM(Z744+0.01%)</f>
        <v>0.6705999999999922</v>
      </c>
    </row>
    <row r="746" spans="12:26" s="292" customFormat="1" x14ac:dyDescent="0.2">
      <c r="L746" s="279"/>
      <c r="M746" s="279"/>
      <c r="N746" s="279"/>
      <c r="O746" s="279"/>
      <c r="P746" s="838"/>
      <c r="Q746" s="838"/>
      <c r="R746" s="838"/>
      <c r="S746" s="838"/>
      <c r="U746" s="371"/>
      <c r="Y746" s="389" t="s">
        <v>158</v>
      </c>
      <c r="Z746" s="837">
        <f t="shared" si="27"/>
        <v>0.67069999999999219</v>
      </c>
    </row>
    <row r="747" spans="12:26" s="292" customFormat="1" x14ac:dyDescent="0.2">
      <c r="L747" s="279"/>
      <c r="M747" s="279"/>
      <c r="N747" s="279"/>
      <c r="O747" s="279"/>
      <c r="P747" s="838"/>
      <c r="Q747" s="838"/>
      <c r="R747" s="838"/>
      <c r="S747" s="838"/>
      <c r="U747" s="371"/>
      <c r="Y747" s="389" t="s">
        <v>158</v>
      </c>
      <c r="Z747" s="837">
        <f t="shared" si="27"/>
        <v>0.67079999999999218</v>
      </c>
    </row>
    <row r="748" spans="12:26" s="292" customFormat="1" x14ac:dyDescent="0.2">
      <c r="L748" s="279"/>
      <c r="M748" s="279"/>
      <c r="N748" s="279"/>
      <c r="O748" s="279"/>
      <c r="P748" s="838"/>
      <c r="Q748" s="838"/>
      <c r="R748" s="838"/>
      <c r="S748" s="838"/>
      <c r="U748" s="371"/>
      <c r="Y748" s="389" t="s">
        <v>158</v>
      </c>
      <c r="Z748" s="837">
        <f t="shared" si="27"/>
        <v>0.67089999999999217</v>
      </c>
    </row>
    <row r="749" spans="12:26" s="292" customFormat="1" x14ac:dyDescent="0.2">
      <c r="L749" s="279"/>
      <c r="M749" s="279"/>
      <c r="N749" s="279"/>
      <c r="O749" s="279"/>
      <c r="P749" s="838"/>
      <c r="Q749" s="838"/>
      <c r="R749" s="838"/>
      <c r="S749" s="838"/>
      <c r="U749" s="371"/>
      <c r="Y749" s="389" t="s">
        <v>158</v>
      </c>
      <c r="Z749" s="837">
        <f t="shared" si="27"/>
        <v>0.67099999999999216</v>
      </c>
    </row>
    <row r="750" spans="12:26" s="292" customFormat="1" x14ac:dyDescent="0.2">
      <c r="L750" s="279"/>
      <c r="M750" s="279"/>
      <c r="N750" s="279"/>
      <c r="O750" s="279"/>
      <c r="P750" s="838"/>
      <c r="Q750" s="838"/>
      <c r="R750" s="838"/>
      <c r="S750" s="838"/>
      <c r="U750" s="371"/>
      <c r="Y750" s="389" t="s">
        <v>158</v>
      </c>
      <c r="Z750" s="837">
        <f t="shared" si="27"/>
        <v>0.67109999999999215</v>
      </c>
    </row>
    <row r="751" spans="12:26" s="292" customFormat="1" x14ac:dyDescent="0.2">
      <c r="L751" s="279"/>
      <c r="M751" s="279"/>
      <c r="N751" s="279"/>
      <c r="O751" s="279"/>
      <c r="P751" s="838"/>
      <c r="Q751" s="838"/>
      <c r="R751" s="838"/>
      <c r="S751" s="838"/>
      <c r="U751" s="371"/>
      <c r="Y751" s="389" t="s">
        <v>158</v>
      </c>
      <c r="Z751" s="837">
        <f t="shared" si="27"/>
        <v>0.67119999999999214</v>
      </c>
    </row>
    <row r="752" spans="12:26" s="292" customFormat="1" x14ac:dyDescent="0.2">
      <c r="L752" s="279"/>
      <c r="M752" s="279"/>
      <c r="N752" s="279"/>
      <c r="O752" s="279"/>
      <c r="P752" s="838"/>
      <c r="Q752" s="838"/>
      <c r="R752" s="838"/>
      <c r="S752" s="838"/>
      <c r="U752" s="371"/>
      <c r="Y752" s="389" t="s">
        <v>158</v>
      </c>
      <c r="Z752" s="837">
        <f t="shared" si="27"/>
        <v>0.67129999999999213</v>
      </c>
    </row>
    <row r="753" spans="12:26" s="292" customFormat="1" x14ac:dyDescent="0.2">
      <c r="L753" s="279"/>
      <c r="M753" s="279"/>
      <c r="N753" s="279"/>
      <c r="O753" s="279"/>
      <c r="P753" s="838"/>
      <c r="Q753" s="838"/>
      <c r="R753" s="838"/>
      <c r="S753" s="838"/>
      <c r="U753" s="371"/>
      <c r="Y753" s="389" t="s">
        <v>158</v>
      </c>
      <c r="Z753" s="837">
        <f t="shared" si="27"/>
        <v>0.67139999999999211</v>
      </c>
    </row>
    <row r="754" spans="12:26" s="292" customFormat="1" x14ac:dyDescent="0.2">
      <c r="L754" s="279"/>
      <c r="M754" s="279"/>
      <c r="N754" s="279"/>
      <c r="O754" s="279"/>
      <c r="P754" s="838"/>
      <c r="Q754" s="838"/>
      <c r="R754" s="838"/>
      <c r="S754" s="838"/>
      <c r="U754" s="371"/>
      <c r="Y754" s="389" t="s">
        <v>158</v>
      </c>
      <c r="Z754" s="837">
        <f t="shared" si="27"/>
        <v>0.6714999999999921</v>
      </c>
    </row>
    <row r="755" spans="12:26" s="292" customFormat="1" x14ac:dyDescent="0.2">
      <c r="L755" s="279"/>
      <c r="M755" s="279"/>
      <c r="N755" s="279"/>
      <c r="O755" s="279"/>
      <c r="P755" s="838"/>
      <c r="Q755" s="838"/>
      <c r="R755" s="838"/>
      <c r="S755" s="838"/>
      <c r="U755" s="371"/>
      <c r="Y755" s="389" t="s">
        <v>158</v>
      </c>
      <c r="Z755" s="837">
        <f t="shared" si="27"/>
        <v>0.67159999999999209</v>
      </c>
    </row>
    <row r="756" spans="12:26" s="292" customFormat="1" x14ac:dyDescent="0.2">
      <c r="L756" s="279"/>
      <c r="M756" s="279"/>
      <c r="N756" s="279"/>
      <c r="O756" s="279"/>
      <c r="P756" s="838"/>
      <c r="Q756" s="838"/>
      <c r="R756" s="838"/>
      <c r="S756" s="838"/>
      <c r="U756" s="371"/>
      <c r="Y756" s="389" t="s">
        <v>158</v>
      </c>
      <c r="Z756" s="837">
        <f t="shared" si="27"/>
        <v>0.67169999999999208</v>
      </c>
    </row>
    <row r="757" spans="12:26" s="292" customFormat="1" x14ac:dyDescent="0.2">
      <c r="L757" s="279"/>
      <c r="M757" s="279"/>
      <c r="N757" s="279"/>
      <c r="O757" s="279"/>
      <c r="P757" s="838"/>
      <c r="Q757" s="838"/>
      <c r="R757" s="838"/>
      <c r="S757" s="838"/>
      <c r="U757" s="371"/>
      <c r="Y757" s="389" t="s">
        <v>158</v>
      </c>
      <c r="Z757" s="837">
        <f t="shared" si="27"/>
        <v>0.67179999999999207</v>
      </c>
    </row>
    <row r="758" spans="12:26" s="292" customFormat="1" x14ac:dyDescent="0.2">
      <c r="L758" s="279"/>
      <c r="M758" s="279"/>
      <c r="N758" s="279"/>
      <c r="O758" s="279"/>
      <c r="P758" s="838"/>
      <c r="Q758" s="838"/>
      <c r="R758" s="838"/>
      <c r="S758" s="838"/>
      <c r="U758" s="371"/>
      <c r="Y758" s="389" t="s">
        <v>158</v>
      </c>
      <c r="Z758" s="837">
        <f t="shared" si="27"/>
        <v>0.67189999999999206</v>
      </c>
    </row>
    <row r="759" spans="12:26" s="292" customFormat="1" x14ac:dyDescent="0.2">
      <c r="L759" s="279"/>
      <c r="M759" s="279"/>
      <c r="N759" s="279"/>
      <c r="O759" s="279"/>
      <c r="P759" s="838"/>
      <c r="Q759" s="838"/>
      <c r="R759" s="838"/>
      <c r="S759" s="838"/>
      <c r="U759" s="371"/>
      <c r="Y759" s="389" t="s">
        <v>158</v>
      </c>
      <c r="Z759" s="837">
        <f t="shared" si="27"/>
        <v>0.67199999999999205</v>
      </c>
    </row>
    <row r="760" spans="12:26" s="292" customFormat="1" x14ac:dyDescent="0.2">
      <c r="L760" s="279"/>
      <c r="M760" s="279"/>
      <c r="N760" s="279"/>
      <c r="O760" s="279"/>
      <c r="P760" s="838"/>
      <c r="Q760" s="838"/>
      <c r="R760" s="838"/>
      <c r="S760" s="838"/>
      <c r="U760" s="371"/>
      <c r="Y760" s="389" t="s">
        <v>158</v>
      </c>
      <c r="Z760" s="837">
        <f t="shared" si="27"/>
        <v>0.67209999999999204</v>
      </c>
    </row>
    <row r="761" spans="12:26" s="292" customFormat="1" x14ac:dyDescent="0.2">
      <c r="L761" s="279"/>
      <c r="M761" s="279"/>
      <c r="N761" s="279"/>
      <c r="O761" s="279"/>
      <c r="P761" s="838"/>
      <c r="Q761" s="838"/>
      <c r="R761" s="838"/>
      <c r="S761" s="838"/>
      <c r="U761" s="371"/>
      <c r="Y761" s="389" t="s">
        <v>158</v>
      </c>
      <c r="Z761" s="837">
        <f t="shared" si="27"/>
        <v>0.67219999999999203</v>
      </c>
    </row>
    <row r="762" spans="12:26" s="292" customFormat="1" x14ac:dyDescent="0.2">
      <c r="L762" s="279"/>
      <c r="M762" s="279"/>
      <c r="N762" s="279"/>
      <c r="O762" s="279"/>
      <c r="P762" s="838"/>
      <c r="Q762" s="838"/>
      <c r="R762" s="838"/>
      <c r="S762" s="838"/>
      <c r="U762" s="371"/>
      <c r="Y762" s="389" t="s">
        <v>158</v>
      </c>
      <c r="Z762" s="837">
        <f t="shared" si="27"/>
        <v>0.67229999999999202</v>
      </c>
    </row>
    <row r="763" spans="12:26" s="292" customFormat="1" x14ac:dyDescent="0.2">
      <c r="L763" s="279"/>
      <c r="M763" s="279"/>
      <c r="N763" s="279"/>
      <c r="O763" s="279"/>
      <c r="P763" s="838"/>
      <c r="Q763" s="838"/>
      <c r="R763" s="838"/>
      <c r="S763" s="838"/>
      <c r="U763" s="371"/>
      <c r="Y763" s="389" t="s">
        <v>158</v>
      </c>
      <c r="Z763" s="837">
        <f t="shared" si="27"/>
        <v>0.672399999999992</v>
      </c>
    </row>
    <row r="764" spans="12:26" s="292" customFormat="1" x14ac:dyDescent="0.2">
      <c r="L764" s="279"/>
      <c r="M764" s="279"/>
      <c r="N764" s="279"/>
      <c r="O764" s="279"/>
      <c r="P764" s="838"/>
      <c r="Q764" s="838"/>
      <c r="R764" s="838"/>
      <c r="S764" s="838"/>
      <c r="U764" s="371"/>
      <c r="Y764" s="389" t="s">
        <v>158</v>
      </c>
      <c r="Z764" s="837">
        <f t="shared" si="27"/>
        <v>0.67249999999999199</v>
      </c>
    </row>
    <row r="765" spans="12:26" s="292" customFormat="1" x14ac:dyDescent="0.2">
      <c r="L765" s="279"/>
      <c r="M765" s="279"/>
      <c r="N765" s="279"/>
      <c r="O765" s="279"/>
      <c r="P765" s="838"/>
      <c r="Q765" s="838"/>
      <c r="R765" s="838"/>
      <c r="S765" s="838"/>
      <c r="U765" s="371"/>
      <c r="Y765" s="389" t="s">
        <v>158</v>
      </c>
      <c r="Z765" s="837">
        <f t="shared" si="27"/>
        <v>0.67259999999999198</v>
      </c>
    </row>
    <row r="766" spans="12:26" s="292" customFormat="1" x14ac:dyDescent="0.2">
      <c r="L766" s="279"/>
      <c r="M766" s="279"/>
      <c r="N766" s="279"/>
      <c r="O766" s="279"/>
      <c r="P766" s="838"/>
      <c r="Q766" s="838"/>
      <c r="R766" s="838"/>
      <c r="S766" s="838"/>
      <c r="U766" s="371"/>
      <c r="Y766" s="389" t="s">
        <v>158</v>
      </c>
      <c r="Z766" s="837">
        <f t="shared" si="27"/>
        <v>0.67269999999999197</v>
      </c>
    </row>
    <row r="767" spans="12:26" s="292" customFormat="1" x14ac:dyDescent="0.2">
      <c r="L767" s="279"/>
      <c r="M767" s="279"/>
      <c r="N767" s="279"/>
      <c r="O767" s="279"/>
      <c r="P767" s="838"/>
      <c r="Q767" s="838"/>
      <c r="R767" s="838"/>
      <c r="S767" s="838"/>
      <c r="U767" s="371"/>
      <c r="Y767" s="389" t="s">
        <v>158</v>
      </c>
      <c r="Z767" s="837">
        <f t="shared" si="27"/>
        <v>0.67279999999999196</v>
      </c>
    </row>
    <row r="768" spans="12:26" s="292" customFormat="1" x14ac:dyDescent="0.2">
      <c r="L768" s="279"/>
      <c r="M768" s="279"/>
      <c r="N768" s="279"/>
      <c r="O768" s="279"/>
      <c r="P768" s="838"/>
      <c r="Q768" s="838"/>
      <c r="R768" s="838"/>
      <c r="S768" s="838"/>
      <c r="U768" s="371"/>
      <c r="Y768" s="389" t="s">
        <v>158</v>
      </c>
      <c r="Z768" s="837">
        <f t="shared" si="27"/>
        <v>0.67289999999999195</v>
      </c>
    </row>
    <row r="769" spans="12:26" s="292" customFormat="1" x14ac:dyDescent="0.2">
      <c r="L769" s="279"/>
      <c r="M769" s="279"/>
      <c r="N769" s="279"/>
      <c r="O769" s="279"/>
      <c r="P769" s="838"/>
      <c r="Q769" s="838"/>
      <c r="R769" s="838"/>
      <c r="S769" s="838"/>
      <c r="U769" s="371"/>
      <c r="Y769" s="389" t="s">
        <v>158</v>
      </c>
      <c r="Z769" s="837">
        <f t="shared" si="27"/>
        <v>0.67299999999999194</v>
      </c>
    </row>
    <row r="770" spans="12:26" s="292" customFormat="1" x14ac:dyDescent="0.2">
      <c r="L770" s="279"/>
      <c r="M770" s="279"/>
      <c r="N770" s="279"/>
      <c r="O770" s="279"/>
      <c r="P770" s="838"/>
      <c r="Q770" s="838"/>
      <c r="R770" s="838"/>
      <c r="S770" s="838"/>
      <c r="U770" s="371"/>
      <c r="Y770" s="389" t="s">
        <v>158</v>
      </c>
      <c r="Z770" s="837">
        <f t="shared" si="27"/>
        <v>0.67309999999999193</v>
      </c>
    </row>
    <row r="771" spans="12:26" s="292" customFormat="1" x14ac:dyDescent="0.2">
      <c r="L771" s="279"/>
      <c r="M771" s="279"/>
      <c r="N771" s="279"/>
      <c r="O771" s="279"/>
      <c r="P771" s="838"/>
      <c r="Q771" s="838"/>
      <c r="R771" s="838"/>
      <c r="S771" s="838"/>
      <c r="U771" s="371"/>
      <c r="Y771" s="389" t="s">
        <v>158</v>
      </c>
      <c r="Z771" s="837">
        <f t="shared" si="27"/>
        <v>0.67319999999999192</v>
      </c>
    </row>
    <row r="772" spans="12:26" s="292" customFormat="1" x14ac:dyDescent="0.2">
      <c r="L772" s="279"/>
      <c r="M772" s="279"/>
      <c r="N772" s="279"/>
      <c r="O772" s="279"/>
      <c r="P772" s="838"/>
      <c r="Q772" s="838"/>
      <c r="R772" s="838"/>
      <c r="S772" s="838"/>
      <c r="U772" s="371"/>
      <c r="Y772" s="389" t="s">
        <v>158</v>
      </c>
      <c r="Z772" s="837">
        <f t="shared" si="27"/>
        <v>0.6732999999999919</v>
      </c>
    </row>
    <row r="773" spans="12:26" s="292" customFormat="1" x14ac:dyDescent="0.2">
      <c r="L773" s="279"/>
      <c r="M773" s="279"/>
      <c r="N773" s="279"/>
      <c r="O773" s="279"/>
      <c r="P773" s="838"/>
      <c r="Q773" s="838"/>
      <c r="R773" s="838"/>
      <c r="S773" s="838"/>
      <c r="U773" s="371"/>
      <c r="Y773" s="389" t="s">
        <v>158</v>
      </c>
      <c r="Z773" s="837">
        <f t="shared" si="27"/>
        <v>0.67339999999999189</v>
      </c>
    </row>
    <row r="774" spans="12:26" s="292" customFormat="1" x14ac:dyDescent="0.2">
      <c r="L774" s="279"/>
      <c r="M774" s="279"/>
      <c r="N774" s="279"/>
      <c r="O774" s="279"/>
      <c r="P774" s="838"/>
      <c r="Q774" s="838"/>
      <c r="R774" s="838"/>
      <c r="S774" s="838"/>
      <c r="U774" s="371"/>
      <c r="Y774" s="389" t="s">
        <v>158</v>
      </c>
      <c r="Z774" s="837">
        <f t="shared" si="27"/>
        <v>0.67349999999999188</v>
      </c>
    </row>
    <row r="775" spans="12:26" s="292" customFormat="1" x14ac:dyDescent="0.2">
      <c r="L775" s="279"/>
      <c r="M775" s="279"/>
      <c r="N775" s="279"/>
      <c r="O775" s="279"/>
      <c r="P775" s="838"/>
      <c r="Q775" s="838"/>
      <c r="R775" s="838"/>
      <c r="S775" s="838"/>
      <c r="U775" s="371"/>
      <c r="Y775" s="389" t="s">
        <v>158</v>
      </c>
      <c r="Z775" s="837">
        <f t="shared" si="27"/>
        <v>0.67359999999999187</v>
      </c>
    </row>
    <row r="776" spans="12:26" s="292" customFormat="1" x14ac:dyDescent="0.2">
      <c r="L776" s="279"/>
      <c r="M776" s="279"/>
      <c r="N776" s="279"/>
      <c r="O776" s="279"/>
      <c r="P776" s="838"/>
      <c r="Q776" s="838"/>
      <c r="R776" s="838"/>
      <c r="S776" s="838"/>
      <c r="U776" s="371"/>
      <c r="Y776" s="389" t="s">
        <v>158</v>
      </c>
      <c r="Z776" s="837">
        <f t="shared" si="27"/>
        <v>0.67369999999999186</v>
      </c>
    </row>
    <row r="777" spans="12:26" s="292" customFormat="1" x14ac:dyDescent="0.2">
      <c r="L777" s="279"/>
      <c r="M777" s="279"/>
      <c r="N777" s="279"/>
      <c r="O777" s="279"/>
      <c r="P777" s="838"/>
      <c r="Q777" s="838"/>
      <c r="R777" s="838"/>
      <c r="S777" s="838"/>
      <c r="U777" s="371"/>
      <c r="Y777" s="389" t="s">
        <v>158</v>
      </c>
      <c r="Z777" s="837">
        <f t="shared" si="27"/>
        <v>0.67379999999999185</v>
      </c>
    </row>
    <row r="778" spans="12:26" s="292" customFormat="1" x14ac:dyDescent="0.2">
      <c r="L778" s="279"/>
      <c r="M778" s="279"/>
      <c r="N778" s="279"/>
      <c r="O778" s="279"/>
      <c r="P778" s="838"/>
      <c r="Q778" s="838"/>
      <c r="R778" s="838"/>
      <c r="S778" s="838"/>
      <c r="U778" s="371"/>
      <c r="Y778" s="389" t="s">
        <v>158</v>
      </c>
      <c r="Z778" s="837">
        <f t="shared" si="27"/>
        <v>0.67389999999999184</v>
      </c>
    </row>
    <row r="779" spans="12:26" s="292" customFormat="1" x14ac:dyDescent="0.2">
      <c r="L779" s="279"/>
      <c r="M779" s="279"/>
      <c r="N779" s="279"/>
      <c r="O779" s="279"/>
      <c r="P779" s="838"/>
      <c r="Q779" s="838"/>
      <c r="R779" s="838"/>
      <c r="S779" s="838"/>
      <c r="U779" s="371"/>
      <c r="Y779" s="389" t="s">
        <v>158</v>
      </c>
      <c r="Z779" s="837">
        <f t="shared" si="27"/>
        <v>0.67399999999999183</v>
      </c>
    </row>
    <row r="780" spans="12:26" s="292" customFormat="1" x14ac:dyDescent="0.2">
      <c r="L780" s="279"/>
      <c r="M780" s="279"/>
      <c r="N780" s="279"/>
      <c r="O780" s="279"/>
      <c r="P780" s="838"/>
      <c r="Q780" s="838"/>
      <c r="R780" s="838"/>
      <c r="S780" s="838"/>
      <c r="U780" s="371"/>
      <c r="Y780" s="389" t="s">
        <v>158</v>
      </c>
      <c r="Z780" s="837">
        <f t="shared" si="27"/>
        <v>0.67409999999999182</v>
      </c>
    </row>
    <row r="781" spans="12:26" s="292" customFormat="1" x14ac:dyDescent="0.2">
      <c r="L781" s="279"/>
      <c r="M781" s="279"/>
      <c r="N781" s="279"/>
      <c r="O781" s="279"/>
      <c r="P781" s="838"/>
      <c r="Q781" s="838"/>
      <c r="R781" s="838"/>
      <c r="S781" s="838"/>
      <c r="U781" s="371"/>
      <c r="Y781" s="389" t="s">
        <v>158</v>
      </c>
      <c r="Z781" s="837">
        <f t="shared" si="27"/>
        <v>0.67419999999999181</v>
      </c>
    </row>
    <row r="782" spans="12:26" s="292" customFormat="1" x14ac:dyDescent="0.2">
      <c r="L782" s="279"/>
      <c r="M782" s="279"/>
      <c r="N782" s="279"/>
      <c r="O782" s="279"/>
      <c r="P782" s="838"/>
      <c r="Q782" s="838"/>
      <c r="R782" s="838"/>
      <c r="S782" s="838"/>
      <c r="U782" s="371"/>
      <c r="Y782" s="389" t="s">
        <v>158</v>
      </c>
      <c r="Z782" s="837">
        <f t="shared" si="27"/>
        <v>0.67429999999999179</v>
      </c>
    </row>
    <row r="783" spans="12:26" s="292" customFormat="1" x14ac:dyDescent="0.2">
      <c r="L783" s="279"/>
      <c r="M783" s="279"/>
      <c r="N783" s="279"/>
      <c r="O783" s="279"/>
      <c r="P783" s="838"/>
      <c r="Q783" s="838"/>
      <c r="R783" s="838"/>
      <c r="S783" s="838"/>
      <c r="U783" s="371"/>
      <c r="Y783" s="389" t="s">
        <v>158</v>
      </c>
      <c r="Z783" s="837">
        <f t="shared" si="27"/>
        <v>0.67439999999999178</v>
      </c>
    </row>
    <row r="784" spans="12:26" s="292" customFormat="1" x14ac:dyDescent="0.2">
      <c r="L784" s="279"/>
      <c r="M784" s="279"/>
      <c r="N784" s="279"/>
      <c r="O784" s="279"/>
      <c r="P784" s="838"/>
      <c r="Q784" s="838"/>
      <c r="R784" s="838"/>
      <c r="S784" s="838"/>
      <c r="U784" s="371"/>
      <c r="Y784" s="389" t="s">
        <v>158</v>
      </c>
      <c r="Z784" s="837">
        <f t="shared" si="27"/>
        <v>0.67449999999999177</v>
      </c>
    </row>
    <row r="785" spans="12:26" s="292" customFormat="1" x14ac:dyDescent="0.2">
      <c r="L785" s="279"/>
      <c r="M785" s="279"/>
      <c r="N785" s="279"/>
      <c r="O785" s="279"/>
      <c r="P785" s="838"/>
      <c r="Q785" s="838"/>
      <c r="R785" s="838"/>
      <c r="S785" s="838"/>
      <c r="U785" s="371"/>
      <c r="Y785" s="389" t="s">
        <v>158</v>
      </c>
      <c r="Z785" s="837">
        <f t="shared" si="27"/>
        <v>0.67459999999999176</v>
      </c>
    </row>
    <row r="786" spans="12:26" s="292" customFormat="1" x14ac:dyDescent="0.2">
      <c r="L786" s="279"/>
      <c r="M786" s="279"/>
      <c r="N786" s="279"/>
      <c r="O786" s="279"/>
      <c r="P786" s="838"/>
      <c r="Q786" s="838"/>
      <c r="R786" s="838"/>
      <c r="S786" s="838"/>
      <c r="U786" s="371"/>
      <c r="Y786" s="389" t="s">
        <v>158</v>
      </c>
      <c r="Z786" s="837">
        <f t="shared" si="27"/>
        <v>0.67469999999999175</v>
      </c>
    </row>
    <row r="787" spans="12:26" s="292" customFormat="1" x14ac:dyDescent="0.2">
      <c r="L787" s="279"/>
      <c r="M787" s="279"/>
      <c r="N787" s="279"/>
      <c r="O787" s="279"/>
      <c r="P787" s="838"/>
      <c r="Q787" s="838"/>
      <c r="R787" s="838"/>
      <c r="S787" s="838"/>
      <c r="U787" s="371"/>
      <c r="Y787" s="389" t="s">
        <v>158</v>
      </c>
      <c r="Z787" s="837">
        <f t="shared" si="27"/>
        <v>0.67479999999999174</v>
      </c>
    </row>
    <row r="788" spans="12:26" s="292" customFormat="1" x14ac:dyDescent="0.2">
      <c r="L788" s="279"/>
      <c r="M788" s="279"/>
      <c r="N788" s="279"/>
      <c r="O788" s="279"/>
      <c r="P788" s="838"/>
      <c r="Q788" s="838"/>
      <c r="R788" s="838"/>
      <c r="S788" s="838"/>
      <c r="U788" s="371"/>
      <c r="Y788" s="389" t="s">
        <v>158</v>
      </c>
      <c r="Z788" s="837">
        <f t="shared" si="27"/>
        <v>0.67489999999999173</v>
      </c>
    </row>
    <row r="789" spans="12:26" s="292" customFormat="1" x14ac:dyDescent="0.2">
      <c r="L789" s="279"/>
      <c r="M789" s="279"/>
      <c r="N789" s="279"/>
      <c r="O789" s="279"/>
      <c r="P789" s="838"/>
      <c r="Q789" s="838"/>
      <c r="R789" s="838"/>
      <c r="S789" s="838"/>
      <c r="U789" s="371"/>
      <c r="Y789" s="389" t="s">
        <v>158</v>
      </c>
      <c r="Z789" s="837">
        <f t="shared" si="27"/>
        <v>0.67499999999999172</v>
      </c>
    </row>
    <row r="790" spans="12:26" s="292" customFormat="1" x14ac:dyDescent="0.2">
      <c r="L790" s="279"/>
      <c r="M790" s="279"/>
      <c r="N790" s="279"/>
      <c r="O790" s="279"/>
      <c r="P790" s="838"/>
      <c r="Q790" s="838"/>
      <c r="R790" s="838"/>
      <c r="S790" s="838"/>
      <c r="U790" s="371"/>
      <c r="Y790" s="389" t="s">
        <v>158</v>
      </c>
      <c r="Z790" s="837">
        <f t="shared" si="27"/>
        <v>0.67509999999999171</v>
      </c>
    </row>
    <row r="791" spans="12:26" s="292" customFormat="1" x14ac:dyDescent="0.2">
      <c r="L791" s="279"/>
      <c r="M791" s="279"/>
      <c r="N791" s="279"/>
      <c r="O791" s="279"/>
      <c r="P791" s="838"/>
      <c r="Q791" s="838"/>
      <c r="R791" s="838"/>
      <c r="S791" s="838"/>
      <c r="U791" s="371"/>
      <c r="Y791" s="389" t="s">
        <v>158</v>
      </c>
      <c r="Z791" s="837">
        <f t="shared" si="27"/>
        <v>0.6751999999999917</v>
      </c>
    </row>
    <row r="792" spans="12:26" s="292" customFormat="1" x14ac:dyDescent="0.2">
      <c r="L792" s="279"/>
      <c r="M792" s="279"/>
      <c r="N792" s="279"/>
      <c r="O792" s="279"/>
      <c r="P792" s="838"/>
      <c r="Q792" s="838"/>
      <c r="R792" s="838"/>
      <c r="S792" s="838"/>
      <c r="U792" s="371"/>
      <c r="Y792" s="389" t="s">
        <v>158</v>
      </c>
      <c r="Z792" s="837">
        <f t="shared" si="27"/>
        <v>0.67529999999999168</v>
      </c>
    </row>
    <row r="793" spans="12:26" s="292" customFormat="1" x14ac:dyDescent="0.2">
      <c r="L793" s="279"/>
      <c r="M793" s="279"/>
      <c r="N793" s="279"/>
      <c r="O793" s="279"/>
      <c r="P793" s="838"/>
      <c r="Q793" s="838"/>
      <c r="R793" s="838"/>
      <c r="S793" s="838"/>
      <c r="U793" s="371"/>
      <c r="Y793" s="389" t="s">
        <v>158</v>
      </c>
      <c r="Z793" s="837">
        <f t="shared" si="27"/>
        <v>0.67539999999999167</v>
      </c>
    </row>
    <row r="794" spans="12:26" s="292" customFormat="1" x14ac:dyDescent="0.2">
      <c r="L794" s="279"/>
      <c r="M794" s="279"/>
      <c r="N794" s="279"/>
      <c r="O794" s="279"/>
      <c r="P794" s="838"/>
      <c r="Q794" s="838"/>
      <c r="R794" s="838"/>
      <c r="S794" s="838"/>
      <c r="U794" s="371"/>
      <c r="Y794" s="389" t="s">
        <v>158</v>
      </c>
      <c r="Z794" s="837">
        <f t="shared" si="27"/>
        <v>0.67549999999999166</v>
      </c>
    </row>
    <row r="795" spans="12:26" s="292" customFormat="1" x14ac:dyDescent="0.2">
      <c r="L795" s="279"/>
      <c r="M795" s="279"/>
      <c r="N795" s="279"/>
      <c r="O795" s="279"/>
      <c r="P795" s="838"/>
      <c r="Q795" s="838"/>
      <c r="R795" s="838"/>
      <c r="S795" s="838"/>
      <c r="U795" s="371"/>
      <c r="Y795" s="389" t="s">
        <v>158</v>
      </c>
      <c r="Z795" s="837">
        <f t="shared" si="27"/>
        <v>0.67559999999999165</v>
      </c>
    </row>
    <row r="796" spans="12:26" s="292" customFormat="1" x14ac:dyDescent="0.2">
      <c r="L796" s="279"/>
      <c r="M796" s="279"/>
      <c r="N796" s="279"/>
      <c r="O796" s="279"/>
      <c r="P796" s="838"/>
      <c r="Q796" s="838"/>
      <c r="R796" s="838"/>
      <c r="S796" s="838"/>
      <c r="U796" s="371"/>
      <c r="Y796" s="389" t="s">
        <v>158</v>
      </c>
      <c r="Z796" s="837">
        <f t="shared" si="27"/>
        <v>0.67569999999999164</v>
      </c>
    </row>
    <row r="797" spans="12:26" s="292" customFormat="1" x14ac:dyDescent="0.2">
      <c r="L797" s="279"/>
      <c r="M797" s="279"/>
      <c r="N797" s="279"/>
      <c r="O797" s="279"/>
      <c r="P797" s="838"/>
      <c r="Q797" s="838"/>
      <c r="R797" s="838"/>
      <c r="S797" s="838"/>
      <c r="U797" s="371"/>
      <c r="Y797" s="389" t="s">
        <v>158</v>
      </c>
      <c r="Z797" s="837">
        <f t="shared" si="27"/>
        <v>0.67579999999999163</v>
      </c>
    </row>
    <row r="798" spans="12:26" s="292" customFormat="1" x14ac:dyDescent="0.2">
      <c r="L798" s="279"/>
      <c r="M798" s="279"/>
      <c r="N798" s="279"/>
      <c r="O798" s="279"/>
      <c r="P798" s="838"/>
      <c r="Q798" s="838"/>
      <c r="R798" s="838"/>
      <c r="S798" s="838"/>
      <c r="U798" s="371"/>
      <c r="Y798" s="389" t="s">
        <v>158</v>
      </c>
      <c r="Z798" s="837">
        <f t="shared" si="27"/>
        <v>0.67589999999999162</v>
      </c>
    </row>
    <row r="799" spans="12:26" s="292" customFormat="1" x14ac:dyDescent="0.2">
      <c r="L799" s="279"/>
      <c r="M799" s="279"/>
      <c r="N799" s="279"/>
      <c r="O799" s="279"/>
      <c r="P799" s="838"/>
      <c r="Q799" s="838"/>
      <c r="R799" s="838"/>
      <c r="S799" s="838"/>
      <c r="U799" s="371"/>
      <c r="Y799" s="389" t="s">
        <v>158</v>
      </c>
      <c r="Z799" s="837">
        <f t="shared" si="27"/>
        <v>0.67599999999999161</v>
      </c>
    </row>
    <row r="800" spans="12:26" s="292" customFormat="1" x14ac:dyDescent="0.2">
      <c r="L800" s="279"/>
      <c r="M800" s="279"/>
      <c r="N800" s="279"/>
      <c r="O800" s="279"/>
      <c r="P800" s="838"/>
      <c r="Q800" s="838"/>
      <c r="R800" s="838"/>
      <c r="S800" s="838"/>
      <c r="U800" s="371"/>
      <c r="Y800" s="389" t="s">
        <v>158</v>
      </c>
      <c r="Z800" s="837">
        <f t="shared" si="27"/>
        <v>0.6760999999999916</v>
      </c>
    </row>
    <row r="801" spans="12:26" s="292" customFormat="1" x14ac:dyDescent="0.2">
      <c r="L801" s="279"/>
      <c r="M801" s="279"/>
      <c r="N801" s="279"/>
      <c r="O801" s="279"/>
      <c r="P801" s="838"/>
      <c r="Q801" s="838"/>
      <c r="R801" s="838"/>
      <c r="S801" s="838"/>
      <c r="U801" s="371"/>
      <c r="Y801" s="389" t="s">
        <v>158</v>
      </c>
      <c r="Z801" s="837">
        <f t="shared" si="27"/>
        <v>0.67619999999999159</v>
      </c>
    </row>
    <row r="802" spans="12:26" s="292" customFormat="1" x14ac:dyDescent="0.2">
      <c r="L802" s="279"/>
      <c r="M802" s="279"/>
      <c r="N802" s="279"/>
      <c r="O802" s="279"/>
      <c r="P802" s="838"/>
      <c r="Q802" s="838"/>
      <c r="R802" s="838"/>
      <c r="S802" s="838"/>
      <c r="U802" s="371"/>
      <c r="Y802" s="389" t="s">
        <v>158</v>
      </c>
      <c r="Z802" s="837">
        <f t="shared" si="27"/>
        <v>0.67629999999999157</v>
      </c>
    </row>
    <row r="803" spans="12:26" s="292" customFormat="1" x14ac:dyDescent="0.2">
      <c r="L803" s="279"/>
      <c r="M803" s="279"/>
      <c r="N803" s="279"/>
      <c r="O803" s="279"/>
      <c r="P803" s="838"/>
      <c r="Q803" s="838"/>
      <c r="R803" s="838"/>
      <c r="S803" s="838"/>
      <c r="U803" s="371"/>
      <c r="Y803" s="389" t="s">
        <v>158</v>
      </c>
      <c r="Z803" s="837">
        <f t="shared" si="27"/>
        <v>0.67639999999999156</v>
      </c>
    </row>
    <row r="804" spans="12:26" s="292" customFormat="1" x14ac:dyDescent="0.2">
      <c r="L804" s="279"/>
      <c r="M804" s="279"/>
      <c r="N804" s="279"/>
      <c r="O804" s="279"/>
      <c r="P804" s="838"/>
      <c r="Q804" s="838"/>
      <c r="R804" s="838"/>
      <c r="S804" s="838"/>
      <c r="U804" s="371"/>
      <c r="Y804" s="389" t="s">
        <v>158</v>
      </c>
      <c r="Z804" s="837">
        <f t="shared" si="27"/>
        <v>0.67649999999999155</v>
      </c>
    </row>
    <row r="805" spans="12:26" s="292" customFormat="1" x14ac:dyDescent="0.2">
      <c r="L805" s="279"/>
      <c r="M805" s="279"/>
      <c r="N805" s="279"/>
      <c r="O805" s="279"/>
      <c r="P805" s="838"/>
      <c r="Q805" s="838"/>
      <c r="R805" s="838"/>
      <c r="S805" s="838"/>
      <c r="U805" s="371"/>
      <c r="Y805" s="389" t="s">
        <v>158</v>
      </c>
      <c r="Z805" s="837">
        <f t="shared" si="27"/>
        <v>0.67659999999999154</v>
      </c>
    </row>
    <row r="806" spans="12:26" s="292" customFormat="1" x14ac:dyDescent="0.2">
      <c r="L806" s="279"/>
      <c r="M806" s="279"/>
      <c r="N806" s="279"/>
      <c r="O806" s="279"/>
      <c r="P806" s="838"/>
      <c r="Q806" s="838"/>
      <c r="R806" s="838"/>
      <c r="S806" s="838"/>
      <c r="U806" s="371"/>
      <c r="Y806" s="389" t="s">
        <v>158</v>
      </c>
      <c r="Z806" s="837">
        <f t="shared" si="27"/>
        <v>0.67669999999999153</v>
      </c>
    </row>
    <row r="807" spans="12:26" s="292" customFormat="1" x14ac:dyDescent="0.2">
      <c r="L807" s="279"/>
      <c r="M807" s="279"/>
      <c r="N807" s="279"/>
      <c r="O807" s="279"/>
      <c r="P807" s="838"/>
      <c r="Q807" s="838"/>
      <c r="R807" s="838"/>
      <c r="S807" s="838"/>
      <c r="U807" s="371"/>
      <c r="Y807" s="389" t="s">
        <v>158</v>
      </c>
      <c r="Z807" s="837">
        <f t="shared" si="27"/>
        <v>0.67679999999999152</v>
      </c>
    </row>
    <row r="808" spans="12:26" s="292" customFormat="1" x14ac:dyDescent="0.2">
      <c r="L808" s="279"/>
      <c r="M808" s="279"/>
      <c r="N808" s="279"/>
      <c r="O808" s="279"/>
      <c r="P808" s="838"/>
      <c r="Q808" s="838"/>
      <c r="R808" s="838"/>
      <c r="S808" s="838"/>
      <c r="U808" s="371"/>
      <c r="Y808" s="389" t="s">
        <v>158</v>
      </c>
      <c r="Z808" s="837">
        <f t="shared" si="27"/>
        <v>0.67689999999999151</v>
      </c>
    </row>
    <row r="809" spans="12:26" s="292" customFormat="1" x14ac:dyDescent="0.2">
      <c r="L809" s="279"/>
      <c r="M809" s="279"/>
      <c r="N809" s="279"/>
      <c r="O809" s="279"/>
      <c r="P809" s="838"/>
      <c r="Q809" s="838"/>
      <c r="R809" s="838"/>
      <c r="S809" s="838"/>
      <c r="U809" s="371"/>
      <c r="Y809" s="389" t="s">
        <v>158</v>
      </c>
      <c r="Z809" s="837">
        <f t="shared" ref="Z809:Z872" si="28">SUM(Z808+0.01%)</f>
        <v>0.6769999999999915</v>
      </c>
    </row>
    <row r="810" spans="12:26" s="292" customFormat="1" x14ac:dyDescent="0.2">
      <c r="L810" s="279"/>
      <c r="M810" s="279"/>
      <c r="N810" s="279"/>
      <c r="O810" s="279"/>
      <c r="P810" s="838"/>
      <c r="Q810" s="838"/>
      <c r="R810" s="838"/>
      <c r="S810" s="838"/>
      <c r="U810" s="371"/>
      <c r="Y810" s="389" t="s">
        <v>158</v>
      </c>
      <c r="Z810" s="837">
        <f t="shared" si="28"/>
        <v>0.67709999999999149</v>
      </c>
    </row>
    <row r="811" spans="12:26" s="292" customFormat="1" x14ac:dyDescent="0.2">
      <c r="L811" s="279"/>
      <c r="M811" s="279"/>
      <c r="N811" s="279"/>
      <c r="O811" s="279"/>
      <c r="P811" s="838"/>
      <c r="Q811" s="838"/>
      <c r="R811" s="838"/>
      <c r="S811" s="838"/>
      <c r="U811" s="371"/>
      <c r="Y811" s="389" t="s">
        <v>158</v>
      </c>
      <c r="Z811" s="837">
        <f t="shared" si="28"/>
        <v>0.67719999999999148</v>
      </c>
    </row>
    <row r="812" spans="12:26" s="292" customFormat="1" x14ac:dyDescent="0.2">
      <c r="L812" s="279"/>
      <c r="M812" s="279"/>
      <c r="N812" s="279"/>
      <c r="O812" s="279"/>
      <c r="P812" s="838"/>
      <c r="Q812" s="838"/>
      <c r="R812" s="838"/>
      <c r="S812" s="838"/>
      <c r="U812" s="371"/>
      <c r="Y812" s="389" t="s">
        <v>158</v>
      </c>
      <c r="Z812" s="837">
        <f t="shared" si="28"/>
        <v>0.67729999999999146</v>
      </c>
    </row>
    <row r="813" spans="12:26" s="292" customFormat="1" x14ac:dyDescent="0.2">
      <c r="L813" s="279"/>
      <c r="M813" s="279"/>
      <c r="N813" s="279"/>
      <c r="O813" s="279"/>
      <c r="P813" s="838"/>
      <c r="Q813" s="838"/>
      <c r="R813" s="838"/>
      <c r="S813" s="838"/>
      <c r="U813" s="371"/>
      <c r="Y813" s="389" t="s">
        <v>158</v>
      </c>
      <c r="Z813" s="837">
        <f t="shared" si="28"/>
        <v>0.67739999999999145</v>
      </c>
    </row>
    <row r="814" spans="12:26" s="292" customFormat="1" x14ac:dyDescent="0.2">
      <c r="L814" s="279"/>
      <c r="M814" s="279"/>
      <c r="N814" s="279"/>
      <c r="O814" s="279"/>
      <c r="P814" s="838"/>
      <c r="Q814" s="838"/>
      <c r="R814" s="838"/>
      <c r="S814" s="838"/>
      <c r="U814" s="371"/>
      <c r="Y814" s="389" t="s">
        <v>158</v>
      </c>
      <c r="Z814" s="837">
        <f t="shared" si="28"/>
        <v>0.67749999999999144</v>
      </c>
    </row>
    <row r="815" spans="12:26" s="292" customFormat="1" x14ac:dyDescent="0.2">
      <c r="L815" s="279"/>
      <c r="M815" s="279"/>
      <c r="N815" s="279"/>
      <c r="O815" s="279"/>
      <c r="P815" s="838"/>
      <c r="Q815" s="838"/>
      <c r="R815" s="838"/>
      <c r="S815" s="838"/>
      <c r="U815" s="371"/>
      <c r="Y815" s="389" t="s">
        <v>158</v>
      </c>
      <c r="Z815" s="837">
        <f t="shared" si="28"/>
        <v>0.67759999999999143</v>
      </c>
    </row>
    <row r="816" spans="12:26" s="292" customFormat="1" x14ac:dyDescent="0.2">
      <c r="L816" s="279"/>
      <c r="M816" s="279"/>
      <c r="N816" s="279"/>
      <c r="O816" s="279"/>
      <c r="P816" s="838"/>
      <c r="Q816" s="838"/>
      <c r="R816" s="838"/>
      <c r="S816" s="838"/>
      <c r="U816" s="371"/>
      <c r="Y816" s="389" t="s">
        <v>158</v>
      </c>
      <c r="Z816" s="837">
        <f t="shared" si="28"/>
        <v>0.67769999999999142</v>
      </c>
    </row>
    <row r="817" spans="12:26" s="292" customFormat="1" x14ac:dyDescent="0.2">
      <c r="L817" s="279"/>
      <c r="M817" s="279"/>
      <c r="N817" s="279"/>
      <c r="O817" s="279"/>
      <c r="P817" s="838"/>
      <c r="Q817" s="838"/>
      <c r="R817" s="838"/>
      <c r="S817" s="838"/>
      <c r="U817" s="371"/>
      <c r="Y817" s="389" t="s">
        <v>158</v>
      </c>
      <c r="Z817" s="837">
        <f t="shared" si="28"/>
        <v>0.67779999999999141</v>
      </c>
    </row>
    <row r="818" spans="12:26" s="292" customFormat="1" x14ac:dyDescent="0.2">
      <c r="L818" s="279"/>
      <c r="M818" s="279"/>
      <c r="N818" s="279"/>
      <c r="O818" s="279"/>
      <c r="P818" s="838"/>
      <c r="Q818" s="838"/>
      <c r="R818" s="838"/>
      <c r="S818" s="838"/>
      <c r="U818" s="371"/>
      <c r="Y818" s="389" t="s">
        <v>158</v>
      </c>
      <c r="Z818" s="837">
        <f t="shared" si="28"/>
        <v>0.6778999999999914</v>
      </c>
    </row>
    <row r="819" spans="12:26" s="292" customFormat="1" x14ac:dyDescent="0.2">
      <c r="L819" s="279"/>
      <c r="M819" s="279"/>
      <c r="N819" s="279"/>
      <c r="O819" s="279"/>
      <c r="P819" s="838"/>
      <c r="Q819" s="838"/>
      <c r="R819" s="838"/>
      <c r="S819" s="838"/>
      <c r="U819" s="371"/>
      <c r="Y819" s="389" t="s">
        <v>158</v>
      </c>
      <c r="Z819" s="837">
        <f t="shared" si="28"/>
        <v>0.67799999999999139</v>
      </c>
    </row>
    <row r="820" spans="12:26" s="292" customFormat="1" x14ac:dyDescent="0.2">
      <c r="L820" s="279"/>
      <c r="M820" s="279"/>
      <c r="N820" s="279"/>
      <c r="O820" s="279"/>
      <c r="P820" s="838"/>
      <c r="Q820" s="838"/>
      <c r="R820" s="838"/>
      <c r="S820" s="838"/>
      <c r="U820" s="371"/>
      <c r="Y820" s="389" t="s">
        <v>158</v>
      </c>
      <c r="Z820" s="837">
        <f t="shared" si="28"/>
        <v>0.67809999999999138</v>
      </c>
    </row>
    <row r="821" spans="12:26" s="292" customFormat="1" x14ac:dyDescent="0.2">
      <c r="L821" s="279"/>
      <c r="M821" s="279"/>
      <c r="N821" s="279"/>
      <c r="O821" s="279"/>
      <c r="P821" s="838"/>
      <c r="Q821" s="838"/>
      <c r="R821" s="838"/>
      <c r="S821" s="838"/>
      <c r="U821" s="371"/>
      <c r="Y821" s="389" t="s">
        <v>158</v>
      </c>
      <c r="Z821" s="837">
        <f t="shared" si="28"/>
        <v>0.67819999999999137</v>
      </c>
    </row>
    <row r="822" spans="12:26" s="292" customFormat="1" x14ac:dyDescent="0.2">
      <c r="L822" s="279"/>
      <c r="M822" s="279"/>
      <c r="N822" s="279"/>
      <c r="O822" s="279"/>
      <c r="P822" s="838"/>
      <c r="Q822" s="838"/>
      <c r="R822" s="838"/>
      <c r="S822" s="838"/>
      <c r="U822" s="371"/>
      <c r="Y822" s="389" t="s">
        <v>158</v>
      </c>
      <c r="Z822" s="837">
        <f t="shared" si="28"/>
        <v>0.67829999999999135</v>
      </c>
    </row>
    <row r="823" spans="12:26" s="292" customFormat="1" x14ac:dyDescent="0.2">
      <c r="L823" s="279"/>
      <c r="M823" s="279"/>
      <c r="N823" s="279"/>
      <c r="O823" s="279"/>
      <c r="P823" s="838"/>
      <c r="Q823" s="838"/>
      <c r="R823" s="838"/>
      <c r="S823" s="838"/>
      <c r="U823" s="371"/>
      <c r="Y823" s="389" t="s">
        <v>158</v>
      </c>
      <c r="Z823" s="837">
        <f t="shared" si="28"/>
        <v>0.67839999999999134</v>
      </c>
    </row>
    <row r="824" spans="12:26" s="292" customFormat="1" x14ac:dyDescent="0.2">
      <c r="L824" s="279"/>
      <c r="M824" s="279"/>
      <c r="N824" s="279"/>
      <c r="O824" s="279"/>
      <c r="P824" s="838"/>
      <c r="Q824" s="838"/>
      <c r="R824" s="838"/>
      <c r="S824" s="838"/>
      <c r="U824" s="371"/>
      <c r="Y824" s="389" t="s">
        <v>158</v>
      </c>
      <c r="Z824" s="837">
        <f t="shared" si="28"/>
        <v>0.67849999999999133</v>
      </c>
    </row>
    <row r="825" spans="12:26" s="292" customFormat="1" x14ac:dyDescent="0.2">
      <c r="L825" s="279"/>
      <c r="M825" s="279"/>
      <c r="N825" s="279"/>
      <c r="O825" s="279"/>
      <c r="P825" s="838"/>
      <c r="Q825" s="838"/>
      <c r="R825" s="838"/>
      <c r="S825" s="838"/>
      <c r="U825" s="371"/>
      <c r="Y825" s="389" t="s">
        <v>158</v>
      </c>
      <c r="Z825" s="837">
        <f t="shared" si="28"/>
        <v>0.67859999999999132</v>
      </c>
    </row>
    <row r="826" spans="12:26" s="292" customFormat="1" x14ac:dyDescent="0.2">
      <c r="L826" s="279"/>
      <c r="M826" s="279"/>
      <c r="N826" s="279"/>
      <c r="O826" s="279"/>
      <c r="P826" s="838"/>
      <c r="Q826" s="838"/>
      <c r="R826" s="838"/>
      <c r="S826" s="838"/>
      <c r="U826" s="371"/>
      <c r="Y826" s="389" t="s">
        <v>158</v>
      </c>
      <c r="Z826" s="837">
        <f t="shared" si="28"/>
        <v>0.67869999999999131</v>
      </c>
    </row>
    <row r="827" spans="12:26" s="292" customFormat="1" x14ac:dyDescent="0.2">
      <c r="L827" s="279"/>
      <c r="M827" s="279"/>
      <c r="N827" s="279"/>
      <c r="O827" s="279"/>
      <c r="P827" s="838"/>
      <c r="Q827" s="838"/>
      <c r="R827" s="838"/>
      <c r="S827" s="838"/>
      <c r="U827" s="371"/>
      <c r="Y827" s="389" t="s">
        <v>158</v>
      </c>
      <c r="Z827" s="837">
        <f t="shared" si="28"/>
        <v>0.6787999999999913</v>
      </c>
    </row>
    <row r="828" spans="12:26" s="292" customFormat="1" x14ac:dyDescent="0.2">
      <c r="L828" s="279"/>
      <c r="M828" s="279"/>
      <c r="N828" s="279"/>
      <c r="O828" s="279"/>
      <c r="P828" s="838"/>
      <c r="Q828" s="838"/>
      <c r="R828" s="838"/>
      <c r="S828" s="838"/>
      <c r="U828" s="371"/>
      <c r="Y828" s="389" t="s">
        <v>158</v>
      </c>
      <c r="Z828" s="837">
        <f t="shared" si="28"/>
        <v>0.67889999999999129</v>
      </c>
    </row>
    <row r="829" spans="12:26" s="292" customFormat="1" x14ac:dyDescent="0.2">
      <c r="L829" s="279"/>
      <c r="M829" s="279"/>
      <c r="N829" s="279"/>
      <c r="O829" s="279"/>
      <c r="P829" s="838"/>
      <c r="Q829" s="838"/>
      <c r="R829" s="838"/>
      <c r="S829" s="838"/>
      <c r="U829" s="371"/>
      <c r="Y829" s="389" t="s">
        <v>158</v>
      </c>
      <c r="Z829" s="837">
        <f t="shared" si="28"/>
        <v>0.67899999999999128</v>
      </c>
    </row>
    <row r="830" spans="12:26" s="292" customFormat="1" x14ac:dyDescent="0.2">
      <c r="L830" s="279"/>
      <c r="M830" s="279"/>
      <c r="N830" s="279"/>
      <c r="O830" s="279"/>
      <c r="P830" s="838"/>
      <c r="Q830" s="838"/>
      <c r="R830" s="838"/>
      <c r="S830" s="838"/>
      <c r="U830" s="371"/>
      <c r="Y830" s="389" t="s">
        <v>158</v>
      </c>
      <c r="Z830" s="837">
        <f t="shared" si="28"/>
        <v>0.67909999999999127</v>
      </c>
    </row>
    <row r="831" spans="12:26" s="292" customFormat="1" x14ac:dyDescent="0.2">
      <c r="L831" s="279"/>
      <c r="M831" s="279"/>
      <c r="N831" s="279"/>
      <c r="O831" s="279"/>
      <c r="P831" s="838"/>
      <c r="Q831" s="838"/>
      <c r="R831" s="838"/>
      <c r="S831" s="838"/>
      <c r="U831" s="371"/>
      <c r="Y831" s="389" t="s">
        <v>158</v>
      </c>
      <c r="Z831" s="837">
        <f t="shared" si="28"/>
        <v>0.67919999999999126</v>
      </c>
    </row>
    <row r="832" spans="12:26" s="292" customFormat="1" x14ac:dyDescent="0.2">
      <c r="L832" s="279"/>
      <c r="M832" s="279"/>
      <c r="N832" s="279"/>
      <c r="O832" s="279"/>
      <c r="P832" s="838"/>
      <c r="Q832" s="838"/>
      <c r="R832" s="838"/>
      <c r="S832" s="838"/>
      <c r="U832" s="371"/>
      <c r="Y832" s="389" t="s">
        <v>158</v>
      </c>
      <c r="Z832" s="837">
        <f t="shared" si="28"/>
        <v>0.67929999999999124</v>
      </c>
    </row>
    <row r="833" spans="12:26" s="292" customFormat="1" x14ac:dyDescent="0.2">
      <c r="L833" s="279"/>
      <c r="M833" s="279"/>
      <c r="N833" s="279"/>
      <c r="O833" s="279"/>
      <c r="P833" s="838"/>
      <c r="Q833" s="838"/>
      <c r="R833" s="838"/>
      <c r="S833" s="838"/>
      <c r="U833" s="371"/>
      <c r="Y833" s="389" t="s">
        <v>158</v>
      </c>
      <c r="Z833" s="837">
        <f t="shared" si="28"/>
        <v>0.67939999999999123</v>
      </c>
    </row>
    <row r="834" spans="12:26" s="292" customFormat="1" x14ac:dyDescent="0.2">
      <c r="L834" s="279"/>
      <c r="M834" s="279"/>
      <c r="N834" s="279"/>
      <c r="O834" s="279"/>
      <c r="P834" s="838"/>
      <c r="Q834" s="838"/>
      <c r="R834" s="838"/>
      <c r="S834" s="838"/>
      <c r="U834" s="371"/>
      <c r="Y834" s="389" t="s">
        <v>158</v>
      </c>
      <c r="Z834" s="837">
        <f t="shared" si="28"/>
        <v>0.67949999999999122</v>
      </c>
    </row>
    <row r="835" spans="12:26" s="292" customFormat="1" x14ac:dyDescent="0.2">
      <c r="L835" s="279"/>
      <c r="M835" s="279"/>
      <c r="N835" s="279"/>
      <c r="O835" s="279"/>
      <c r="P835" s="838"/>
      <c r="Q835" s="838"/>
      <c r="R835" s="838"/>
      <c r="S835" s="838"/>
      <c r="U835" s="371"/>
      <c r="Y835" s="389" t="s">
        <v>158</v>
      </c>
      <c r="Z835" s="837">
        <f t="shared" si="28"/>
        <v>0.67959999999999121</v>
      </c>
    </row>
    <row r="836" spans="12:26" s="292" customFormat="1" x14ac:dyDescent="0.2">
      <c r="L836" s="279"/>
      <c r="M836" s="279"/>
      <c r="N836" s="279"/>
      <c r="O836" s="279"/>
      <c r="P836" s="838"/>
      <c r="Q836" s="838"/>
      <c r="R836" s="838"/>
      <c r="S836" s="838"/>
      <c r="U836" s="371"/>
      <c r="Y836" s="389" t="s">
        <v>158</v>
      </c>
      <c r="Z836" s="837">
        <f t="shared" si="28"/>
        <v>0.6796999999999912</v>
      </c>
    </row>
    <row r="837" spans="12:26" s="292" customFormat="1" x14ac:dyDescent="0.2">
      <c r="L837" s="279"/>
      <c r="M837" s="279"/>
      <c r="N837" s="279"/>
      <c r="O837" s="279"/>
      <c r="P837" s="838"/>
      <c r="Q837" s="838"/>
      <c r="R837" s="838"/>
      <c r="S837" s="838"/>
      <c r="U837" s="371"/>
      <c r="Y837" s="389" t="s">
        <v>158</v>
      </c>
      <c r="Z837" s="837">
        <f t="shared" si="28"/>
        <v>0.67979999999999119</v>
      </c>
    </row>
    <row r="838" spans="12:26" s="292" customFormat="1" x14ac:dyDescent="0.2">
      <c r="L838" s="279"/>
      <c r="M838" s="279"/>
      <c r="N838" s="279"/>
      <c r="O838" s="279"/>
      <c r="P838" s="838"/>
      <c r="Q838" s="838"/>
      <c r="R838" s="838"/>
      <c r="S838" s="838"/>
      <c r="U838" s="371"/>
      <c r="Y838" s="389" t="s">
        <v>158</v>
      </c>
      <c r="Z838" s="837">
        <f t="shared" si="28"/>
        <v>0.67989999999999118</v>
      </c>
    </row>
    <row r="839" spans="12:26" s="292" customFormat="1" x14ac:dyDescent="0.2">
      <c r="L839" s="279"/>
      <c r="M839" s="279"/>
      <c r="N839" s="279"/>
      <c r="O839" s="279"/>
      <c r="P839" s="838"/>
      <c r="Q839" s="838"/>
      <c r="R839" s="838"/>
      <c r="S839" s="838"/>
      <c r="U839" s="371"/>
      <c r="Y839" s="389" t="s">
        <v>158</v>
      </c>
      <c r="Z839" s="837">
        <f t="shared" si="28"/>
        <v>0.67999999999999117</v>
      </c>
    </row>
    <row r="840" spans="12:26" s="292" customFormat="1" x14ac:dyDescent="0.2">
      <c r="L840" s="279"/>
      <c r="M840" s="279"/>
      <c r="N840" s="279"/>
      <c r="O840" s="279"/>
      <c r="P840" s="838"/>
      <c r="Q840" s="838"/>
      <c r="R840" s="838"/>
      <c r="S840" s="838"/>
      <c r="U840" s="371"/>
      <c r="Y840" s="389" t="s">
        <v>158</v>
      </c>
      <c r="Z840" s="837">
        <f t="shared" si="28"/>
        <v>0.68009999999999116</v>
      </c>
    </row>
    <row r="841" spans="12:26" s="292" customFormat="1" x14ac:dyDescent="0.2">
      <c r="L841" s="279"/>
      <c r="M841" s="279"/>
      <c r="N841" s="279"/>
      <c r="O841" s="279"/>
      <c r="P841" s="838"/>
      <c r="Q841" s="838"/>
      <c r="R841" s="838"/>
      <c r="S841" s="838"/>
      <c r="U841" s="371"/>
      <c r="Y841" s="389" t="s">
        <v>158</v>
      </c>
      <c r="Z841" s="837">
        <f t="shared" si="28"/>
        <v>0.68019999999999115</v>
      </c>
    </row>
    <row r="842" spans="12:26" s="292" customFormat="1" x14ac:dyDescent="0.2">
      <c r="L842" s="279"/>
      <c r="M842" s="279"/>
      <c r="N842" s="279"/>
      <c r="O842" s="279"/>
      <c r="P842" s="838"/>
      <c r="Q842" s="838"/>
      <c r="R842" s="838"/>
      <c r="S842" s="838"/>
      <c r="U842" s="371"/>
      <c r="Y842" s="389" t="s">
        <v>158</v>
      </c>
      <c r="Z842" s="837">
        <f t="shared" si="28"/>
        <v>0.68029999999999113</v>
      </c>
    </row>
    <row r="843" spans="12:26" s="292" customFormat="1" x14ac:dyDescent="0.2">
      <c r="L843" s="279"/>
      <c r="M843" s="279"/>
      <c r="N843" s="279"/>
      <c r="O843" s="279"/>
      <c r="P843" s="838"/>
      <c r="Q843" s="838"/>
      <c r="R843" s="838"/>
      <c r="S843" s="838"/>
      <c r="U843" s="371"/>
      <c r="Y843" s="389" t="s">
        <v>158</v>
      </c>
      <c r="Z843" s="837">
        <f t="shared" si="28"/>
        <v>0.68039999999999112</v>
      </c>
    </row>
    <row r="844" spans="12:26" s="292" customFormat="1" x14ac:dyDescent="0.2">
      <c r="L844" s="279"/>
      <c r="M844" s="279"/>
      <c r="N844" s="279"/>
      <c r="O844" s="279"/>
      <c r="P844" s="838"/>
      <c r="Q844" s="838"/>
      <c r="R844" s="838"/>
      <c r="S844" s="838"/>
      <c r="U844" s="371"/>
      <c r="Y844" s="389" t="s">
        <v>158</v>
      </c>
      <c r="Z844" s="837">
        <f t="shared" si="28"/>
        <v>0.68049999999999111</v>
      </c>
    </row>
    <row r="845" spans="12:26" s="292" customFormat="1" x14ac:dyDescent="0.2">
      <c r="L845" s="279"/>
      <c r="M845" s="279"/>
      <c r="N845" s="279"/>
      <c r="O845" s="279"/>
      <c r="P845" s="838"/>
      <c r="Q845" s="838"/>
      <c r="R845" s="838"/>
      <c r="S845" s="838"/>
      <c r="U845" s="371"/>
      <c r="Y845" s="389" t="s">
        <v>158</v>
      </c>
      <c r="Z845" s="837">
        <f t="shared" si="28"/>
        <v>0.6805999999999911</v>
      </c>
    </row>
    <row r="846" spans="12:26" s="292" customFormat="1" x14ac:dyDescent="0.2">
      <c r="L846" s="279"/>
      <c r="M846" s="279"/>
      <c r="N846" s="279"/>
      <c r="O846" s="279"/>
      <c r="P846" s="838"/>
      <c r="Q846" s="838"/>
      <c r="R846" s="838"/>
      <c r="S846" s="838"/>
      <c r="U846" s="371"/>
      <c r="Y846" s="389" t="s">
        <v>158</v>
      </c>
      <c r="Z846" s="837">
        <f t="shared" si="28"/>
        <v>0.68069999999999109</v>
      </c>
    </row>
    <row r="847" spans="12:26" s="292" customFormat="1" x14ac:dyDescent="0.2">
      <c r="L847" s="279"/>
      <c r="M847" s="279"/>
      <c r="N847" s="279"/>
      <c r="O847" s="279"/>
      <c r="P847" s="838"/>
      <c r="Q847" s="838"/>
      <c r="R847" s="838"/>
      <c r="S847" s="838"/>
      <c r="U847" s="371"/>
      <c r="Y847" s="389" t="s">
        <v>158</v>
      </c>
      <c r="Z847" s="837">
        <f t="shared" si="28"/>
        <v>0.68079999999999108</v>
      </c>
    </row>
    <row r="848" spans="12:26" s="292" customFormat="1" x14ac:dyDescent="0.2">
      <c r="L848" s="279"/>
      <c r="M848" s="279"/>
      <c r="N848" s="279"/>
      <c r="O848" s="279"/>
      <c r="P848" s="838"/>
      <c r="Q848" s="838"/>
      <c r="R848" s="838"/>
      <c r="S848" s="838"/>
      <c r="U848" s="371"/>
      <c r="Y848" s="389" t="s">
        <v>158</v>
      </c>
      <c r="Z848" s="837">
        <f t="shared" si="28"/>
        <v>0.68089999999999107</v>
      </c>
    </row>
    <row r="849" spans="12:26" s="292" customFormat="1" x14ac:dyDescent="0.2">
      <c r="L849" s="279"/>
      <c r="M849" s="279"/>
      <c r="N849" s="279"/>
      <c r="O849" s="279"/>
      <c r="P849" s="838"/>
      <c r="Q849" s="838"/>
      <c r="R849" s="838"/>
      <c r="S849" s="838"/>
      <c r="U849" s="371"/>
      <c r="Y849" s="389" t="s">
        <v>158</v>
      </c>
      <c r="Z849" s="837">
        <f t="shared" si="28"/>
        <v>0.68099999999999106</v>
      </c>
    </row>
    <row r="850" spans="12:26" s="292" customFormat="1" x14ac:dyDescent="0.2">
      <c r="L850" s="279"/>
      <c r="M850" s="279"/>
      <c r="N850" s="279"/>
      <c r="O850" s="279"/>
      <c r="P850" s="838"/>
      <c r="Q850" s="838"/>
      <c r="R850" s="838"/>
      <c r="S850" s="838"/>
      <c r="U850" s="371"/>
      <c r="Y850" s="389" t="s">
        <v>158</v>
      </c>
      <c r="Z850" s="837">
        <f t="shared" si="28"/>
        <v>0.68109999999999105</v>
      </c>
    </row>
    <row r="851" spans="12:26" s="292" customFormat="1" x14ac:dyDescent="0.2">
      <c r="L851" s="279"/>
      <c r="M851" s="279"/>
      <c r="N851" s="279"/>
      <c r="O851" s="279"/>
      <c r="P851" s="838"/>
      <c r="Q851" s="838"/>
      <c r="R851" s="838"/>
      <c r="S851" s="838"/>
      <c r="U851" s="371"/>
      <c r="Y851" s="389" t="s">
        <v>158</v>
      </c>
      <c r="Z851" s="837">
        <f t="shared" si="28"/>
        <v>0.68119999999999103</v>
      </c>
    </row>
    <row r="852" spans="12:26" s="292" customFormat="1" x14ac:dyDescent="0.2">
      <c r="L852" s="279"/>
      <c r="M852" s="279"/>
      <c r="N852" s="279"/>
      <c r="O852" s="279"/>
      <c r="P852" s="838"/>
      <c r="Q852" s="838"/>
      <c r="R852" s="838"/>
      <c r="S852" s="838"/>
      <c r="U852" s="371"/>
      <c r="Y852" s="389" t="s">
        <v>158</v>
      </c>
      <c r="Z852" s="837">
        <f t="shared" si="28"/>
        <v>0.68129999999999102</v>
      </c>
    </row>
    <row r="853" spans="12:26" s="292" customFormat="1" x14ac:dyDescent="0.2">
      <c r="L853" s="279"/>
      <c r="M853" s="279"/>
      <c r="N853" s="279"/>
      <c r="O853" s="279"/>
      <c r="P853" s="838"/>
      <c r="Q853" s="838"/>
      <c r="R853" s="838"/>
      <c r="S853" s="838"/>
      <c r="U853" s="371"/>
      <c r="Y853" s="389" t="s">
        <v>158</v>
      </c>
      <c r="Z853" s="837">
        <f t="shared" si="28"/>
        <v>0.68139999999999101</v>
      </c>
    </row>
    <row r="854" spans="12:26" s="292" customFormat="1" x14ac:dyDescent="0.2">
      <c r="L854" s="279"/>
      <c r="M854" s="279"/>
      <c r="N854" s="279"/>
      <c r="O854" s="279"/>
      <c r="P854" s="838"/>
      <c r="Q854" s="838"/>
      <c r="R854" s="838"/>
      <c r="S854" s="838"/>
      <c r="U854" s="371"/>
      <c r="Y854" s="389" t="s">
        <v>158</v>
      </c>
      <c r="Z854" s="837">
        <f t="shared" si="28"/>
        <v>0.681499999999991</v>
      </c>
    </row>
    <row r="855" spans="12:26" s="292" customFormat="1" x14ac:dyDescent="0.2">
      <c r="L855" s="279"/>
      <c r="M855" s="279"/>
      <c r="N855" s="279"/>
      <c r="O855" s="279"/>
      <c r="P855" s="838"/>
      <c r="Q855" s="838"/>
      <c r="R855" s="838"/>
      <c r="S855" s="838"/>
      <c r="U855" s="371"/>
      <c r="Y855" s="389" t="s">
        <v>158</v>
      </c>
      <c r="Z855" s="837">
        <f t="shared" si="28"/>
        <v>0.68159999999999099</v>
      </c>
    </row>
    <row r="856" spans="12:26" s="292" customFormat="1" x14ac:dyDescent="0.2">
      <c r="L856" s="279"/>
      <c r="M856" s="279"/>
      <c r="N856" s="279"/>
      <c r="O856" s="279"/>
      <c r="P856" s="838"/>
      <c r="Q856" s="838"/>
      <c r="R856" s="838"/>
      <c r="S856" s="838"/>
      <c r="U856" s="371"/>
      <c r="Y856" s="389" t="s">
        <v>158</v>
      </c>
      <c r="Z856" s="837">
        <f t="shared" si="28"/>
        <v>0.68169999999999098</v>
      </c>
    </row>
    <row r="857" spans="12:26" s="292" customFormat="1" x14ac:dyDescent="0.2">
      <c r="L857" s="279"/>
      <c r="M857" s="279"/>
      <c r="N857" s="279"/>
      <c r="O857" s="279"/>
      <c r="P857" s="838"/>
      <c r="Q857" s="838"/>
      <c r="R857" s="838"/>
      <c r="S857" s="838"/>
      <c r="U857" s="371"/>
      <c r="Y857" s="389" t="s">
        <v>158</v>
      </c>
      <c r="Z857" s="837">
        <f t="shared" si="28"/>
        <v>0.68179999999999097</v>
      </c>
    </row>
    <row r="858" spans="12:26" s="292" customFormat="1" x14ac:dyDescent="0.2">
      <c r="L858" s="279"/>
      <c r="M858" s="279"/>
      <c r="N858" s="279"/>
      <c r="O858" s="279"/>
      <c r="P858" s="838"/>
      <c r="Q858" s="838"/>
      <c r="R858" s="838"/>
      <c r="S858" s="838"/>
      <c r="U858" s="371"/>
      <c r="Y858" s="389" t="s">
        <v>158</v>
      </c>
      <c r="Z858" s="837">
        <f t="shared" si="28"/>
        <v>0.68189999999999096</v>
      </c>
    </row>
    <row r="859" spans="12:26" s="292" customFormat="1" x14ac:dyDescent="0.2">
      <c r="L859" s="279"/>
      <c r="M859" s="279"/>
      <c r="N859" s="279"/>
      <c r="O859" s="279"/>
      <c r="P859" s="838"/>
      <c r="Q859" s="838"/>
      <c r="R859" s="838"/>
      <c r="S859" s="838"/>
      <c r="U859" s="371"/>
      <c r="Y859" s="389" t="s">
        <v>158</v>
      </c>
      <c r="Z859" s="837">
        <f t="shared" si="28"/>
        <v>0.68199999999999095</v>
      </c>
    </row>
    <row r="860" spans="12:26" s="292" customFormat="1" x14ac:dyDescent="0.2">
      <c r="L860" s="279"/>
      <c r="M860" s="279"/>
      <c r="N860" s="279"/>
      <c r="O860" s="279"/>
      <c r="P860" s="838"/>
      <c r="Q860" s="838"/>
      <c r="R860" s="838"/>
      <c r="S860" s="838"/>
      <c r="U860" s="371"/>
      <c r="Y860" s="389" t="s">
        <v>158</v>
      </c>
      <c r="Z860" s="837">
        <f t="shared" si="28"/>
        <v>0.68209999999999094</v>
      </c>
    </row>
    <row r="861" spans="12:26" s="292" customFormat="1" x14ac:dyDescent="0.2">
      <c r="L861" s="279"/>
      <c r="M861" s="279"/>
      <c r="N861" s="279"/>
      <c r="O861" s="279"/>
      <c r="P861" s="838"/>
      <c r="Q861" s="838"/>
      <c r="R861" s="838"/>
      <c r="S861" s="838"/>
      <c r="U861" s="371"/>
      <c r="Y861" s="389" t="s">
        <v>158</v>
      </c>
      <c r="Z861" s="837">
        <f t="shared" si="28"/>
        <v>0.68219999999999092</v>
      </c>
    </row>
    <row r="862" spans="12:26" s="292" customFormat="1" x14ac:dyDescent="0.2">
      <c r="L862" s="279"/>
      <c r="M862" s="279"/>
      <c r="N862" s="279"/>
      <c r="O862" s="279"/>
      <c r="P862" s="838"/>
      <c r="Q862" s="838"/>
      <c r="R862" s="838"/>
      <c r="S862" s="838"/>
      <c r="U862" s="371"/>
      <c r="Y862" s="389" t="s">
        <v>158</v>
      </c>
      <c r="Z862" s="837">
        <f t="shared" si="28"/>
        <v>0.68229999999999091</v>
      </c>
    </row>
    <row r="863" spans="12:26" s="292" customFormat="1" x14ac:dyDescent="0.2">
      <c r="L863" s="279"/>
      <c r="M863" s="279"/>
      <c r="N863" s="279"/>
      <c r="O863" s="279"/>
      <c r="P863" s="838"/>
      <c r="Q863" s="838"/>
      <c r="R863" s="838"/>
      <c r="S863" s="838"/>
      <c r="U863" s="371"/>
      <c r="Y863" s="389" t="s">
        <v>158</v>
      </c>
      <c r="Z863" s="837">
        <f t="shared" si="28"/>
        <v>0.6823999999999909</v>
      </c>
    </row>
    <row r="864" spans="12:26" s="292" customFormat="1" x14ac:dyDescent="0.2">
      <c r="L864" s="279"/>
      <c r="M864" s="279"/>
      <c r="N864" s="279"/>
      <c r="O864" s="279"/>
      <c r="P864" s="838"/>
      <c r="Q864" s="838"/>
      <c r="R864" s="838"/>
      <c r="S864" s="838"/>
      <c r="U864" s="371"/>
      <c r="Y864" s="389" t="s">
        <v>158</v>
      </c>
      <c r="Z864" s="837">
        <f t="shared" si="28"/>
        <v>0.68249999999999089</v>
      </c>
    </row>
    <row r="865" spans="12:26" s="292" customFormat="1" x14ac:dyDescent="0.2">
      <c r="L865" s="279"/>
      <c r="M865" s="279"/>
      <c r="N865" s="279"/>
      <c r="O865" s="279"/>
      <c r="P865" s="838"/>
      <c r="Q865" s="838"/>
      <c r="R865" s="838"/>
      <c r="S865" s="838"/>
      <c r="U865" s="371"/>
      <c r="Y865" s="389" t="s">
        <v>158</v>
      </c>
      <c r="Z865" s="837">
        <f t="shared" si="28"/>
        <v>0.68259999999999088</v>
      </c>
    </row>
    <row r="866" spans="12:26" s="292" customFormat="1" x14ac:dyDescent="0.2">
      <c r="L866" s="279"/>
      <c r="M866" s="279"/>
      <c r="N866" s="279"/>
      <c r="O866" s="279"/>
      <c r="P866" s="838"/>
      <c r="Q866" s="838"/>
      <c r="R866" s="838"/>
      <c r="S866" s="838"/>
      <c r="U866" s="371"/>
      <c r="Y866" s="389" t="s">
        <v>158</v>
      </c>
      <c r="Z866" s="837">
        <f t="shared" si="28"/>
        <v>0.68269999999999087</v>
      </c>
    </row>
    <row r="867" spans="12:26" s="292" customFormat="1" x14ac:dyDescent="0.2">
      <c r="L867" s="279"/>
      <c r="M867" s="279"/>
      <c r="N867" s="279"/>
      <c r="O867" s="279"/>
      <c r="P867" s="838"/>
      <c r="Q867" s="838"/>
      <c r="R867" s="838"/>
      <c r="S867" s="838"/>
      <c r="U867" s="371"/>
      <c r="Y867" s="389" t="s">
        <v>158</v>
      </c>
      <c r="Z867" s="837">
        <f t="shared" si="28"/>
        <v>0.68279999999999086</v>
      </c>
    </row>
    <row r="868" spans="12:26" s="292" customFormat="1" x14ac:dyDescent="0.2">
      <c r="L868" s="279"/>
      <c r="M868" s="279"/>
      <c r="N868" s="279"/>
      <c r="O868" s="279"/>
      <c r="P868" s="838"/>
      <c r="Q868" s="838"/>
      <c r="R868" s="838"/>
      <c r="S868" s="838"/>
      <c r="U868" s="371"/>
      <c r="Y868" s="389" t="s">
        <v>158</v>
      </c>
      <c r="Z868" s="837">
        <f t="shared" si="28"/>
        <v>0.68289999999999085</v>
      </c>
    </row>
    <row r="869" spans="12:26" s="292" customFormat="1" x14ac:dyDescent="0.2">
      <c r="L869" s="279"/>
      <c r="M869" s="279"/>
      <c r="N869" s="279"/>
      <c r="O869" s="279"/>
      <c r="P869" s="838"/>
      <c r="Q869" s="838"/>
      <c r="R869" s="838"/>
      <c r="S869" s="838"/>
      <c r="U869" s="371"/>
      <c r="Y869" s="389" t="s">
        <v>158</v>
      </c>
      <c r="Z869" s="837">
        <f t="shared" si="28"/>
        <v>0.68299999999999084</v>
      </c>
    </row>
    <row r="870" spans="12:26" s="292" customFormat="1" x14ac:dyDescent="0.2">
      <c r="L870" s="279"/>
      <c r="M870" s="279"/>
      <c r="N870" s="279"/>
      <c r="O870" s="279"/>
      <c r="P870" s="838"/>
      <c r="Q870" s="838"/>
      <c r="R870" s="838"/>
      <c r="S870" s="838"/>
      <c r="U870" s="371"/>
      <c r="Y870" s="389" t="s">
        <v>158</v>
      </c>
      <c r="Z870" s="837">
        <f t="shared" si="28"/>
        <v>0.68309999999999083</v>
      </c>
    </row>
    <row r="871" spans="12:26" s="292" customFormat="1" x14ac:dyDescent="0.2">
      <c r="L871" s="279"/>
      <c r="M871" s="279"/>
      <c r="N871" s="279"/>
      <c r="O871" s="279"/>
      <c r="P871" s="838"/>
      <c r="Q871" s="838"/>
      <c r="R871" s="838"/>
      <c r="S871" s="838"/>
      <c r="U871" s="371"/>
      <c r="Y871" s="389" t="s">
        <v>158</v>
      </c>
      <c r="Z871" s="837">
        <f t="shared" si="28"/>
        <v>0.68319999999999081</v>
      </c>
    </row>
    <row r="872" spans="12:26" s="292" customFormat="1" x14ac:dyDescent="0.2">
      <c r="L872" s="279"/>
      <c r="M872" s="279"/>
      <c r="N872" s="279"/>
      <c r="O872" s="279"/>
      <c r="P872" s="838"/>
      <c r="Q872" s="838"/>
      <c r="R872" s="838"/>
      <c r="S872" s="838"/>
      <c r="U872" s="371"/>
      <c r="Y872" s="389" t="s">
        <v>158</v>
      </c>
      <c r="Z872" s="837">
        <f t="shared" si="28"/>
        <v>0.6832999999999908</v>
      </c>
    </row>
    <row r="873" spans="12:26" s="292" customFormat="1" x14ac:dyDescent="0.2">
      <c r="L873" s="279"/>
      <c r="M873" s="279"/>
      <c r="N873" s="279"/>
      <c r="O873" s="279"/>
      <c r="P873" s="838"/>
      <c r="Q873" s="838"/>
      <c r="R873" s="838"/>
      <c r="S873" s="838"/>
      <c r="U873" s="371"/>
      <c r="Y873" s="389" t="s">
        <v>158</v>
      </c>
      <c r="Z873" s="837">
        <f t="shared" ref="Z873:Z936" si="29">SUM(Z872+0.01%)</f>
        <v>0.68339999999999079</v>
      </c>
    </row>
    <row r="874" spans="12:26" s="292" customFormat="1" x14ac:dyDescent="0.2">
      <c r="L874" s="279"/>
      <c r="M874" s="279"/>
      <c r="N874" s="279"/>
      <c r="O874" s="279"/>
      <c r="P874" s="838"/>
      <c r="Q874" s="838"/>
      <c r="R874" s="838"/>
      <c r="S874" s="838"/>
      <c r="U874" s="371"/>
      <c r="Y874" s="389" t="s">
        <v>158</v>
      </c>
      <c r="Z874" s="837">
        <f t="shared" si="29"/>
        <v>0.68349999999999078</v>
      </c>
    </row>
    <row r="875" spans="12:26" s="292" customFormat="1" x14ac:dyDescent="0.2">
      <c r="L875" s="279"/>
      <c r="M875" s="279"/>
      <c r="N875" s="279"/>
      <c r="O875" s="279"/>
      <c r="P875" s="838"/>
      <c r="Q875" s="838"/>
      <c r="R875" s="838"/>
      <c r="S875" s="838"/>
      <c r="U875" s="371"/>
      <c r="Y875" s="389" t="s">
        <v>158</v>
      </c>
      <c r="Z875" s="837">
        <f t="shared" si="29"/>
        <v>0.68359999999999077</v>
      </c>
    </row>
    <row r="876" spans="12:26" s="292" customFormat="1" x14ac:dyDescent="0.2">
      <c r="L876" s="279"/>
      <c r="M876" s="279"/>
      <c r="N876" s="279"/>
      <c r="O876" s="279"/>
      <c r="P876" s="838"/>
      <c r="Q876" s="838"/>
      <c r="R876" s="838"/>
      <c r="S876" s="838"/>
      <c r="U876" s="371"/>
      <c r="Y876" s="389" t="s">
        <v>158</v>
      </c>
      <c r="Z876" s="837">
        <f t="shared" si="29"/>
        <v>0.68369999999999076</v>
      </c>
    </row>
    <row r="877" spans="12:26" s="292" customFormat="1" x14ac:dyDescent="0.2">
      <c r="L877" s="279"/>
      <c r="M877" s="279"/>
      <c r="N877" s="279"/>
      <c r="O877" s="279"/>
      <c r="P877" s="838"/>
      <c r="Q877" s="838"/>
      <c r="R877" s="838"/>
      <c r="S877" s="838"/>
      <c r="U877" s="371"/>
      <c r="Y877" s="389" t="s">
        <v>158</v>
      </c>
      <c r="Z877" s="837">
        <f t="shared" si="29"/>
        <v>0.68379999999999075</v>
      </c>
    </row>
    <row r="878" spans="12:26" s="292" customFormat="1" x14ac:dyDescent="0.2">
      <c r="L878" s="279"/>
      <c r="M878" s="279"/>
      <c r="N878" s="279"/>
      <c r="O878" s="279"/>
      <c r="P878" s="838"/>
      <c r="Q878" s="838"/>
      <c r="R878" s="838"/>
      <c r="S878" s="838"/>
      <c r="U878" s="371"/>
      <c r="Y878" s="389" t="s">
        <v>158</v>
      </c>
      <c r="Z878" s="837">
        <f t="shared" si="29"/>
        <v>0.68389999999999074</v>
      </c>
    </row>
    <row r="879" spans="12:26" s="292" customFormat="1" x14ac:dyDescent="0.2">
      <c r="L879" s="279"/>
      <c r="M879" s="279"/>
      <c r="N879" s="279"/>
      <c r="O879" s="279"/>
      <c r="P879" s="838"/>
      <c r="Q879" s="838"/>
      <c r="R879" s="838"/>
      <c r="S879" s="838"/>
      <c r="U879" s="371"/>
      <c r="Y879" s="389" t="s">
        <v>158</v>
      </c>
      <c r="Z879" s="837">
        <f t="shared" si="29"/>
        <v>0.68399999999999073</v>
      </c>
    </row>
    <row r="880" spans="12:26" s="292" customFormat="1" x14ac:dyDescent="0.2">
      <c r="L880" s="279"/>
      <c r="M880" s="279"/>
      <c r="N880" s="279"/>
      <c r="O880" s="279"/>
      <c r="P880" s="838"/>
      <c r="Q880" s="838"/>
      <c r="R880" s="838"/>
      <c r="S880" s="838"/>
      <c r="U880" s="371"/>
      <c r="Y880" s="389" t="s">
        <v>158</v>
      </c>
      <c r="Z880" s="837">
        <f t="shared" si="29"/>
        <v>0.68409999999999072</v>
      </c>
    </row>
    <row r="881" spans="12:26" s="292" customFormat="1" x14ac:dyDescent="0.2">
      <c r="L881" s="279"/>
      <c r="M881" s="279"/>
      <c r="N881" s="279"/>
      <c r="O881" s="279"/>
      <c r="P881" s="838"/>
      <c r="Q881" s="838"/>
      <c r="R881" s="838"/>
      <c r="S881" s="838"/>
      <c r="U881" s="371"/>
      <c r="Y881" s="389" t="s">
        <v>158</v>
      </c>
      <c r="Z881" s="837">
        <f t="shared" si="29"/>
        <v>0.6841999999999907</v>
      </c>
    </row>
    <row r="882" spans="12:26" s="292" customFormat="1" x14ac:dyDescent="0.2">
      <c r="L882" s="279"/>
      <c r="M882" s="279"/>
      <c r="N882" s="279"/>
      <c r="O882" s="279"/>
      <c r="P882" s="838"/>
      <c r="Q882" s="838"/>
      <c r="R882" s="838"/>
      <c r="S882" s="838"/>
      <c r="U882" s="371"/>
      <c r="Y882" s="389" t="s">
        <v>158</v>
      </c>
      <c r="Z882" s="837">
        <f t="shared" si="29"/>
        <v>0.68429999999999069</v>
      </c>
    </row>
    <row r="883" spans="12:26" s="292" customFormat="1" x14ac:dyDescent="0.2">
      <c r="L883" s="279"/>
      <c r="M883" s="279"/>
      <c r="N883" s="279"/>
      <c r="O883" s="279"/>
      <c r="P883" s="838"/>
      <c r="Q883" s="838"/>
      <c r="R883" s="838"/>
      <c r="S883" s="838"/>
      <c r="U883" s="371"/>
      <c r="Y883" s="389" t="s">
        <v>158</v>
      </c>
      <c r="Z883" s="837">
        <f t="shared" si="29"/>
        <v>0.68439999999999068</v>
      </c>
    </row>
    <row r="884" spans="12:26" s="292" customFormat="1" x14ac:dyDescent="0.2">
      <c r="L884" s="279"/>
      <c r="M884" s="279"/>
      <c r="N884" s="279"/>
      <c r="O884" s="279"/>
      <c r="P884" s="838"/>
      <c r="Q884" s="838"/>
      <c r="R884" s="838"/>
      <c r="S884" s="838"/>
      <c r="U884" s="371"/>
      <c r="Y884" s="389" t="s">
        <v>158</v>
      </c>
      <c r="Z884" s="837">
        <f t="shared" si="29"/>
        <v>0.68449999999999067</v>
      </c>
    </row>
    <row r="885" spans="12:26" s="292" customFormat="1" x14ac:dyDescent="0.2">
      <c r="L885" s="279"/>
      <c r="M885" s="279"/>
      <c r="N885" s="279"/>
      <c r="O885" s="279"/>
      <c r="P885" s="838"/>
      <c r="Q885" s="838"/>
      <c r="R885" s="838"/>
      <c r="S885" s="838"/>
      <c r="U885" s="371"/>
      <c r="Y885" s="389" t="s">
        <v>158</v>
      </c>
      <c r="Z885" s="837">
        <f t="shared" si="29"/>
        <v>0.68459999999999066</v>
      </c>
    </row>
    <row r="886" spans="12:26" s="292" customFormat="1" x14ac:dyDescent="0.2">
      <c r="L886" s="279"/>
      <c r="M886" s="279"/>
      <c r="N886" s="279"/>
      <c r="O886" s="279"/>
      <c r="P886" s="838"/>
      <c r="Q886" s="838"/>
      <c r="R886" s="838"/>
      <c r="S886" s="838"/>
      <c r="U886" s="371"/>
      <c r="Y886" s="389" t="s">
        <v>158</v>
      </c>
      <c r="Z886" s="837">
        <f t="shared" si="29"/>
        <v>0.68469999999999065</v>
      </c>
    </row>
    <row r="887" spans="12:26" s="292" customFormat="1" x14ac:dyDescent="0.2">
      <c r="L887" s="279"/>
      <c r="M887" s="279"/>
      <c r="N887" s="279"/>
      <c r="O887" s="279"/>
      <c r="P887" s="838"/>
      <c r="Q887" s="838"/>
      <c r="R887" s="838"/>
      <c r="S887" s="838"/>
      <c r="U887" s="371"/>
      <c r="Y887" s="389" t="s">
        <v>158</v>
      </c>
      <c r="Z887" s="837">
        <f t="shared" si="29"/>
        <v>0.68479999999999064</v>
      </c>
    </row>
    <row r="888" spans="12:26" s="292" customFormat="1" x14ac:dyDescent="0.2">
      <c r="L888" s="279"/>
      <c r="M888" s="279"/>
      <c r="N888" s="279"/>
      <c r="O888" s="279"/>
      <c r="P888" s="838"/>
      <c r="Q888" s="838"/>
      <c r="R888" s="838"/>
      <c r="S888" s="838"/>
      <c r="U888" s="371"/>
      <c r="Y888" s="389" t="s">
        <v>158</v>
      </c>
      <c r="Z888" s="837">
        <f t="shared" si="29"/>
        <v>0.68489999999999063</v>
      </c>
    </row>
    <row r="889" spans="12:26" s="292" customFormat="1" x14ac:dyDescent="0.2">
      <c r="L889" s="279"/>
      <c r="M889" s="279"/>
      <c r="N889" s="279"/>
      <c r="O889" s="279"/>
      <c r="P889" s="838"/>
      <c r="Q889" s="838"/>
      <c r="R889" s="838"/>
      <c r="S889" s="838"/>
      <c r="U889" s="371"/>
      <c r="Y889" s="389" t="s">
        <v>158</v>
      </c>
      <c r="Z889" s="837">
        <f t="shared" si="29"/>
        <v>0.68499999999999062</v>
      </c>
    </row>
    <row r="890" spans="12:26" s="292" customFormat="1" x14ac:dyDescent="0.2">
      <c r="L890" s="279"/>
      <c r="M890" s="279"/>
      <c r="N890" s="279"/>
      <c r="O890" s="279"/>
      <c r="P890" s="838"/>
      <c r="Q890" s="838"/>
      <c r="R890" s="838"/>
      <c r="S890" s="838"/>
      <c r="U890" s="371"/>
      <c r="Y890" s="389" t="s">
        <v>158</v>
      </c>
      <c r="Z890" s="837">
        <f t="shared" si="29"/>
        <v>0.68509999999999061</v>
      </c>
    </row>
    <row r="891" spans="12:26" s="292" customFormat="1" x14ac:dyDescent="0.2">
      <c r="L891" s="279"/>
      <c r="M891" s="279"/>
      <c r="N891" s="279"/>
      <c r="O891" s="279"/>
      <c r="P891" s="838"/>
      <c r="Q891" s="838"/>
      <c r="R891" s="838"/>
      <c r="S891" s="838"/>
      <c r="U891" s="371"/>
      <c r="Y891" s="389" t="s">
        <v>158</v>
      </c>
      <c r="Z891" s="837">
        <f t="shared" si="29"/>
        <v>0.68519999999999059</v>
      </c>
    </row>
    <row r="892" spans="12:26" s="292" customFormat="1" x14ac:dyDescent="0.2">
      <c r="L892" s="279"/>
      <c r="M892" s="279"/>
      <c r="N892" s="279"/>
      <c r="O892" s="279"/>
      <c r="P892" s="838"/>
      <c r="Q892" s="838"/>
      <c r="R892" s="838"/>
      <c r="S892" s="838"/>
      <c r="U892" s="371"/>
      <c r="Y892" s="389" t="s">
        <v>158</v>
      </c>
      <c r="Z892" s="837">
        <f t="shared" si="29"/>
        <v>0.68529999999999058</v>
      </c>
    </row>
    <row r="893" spans="12:26" s="292" customFormat="1" x14ac:dyDescent="0.2">
      <c r="L893" s="279"/>
      <c r="M893" s="279"/>
      <c r="N893" s="279"/>
      <c r="O893" s="279"/>
      <c r="P893" s="838"/>
      <c r="Q893" s="838"/>
      <c r="R893" s="838"/>
      <c r="S893" s="838"/>
      <c r="U893" s="371"/>
      <c r="Y893" s="389" t="s">
        <v>158</v>
      </c>
      <c r="Z893" s="837">
        <f t="shared" si="29"/>
        <v>0.68539999999999057</v>
      </c>
    </row>
    <row r="894" spans="12:26" s="292" customFormat="1" x14ac:dyDescent="0.2">
      <c r="L894" s="279"/>
      <c r="M894" s="279"/>
      <c r="N894" s="279"/>
      <c r="O894" s="279"/>
      <c r="P894" s="838"/>
      <c r="Q894" s="838"/>
      <c r="R894" s="838"/>
      <c r="S894" s="838"/>
      <c r="U894" s="371"/>
      <c r="Y894" s="389" t="s">
        <v>158</v>
      </c>
      <c r="Z894" s="837">
        <f t="shared" si="29"/>
        <v>0.68549999999999056</v>
      </c>
    </row>
    <row r="895" spans="12:26" s="292" customFormat="1" x14ac:dyDescent="0.2">
      <c r="L895" s="279"/>
      <c r="M895" s="279"/>
      <c r="N895" s="279"/>
      <c r="O895" s="279"/>
      <c r="P895" s="838"/>
      <c r="Q895" s="838"/>
      <c r="R895" s="838"/>
      <c r="S895" s="838"/>
      <c r="U895" s="371"/>
      <c r="Y895" s="389" t="s">
        <v>158</v>
      </c>
      <c r="Z895" s="837">
        <f t="shared" si="29"/>
        <v>0.68559999999999055</v>
      </c>
    </row>
    <row r="896" spans="12:26" s="292" customFormat="1" x14ac:dyDescent="0.2">
      <c r="L896" s="279"/>
      <c r="M896" s="279"/>
      <c r="N896" s="279"/>
      <c r="O896" s="279"/>
      <c r="P896" s="838"/>
      <c r="Q896" s="838"/>
      <c r="R896" s="838"/>
      <c r="S896" s="838"/>
      <c r="U896" s="371"/>
      <c r="Y896" s="389" t="s">
        <v>158</v>
      </c>
      <c r="Z896" s="837">
        <f t="shared" si="29"/>
        <v>0.68569999999999054</v>
      </c>
    </row>
    <row r="897" spans="12:26" s="292" customFormat="1" x14ac:dyDescent="0.2">
      <c r="L897" s="279"/>
      <c r="M897" s="279"/>
      <c r="N897" s="279"/>
      <c r="O897" s="279"/>
      <c r="P897" s="838"/>
      <c r="Q897" s="838"/>
      <c r="R897" s="838"/>
      <c r="S897" s="838"/>
      <c r="U897" s="371"/>
      <c r="Y897" s="389" t="s">
        <v>158</v>
      </c>
      <c r="Z897" s="837">
        <f t="shared" si="29"/>
        <v>0.68579999999999053</v>
      </c>
    </row>
    <row r="898" spans="12:26" s="292" customFormat="1" x14ac:dyDescent="0.2">
      <c r="L898" s="279"/>
      <c r="M898" s="279"/>
      <c r="N898" s="279"/>
      <c r="O898" s="279"/>
      <c r="P898" s="838"/>
      <c r="Q898" s="838"/>
      <c r="R898" s="838"/>
      <c r="S898" s="838"/>
      <c r="U898" s="371"/>
      <c r="Y898" s="389" t="s">
        <v>158</v>
      </c>
      <c r="Z898" s="837">
        <f t="shared" si="29"/>
        <v>0.68589999999999052</v>
      </c>
    </row>
    <row r="899" spans="12:26" s="292" customFormat="1" x14ac:dyDescent="0.2">
      <c r="L899" s="279"/>
      <c r="M899" s="279"/>
      <c r="N899" s="279"/>
      <c r="O899" s="279"/>
      <c r="P899" s="838"/>
      <c r="Q899" s="838"/>
      <c r="R899" s="838"/>
      <c r="S899" s="838"/>
      <c r="U899" s="371"/>
      <c r="Y899" s="389" t="s">
        <v>158</v>
      </c>
      <c r="Z899" s="837">
        <f t="shared" si="29"/>
        <v>0.68599999999999051</v>
      </c>
    </row>
    <row r="900" spans="12:26" s="292" customFormat="1" x14ac:dyDescent="0.2">
      <c r="L900" s="279"/>
      <c r="M900" s="279"/>
      <c r="N900" s="279"/>
      <c r="O900" s="279"/>
      <c r="P900" s="838"/>
      <c r="Q900" s="838"/>
      <c r="R900" s="838"/>
      <c r="S900" s="838"/>
      <c r="U900" s="371"/>
      <c r="Y900" s="389" t="s">
        <v>158</v>
      </c>
      <c r="Z900" s="837">
        <f t="shared" si="29"/>
        <v>0.6860999999999905</v>
      </c>
    </row>
    <row r="901" spans="12:26" s="292" customFormat="1" x14ac:dyDescent="0.2">
      <c r="L901" s="279"/>
      <c r="M901" s="279"/>
      <c r="N901" s="279"/>
      <c r="O901" s="279"/>
      <c r="P901" s="838"/>
      <c r="Q901" s="838"/>
      <c r="R901" s="838"/>
      <c r="S901" s="838"/>
      <c r="U901" s="371"/>
      <c r="Y901" s="389" t="s">
        <v>158</v>
      </c>
      <c r="Z901" s="837">
        <f t="shared" si="29"/>
        <v>0.68619999999999048</v>
      </c>
    </row>
    <row r="902" spans="12:26" s="292" customFormat="1" x14ac:dyDescent="0.2">
      <c r="L902" s="279"/>
      <c r="M902" s="279"/>
      <c r="N902" s="279"/>
      <c r="O902" s="279"/>
      <c r="P902" s="838"/>
      <c r="Q902" s="838"/>
      <c r="R902" s="838"/>
      <c r="S902" s="838"/>
      <c r="U902" s="371"/>
      <c r="Y902" s="389" t="s">
        <v>158</v>
      </c>
      <c r="Z902" s="837">
        <f t="shared" si="29"/>
        <v>0.68629999999999047</v>
      </c>
    </row>
    <row r="903" spans="12:26" s="292" customFormat="1" x14ac:dyDescent="0.2">
      <c r="L903" s="279"/>
      <c r="M903" s="279"/>
      <c r="N903" s="279"/>
      <c r="O903" s="279"/>
      <c r="P903" s="838"/>
      <c r="Q903" s="838"/>
      <c r="R903" s="838"/>
      <c r="S903" s="838"/>
      <c r="U903" s="371"/>
      <c r="Y903" s="389" t="s">
        <v>158</v>
      </c>
      <c r="Z903" s="837">
        <f t="shared" si="29"/>
        <v>0.68639999999999046</v>
      </c>
    </row>
    <row r="904" spans="12:26" s="292" customFormat="1" x14ac:dyDescent="0.2">
      <c r="L904" s="279"/>
      <c r="M904" s="279"/>
      <c r="N904" s="279"/>
      <c r="O904" s="279"/>
      <c r="P904" s="838"/>
      <c r="Q904" s="838"/>
      <c r="R904" s="838"/>
      <c r="S904" s="838"/>
      <c r="U904" s="371"/>
      <c r="Y904" s="389" t="s">
        <v>158</v>
      </c>
      <c r="Z904" s="837">
        <f t="shared" si="29"/>
        <v>0.68649999999999045</v>
      </c>
    </row>
    <row r="905" spans="12:26" s="292" customFormat="1" x14ac:dyDescent="0.2">
      <c r="L905" s="279"/>
      <c r="M905" s="279"/>
      <c r="N905" s="279"/>
      <c r="O905" s="279"/>
      <c r="P905" s="838"/>
      <c r="Q905" s="838"/>
      <c r="R905" s="838"/>
      <c r="S905" s="838"/>
      <c r="U905" s="371"/>
      <c r="Y905" s="389" t="s">
        <v>158</v>
      </c>
      <c r="Z905" s="837">
        <f t="shared" si="29"/>
        <v>0.68659999999999044</v>
      </c>
    </row>
    <row r="906" spans="12:26" s="292" customFormat="1" x14ac:dyDescent="0.2">
      <c r="L906" s="279"/>
      <c r="M906" s="279"/>
      <c r="N906" s="279"/>
      <c r="O906" s="279"/>
      <c r="P906" s="838"/>
      <c r="Q906" s="838"/>
      <c r="R906" s="838"/>
      <c r="S906" s="838"/>
      <c r="U906" s="371"/>
      <c r="Y906" s="389" t="s">
        <v>158</v>
      </c>
      <c r="Z906" s="837">
        <f t="shared" si="29"/>
        <v>0.68669999999999043</v>
      </c>
    </row>
    <row r="907" spans="12:26" s="292" customFormat="1" x14ac:dyDescent="0.2">
      <c r="L907" s="279"/>
      <c r="M907" s="279"/>
      <c r="N907" s="279"/>
      <c r="O907" s="279"/>
      <c r="P907" s="838"/>
      <c r="Q907" s="838"/>
      <c r="R907" s="838"/>
      <c r="S907" s="838"/>
      <c r="U907" s="371"/>
      <c r="Y907" s="389" t="s">
        <v>158</v>
      </c>
      <c r="Z907" s="837">
        <f t="shared" si="29"/>
        <v>0.68679999999999042</v>
      </c>
    </row>
    <row r="908" spans="12:26" s="292" customFormat="1" x14ac:dyDescent="0.2">
      <c r="L908" s="279"/>
      <c r="M908" s="279"/>
      <c r="N908" s="279"/>
      <c r="O908" s="279"/>
      <c r="P908" s="838"/>
      <c r="Q908" s="838"/>
      <c r="R908" s="838"/>
      <c r="S908" s="838"/>
      <c r="U908" s="371"/>
      <c r="Y908" s="389" t="s">
        <v>158</v>
      </c>
      <c r="Z908" s="837">
        <f t="shared" si="29"/>
        <v>0.68689999999999041</v>
      </c>
    </row>
    <row r="909" spans="12:26" s="292" customFormat="1" x14ac:dyDescent="0.2">
      <c r="L909" s="279"/>
      <c r="M909" s="279"/>
      <c r="N909" s="279"/>
      <c r="O909" s="279"/>
      <c r="P909" s="838"/>
      <c r="Q909" s="838"/>
      <c r="R909" s="838"/>
      <c r="S909" s="838"/>
      <c r="U909" s="371"/>
      <c r="Y909" s="389" t="s">
        <v>158</v>
      </c>
      <c r="Z909" s="837">
        <f t="shared" si="29"/>
        <v>0.6869999999999904</v>
      </c>
    </row>
    <row r="910" spans="12:26" s="292" customFormat="1" x14ac:dyDescent="0.2">
      <c r="L910" s="279"/>
      <c r="M910" s="279"/>
      <c r="N910" s="279"/>
      <c r="O910" s="279"/>
      <c r="P910" s="838"/>
      <c r="Q910" s="838"/>
      <c r="R910" s="838"/>
      <c r="S910" s="838"/>
      <c r="U910" s="371"/>
      <c r="Y910" s="389" t="s">
        <v>158</v>
      </c>
      <c r="Z910" s="837">
        <f t="shared" si="29"/>
        <v>0.68709999999999039</v>
      </c>
    </row>
    <row r="911" spans="12:26" s="292" customFormat="1" x14ac:dyDescent="0.2">
      <c r="L911" s="279"/>
      <c r="M911" s="279"/>
      <c r="N911" s="279"/>
      <c r="O911" s="279"/>
      <c r="P911" s="838"/>
      <c r="Q911" s="838"/>
      <c r="R911" s="838"/>
      <c r="S911" s="838"/>
      <c r="U911" s="371"/>
      <c r="Y911" s="389" t="s">
        <v>158</v>
      </c>
      <c r="Z911" s="837">
        <f t="shared" si="29"/>
        <v>0.68719999999999037</v>
      </c>
    </row>
    <row r="912" spans="12:26" s="292" customFormat="1" x14ac:dyDescent="0.2">
      <c r="L912" s="279"/>
      <c r="M912" s="279"/>
      <c r="N912" s="279"/>
      <c r="O912" s="279"/>
      <c r="P912" s="838"/>
      <c r="Q912" s="838"/>
      <c r="R912" s="838"/>
      <c r="S912" s="838"/>
      <c r="U912" s="371"/>
      <c r="Y912" s="389" t="s">
        <v>158</v>
      </c>
      <c r="Z912" s="837">
        <f t="shared" si="29"/>
        <v>0.68729999999999036</v>
      </c>
    </row>
    <row r="913" spans="12:26" s="292" customFormat="1" x14ac:dyDescent="0.2">
      <c r="L913" s="279"/>
      <c r="M913" s="279"/>
      <c r="N913" s="279"/>
      <c r="O913" s="279"/>
      <c r="P913" s="838"/>
      <c r="Q913" s="838"/>
      <c r="R913" s="838"/>
      <c r="S913" s="838"/>
      <c r="U913" s="371"/>
      <c r="Y913" s="389" t="s">
        <v>158</v>
      </c>
      <c r="Z913" s="837">
        <f t="shared" si="29"/>
        <v>0.68739999999999035</v>
      </c>
    </row>
    <row r="914" spans="12:26" s="292" customFormat="1" x14ac:dyDescent="0.2">
      <c r="L914" s="279"/>
      <c r="M914" s="279"/>
      <c r="N914" s="279"/>
      <c r="O914" s="279"/>
      <c r="P914" s="838"/>
      <c r="Q914" s="838"/>
      <c r="R914" s="838"/>
      <c r="S914" s="838"/>
      <c r="U914" s="371"/>
      <c r="Y914" s="389" t="s">
        <v>158</v>
      </c>
      <c r="Z914" s="837">
        <f t="shared" si="29"/>
        <v>0.68749999999999034</v>
      </c>
    </row>
    <row r="915" spans="12:26" s="292" customFormat="1" x14ac:dyDescent="0.2">
      <c r="L915" s="279"/>
      <c r="M915" s="279"/>
      <c r="N915" s="279"/>
      <c r="O915" s="279"/>
      <c r="P915" s="838"/>
      <c r="Q915" s="838"/>
      <c r="R915" s="838"/>
      <c r="S915" s="838"/>
      <c r="U915" s="371"/>
      <c r="Y915" s="389" t="s">
        <v>158</v>
      </c>
      <c r="Z915" s="837">
        <f t="shared" si="29"/>
        <v>0.68759999999999033</v>
      </c>
    </row>
    <row r="916" spans="12:26" s="292" customFormat="1" x14ac:dyDescent="0.2">
      <c r="L916" s="279"/>
      <c r="M916" s="279"/>
      <c r="N916" s="279"/>
      <c r="O916" s="279"/>
      <c r="P916" s="838"/>
      <c r="Q916" s="838"/>
      <c r="R916" s="838"/>
      <c r="S916" s="838"/>
      <c r="U916" s="371"/>
      <c r="Y916" s="389" t="s">
        <v>158</v>
      </c>
      <c r="Z916" s="837">
        <f t="shared" si="29"/>
        <v>0.68769999999999032</v>
      </c>
    </row>
    <row r="917" spans="12:26" s="292" customFormat="1" x14ac:dyDescent="0.2">
      <c r="L917" s="279"/>
      <c r="M917" s="279"/>
      <c r="N917" s="279"/>
      <c r="O917" s="279"/>
      <c r="P917" s="838"/>
      <c r="Q917" s="838"/>
      <c r="R917" s="838"/>
      <c r="S917" s="838"/>
      <c r="U917" s="371"/>
      <c r="Y917" s="389" t="s">
        <v>158</v>
      </c>
      <c r="Z917" s="837">
        <f t="shared" si="29"/>
        <v>0.68779999999999031</v>
      </c>
    </row>
    <row r="918" spans="12:26" s="292" customFormat="1" x14ac:dyDescent="0.2">
      <c r="L918" s="279"/>
      <c r="M918" s="279"/>
      <c r="N918" s="279"/>
      <c r="O918" s="279"/>
      <c r="P918" s="838"/>
      <c r="Q918" s="838"/>
      <c r="R918" s="838"/>
      <c r="S918" s="838"/>
      <c r="U918" s="371"/>
      <c r="Y918" s="389" t="s">
        <v>158</v>
      </c>
      <c r="Z918" s="837">
        <f t="shared" si="29"/>
        <v>0.6878999999999903</v>
      </c>
    </row>
    <row r="919" spans="12:26" s="292" customFormat="1" x14ac:dyDescent="0.2">
      <c r="L919" s="279"/>
      <c r="M919" s="279"/>
      <c r="N919" s="279"/>
      <c r="O919" s="279"/>
      <c r="P919" s="838"/>
      <c r="Q919" s="838"/>
      <c r="R919" s="838"/>
      <c r="S919" s="838"/>
      <c r="U919" s="371"/>
      <c r="Y919" s="389" t="s">
        <v>158</v>
      </c>
      <c r="Z919" s="837">
        <f t="shared" si="29"/>
        <v>0.68799999999999029</v>
      </c>
    </row>
    <row r="920" spans="12:26" s="292" customFormat="1" x14ac:dyDescent="0.2">
      <c r="L920" s="279"/>
      <c r="M920" s="279"/>
      <c r="N920" s="279"/>
      <c r="O920" s="279"/>
      <c r="P920" s="838"/>
      <c r="Q920" s="838"/>
      <c r="R920" s="838"/>
      <c r="S920" s="838"/>
      <c r="U920" s="371"/>
      <c r="Y920" s="389" t="s">
        <v>158</v>
      </c>
      <c r="Z920" s="837">
        <f t="shared" si="29"/>
        <v>0.68809999999999027</v>
      </c>
    </row>
    <row r="921" spans="12:26" s="292" customFormat="1" x14ac:dyDescent="0.2">
      <c r="L921" s="279"/>
      <c r="M921" s="279"/>
      <c r="N921" s="279"/>
      <c r="O921" s="279"/>
      <c r="P921" s="838"/>
      <c r="Q921" s="838"/>
      <c r="R921" s="838"/>
      <c r="S921" s="838"/>
      <c r="U921" s="371"/>
      <c r="Y921" s="389" t="s">
        <v>158</v>
      </c>
      <c r="Z921" s="837">
        <f t="shared" si="29"/>
        <v>0.68819999999999026</v>
      </c>
    </row>
    <row r="922" spans="12:26" s="292" customFormat="1" x14ac:dyDescent="0.2">
      <c r="L922" s="279"/>
      <c r="M922" s="279"/>
      <c r="N922" s="279"/>
      <c r="O922" s="279"/>
      <c r="P922" s="838"/>
      <c r="Q922" s="838"/>
      <c r="R922" s="838"/>
      <c r="S922" s="838"/>
      <c r="U922" s="371"/>
      <c r="Y922" s="389" t="s">
        <v>158</v>
      </c>
      <c r="Z922" s="837">
        <f t="shared" si="29"/>
        <v>0.68829999999999025</v>
      </c>
    </row>
    <row r="923" spans="12:26" s="292" customFormat="1" x14ac:dyDescent="0.2">
      <c r="L923" s="279"/>
      <c r="M923" s="279"/>
      <c r="N923" s="279"/>
      <c r="O923" s="279"/>
      <c r="P923" s="838"/>
      <c r="Q923" s="838"/>
      <c r="R923" s="838"/>
      <c r="S923" s="838"/>
      <c r="U923" s="371"/>
      <c r="Y923" s="389" t="s">
        <v>158</v>
      </c>
      <c r="Z923" s="837">
        <f t="shared" si="29"/>
        <v>0.68839999999999024</v>
      </c>
    </row>
    <row r="924" spans="12:26" s="292" customFormat="1" x14ac:dyDescent="0.2">
      <c r="L924" s="279"/>
      <c r="M924" s="279"/>
      <c r="N924" s="279"/>
      <c r="O924" s="279"/>
      <c r="P924" s="838"/>
      <c r="Q924" s="838"/>
      <c r="R924" s="838"/>
      <c r="S924" s="838"/>
      <c r="U924" s="371"/>
      <c r="Y924" s="389" t="s">
        <v>158</v>
      </c>
      <c r="Z924" s="837">
        <f t="shared" si="29"/>
        <v>0.68849999999999023</v>
      </c>
    </row>
    <row r="925" spans="12:26" s="292" customFormat="1" x14ac:dyDescent="0.2">
      <c r="L925" s="279"/>
      <c r="M925" s="279"/>
      <c r="N925" s="279"/>
      <c r="O925" s="279"/>
      <c r="P925" s="838"/>
      <c r="Q925" s="838"/>
      <c r="R925" s="838"/>
      <c r="S925" s="838"/>
      <c r="U925" s="371"/>
      <c r="Y925" s="389" t="s">
        <v>158</v>
      </c>
      <c r="Z925" s="837">
        <f t="shared" si="29"/>
        <v>0.68859999999999022</v>
      </c>
    </row>
    <row r="926" spans="12:26" s="292" customFormat="1" x14ac:dyDescent="0.2">
      <c r="L926" s="279"/>
      <c r="M926" s="279"/>
      <c r="N926" s="279"/>
      <c r="O926" s="279"/>
      <c r="P926" s="838"/>
      <c r="Q926" s="838"/>
      <c r="R926" s="838"/>
      <c r="S926" s="838"/>
      <c r="U926" s="371"/>
      <c r="Y926" s="389" t="s">
        <v>158</v>
      </c>
      <c r="Z926" s="837">
        <f t="shared" si="29"/>
        <v>0.68869999999999021</v>
      </c>
    </row>
    <row r="927" spans="12:26" s="292" customFormat="1" x14ac:dyDescent="0.2">
      <c r="L927" s="279"/>
      <c r="M927" s="279"/>
      <c r="N927" s="279"/>
      <c r="O927" s="279"/>
      <c r="P927" s="838"/>
      <c r="Q927" s="838"/>
      <c r="R927" s="838"/>
      <c r="S927" s="838"/>
      <c r="U927" s="371"/>
      <c r="Y927" s="389" t="s">
        <v>158</v>
      </c>
      <c r="Z927" s="837">
        <f t="shared" si="29"/>
        <v>0.6887999999999902</v>
      </c>
    </row>
    <row r="928" spans="12:26" s="292" customFormat="1" x14ac:dyDescent="0.2">
      <c r="L928" s="279"/>
      <c r="M928" s="279"/>
      <c r="N928" s="279"/>
      <c r="O928" s="279"/>
      <c r="P928" s="838"/>
      <c r="Q928" s="838"/>
      <c r="R928" s="838"/>
      <c r="S928" s="838"/>
      <c r="U928" s="371"/>
      <c r="Y928" s="389" t="s">
        <v>158</v>
      </c>
      <c r="Z928" s="837">
        <f t="shared" si="29"/>
        <v>0.68889999999999019</v>
      </c>
    </row>
    <row r="929" spans="12:26" s="292" customFormat="1" x14ac:dyDescent="0.2">
      <c r="L929" s="279"/>
      <c r="M929" s="279"/>
      <c r="N929" s="279"/>
      <c r="O929" s="279"/>
      <c r="P929" s="838"/>
      <c r="Q929" s="838"/>
      <c r="R929" s="838"/>
      <c r="S929" s="838"/>
      <c r="U929" s="371"/>
      <c r="Y929" s="389" t="s">
        <v>158</v>
      </c>
      <c r="Z929" s="837">
        <f t="shared" si="29"/>
        <v>0.68899999999999018</v>
      </c>
    </row>
    <row r="930" spans="12:26" s="292" customFormat="1" x14ac:dyDescent="0.2">
      <c r="L930" s="279"/>
      <c r="M930" s="279"/>
      <c r="N930" s="279"/>
      <c r="O930" s="279"/>
      <c r="P930" s="838"/>
      <c r="Q930" s="838"/>
      <c r="R930" s="838"/>
      <c r="S930" s="838"/>
      <c r="U930" s="371"/>
      <c r="Y930" s="389" t="s">
        <v>158</v>
      </c>
      <c r="Z930" s="837">
        <f t="shared" si="29"/>
        <v>0.68909999999999016</v>
      </c>
    </row>
    <row r="931" spans="12:26" s="292" customFormat="1" x14ac:dyDescent="0.2">
      <c r="L931" s="279"/>
      <c r="M931" s="279"/>
      <c r="N931" s="279"/>
      <c r="O931" s="279"/>
      <c r="P931" s="838"/>
      <c r="Q931" s="838"/>
      <c r="R931" s="838"/>
      <c r="S931" s="838"/>
      <c r="U931" s="371"/>
      <c r="Y931" s="389" t="s">
        <v>158</v>
      </c>
      <c r="Z931" s="837">
        <f t="shared" si="29"/>
        <v>0.68919999999999015</v>
      </c>
    </row>
    <row r="932" spans="12:26" s="292" customFormat="1" x14ac:dyDescent="0.2">
      <c r="L932" s="279"/>
      <c r="M932" s="279"/>
      <c r="N932" s="279"/>
      <c r="O932" s="279"/>
      <c r="P932" s="838"/>
      <c r="Q932" s="838"/>
      <c r="R932" s="838"/>
      <c r="S932" s="838"/>
      <c r="U932" s="371"/>
      <c r="Y932" s="389" t="s">
        <v>158</v>
      </c>
      <c r="Z932" s="837">
        <f t="shared" si="29"/>
        <v>0.68929999999999014</v>
      </c>
    </row>
    <row r="933" spans="12:26" s="292" customFormat="1" x14ac:dyDescent="0.2">
      <c r="L933" s="279"/>
      <c r="M933" s="279"/>
      <c r="N933" s="279"/>
      <c r="O933" s="279"/>
      <c r="P933" s="838"/>
      <c r="Q933" s="838"/>
      <c r="R933" s="838"/>
      <c r="S933" s="838"/>
      <c r="U933" s="371"/>
      <c r="Y933" s="389" t="s">
        <v>158</v>
      </c>
      <c r="Z933" s="837">
        <f t="shared" si="29"/>
        <v>0.68939999999999013</v>
      </c>
    </row>
    <row r="934" spans="12:26" s="292" customFormat="1" x14ac:dyDescent="0.2">
      <c r="L934" s="279"/>
      <c r="M934" s="279"/>
      <c r="N934" s="279"/>
      <c r="O934" s="279"/>
      <c r="P934" s="838"/>
      <c r="Q934" s="838"/>
      <c r="R934" s="838"/>
      <c r="S934" s="838"/>
      <c r="U934" s="371"/>
      <c r="Y934" s="389" t="s">
        <v>158</v>
      </c>
      <c r="Z934" s="837">
        <f t="shared" si="29"/>
        <v>0.68949999999999012</v>
      </c>
    </row>
    <row r="935" spans="12:26" s="292" customFormat="1" x14ac:dyDescent="0.2">
      <c r="L935" s="279"/>
      <c r="M935" s="279"/>
      <c r="N935" s="279"/>
      <c r="O935" s="279"/>
      <c r="P935" s="838"/>
      <c r="Q935" s="838"/>
      <c r="R935" s="838"/>
      <c r="S935" s="838"/>
      <c r="U935" s="371"/>
      <c r="Y935" s="389" t="s">
        <v>158</v>
      </c>
      <c r="Z935" s="837">
        <f t="shared" si="29"/>
        <v>0.68959999999999011</v>
      </c>
    </row>
    <row r="936" spans="12:26" s="292" customFormat="1" x14ac:dyDescent="0.2">
      <c r="L936" s="279"/>
      <c r="M936" s="279"/>
      <c r="N936" s="279"/>
      <c r="O936" s="279"/>
      <c r="P936" s="838"/>
      <c r="Q936" s="838"/>
      <c r="R936" s="838"/>
      <c r="S936" s="838"/>
      <c r="U936" s="371"/>
      <c r="Y936" s="389" t="s">
        <v>158</v>
      </c>
      <c r="Z936" s="837">
        <f t="shared" si="29"/>
        <v>0.6896999999999901</v>
      </c>
    </row>
    <row r="937" spans="12:26" s="292" customFormat="1" x14ac:dyDescent="0.2">
      <c r="L937" s="279"/>
      <c r="M937" s="279"/>
      <c r="N937" s="279"/>
      <c r="O937" s="279"/>
      <c r="P937" s="838"/>
      <c r="Q937" s="838"/>
      <c r="R937" s="838"/>
      <c r="S937" s="838"/>
      <c r="U937" s="371"/>
      <c r="Y937" s="389" t="s">
        <v>158</v>
      </c>
      <c r="Z937" s="837">
        <f t="shared" ref="Z937:Z1000" si="30">SUM(Z936+0.01%)</f>
        <v>0.68979999999999009</v>
      </c>
    </row>
    <row r="938" spans="12:26" s="292" customFormat="1" x14ac:dyDescent="0.2">
      <c r="L938" s="279"/>
      <c r="M938" s="279"/>
      <c r="N938" s="279"/>
      <c r="O938" s="279"/>
      <c r="P938" s="838"/>
      <c r="Q938" s="838"/>
      <c r="R938" s="838"/>
      <c r="S938" s="838"/>
      <c r="U938" s="371"/>
      <c r="Y938" s="389" t="s">
        <v>158</v>
      </c>
      <c r="Z938" s="837">
        <f t="shared" si="30"/>
        <v>0.68989999999999008</v>
      </c>
    </row>
    <row r="939" spans="12:26" s="292" customFormat="1" x14ac:dyDescent="0.2">
      <c r="L939" s="279"/>
      <c r="M939" s="279"/>
      <c r="N939" s="279"/>
      <c r="O939" s="279"/>
      <c r="P939" s="838"/>
      <c r="Q939" s="838"/>
      <c r="R939" s="838"/>
      <c r="S939" s="838"/>
      <c r="U939" s="371"/>
      <c r="Y939" s="389" t="s">
        <v>158</v>
      </c>
      <c r="Z939" s="837">
        <f t="shared" si="30"/>
        <v>0.68999999999999007</v>
      </c>
    </row>
    <row r="940" spans="12:26" s="292" customFormat="1" x14ac:dyDescent="0.2">
      <c r="L940" s="279"/>
      <c r="M940" s="279"/>
      <c r="N940" s="279"/>
      <c r="O940" s="279"/>
      <c r="P940" s="838"/>
      <c r="Q940" s="838"/>
      <c r="R940" s="838"/>
      <c r="S940" s="838"/>
      <c r="U940" s="371"/>
      <c r="Y940" s="389" t="s">
        <v>158</v>
      </c>
      <c r="Z940" s="837">
        <f t="shared" si="30"/>
        <v>0.69009999999999005</v>
      </c>
    </row>
    <row r="941" spans="12:26" s="292" customFormat="1" x14ac:dyDescent="0.2">
      <c r="L941" s="279"/>
      <c r="M941" s="279"/>
      <c r="N941" s="279"/>
      <c r="O941" s="279"/>
      <c r="P941" s="838"/>
      <c r="Q941" s="838"/>
      <c r="R941" s="838"/>
      <c r="S941" s="838"/>
      <c r="U941" s="371"/>
      <c r="Y941" s="389" t="s">
        <v>158</v>
      </c>
      <c r="Z941" s="837">
        <f t="shared" si="30"/>
        <v>0.69019999999999004</v>
      </c>
    </row>
    <row r="942" spans="12:26" s="292" customFormat="1" x14ac:dyDescent="0.2">
      <c r="L942" s="279"/>
      <c r="M942" s="279"/>
      <c r="N942" s="279"/>
      <c r="O942" s="279"/>
      <c r="P942" s="838"/>
      <c r="Q942" s="838"/>
      <c r="R942" s="838"/>
      <c r="S942" s="838"/>
      <c r="U942" s="371"/>
      <c r="Y942" s="389" t="s">
        <v>158</v>
      </c>
      <c r="Z942" s="837">
        <f t="shared" si="30"/>
        <v>0.69029999999999003</v>
      </c>
    </row>
    <row r="943" spans="12:26" s="292" customFormat="1" x14ac:dyDescent="0.2">
      <c r="L943" s="279"/>
      <c r="M943" s="279"/>
      <c r="N943" s="279"/>
      <c r="O943" s="279"/>
      <c r="P943" s="838"/>
      <c r="Q943" s="838"/>
      <c r="R943" s="838"/>
      <c r="S943" s="838"/>
      <c r="U943" s="371"/>
      <c r="Y943" s="389" t="s">
        <v>158</v>
      </c>
      <c r="Z943" s="837">
        <f t="shared" si="30"/>
        <v>0.69039999999999002</v>
      </c>
    </row>
    <row r="944" spans="12:26" s="292" customFormat="1" x14ac:dyDescent="0.2">
      <c r="L944" s="279"/>
      <c r="M944" s="279"/>
      <c r="N944" s="279"/>
      <c r="O944" s="279"/>
      <c r="P944" s="838"/>
      <c r="Q944" s="838"/>
      <c r="R944" s="838"/>
      <c r="S944" s="838"/>
      <c r="U944" s="371"/>
      <c r="Y944" s="389" t="s">
        <v>158</v>
      </c>
      <c r="Z944" s="837">
        <f t="shared" si="30"/>
        <v>0.69049999999999001</v>
      </c>
    </row>
    <row r="945" spans="12:26" s="292" customFormat="1" x14ac:dyDescent="0.2">
      <c r="L945" s="279"/>
      <c r="M945" s="279"/>
      <c r="N945" s="279"/>
      <c r="O945" s="279"/>
      <c r="P945" s="838"/>
      <c r="Q945" s="838"/>
      <c r="R945" s="838"/>
      <c r="S945" s="838"/>
      <c r="U945" s="371"/>
      <c r="Y945" s="389" t="s">
        <v>158</v>
      </c>
      <c r="Z945" s="837">
        <f t="shared" si="30"/>
        <v>0.69059999999999</v>
      </c>
    </row>
    <row r="946" spans="12:26" s="292" customFormat="1" x14ac:dyDescent="0.2">
      <c r="L946" s="279"/>
      <c r="M946" s="279"/>
      <c r="N946" s="279"/>
      <c r="O946" s="279"/>
      <c r="P946" s="838"/>
      <c r="Q946" s="838"/>
      <c r="R946" s="838"/>
      <c r="S946" s="838"/>
      <c r="U946" s="371"/>
      <c r="Y946" s="389" t="s">
        <v>158</v>
      </c>
      <c r="Z946" s="837">
        <f t="shared" si="30"/>
        <v>0.69069999999998999</v>
      </c>
    </row>
    <row r="947" spans="12:26" s="292" customFormat="1" x14ac:dyDescent="0.2">
      <c r="L947" s="279"/>
      <c r="M947" s="279"/>
      <c r="N947" s="279"/>
      <c r="O947" s="279"/>
      <c r="P947" s="838"/>
      <c r="Q947" s="838"/>
      <c r="R947" s="838"/>
      <c r="S947" s="838"/>
      <c r="U947" s="371"/>
      <c r="Y947" s="389" t="s">
        <v>158</v>
      </c>
      <c r="Z947" s="837">
        <f t="shared" si="30"/>
        <v>0.69079999999998998</v>
      </c>
    </row>
    <row r="948" spans="12:26" s="292" customFormat="1" x14ac:dyDescent="0.2">
      <c r="L948" s="279"/>
      <c r="M948" s="279"/>
      <c r="N948" s="279"/>
      <c r="O948" s="279"/>
      <c r="P948" s="838"/>
      <c r="Q948" s="838"/>
      <c r="R948" s="838"/>
      <c r="S948" s="838"/>
      <c r="U948" s="371"/>
      <c r="Y948" s="389" t="s">
        <v>158</v>
      </c>
      <c r="Z948" s="837">
        <f t="shared" si="30"/>
        <v>0.69089999999998997</v>
      </c>
    </row>
    <row r="949" spans="12:26" s="292" customFormat="1" x14ac:dyDescent="0.2">
      <c r="L949" s="279"/>
      <c r="M949" s="279"/>
      <c r="N949" s="279"/>
      <c r="O949" s="279"/>
      <c r="P949" s="838"/>
      <c r="Q949" s="838"/>
      <c r="R949" s="838"/>
      <c r="S949" s="838"/>
      <c r="U949" s="371"/>
      <c r="Y949" s="389" t="s">
        <v>158</v>
      </c>
      <c r="Z949" s="837">
        <f t="shared" si="30"/>
        <v>0.69099999999998996</v>
      </c>
    </row>
    <row r="950" spans="12:26" s="292" customFormat="1" x14ac:dyDescent="0.2">
      <c r="L950" s="279"/>
      <c r="M950" s="279"/>
      <c r="N950" s="279"/>
      <c r="O950" s="279"/>
      <c r="P950" s="838"/>
      <c r="Q950" s="838"/>
      <c r="R950" s="838"/>
      <c r="S950" s="838"/>
      <c r="U950" s="371"/>
      <c r="Y950" s="389" t="s">
        <v>158</v>
      </c>
      <c r="Z950" s="837">
        <f t="shared" si="30"/>
        <v>0.69109999999998994</v>
      </c>
    </row>
    <row r="951" spans="12:26" s="292" customFormat="1" x14ac:dyDescent="0.2">
      <c r="L951" s="279"/>
      <c r="M951" s="279"/>
      <c r="N951" s="279"/>
      <c r="O951" s="279"/>
      <c r="P951" s="838"/>
      <c r="Q951" s="838"/>
      <c r="R951" s="838"/>
      <c r="S951" s="838"/>
      <c r="U951" s="371"/>
      <c r="Y951" s="389" t="s">
        <v>158</v>
      </c>
      <c r="Z951" s="837">
        <f t="shared" si="30"/>
        <v>0.69119999999998993</v>
      </c>
    </row>
    <row r="952" spans="12:26" s="292" customFormat="1" x14ac:dyDescent="0.2">
      <c r="L952" s="279"/>
      <c r="M952" s="279"/>
      <c r="N952" s="279"/>
      <c r="O952" s="279"/>
      <c r="P952" s="838"/>
      <c r="Q952" s="838"/>
      <c r="R952" s="838"/>
      <c r="S952" s="838"/>
      <c r="U952" s="371"/>
      <c r="Y952" s="389" t="s">
        <v>158</v>
      </c>
      <c r="Z952" s="837">
        <f t="shared" si="30"/>
        <v>0.69129999999998992</v>
      </c>
    </row>
    <row r="953" spans="12:26" s="292" customFormat="1" x14ac:dyDescent="0.2">
      <c r="L953" s="279"/>
      <c r="M953" s="279"/>
      <c r="N953" s="279"/>
      <c r="O953" s="279"/>
      <c r="P953" s="838"/>
      <c r="Q953" s="838"/>
      <c r="R953" s="838"/>
      <c r="S953" s="838"/>
      <c r="U953" s="371"/>
      <c r="Y953" s="389" t="s">
        <v>158</v>
      </c>
      <c r="Z953" s="837">
        <f t="shared" si="30"/>
        <v>0.69139999999998991</v>
      </c>
    </row>
    <row r="954" spans="12:26" s="292" customFormat="1" x14ac:dyDescent="0.2">
      <c r="L954" s="279"/>
      <c r="M954" s="279"/>
      <c r="N954" s="279"/>
      <c r="O954" s="279"/>
      <c r="P954" s="838"/>
      <c r="Q954" s="838"/>
      <c r="R954" s="838"/>
      <c r="S954" s="838"/>
      <c r="U954" s="371"/>
      <c r="Y954" s="389" t="s">
        <v>158</v>
      </c>
      <c r="Z954" s="837">
        <f t="shared" si="30"/>
        <v>0.6914999999999899</v>
      </c>
    </row>
    <row r="955" spans="12:26" s="292" customFormat="1" x14ac:dyDescent="0.2">
      <c r="L955" s="279"/>
      <c r="M955" s="279"/>
      <c r="N955" s="279"/>
      <c r="O955" s="279"/>
      <c r="P955" s="838"/>
      <c r="Q955" s="838"/>
      <c r="R955" s="838"/>
      <c r="S955" s="838"/>
      <c r="U955" s="371"/>
      <c r="Y955" s="389" t="s">
        <v>158</v>
      </c>
      <c r="Z955" s="837">
        <f t="shared" si="30"/>
        <v>0.69159999999998989</v>
      </c>
    </row>
    <row r="956" spans="12:26" s="292" customFormat="1" x14ac:dyDescent="0.2">
      <c r="L956" s="279"/>
      <c r="M956" s="279"/>
      <c r="N956" s="279"/>
      <c r="O956" s="279"/>
      <c r="P956" s="838"/>
      <c r="Q956" s="838"/>
      <c r="R956" s="838"/>
      <c r="S956" s="838"/>
      <c r="U956" s="371"/>
      <c r="Y956" s="389" t="s">
        <v>158</v>
      </c>
      <c r="Z956" s="837">
        <f t="shared" si="30"/>
        <v>0.69169999999998988</v>
      </c>
    </row>
    <row r="957" spans="12:26" s="292" customFormat="1" x14ac:dyDescent="0.2">
      <c r="L957" s="279"/>
      <c r="M957" s="279"/>
      <c r="N957" s="279"/>
      <c r="O957" s="279"/>
      <c r="P957" s="838"/>
      <c r="Q957" s="838"/>
      <c r="R957" s="838"/>
      <c r="S957" s="838"/>
      <c r="U957" s="371"/>
      <c r="Y957" s="389" t="s">
        <v>158</v>
      </c>
      <c r="Z957" s="837">
        <f t="shared" si="30"/>
        <v>0.69179999999998987</v>
      </c>
    </row>
    <row r="958" spans="12:26" s="292" customFormat="1" x14ac:dyDescent="0.2">
      <c r="L958" s="279"/>
      <c r="M958" s="279"/>
      <c r="N958" s="279"/>
      <c r="O958" s="279"/>
      <c r="P958" s="838"/>
      <c r="Q958" s="838"/>
      <c r="R958" s="838"/>
      <c r="S958" s="838"/>
      <c r="U958" s="371"/>
      <c r="Y958" s="389" t="s">
        <v>158</v>
      </c>
      <c r="Z958" s="837">
        <f t="shared" si="30"/>
        <v>0.69189999999998986</v>
      </c>
    </row>
    <row r="959" spans="12:26" s="292" customFormat="1" x14ac:dyDescent="0.2">
      <c r="L959" s="279"/>
      <c r="M959" s="279"/>
      <c r="N959" s="279"/>
      <c r="O959" s="279"/>
      <c r="P959" s="838"/>
      <c r="Q959" s="838"/>
      <c r="R959" s="838"/>
      <c r="S959" s="838"/>
      <c r="U959" s="371"/>
      <c r="Y959" s="389" t="s">
        <v>158</v>
      </c>
      <c r="Z959" s="837">
        <f t="shared" si="30"/>
        <v>0.69199999999998985</v>
      </c>
    </row>
    <row r="960" spans="12:26" s="292" customFormat="1" x14ac:dyDescent="0.2">
      <c r="L960" s="279"/>
      <c r="M960" s="279"/>
      <c r="N960" s="279"/>
      <c r="O960" s="279"/>
      <c r="P960" s="838"/>
      <c r="Q960" s="838"/>
      <c r="R960" s="838"/>
      <c r="S960" s="838"/>
      <c r="U960" s="371"/>
      <c r="Y960" s="389" t="s">
        <v>158</v>
      </c>
      <c r="Z960" s="837">
        <f t="shared" si="30"/>
        <v>0.69209999999998983</v>
      </c>
    </row>
    <row r="961" spans="12:26" s="292" customFormat="1" x14ac:dyDescent="0.2">
      <c r="L961" s="279"/>
      <c r="M961" s="279"/>
      <c r="N961" s="279"/>
      <c r="O961" s="279"/>
      <c r="P961" s="838"/>
      <c r="Q961" s="838"/>
      <c r="R961" s="838"/>
      <c r="S961" s="838"/>
      <c r="U961" s="371"/>
      <c r="Y961" s="389" t="s">
        <v>158</v>
      </c>
      <c r="Z961" s="837">
        <f t="shared" si="30"/>
        <v>0.69219999999998982</v>
      </c>
    </row>
    <row r="962" spans="12:26" s="292" customFormat="1" x14ac:dyDescent="0.2">
      <c r="L962" s="279"/>
      <c r="M962" s="279"/>
      <c r="N962" s="279"/>
      <c r="O962" s="279"/>
      <c r="P962" s="838"/>
      <c r="Q962" s="838"/>
      <c r="R962" s="838"/>
      <c r="S962" s="838"/>
      <c r="U962" s="371"/>
      <c r="Y962" s="389" t="s">
        <v>158</v>
      </c>
      <c r="Z962" s="837">
        <f t="shared" si="30"/>
        <v>0.69229999999998981</v>
      </c>
    </row>
    <row r="963" spans="12:26" s="292" customFormat="1" x14ac:dyDescent="0.2">
      <c r="L963" s="279"/>
      <c r="M963" s="279"/>
      <c r="N963" s="279"/>
      <c r="O963" s="279"/>
      <c r="P963" s="838"/>
      <c r="Q963" s="838"/>
      <c r="R963" s="838"/>
      <c r="S963" s="838"/>
      <c r="U963" s="371"/>
      <c r="Y963" s="389" t="s">
        <v>158</v>
      </c>
      <c r="Z963" s="837">
        <f t="shared" si="30"/>
        <v>0.6923999999999898</v>
      </c>
    </row>
    <row r="964" spans="12:26" s="292" customFormat="1" x14ac:dyDescent="0.2">
      <c r="L964" s="279"/>
      <c r="M964" s="279"/>
      <c r="N964" s="279"/>
      <c r="O964" s="279"/>
      <c r="P964" s="838"/>
      <c r="Q964" s="838"/>
      <c r="R964" s="838"/>
      <c r="S964" s="838"/>
      <c r="U964" s="371"/>
      <c r="Y964" s="389" t="s">
        <v>158</v>
      </c>
      <c r="Z964" s="837">
        <f t="shared" si="30"/>
        <v>0.69249999999998979</v>
      </c>
    </row>
    <row r="965" spans="12:26" s="292" customFormat="1" x14ac:dyDescent="0.2">
      <c r="L965" s="279"/>
      <c r="M965" s="279"/>
      <c r="N965" s="279"/>
      <c r="O965" s="279"/>
      <c r="P965" s="838"/>
      <c r="Q965" s="838"/>
      <c r="R965" s="838"/>
      <c r="S965" s="838"/>
      <c r="U965" s="371"/>
      <c r="Y965" s="389" t="s">
        <v>158</v>
      </c>
      <c r="Z965" s="837">
        <f t="shared" si="30"/>
        <v>0.69259999999998978</v>
      </c>
    </row>
    <row r="966" spans="12:26" s="292" customFormat="1" x14ac:dyDescent="0.2">
      <c r="L966" s="279"/>
      <c r="M966" s="279"/>
      <c r="N966" s="279"/>
      <c r="O966" s="279"/>
      <c r="P966" s="838"/>
      <c r="Q966" s="838"/>
      <c r="R966" s="838"/>
      <c r="S966" s="838"/>
      <c r="U966" s="371"/>
      <c r="Y966" s="389" t="s">
        <v>158</v>
      </c>
      <c r="Z966" s="837">
        <f t="shared" si="30"/>
        <v>0.69269999999998977</v>
      </c>
    </row>
    <row r="967" spans="12:26" s="292" customFormat="1" x14ac:dyDescent="0.2">
      <c r="L967" s="279"/>
      <c r="M967" s="279"/>
      <c r="N967" s="279"/>
      <c r="O967" s="279"/>
      <c r="P967" s="838"/>
      <c r="Q967" s="838"/>
      <c r="R967" s="838"/>
      <c r="S967" s="838"/>
      <c r="U967" s="371"/>
      <c r="Y967" s="389" t="s">
        <v>158</v>
      </c>
      <c r="Z967" s="837">
        <f t="shared" si="30"/>
        <v>0.69279999999998976</v>
      </c>
    </row>
    <row r="968" spans="12:26" s="292" customFormat="1" x14ac:dyDescent="0.2">
      <c r="L968" s="279"/>
      <c r="M968" s="279"/>
      <c r="N968" s="279"/>
      <c r="O968" s="279"/>
      <c r="P968" s="838"/>
      <c r="Q968" s="838"/>
      <c r="R968" s="838"/>
      <c r="S968" s="838"/>
      <c r="U968" s="371"/>
      <c r="Y968" s="389" t="s">
        <v>158</v>
      </c>
      <c r="Z968" s="837">
        <f t="shared" si="30"/>
        <v>0.69289999999998975</v>
      </c>
    </row>
    <row r="969" spans="12:26" s="292" customFormat="1" x14ac:dyDescent="0.2">
      <c r="L969" s="279"/>
      <c r="M969" s="279"/>
      <c r="N969" s="279"/>
      <c r="O969" s="279"/>
      <c r="P969" s="838"/>
      <c r="Q969" s="838"/>
      <c r="R969" s="838"/>
      <c r="S969" s="838"/>
      <c r="U969" s="371"/>
      <c r="Y969" s="389" t="s">
        <v>158</v>
      </c>
      <c r="Z969" s="837">
        <f t="shared" si="30"/>
        <v>0.69299999999998974</v>
      </c>
    </row>
    <row r="970" spans="12:26" s="292" customFormat="1" x14ac:dyDescent="0.2">
      <c r="L970" s="279"/>
      <c r="M970" s="279"/>
      <c r="N970" s="279"/>
      <c r="O970" s="279"/>
      <c r="P970" s="838"/>
      <c r="Q970" s="838"/>
      <c r="R970" s="838"/>
      <c r="S970" s="838"/>
      <c r="U970" s="371"/>
      <c r="Y970" s="389" t="s">
        <v>158</v>
      </c>
      <c r="Z970" s="837">
        <f t="shared" si="30"/>
        <v>0.69309999999998972</v>
      </c>
    </row>
    <row r="971" spans="12:26" s="292" customFormat="1" x14ac:dyDescent="0.2">
      <c r="L971" s="279"/>
      <c r="M971" s="279"/>
      <c r="N971" s="279"/>
      <c r="O971" s="279"/>
      <c r="P971" s="838"/>
      <c r="Q971" s="838"/>
      <c r="R971" s="838"/>
      <c r="S971" s="838"/>
      <c r="U971" s="371"/>
      <c r="Y971" s="389" t="s">
        <v>158</v>
      </c>
      <c r="Z971" s="837">
        <f t="shared" si="30"/>
        <v>0.69319999999998971</v>
      </c>
    </row>
    <row r="972" spans="12:26" s="292" customFormat="1" x14ac:dyDescent="0.2">
      <c r="L972" s="279"/>
      <c r="M972" s="279"/>
      <c r="N972" s="279"/>
      <c r="O972" s="279"/>
      <c r="P972" s="838"/>
      <c r="Q972" s="838"/>
      <c r="R972" s="838"/>
      <c r="S972" s="838"/>
      <c r="U972" s="371"/>
      <c r="Y972" s="389" t="s">
        <v>158</v>
      </c>
      <c r="Z972" s="837">
        <f t="shared" si="30"/>
        <v>0.6932999999999897</v>
      </c>
    </row>
    <row r="973" spans="12:26" s="292" customFormat="1" x14ac:dyDescent="0.2">
      <c r="L973" s="279"/>
      <c r="M973" s="279"/>
      <c r="N973" s="279"/>
      <c r="O973" s="279"/>
      <c r="P973" s="838"/>
      <c r="Q973" s="838"/>
      <c r="R973" s="838"/>
      <c r="S973" s="838"/>
      <c r="U973" s="371"/>
      <c r="Y973" s="389" t="s">
        <v>158</v>
      </c>
      <c r="Z973" s="837">
        <f t="shared" si="30"/>
        <v>0.69339999999998969</v>
      </c>
    </row>
    <row r="974" spans="12:26" s="292" customFormat="1" x14ac:dyDescent="0.2">
      <c r="L974" s="279"/>
      <c r="M974" s="279"/>
      <c r="N974" s="279"/>
      <c r="O974" s="279"/>
      <c r="P974" s="838"/>
      <c r="Q974" s="838"/>
      <c r="R974" s="838"/>
      <c r="S974" s="838"/>
      <c r="U974" s="371"/>
      <c r="Y974" s="389" t="s">
        <v>158</v>
      </c>
      <c r="Z974" s="837">
        <f t="shared" si="30"/>
        <v>0.69349999999998968</v>
      </c>
    </row>
    <row r="975" spans="12:26" s="292" customFormat="1" x14ac:dyDescent="0.2">
      <c r="L975" s="279"/>
      <c r="M975" s="279"/>
      <c r="N975" s="279"/>
      <c r="O975" s="279"/>
      <c r="P975" s="838"/>
      <c r="Q975" s="838"/>
      <c r="R975" s="838"/>
      <c r="S975" s="838"/>
      <c r="U975" s="371"/>
      <c r="Y975" s="389" t="s">
        <v>158</v>
      </c>
      <c r="Z975" s="837">
        <f t="shared" si="30"/>
        <v>0.69359999999998967</v>
      </c>
    </row>
    <row r="976" spans="12:26" s="292" customFormat="1" x14ac:dyDescent="0.2">
      <c r="L976" s="279"/>
      <c r="M976" s="279"/>
      <c r="N976" s="279"/>
      <c r="O976" s="279"/>
      <c r="P976" s="838"/>
      <c r="Q976" s="838"/>
      <c r="R976" s="838"/>
      <c r="S976" s="838"/>
      <c r="U976" s="371"/>
      <c r="Y976" s="389" t="s">
        <v>158</v>
      </c>
      <c r="Z976" s="837">
        <f t="shared" si="30"/>
        <v>0.69369999999998966</v>
      </c>
    </row>
    <row r="977" spans="12:26" s="292" customFormat="1" x14ac:dyDescent="0.2">
      <c r="L977" s="279"/>
      <c r="M977" s="279"/>
      <c r="N977" s="279"/>
      <c r="O977" s="279"/>
      <c r="P977" s="838"/>
      <c r="Q977" s="838"/>
      <c r="R977" s="838"/>
      <c r="S977" s="838"/>
      <c r="U977" s="371"/>
      <c r="Y977" s="389" t="s">
        <v>158</v>
      </c>
      <c r="Z977" s="837">
        <f t="shared" si="30"/>
        <v>0.69379999999998965</v>
      </c>
    </row>
    <row r="978" spans="12:26" s="292" customFormat="1" x14ac:dyDescent="0.2">
      <c r="L978" s="279"/>
      <c r="M978" s="279"/>
      <c r="N978" s="279"/>
      <c r="O978" s="279"/>
      <c r="P978" s="838"/>
      <c r="Q978" s="838"/>
      <c r="R978" s="838"/>
      <c r="S978" s="838"/>
      <c r="U978" s="371"/>
      <c r="Y978" s="389" t="s">
        <v>158</v>
      </c>
      <c r="Z978" s="837">
        <f t="shared" si="30"/>
        <v>0.69389999999998964</v>
      </c>
    </row>
    <row r="979" spans="12:26" s="292" customFormat="1" x14ac:dyDescent="0.2">
      <c r="L979" s="279"/>
      <c r="M979" s="279"/>
      <c r="N979" s="279"/>
      <c r="O979" s="279"/>
      <c r="P979" s="838"/>
      <c r="Q979" s="838"/>
      <c r="R979" s="838"/>
      <c r="S979" s="838"/>
      <c r="U979" s="371"/>
      <c r="Y979" s="389" t="s">
        <v>158</v>
      </c>
      <c r="Z979" s="837">
        <f t="shared" si="30"/>
        <v>0.69399999999998963</v>
      </c>
    </row>
    <row r="980" spans="12:26" s="292" customFormat="1" x14ac:dyDescent="0.2">
      <c r="L980" s="279"/>
      <c r="M980" s="279"/>
      <c r="N980" s="279"/>
      <c r="O980" s="279"/>
      <c r="P980" s="838"/>
      <c r="Q980" s="838"/>
      <c r="R980" s="838"/>
      <c r="S980" s="838"/>
      <c r="U980" s="371"/>
      <c r="Y980" s="389" t="s">
        <v>158</v>
      </c>
      <c r="Z980" s="837">
        <f t="shared" si="30"/>
        <v>0.69409999999998961</v>
      </c>
    </row>
    <row r="981" spans="12:26" s="292" customFormat="1" x14ac:dyDescent="0.2">
      <c r="L981" s="279"/>
      <c r="M981" s="279"/>
      <c r="N981" s="279"/>
      <c r="O981" s="279"/>
      <c r="P981" s="838"/>
      <c r="Q981" s="838"/>
      <c r="R981" s="838"/>
      <c r="S981" s="838"/>
      <c r="U981" s="371"/>
      <c r="Y981" s="389" t="s">
        <v>158</v>
      </c>
      <c r="Z981" s="837">
        <f t="shared" si="30"/>
        <v>0.6941999999999896</v>
      </c>
    </row>
    <row r="982" spans="12:26" s="292" customFormat="1" x14ac:dyDescent="0.2">
      <c r="L982" s="279"/>
      <c r="M982" s="279"/>
      <c r="N982" s="279"/>
      <c r="O982" s="279"/>
      <c r="P982" s="838"/>
      <c r="Q982" s="838"/>
      <c r="R982" s="838"/>
      <c r="S982" s="838"/>
      <c r="U982" s="371"/>
      <c r="Y982" s="389" t="s">
        <v>158</v>
      </c>
      <c r="Z982" s="837">
        <f t="shared" si="30"/>
        <v>0.69429999999998959</v>
      </c>
    </row>
    <row r="983" spans="12:26" s="292" customFormat="1" x14ac:dyDescent="0.2">
      <c r="L983" s="279"/>
      <c r="M983" s="279"/>
      <c r="N983" s="279"/>
      <c r="O983" s="279"/>
      <c r="P983" s="838"/>
      <c r="Q983" s="838"/>
      <c r="R983" s="838"/>
      <c r="S983" s="838"/>
      <c r="U983" s="371"/>
      <c r="Y983" s="389" t="s">
        <v>158</v>
      </c>
      <c r="Z983" s="837">
        <f t="shared" si="30"/>
        <v>0.69439999999998958</v>
      </c>
    </row>
    <row r="984" spans="12:26" s="292" customFormat="1" x14ac:dyDescent="0.2">
      <c r="L984" s="279"/>
      <c r="M984" s="279"/>
      <c r="N984" s="279"/>
      <c r="O984" s="279"/>
      <c r="P984" s="838"/>
      <c r="Q984" s="838"/>
      <c r="R984" s="838"/>
      <c r="S984" s="838"/>
      <c r="U984" s="371"/>
      <c r="Y984" s="389" t="s">
        <v>158</v>
      </c>
      <c r="Z984" s="837">
        <f t="shared" si="30"/>
        <v>0.69449999999998957</v>
      </c>
    </row>
    <row r="985" spans="12:26" s="292" customFormat="1" x14ac:dyDescent="0.2">
      <c r="L985" s="279"/>
      <c r="M985" s="279"/>
      <c r="N985" s="279"/>
      <c r="O985" s="279"/>
      <c r="P985" s="838"/>
      <c r="Q985" s="838"/>
      <c r="R985" s="838"/>
      <c r="S985" s="838"/>
      <c r="U985" s="371"/>
      <c r="Y985" s="389" t="s">
        <v>158</v>
      </c>
      <c r="Z985" s="837">
        <f t="shared" si="30"/>
        <v>0.69459999999998956</v>
      </c>
    </row>
    <row r="986" spans="12:26" s="292" customFormat="1" x14ac:dyDescent="0.2">
      <c r="L986" s="279"/>
      <c r="M986" s="279"/>
      <c r="N986" s="279"/>
      <c r="O986" s="279"/>
      <c r="P986" s="838"/>
      <c r="Q986" s="838"/>
      <c r="R986" s="838"/>
      <c r="S986" s="838"/>
      <c r="U986" s="371"/>
      <c r="Y986" s="389" t="s">
        <v>158</v>
      </c>
      <c r="Z986" s="837">
        <f t="shared" si="30"/>
        <v>0.69469999999998955</v>
      </c>
    </row>
    <row r="987" spans="12:26" s="292" customFormat="1" x14ac:dyDescent="0.2">
      <c r="L987" s="279"/>
      <c r="M987" s="279"/>
      <c r="N987" s="279"/>
      <c r="O987" s="279"/>
      <c r="P987" s="838"/>
      <c r="Q987" s="838"/>
      <c r="R987" s="838"/>
      <c r="S987" s="838"/>
      <c r="U987" s="371"/>
      <c r="Y987" s="389" t="s">
        <v>158</v>
      </c>
      <c r="Z987" s="837">
        <f t="shared" si="30"/>
        <v>0.69479999999998954</v>
      </c>
    </row>
    <row r="988" spans="12:26" s="292" customFormat="1" x14ac:dyDescent="0.2">
      <c r="L988" s="279"/>
      <c r="M988" s="279"/>
      <c r="N988" s="279"/>
      <c r="O988" s="279"/>
      <c r="P988" s="838"/>
      <c r="Q988" s="838"/>
      <c r="R988" s="838"/>
      <c r="S988" s="838"/>
      <c r="U988" s="371"/>
      <c r="Y988" s="389" t="s">
        <v>158</v>
      </c>
      <c r="Z988" s="837">
        <f t="shared" si="30"/>
        <v>0.69489999999998953</v>
      </c>
    </row>
    <row r="989" spans="12:26" s="292" customFormat="1" x14ac:dyDescent="0.2">
      <c r="L989" s="279"/>
      <c r="M989" s="279"/>
      <c r="N989" s="279"/>
      <c r="O989" s="279"/>
      <c r="P989" s="838"/>
      <c r="Q989" s="838"/>
      <c r="R989" s="838"/>
      <c r="S989" s="838"/>
      <c r="U989" s="371"/>
      <c r="Y989" s="389" t="s">
        <v>158</v>
      </c>
      <c r="Z989" s="837">
        <f t="shared" si="30"/>
        <v>0.69499999999998952</v>
      </c>
    </row>
    <row r="990" spans="12:26" s="292" customFormat="1" x14ac:dyDescent="0.2">
      <c r="L990" s="279"/>
      <c r="M990" s="279"/>
      <c r="N990" s="279"/>
      <c r="O990" s="279"/>
      <c r="P990" s="838"/>
      <c r="Q990" s="838"/>
      <c r="R990" s="838"/>
      <c r="S990" s="838"/>
      <c r="U990" s="371"/>
      <c r="Y990" s="389" t="s">
        <v>158</v>
      </c>
      <c r="Z990" s="837">
        <f t="shared" si="30"/>
        <v>0.6950999999999895</v>
      </c>
    </row>
    <row r="991" spans="12:26" s="292" customFormat="1" x14ac:dyDescent="0.2">
      <c r="L991" s="279"/>
      <c r="M991" s="279"/>
      <c r="N991" s="279"/>
      <c r="O991" s="279"/>
      <c r="P991" s="838"/>
      <c r="Q991" s="838"/>
      <c r="R991" s="838"/>
      <c r="S991" s="838"/>
      <c r="U991" s="371"/>
      <c r="Y991" s="389" t="s">
        <v>158</v>
      </c>
      <c r="Z991" s="837">
        <f t="shared" si="30"/>
        <v>0.69519999999998949</v>
      </c>
    </row>
    <row r="992" spans="12:26" s="292" customFormat="1" x14ac:dyDescent="0.2">
      <c r="L992" s="279"/>
      <c r="M992" s="279"/>
      <c r="N992" s="279"/>
      <c r="O992" s="279"/>
      <c r="P992" s="838"/>
      <c r="Q992" s="838"/>
      <c r="R992" s="838"/>
      <c r="S992" s="838"/>
      <c r="U992" s="371"/>
      <c r="Y992" s="389" t="s">
        <v>158</v>
      </c>
      <c r="Z992" s="837">
        <f t="shared" si="30"/>
        <v>0.69529999999998948</v>
      </c>
    </row>
    <row r="993" spans="12:26" s="292" customFormat="1" x14ac:dyDescent="0.2">
      <c r="L993" s="279"/>
      <c r="M993" s="279"/>
      <c r="N993" s="279"/>
      <c r="O993" s="279"/>
      <c r="P993" s="838"/>
      <c r="Q993" s="838"/>
      <c r="R993" s="838"/>
      <c r="S993" s="838"/>
      <c r="U993" s="371"/>
      <c r="Y993" s="389" t="s">
        <v>158</v>
      </c>
      <c r="Z993" s="837">
        <f t="shared" si="30"/>
        <v>0.69539999999998947</v>
      </c>
    </row>
    <row r="994" spans="12:26" s="292" customFormat="1" x14ac:dyDescent="0.2">
      <c r="L994" s="279"/>
      <c r="M994" s="279"/>
      <c r="N994" s="279"/>
      <c r="O994" s="279"/>
      <c r="P994" s="838"/>
      <c r="Q994" s="838"/>
      <c r="R994" s="838"/>
      <c r="S994" s="838"/>
      <c r="U994" s="371"/>
      <c r="Y994" s="389" t="s">
        <v>158</v>
      </c>
      <c r="Z994" s="837">
        <f t="shared" si="30"/>
        <v>0.69549999999998946</v>
      </c>
    </row>
    <row r="995" spans="12:26" s="292" customFormat="1" x14ac:dyDescent="0.2">
      <c r="L995" s="279"/>
      <c r="M995" s="279"/>
      <c r="N995" s="279"/>
      <c r="O995" s="279"/>
      <c r="P995" s="838"/>
      <c r="Q995" s="838"/>
      <c r="R995" s="838"/>
      <c r="S995" s="838"/>
      <c r="U995" s="371"/>
      <c r="Y995" s="389" t="s">
        <v>158</v>
      </c>
      <c r="Z995" s="837">
        <f t="shared" si="30"/>
        <v>0.69559999999998945</v>
      </c>
    </row>
    <row r="996" spans="12:26" s="292" customFormat="1" x14ac:dyDescent="0.2">
      <c r="L996" s="279"/>
      <c r="M996" s="279"/>
      <c r="N996" s="279"/>
      <c r="O996" s="279"/>
      <c r="P996" s="838"/>
      <c r="Q996" s="838"/>
      <c r="R996" s="838"/>
      <c r="S996" s="838"/>
      <c r="U996" s="371"/>
      <c r="Y996" s="389" t="s">
        <v>158</v>
      </c>
      <c r="Z996" s="837">
        <f t="shared" si="30"/>
        <v>0.69569999999998944</v>
      </c>
    </row>
    <row r="997" spans="12:26" s="292" customFormat="1" x14ac:dyDescent="0.2">
      <c r="L997" s="279"/>
      <c r="M997" s="279"/>
      <c r="N997" s="279"/>
      <c r="O997" s="279"/>
      <c r="P997" s="838"/>
      <c r="Q997" s="838"/>
      <c r="R997" s="838"/>
      <c r="S997" s="838"/>
      <c r="U997" s="371"/>
      <c r="Y997" s="389" t="s">
        <v>158</v>
      </c>
      <c r="Z997" s="837">
        <f t="shared" si="30"/>
        <v>0.69579999999998943</v>
      </c>
    </row>
    <row r="998" spans="12:26" s="292" customFormat="1" x14ac:dyDescent="0.2">
      <c r="L998" s="279"/>
      <c r="M998" s="279"/>
      <c r="N998" s="279"/>
      <c r="O998" s="279"/>
      <c r="P998" s="838"/>
      <c r="Q998" s="838"/>
      <c r="R998" s="838"/>
      <c r="S998" s="838"/>
      <c r="U998" s="371"/>
      <c r="Y998" s="389" t="s">
        <v>158</v>
      </c>
      <c r="Z998" s="837">
        <f t="shared" si="30"/>
        <v>0.69589999999998942</v>
      </c>
    </row>
    <row r="999" spans="12:26" s="292" customFormat="1" x14ac:dyDescent="0.2">
      <c r="L999" s="279"/>
      <c r="M999" s="279"/>
      <c r="N999" s="279"/>
      <c r="O999" s="279"/>
      <c r="P999" s="838"/>
      <c r="Q999" s="838"/>
      <c r="R999" s="838"/>
      <c r="S999" s="838"/>
      <c r="U999" s="371"/>
      <c r="Y999" s="389" t="s">
        <v>158</v>
      </c>
      <c r="Z999" s="837">
        <f t="shared" si="30"/>
        <v>0.6959999999999894</v>
      </c>
    </row>
    <row r="1000" spans="12:26" s="292" customFormat="1" x14ac:dyDescent="0.2">
      <c r="L1000" s="279"/>
      <c r="M1000" s="279"/>
      <c r="N1000" s="279"/>
      <c r="O1000" s="279"/>
      <c r="P1000" s="838"/>
      <c r="Q1000" s="838"/>
      <c r="R1000" s="838"/>
      <c r="S1000" s="838"/>
      <c r="U1000" s="371"/>
      <c r="Y1000" s="389" t="s">
        <v>158</v>
      </c>
      <c r="Z1000" s="837">
        <f t="shared" si="30"/>
        <v>0.69609999999998939</v>
      </c>
    </row>
    <row r="1001" spans="12:26" s="292" customFormat="1" x14ac:dyDescent="0.2">
      <c r="L1001" s="279"/>
      <c r="M1001" s="279"/>
      <c r="N1001" s="279"/>
      <c r="O1001" s="279"/>
      <c r="P1001" s="838"/>
      <c r="Q1001" s="838"/>
      <c r="R1001" s="838"/>
      <c r="S1001" s="838"/>
      <c r="U1001" s="371"/>
      <c r="Y1001" s="389" t="s">
        <v>158</v>
      </c>
      <c r="Z1001" s="837">
        <f t="shared" ref="Z1001:Z1064" si="31">SUM(Z1000+0.01%)</f>
        <v>0.69619999999998938</v>
      </c>
    </row>
    <row r="1002" spans="12:26" s="292" customFormat="1" x14ac:dyDescent="0.2">
      <c r="L1002" s="279"/>
      <c r="M1002" s="279"/>
      <c r="N1002" s="279"/>
      <c r="O1002" s="279"/>
      <c r="P1002" s="838"/>
      <c r="Q1002" s="838"/>
      <c r="R1002" s="838"/>
      <c r="S1002" s="838"/>
      <c r="U1002" s="371"/>
      <c r="Y1002" s="389" t="s">
        <v>158</v>
      </c>
      <c r="Z1002" s="837">
        <f t="shared" si="31"/>
        <v>0.69629999999998937</v>
      </c>
    </row>
    <row r="1003" spans="12:26" s="292" customFormat="1" x14ac:dyDescent="0.2">
      <c r="L1003" s="279"/>
      <c r="M1003" s="279"/>
      <c r="N1003" s="279"/>
      <c r="O1003" s="279"/>
      <c r="P1003" s="838"/>
      <c r="Q1003" s="838"/>
      <c r="R1003" s="838"/>
      <c r="S1003" s="838"/>
      <c r="U1003" s="371"/>
      <c r="Y1003" s="389" t="s">
        <v>158</v>
      </c>
      <c r="Z1003" s="837">
        <f t="shared" si="31"/>
        <v>0.69639999999998936</v>
      </c>
    </row>
    <row r="1004" spans="12:26" s="292" customFormat="1" x14ac:dyDescent="0.2">
      <c r="L1004" s="279"/>
      <c r="M1004" s="279"/>
      <c r="N1004" s="279"/>
      <c r="O1004" s="279"/>
      <c r="P1004" s="838"/>
      <c r="Q1004" s="838"/>
      <c r="R1004" s="838"/>
      <c r="S1004" s="838"/>
      <c r="U1004" s="371"/>
      <c r="Y1004" s="389" t="s">
        <v>158</v>
      </c>
      <c r="Z1004" s="837">
        <f t="shared" si="31"/>
        <v>0.69649999999998935</v>
      </c>
    </row>
    <row r="1005" spans="12:26" s="292" customFormat="1" x14ac:dyDescent="0.2">
      <c r="L1005" s="279"/>
      <c r="M1005" s="279"/>
      <c r="N1005" s="279"/>
      <c r="O1005" s="279"/>
      <c r="P1005" s="838"/>
      <c r="Q1005" s="838"/>
      <c r="R1005" s="838"/>
      <c r="S1005" s="838"/>
      <c r="U1005" s="371"/>
      <c r="Y1005" s="389" t="s">
        <v>158</v>
      </c>
      <c r="Z1005" s="837">
        <f t="shared" si="31"/>
        <v>0.69659999999998934</v>
      </c>
    </row>
    <row r="1006" spans="12:26" s="292" customFormat="1" x14ac:dyDescent="0.2">
      <c r="L1006" s="279"/>
      <c r="M1006" s="279"/>
      <c r="N1006" s="279"/>
      <c r="O1006" s="279"/>
      <c r="P1006" s="838"/>
      <c r="Q1006" s="838"/>
      <c r="R1006" s="838"/>
      <c r="S1006" s="838"/>
      <c r="U1006" s="371"/>
      <c r="Y1006" s="389" t="s">
        <v>158</v>
      </c>
      <c r="Z1006" s="837">
        <f t="shared" si="31"/>
        <v>0.69669999999998933</v>
      </c>
    </row>
    <row r="1007" spans="12:26" s="292" customFormat="1" x14ac:dyDescent="0.2">
      <c r="L1007" s="279"/>
      <c r="M1007" s="279"/>
      <c r="N1007" s="279"/>
      <c r="O1007" s="279"/>
      <c r="P1007" s="838"/>
      <c r="Q1007" s="838"/>
      <c r="R1007" s="838"/>
      <c r="S1007" s="838"/>
      <c r="U1007" s="371"/>
      <c r="Y1007" s="389" t="s">
        <v>158</v>
      </c>
      <c r="Z1007" s="837">
        <f t="shared" si="31"/>
        <v>0.69679999999998932</v>
      </c>
    </row>
    <row r="1008" spans="12:26" s="292" customFormat="1" x14ac:dyDescent="0.2">
      <c r="L1008" s="279"/>
      <c r="M1008" s="279"/>
      <c r="N1008" s="279"/>
      <c r="O1008" s="279"/>
      <c r="P1008" s="838"/>
      <c r="Q1008" s="838"/>
      <c r="R1008" s="838"/>
      <c r="S1008" s="838"/>
      <c r="U1008" s="371"/>
      <c r="Y1008" s="389" t="s">
        <v>158</v>
      </c>
      <c r="Z1008" s="837">
        <f t="shared" si="31"/>
        <v>0.69689999999998931</v>
      </c>
    </row>
    <row r="1009" spans="12:26" s="292" customFormat="1" x14ac:dyDescent="0.2">
      <c r="L1009" s="279"/>
      <c r="M1009" s="279"/>
      <c r="N1009" s="279"/>
      <c r="O1009" s="279"/>
      <c r="P1009" s="838"/>
      <c r="Q1009" s="838"/>
      <c r="R1009" s="838"/>
      <c r="S1009" s="838"/>
      <c r="U1009" s="371"/>
      <c r="Y1009" s="389" t="s">
        <v>158</v>
      </c>
      <c r="Z1009" s="837">
        <f t="shared" si="31"/>
        <v>0.69699999999998929</v>
      </c>
    </row>
    <row r="1010" spans="12:26" s="292" customFormat="1" x14ac:dyDescent="0.2">
      <c r="L1010" s="279"/>
      <c r="M1010" s="279"/>
      <c r="N1010" s="279"/>
      <c r="O1010" s="279"/>
      <c r="P1010" s="838"/>
      <c r="Q1010" s="838"/>
      <c r="R1010" s="838"/>
      <c r="S1010" s="838"/>
      <c r="U1010" s="371"/>
      <c r="Y1010" s="389" t="s">
        <v>158</v>
      </c>
      <c r="Z1010" s="837">
        <f t="shared" si="31"/>
        <v>0.69709999999998928</v>
      </c>
    </row>
    <row r="1011" spans="12:26" s="292" customFormat="1" x14ac:dyDescent="0.2">
      <c r="L1011" s="279"/>
      <c r="M1011" s="279"/>
      <c r="N1011" s="279"/>
      <c r="O1011" s="279"/>
      <c r="P1011" s="838"/>
      <c r="Q1011" s="838"/>
      <c r="R1011" s="838"/>
      <c r="S1011" s="838"/>
      <c r="U1011" s="371"/>
      <c r="Y1011" s="389" t="s">
        <v>158</v>
      </c>
      <c r="Z1011" s="837">
        <f t="shared" si="31"/>
        <v>0.69719999999998927</v>
      </c>
    </row>
    <row r="1012" spans="12:26" s="292" customFormat="1" x14ac:dyDescent="0.2">
      <c r="L1012" s="279"/>
      <c r="M1012" s="279"/>
      <c r="N1012" s="279"/>
      <c r="O1012" s="279"/>
      <c r="P1012" s="838"/>
      <c r="Q1012" s="838"/>
      <c r="R1012" s="838"/>
      <c r="S1012" s="838"/>
      <c r="U1012" s="371"/>
      <c r="Y1012" s="389" t="s">
        <v>158</v>
      </c>
      <c r="Z1012" s="837">
        <f t="shared" si="31"/>
        <v>0.69729999999998926</v>
      </c>
    </row>
    <row r="1013" spans="12:26" s="292" customFormat="1" x14ac:dyDescent="0.2">
      <c r="L1013" s="279"/>
      <c r="M1013" s="279"/>
      <c r="N1013" s="279"/>
      <c r="O1013" s="279"/>
      <c r="P1013" s="838"/>
      <c r="Q1013" s="838"/>
      <c r="R1013" s="838"/>
      <c r="S1013" s="838"/>
      <c r="U1013" s="371"/>
      <c r="Y1013" s="389" t="s">
        <v>158</v>
      </c>
      <c r="Z1013" s="837">
        <f t="shared" si="31"/>
        <v>0.69739999999998925</v>
      </c>
    </row>
    <row r="1014" spans="12:26" s="292" customFormat="1" x14ac:dyDescent="0.2">
      <c r="L1014" s="279"/>
      <c r="M1014" s="279"/>
      <c r="N1014" s="279"/>
      <c r="O1014" s="279"/>
      <c r="P1014" s="838"/>
      <c r="Q1014" s="838"/>
      <c r="R1014" s="838"/>
      <c r="S1014" s="838"/>
      <c r="U1014" s="371"/>
      <c r="Y1014" s="389" t="s">
        <v>158</v>
      </c>
      <c r="Z1014" s="837">
        <f t="shared" si="31"/>
        <v>0.69749999999998924</v>
      </c>
    </row>
    <row r="1015" spans="12:26" s="292" customFormat="1" x14ac:dyDescent="0.2">
      <c r="L1015" s="279"/>
      <c r="M1015" s="279"/>
      <c r="N1015" s="279"/>
      <c r="O1015" s="279"/>
      <c r="P1015" s="838"/>
      <c r="Q1015" s="838"/>
      <c r="R1015" s="838"/>
      <c r="S1015" s="838"/>
      <c r="U1015" s="371"/>
      <c r="Y1015" s="389" t="s">
        <v>158</v>
      </c>
      <c r="Z1015" s="837">
        <f t="shared" si="31"/>
        <v>0.69759999999998923</v>
      </c>
    </row>
    <row r="1016" spans="12:26" s="292" customFormat="1" x14ac:dyDescent="0.2">
      <c r="L1016" s="279"/>
      <c r="M1016" s="279"/>
      <c r="N1016" s="279"/>
      <c r="O1016" s="279"/>
      <c r="P1016" s="838"/>
      <c r="Q1016" s="838"/>
      <c r="R1016" s="838"/>
      <c r="S1016" s="838"/>
      <c r="U1016" s="371"/>
      <c r="Y1016" s="389" t="s">
        <v>158</v>
      </c>
      <c r="Z1016" s="837">
        <f t="shared" si="31"/>
        <v>0.69769999999998922</v>
      </c>
    </row>
    <row r="1017" spans="12:26" s="292" customFormat="1" x14ac:dyDescent="0.2">
      <c r="L1017" s="279"/>
      <c r="M1017" s="279"/>
      <c r="N1017" s="279"/>
      <c r="O1017" s="279"/>
      <c r="P1017" s="838"/>
      <c r="Q1017" s="838"/>
      <c r="R1017" s="838"/>
      <c r="S1017" s="838"/>
      <c r="U1017" s="371"/>
      <c r="Y1017" s="389" t="s">
        <v>158</v>
      </c>
      <c r="Z1017" s="837">
        <f t="shared" si="31"/>
        <v>0.69779999999998921</v>
      </c>
    </row>
    <row r="1018" spans="12:26" s="292" customFormat="1" x14ac:dyDescent="0.2">
      <c r="L1018" s="279"/>
      <c r="M1018" s="279"/>
      <c r="N1018" s="279"/>
      <c r="O1018" s="279"/>
      <c r="P1018" s="838"/>
      <c r="Q1018" s="838"/>
      <c r="R1018" s="838"/>
      <c r="S1018" s="838"/>
      <c r="U1018" s="371"/>
      <c r="Y1018" s="389" t="s">
        <v>158</v>
      </c>
      <c r="Z1018" s="837">
        <f t="shared" si="31"/>
        <v>0.6978999999999892</v>
      </c>
    </row>
    <row r="1019" spans="12:26" s="292" customFormat="1" x14ac:dyDescent="0.2">
      <c r="L1019" s="279"/>
      <c r="M1019" s="279"/>
      <c r="N1019" s="279"/>
      <c r="O1019" s="279"/>
      <c r="P1019" s="838"/>
      <c r="Q1019" s="838"/>
      <c r="R1019" s="838"/>
      <c r="S1019" s="838"/>
      <c r="U1019" s="371"/>
      <c r="Y1019" s="389" t="s">
        <v>158</v>
      </c>
      <c r="Z1019" s="837">
        <f t="shared" si="31"/>
        <v>0.69799999999998918</v>
      </c>
    </row>
    <row r="1020" spans="12:26" s="292" customFormat="1" x14ac:dyDescent="0.2">
      <c r="L1020" s="279"/>
      <c r="M1020" s="279"/>
      <c r="N1020" s="279"/>
      <c r="O1020" s="279"/>
      <c r="P1020" s="838"/>
      <c r="Q1020" s="838"/>
      <c r="R1020" s="838"/>
      <c r="S1020" s="838"/>
      <c r="U1020" s="371"/>
      <c r="Y1020" s="389" t="s">
        <v>158</v>
      </c>
      <c r="Z1020" s="837">
        <f t="shared" si="31"/>
        <v>0.69809999999998917</v>
      </c>
    </row>
    <row r="1021" spans="12:26" s="292" customFormat="1" x14ac:dyDescent="0.2">
      <c r="L1021" s="279"/>
      <c r="M1021" s="279"/>
      <c r="N1021" s="279"/>
      <c r="O1021" s="279"/>
      <c r="P1021" s="838"/>
      <c r="Q1021" s="838"/>
      <c r="R1021" s="838"/>
      <c r="S1021" s="838"/>
      <c r="U1021" s="371"/>
      <c r="Y1021" s="389" t="s">
        <v>158</v>
      </c>
      <c r="Z1021" s="837">
        <f t="shared" si="31"/>
        <v>0.69819999999998916</v>
      </c>
    </row>
    <row r="1022" spans="12:26" s="292" customFormat="1" x14ac:dyDescent="0.2">
      <c r="L1022" s="279"/>
      <c r="M1022" s="279"/>
      <c r="N1022" s="279"/>
      <c r="O1022" s="279"/>
      <c r="P1022" s="838"/>
      <c r="Q1022" s="838"/>
      <c r="R1022" s="838"/>
      <c r="S1022" s="838"/>
      <c r="U1022" s="371"/>
      <c r="Y1022" s="389" t="s">
        <v>158</v>
      </c>
      <c r="Z1022" s="837">
        <f t="shared" si="31"/>
        <v>0.69829999999998915</v>
      </c>
    </row>
    <row r="1023" spans="12:26" s="292" customFormat="1" x14ac:dyDescent="0.2">
      <c r="L1023" s="279"/>
      <c r="M1023" s="279"/>
      <c r="N1023" s="279"/>
      <c r="O1023" s="279"/>
      <c r="P1023" s="838"/>
      <c r="Q1023" s="838"/>
      <c r="R1023" s="838"/>
      <c r="S1023" s="838"/>
      <c r="U1023" s="371"/>
      <c r="Y1023" s="389" t="s">
        <v>158</v>
      </c>
      <c r="Z1023" s="837">
        <f t="shared" si="31"/>
        <v>0.69839999999998914</v>
      </c>
    </row>
    <row r="1024" spans="12:26" s="292" customFormat="1" x14ac:dyDescent="0.2">
      <c r="L1024" s="279"/>
      <c r="M1024" s="279"/>
      <c r="N1024" s="279"/>
      <c r="O1024" s="279"/>
      <c r="P1024" s="838"/>
      <c r="Q1024" s="838"/>
      <c r="R1024" s="838"/>
      <c r="S1024" s="838"/>
      <c r="U1024" s="371"/>
      <c r="Y1024" s="389" t="s">
        <v>158</v>
      </c>
      <c r="Z1024" s="837">
        <f t="shared" si="31"/>
        <v>0.69849999999998913</v>
      </c>
    </row>
    <row r="1025" spans="12:26" s="292" customFormat="1" x14ac:dyDescent="0.2">
      <c r="L1025" s="279"/>
      <c r="M1025" s="279"/>
      <c r="N1025" s="279"/>
      <c r="O1025" s="279"/>
      <c r="P1025" s="838"/>
      <c r="Q1025" s="838"/>
      <c r="R1025" s="838"/>
      <c r="S1025" s="838"/>
      <c r="U1025" s="371"/>
      <c r="Y1025" s="389" t="s">
        <v>158</v>
      </c>
      <c r="Z1025" s="837">
        <f t="shared" si="31"/>
        <v>0.69859999999998912</v>
      </c>
    </row>
    <row r="1026" spans="12:26" s="292" customFormat="1" x14ac:dyDescent="0.2">
      <c r="L1026" s="279"/>
      <c r="M1026" s="279"/>
      <c r="N1026" s="279"/>
      <c r="O1026" s="279"/>
      <c r="P1026" s="838"/>
      <c r="Q1026" s="838"/>
      <c r="R1026" s="838"/>
      <c r="S1026" s="838"/>
      <c r="U1026" s="371"/>
      <c r="Y1026" s="389" t="s">
        <v>158</v>
      </c>
      <c r="Z1026" s="837">
        <f t="shared" si="31"/>
        <v>0.69869999999998911</v>
      </c>
    </row>
    <row r="1027" spans="12:26" s="292" customFormat="1" x14ac:dyDescent="0.2">
      <c r="L1027" s="279"/>
      <c r="M1027" s="279"/>
      <c r="N1027" s="279"/>
      <c r="O1027" s="279"/>
      <c r="P1027" s="838"/>
      <c r="Q1027" s="838"/>
      <c r="R1027" s="838"/>
      <c r="S1027" s="838"/>
      <c r="U1027" s="371"/>
      <c r="Y1027" s="389" t="s">
        <v>158</v>
      </c>
      <c r="Z1027" s="837">
        <f t="shared" si="31"/>
        <v>0.6987999999999891</v>
      </c>
    </row>
    <row r="1028" spans="12:26" s="292" customFormat="1" x14ac:dyDescent="0.2">
      <c r="L1028" s="279"/>
      <c r="M1028" s="279"/>
      <c r="N1028" s="279"/>
      <c r="O1028" s="279"/>
      <c r="P1028" s="838"/>
      <c r="Q1028" s="838"/>
      <c r="R1028" s="838"/>
      <c r="S1028" s="838"/>
      <c r="U1028" s="371"/>
      <c r="Y1028" s="389" t="s">
        <v>158</v>
      </c>
      <c r="Z1028" s="837">
        <f t="shared" si="31"/>
        <v>0.69889999999998909</v>
      </c>
    </row>
    <row r="1029" spans="12:26" s="292" customFormat="1" x14ac:dyDescent="0.2">
      <c r="L1029" s="279"/>
      <c r="M1029" s="279"/>
      <c r="N1029" s="279"/>
      <c r="O1029" s="279"/>
      <c r="P1029" s="838"/>
      <c r="Q1029" s="838"/>
      <c r="R1029" s="838"/>
      <c r="S1029" s="838"/>
      <c r="U1029" s="371"/>
      <c r="Y1029" s="389" t="s">
        <v>158</v>
      </c>
      <c r="Z1029" s="837">
        <f t="shared" si="31"/>
        <v>0.69899999999998907</v>
      </c>
    </row>
    <row r="1030" spans="12:26" s="292" customFormat="1" x14ac:dyDescent="0.2">
      <c r="L1030" s="279"/>
      <c r="M1030" s="279"/>
      <c r="N1030" s="279"/>
      <c r="O1030" s="279"/>
      <c r="P1030" s="838"/>
      <c r="Q1030" s="838"/>
      <c r="R1030" s="838"/>
      <c r="S1030" s="838"/>
      <c r="U1030" s="371"/>
      <c r="Y1030" s="389" t="s">
        <v>158</v>
      </c>
      <c r="Z1030" s="837">
        <f t="shared" si="31"/>
        <v>0.69909999999998906</v>
      </c>
    </row>
    <row r="1031" spans="12:26" s="292" customFormat="1" x14ac:dyDescent="0.2">
      <c r="L1031" s="279"/>
      <c r="M1031" s="279"/>
      <c r="N1031" s="279"/>
      <c r="O1031" s="279"/>
      <c r="P1031" s="838"/>
      <c r="Q1031" s="838"/>
      <c r="R1031" s="838"/>
      <c r="S1031" s="838"/>
      <c r="U1031" s="371"/>
      <c r="Y1031" s="389" t="s">
        <v>158</v>
      </c>
      <c r="Z1031" s="837">
        <f t="shared" si="31"/>
        <v>0.69919999999998905</v>
      </c>
    </row>
    <row r="1032" spans="12:26" s="292" customFormat="1" x14ac:dyDescent="0.2">
      <c r="L1032" s="279"/>
      <c r="M1032" s="279"/>
      <c r="N1032" s="279"/>
      <c r="O1032" s="279"/>
      <c r="P1032" s="838"/>
      <c r="Q1032" s="838"/>
      <c r="R1032" s="838"/>
      <c r="S1032" s="838"/>
      <c r="U1032" s="371"/>
      <c r="Y1032" s="389" t="s">
        <v>158</v>
      </c>
      <c r="Z1032" s="837">
        <f t="shared" si="31"/>
        <v>0.69929999999998904</v>
      </c>
    </row>
    <row r="1033" spans="12:26" s="292" customFormat="1" x14ac:dyDescent="0.2">
      <c r="L1033" s="279"/>
      <c r="M1033" s="279"/>
      <c r="N1033" s="279"/>
      <c r="O1033" s="279"/>
      <c r="P1033" s="838"/>
      <c r="Q1033" s="838"/>
      <c r="R1033" s="838"/>
      <c r="S1033" s="838"/>
      <c r="U1033" s="371"/>
      <c r="Y1033" s="389" t="s">
        <v>158</v>
      </c>
      <c r="Z1033" s="837">
        <f t="shared" si="31"/>
        <v>0.69939999999998903</v>
      </c>
    </row>
    <row r="1034" spans="12:26" s="292" customFormat="1" x14ac:dyDescent="0.2">
      <c r="L1034" s="279"/>
      <c r="M1034" s="279"/>
      <c r="N1034" s="279"/>
      <c r="O1034" s="279"/>
      <c r="P1034" s="838"/>
      <c r="Q1034" s="838"/>
      <c r="R1034" s="838"/>
      <c r="S1034" s="838"/>
      <c r="U1034" s="371"/>
      <c r="Y1034" s="389" t="s">
        <v>158</v>
      </c>
      <c r="Z1034" s="837">
        <f t="shared" si="31"/>
        <v>0.69949999999998902</v>
      </c>
    </row>
    <row r="1035" spans="12:26" s="292" customFormat="1" x14ac:dyDescent="0.2">
      <c r="L1035" s="279"/>
      <c r="M1035" s="279"/>
      <c r="N1035" s="279"/>
      <c r="O1035" s="279"/>
      <c r="P1035" s="838"/>
      <c r="Q1035" s="838"/>
      <c r="R1035" s="838"/>
      <c r="S1035" s="838"/>
      <c r="U1035" s="371"/>
      <c r="Y1035" s="389" t="s">
        <v>158</v>
      </c>
      <c r="Z1035" s="837">
        <f t="shared" si="31"/>
        <v>0.69959999999998901</v>
      </c>
    </row>
    <row r="1036" spans="12:26" s="292" customFormat="1" x14ac:dyDescent="0.2">
      <c r="L1036" s="279"/>
      <c r="M1036" s="279"/>
      <c r="N1036" s="279"/>
      <c r="O1036" s="279"/>
      <c r="P1036" s="838"/>
      <c r="Q1036" s="838"/>
      <c r="R1036" s="838"/>
      <c r="S1036" s="838"/>
      <c r="U1036" s="371"/>
      <c r="Y1036" s="389" t="s">
        <v>158</v>
      </c>
      <c r="Z1036" s="837">
        <f t="shared" si="31"/>
        <v>0.699699999999989</v>
      </c>
    </row>
    <row r="1037" spans="12:26" s="292" customFormat="1" x14ac:dyDescent="0.2">
      <c r="L1037" s="279"/>
      <c r="M1037" s="279"/>
      <c r="N1037" s="279"/>
      <c r="O1037" s="279"/>
      <c r="P1037" s="838"/>
      <c r="Q1037" s="838"/>
      <c r="R1037" s="838"/>
      <c r="S1037" s="838"/>
      <c r="U1037" s="371"/>
      <c r="Y1037" s="389" t="s">
        <v>158</v>
      </c>
      <c r="Z1037" s="837">
        <f t="shared" si="31"/>
        <v>0.69979999999998899</v>
      </c>
    </row>
    <row r="1038" spans="12:26" s="292" customFormat="1" x14ac:dyDescent="0.2">
      <c r="L1038" s="279"/>
      <c r="M1038" s="279"/>
      <c r="N1038" s="279"/>
      <c r="O1038" s="279"/>
      <c r="P1038" s="838"/>
      <c r="Q1038" s="838"/>
      <c r="R1038" s="838"/>
      <c r="S1038" s="838"/>
      <c r="U1038" s="371"/>
      <c r="Y1038" s="389" t="s">
        <v>158</v>
      </c>
      <c r="Z1038" s="837">
        <f t="shared" si="31"/>
        <v>0.69989999999998898</v>
      </c>
    </row>
    <row r="1039" spans="12:26" s="292" customFormat="1" x14ac:dyDescent="0.2">
      <c r="L1039" s="279"/>
      <c r="M1039" s="279"/>
      <c r="N1039" s="279"/>
      <c r="O1039" s="279"/>
      <c r="P1039" s="838"/>
      <c r="Q1039" s="838"/>
      <c r="R1039" s="838"/>
      <c r="S1039" s="838"/>
      <c r="U1039" s="371"/>
      <c r="Y1039" s="371" t="s">
        <v>99</v>
      </c>
      <c r="Z1039" s="837">
        <f t="shared" si="31"/>
        <v>0.69999999999998896</v>
      </c>
    </row>
    <row r="1040" spans="12:26" s="292" customFormat="1" x14ac:dyDescent="0.2">
      <c r="L1040" s="279"/>
      <c r="M1040" s="279"/>
      <c r="N1040" s="279"/>
      <c r="O1040" s="279"/>
      <c r="P1040" s="838"/>
      <c r="Q1040" s="838"/>
      <c r="R1040" s="838"/>
      <c r="S1040" s="838"/>
      <c r="U1040" s="371"/>
      <c r="Y1040" s="371" t="s">
        <v>99</v>
      </c>
      <c r="Z1040" s="837">
        <f t="shared" si="31"/>
        <v>0.70009999999998895</v>
      </c>
    </row>
    <row r="1041" spans="12:26" s="292" customFormat="1" x14ac:dyDescent="0.2">
      <c r="L1041" s="279"/>
      <c r="M1041" s="279"/>
      <c r="N1041" s="279"/>
      <c r="O1041" s="279"/>
      <c r="P1041" s="838"/>
      <c r="Q1041" s="838"/>
      <c r="R1041" s="838"/>
      <c r="S1041" s="838"/>
      <c r="U1041" s="371"/>
      <c r="Y1041" s="371" t="s">
        <v>99</v>
      </c>
      <c r="Z1041" s="837">
        <f t="shared" si="31"/>
        <v>0.70019999999998894</v>
      </c>
    </row>
    <row r="1042" spans="12:26" s="292" customFormat="1" x14ac:dyDescent="0.2">
      <c r="L1042" s="279"/>
      <c r="M1042" s="279"/>
      <c r="N1042" s="279"/>
      <c r="O1042" s="279"/>
      <c r="P1042" s="838"/>
      <c r="Q1042" s="838"/>
      <c r="R1042" s="838"/>
      <c r="S1042" s="838"/>
      <c r="U1042" s="371"/>
      <c r="Y1042" s="371" t="s">
        <v>99</v>
      </c>
      <c r="Z1042" s="837">
        <f t="shared" si="31"/>
        <v>0.70029999999998893</v>
      </c>
    </row>
    <row r="1043" spans="12:26" s="292" customFormat="1" x14ac:dyDescent="0.2">
      <c r="L1043" s="279"/>
      <c r="M1043" s="279"/>
      <c r="N1043" s="279"/>
      <c r="O1043" s="279"/>
      <c r="P1043" s="838"/>
      <c r="Q1043" s="838"/>
      <c r="R1043" s="838"/>
      <c r="S1043" s="838"/>
      <c r="U1043" s="371"/>
      <c r="Y1043" s="371" t="s">
        <v>99</v>
      </c>
      <c r="Z1043" s="837">
        <f t="shared" si="31"/>
        <v>0.70039999999998892</v>
      </c>
    </row>
    <row r="1044" spans="12:26" s="292" customFormat="1" x14ac:dyDescent="0.2">
      <c r="L1044" s="279"/>
      <c r="M1044" s="279"/>
      <c r="N1044" s="279"/>
      <c r="O1044" s="279"/>
      <c r="P1044" s="838"/>
      <c r="Q1044" s="838"/>
      <c r="R1044" s="838"/>
      <c r="S1044" s="838"/>
      <c r="U1044" s="371"/>
      <c r="Y1044" s="371" t="s">
        <v>99</v>
      </c>
      <c r="Z1044" s="837">
        <f t="shared" si="31"/>
        <v>0.70049999999998891</v>
      </c>
    </row>
    <row r="1045" spans="12:26" s="292" customFormat="1" x14ac:dyDescent="0.2">
      <c r="L1045" s="279"/>
      <c r="M1045" s="279"/>
      <c r="N1045" s="279"/>
      <c r="O1045" s="279"/>
      <c r="P1045" s="838"/>
      <c r="Q1045" s="838"/>
      <c r="R1045" s="838"/>
      <c r="S1045" s="838"/>
      <c r="U1045" s="371"/>
      <c r="Y1045" s="371" t="s">
        <v>99</v>
      </c>
      <c r="Z1045" s="837">
        <f t="shared" si="31"/>
        <v>0.7005999999999889</v>
      </c>
    </row>
    <row r="1046" spans="12:26" s="292" customFormat="1" x14ac:dyDescent="0.2">
      <c r="L1046" s="279"/>
      <c r="M1046" s="279"/>
      <c r="N1046" s="279"/>
      <c r="O1046" s="279"/>
      <c r="P1046" s="838"/>
      <c r="Q1046" s="838"/>
      <c r="R1046" s="838"/>
      <c r="S1046" s="838"/>
      <c r="U1046" s="371"/>
      <c r="Y1046" s="371" t="s">
        <v>99</v>
      </c>
      <c r="Z1046" s="837">
        <f t="shared" si="31"/>
        <v>0.70069999999998889</v>
      </c>
    </row>
    <row r="1047" spans="12:26" s="292" customFormat="1" x14ac:dyDescent="0.2">
      <c r="L1047" s="279"/>
      <c r="M1047" s="279"/>
      <c r="N1047" s="279"/>
      <c r="O1047" s="279"/>
      <c r="P1047" s="838"/>
      <c r="Q1047" s="838"/>
      <c r="R1047" s="838"/>
      <c r="S1047" s="838"/>
      <c r="U1047" s="371"/>
      <c r="Y1047" s="371" t="s">
        <v>99</v>
      </c>
      <c r="Z1047" s="837">
        <f t="shared" si="31"/>
        <v>0.70079999999998888</v>
      </c>
    </row>
    <row r="1048" spans="12:26" s="292" customFormat="1" x14ac:dyDescent="0.2">
      <c r="L1048" s="279"/>
      <c r="M1048" s="279"/>
      <c r="N1048" s="279"/>
      <c r="O1048" s="279"/>
      <c r="P1048" s="838"/>
      <c r="Q1048" s="838"/>
      <c r="R1048" s="838"/>
      <c r="S1048" s="838"/>
      <c r="U1048" s="371"/>
      <c r="Y1048" s="371" t="s">
        <v>99</v>
      </c>
      <c r="Z1048" s="837">
        <f t="shared" si="31"/>
        <v>0.70089999999998887</v>
      </c>
    </row>
    <row r="1049" spans="12:26" s="292" customFormat="1" x14ac:dyDescent="0.2">
      <c r="L1049" s="279"/>
      <c r="M1049" s="279"/>
      <c r="N1049" s="279"/>
      <c r="O1049" s="279"/>
      <c r="P1049" s="838"/>
      <c r="Q1049" s="838"/>
      <c r="R1049" s="838"/>
      <c r="S1049" s="838"/>
      <c r="U1049" s="371"/>
      <c r="Y1049" s="371" t="s">
        <v>99</v>
      </c>
      <c r="Z1049" s="837">
        <f t="shared" si="31"/>
        <v>0.70099999999998885</v>
      </c>
    </row>
    <row r="1050" spans="12:26" s="292" customFormat="1" x14ac:dyDescent="0.2">
      <c r="L1050" s="279"/>
      <c r="M1050" s="279"/>
      <c r="N1050" s="279"/>
      <c r="O1050" s="279"/>
      <c r="P1050" s="838"/>
      <c r="Q1050" s="838"/>
      <c r="R1050" s="838"/>
      <c r="S1050" s="838"/>
      <c r="U1050" s="371"/>
      <c r="Y1050" s="371" t="s">
        <v>99</v>
      </c>
      <c r="Z1050" s="837">
        <f t="shared" si="31"/>
        <v>0.70109999999998884</v>
      </c>
    </row>
    <row r="1051" spans="12:26" s="292" customFormat="1" x14ac:dyDescent="0.2">
      <c r="L1051" s="279"/>
      <c r="M1051" s="279"/>
      <c r="N1051" s="279"/>
      <c r="O1051" s="279"/>
      <c r="P1051" s="838"/>
      <c r="Q1051" s="838"/>
      <c r="R1051" s="838"/>
      <c r="S1051" s="838"/>
      <c r="U1051" s="371"/>
      <c r="Y1051" s="371" t="s">
        <v>99</v>
      </c>
      <c r="Z1051" s="837">
        <f t="shared" si="31"/>
        <v>0.70119999999998883</v>
      </c>
    </row>
    <row r="1052" spans="12:26" s="292" customFormat="1" x14ac:dyDescent="0.2">
      <c r="L1052" s="279"/>
      <c r="M1052" s="279"/>
      <c r="N1052" s="279"/>
      <c r="O1052" s="279"/>
      <c r="P1052" s="838"/>
      <c r="Q1052" s="838"/>
      <c r="R1052" s="838"/>
      <c r="S1052" s="838"/>
      <c r="U1052" s="371"/>
      <c r="Y1052" s="371" t="s">
        <v>99</v>
      </c>
      <c r="Z1052" s="837">
        <f t="shared" si="31"/>
        <v>0.70129999999998882</v>
      </c>
    </row>
    <row r="1053" spans="12:26" s="292" customFormat="1" x14ac:dyDescent="0.2">
      <c r="L1053" s="279"/>
      <c r="M1053" s="279"/>
      <c r="N1053" s="279"/>
      <c r="O1053" s="279"/>
      <c r="P1053" s="838"/>
      <c r="Q1053" s="838"/>
      <c r="R1053" s="838"/>
      <c r="S1053" s="838"/>
      <c r="U1053" s="371"/>
      <c r="Y1053" s="371" t="s">
        <v>99</v>
      </c>
      <c r="Z1053" s="837">
        <f t="shared" si="31"/>
        <v>0.70139999999998881</v>
      </c>
    </row>
    <row r="1054" spans="12:26" s="292" customFormat="1" x14ac:dyDescent="0.2">
      <c r="L1054" s="279"/>
      <c r="M1054" s="279"/>
      <c r="N1054" s="279"/>
      <c r="O1054" s="279"/>
      <c r="P1054" s="838"/>
      <c r="Q1054" s="838"/>
      <c r="R1054" s="838"/>
      <c r="S1054" s="838"/>
      <c r="U1054" s="371"/>
      <c r="Y1054" s="371" t="s">
        <v>99</v>
      </c>
      <c r="Z1054" s="837">
        <f t="shared" si="31"/>
        <v>0.7014999999999888</v>
      </c>
    </row>
    <row r="1055" spans="12:26" s="292" customFormat="1" x14ac:dyDescent="0.2">
      <c r="L1055" s="279"/>
      <c r="M1055" s="279"/>
      <c r="N1055" s="279"/>
      <c r="O1055" s="279"/>
      <c r="P1055" s="838"/>
      <c r="Q1055" s="838"/>
      <c r="R1055" s="838"/>
      <c r="S1055" s="838"/>
      <c r="U1055" s="371"/>
      <c r="Y1055" s="371" t="s">
        <v>99</v>
      </c>
      <c r="Z1055" s="837">
        <f t="shared" si="31"/>
        <v>0.70159999999998879</v>
      </c>
    </row>
    <row r="1056" spans="12:26" s="292" customFormat="1" x14ac:dyDescent="0.2">
      <c r="L1056" s="279"/>
      <c r="M1056" s="279"/>
      <c r="N1056" s="279"/>
      <c r="O1056" s="279"/>
      <c r="P1056" s="838"/>
      <c r="Q1056" s="838"/>
      <c r="R1056" s="838"/>
      <c r="S1056" s="838"/>
      <c r="U1056" s="371"/>
      <c r="Y1056" s="371" t="s">
        <v>99</v>
      </c>
      <c r="Z1056" s="837">
        <f t="shared" si="31"/>
        <v>0.70169999999998878</v>
      </c>
    </row>
    <row r="1057" spans="12:26" s="292" customFormat="1" x14ac:dyDescent="0.2">
      <c r="L1057" s="279"/>
      <c r="M1057" s="279"/>
      <c r="N1057" s="279"/>
      <c r="O1057" s="279"/>
      <c r="P1057" s="838"/>
      <c r="Q1057" s="838"/>
      <c r="R1057" s="838"/>
      <c r="S1057" s="838"/>
      <c r="U1057" s="371"/>
      <c r="Y1057" s="371" t="s">
        <v>99</v>
      </c>
      <c r="Z1057" s="837">
        <f t="shared" si="31"/>
        <v>0.70179999999998877</v>
      </c>
    </row>
    <row r="1058" spans="12:26" s="292" customFormat="1" x14ac:dyDescent="0.2">
      <c r="L1058" s="279"/>
      <c r="M1058" s="279"/>
      <c r="N1058" s="279"/>
      <c r="O1058" s="279"/>
      <c r="P1058" s="838"/>
      <c r="Q1058" s="838"/>
      <c r="R1058" s="838"/>
      <c r="S1058" s="838"/>
      <c r="U1058" s="371"/>
      <c r="Y1058" s="371" t="s">
        <v>99</v>
      </c>
      <c r="Z1058" s="837">
        <f t="shared" si="31"/>
        <v>0.70189999999998876</v>
      </c>
    </row>
    <row r="1059" spans="12:26" s="292" customFormat="1" x14ac:dyDescent="0.2">
      <c r="L1059" s="279"/>
      <c r="M1059" s="279"/>
      <c r="N1059" s="279"/>
      <c r="O1059" s="279"/>
      <c r="P1059" s="838"/>
      <c r="Q1059" s="838"/>
      <c r="R1059" s="838"/>
      <c r="S1059" s="838"/>
      <c r="U1059" s="371"/>
      <c r="Y1059" s="371" t="s">
        <v>99</v>
      </c>
      <c r="Z1059" s="837">
        <f t="shared" si="31"/>
        <v>0.70199999999998874</v>
      </c>
    </row>
    <row r="1060" spans="12:26" s="292" customFormat="1" x14ac:dyDescent="0.2">
      <c r="L1060" s="279"/>
      <c r="M1060" s="279"/>
      <c r="N1060" s="279"/>
      <c r="O1060" s="279"/>
      <c r="P1060" s="838"/>
      <c r="Q1060" s="838"/>
      <c r="R1060" s="838"/>
      <c r="S1060" s="838"/>
      <c r="U1060" s="371"/>
      <c r="Y1060" s="371" t="s">
        <v>99</v>
      </c>
      <c r="Z1060" s="837">
        <f t="shared" si="31"/>
        <v>0.70209999999998873</v>
      </c>
    </row>
    <row r="1061" spans="12:26" s="292" customFormat="1" x14ac:dyDescent="0.2">
      <c r="L1061" s="279"/>
      <c r="M1061" s="279"/>
      <c r="N1061" s="279"/>
      <c r="O1061" s="279"/>
      <c r="P1061" s="838"/>
      <c r="Q1061" s="838"/>
      <c r="R1061" s="838"/>
      <c r="S1061" s="838"/>
      <c r="U1061" s="371"/>
      <c r="Y1061" s="371" t="s">
        <v>99</v>
      </c>
      <c r="Z1061" s="837">
        <f t="shared" si="31"/>
        <v>0.70219999999998872</v>
      </c>
    </row>
    <row r="1062" spans="12:26" s="292" customFormat="1" x14ac:dyDescent="0.2">
      <c r="L1062" s="279"/>
      <c r="M1062" s="279"/>
      <c r="N1062" s="279"/>
      <c r="O1062" s="279"/>
      <c r="P1062" s="838"/>
      <c r="Q1062" s="838"/>
      <c r="R1062" s="838"/>
      <c r="S1062" s="838"/>
      <c r="U1062" s="371"/>
      <c r="Y1062" s="371" t="s">
        <v>99</v>
      </c>
      <c r="Z1062" s="837">
        <f t="shared" si="31"/>
        <v>0.70229999999998871</v>
      </c>
    </row>
    <row r="1063" spans="12:26" s="292" customFormat="1" x14ac:dyDescent="0.2">
      <c r="L1063" s="279"/>
      <c r="M1063" s="279"/>
      <c r="N1063" s="279"/>
      <c r="O1063" s="279"/>
      <c r="P1063" s="838"/>
      <c r="Q1063" s="838"/>
      <c r="R1063" s="838"/>
      <c r="S1063" s="838"/>
      <c r="U1063" s="371"/>
      <c r="Y1063" s="371" t="s">
        <v>99</v>
      </c>
      <c r="Z1063" s="837">
        <f t="shared" si="31"/>
        <v>0.7023999999999887</v>
      </c>
    </row>
    <row r="1064" spans="12:26" s="292" customFormat="1" x14ac:dyDescent="0.2">
      <c r="L1064" s="279"/>
      <c r="M1064" s="279"/>
      <c r="N1064" s="279"/>
      <c r="O1064" s="279"/>
      <c r="P1064" s="838"/>
      <c r="Q1064" s="838"/>
      <c r="R1064" s="838"/>
      <c r="S1064" s="838"/>
      <c r="U1064" s="371"/>
      <c r="Y1064" s="371" t="s">
        <v>99</v>
      </c>
      <c r="Z1064" s="837">
        <f t="shared" si="31"/>
        <v>0.70249999999998869</v>
      </c>
    </row>
    <row r="1065" spans="12:26" s="292" customFormat="1" x14ac:dyDescent="0.2">
      <c r="L1065" s="279"/>
      <c r="M1065" s="279"/>
      <c r="N1065" s="279"/>
      <c r="O1065" s="279"/>
      <c r="P1065" s="838"/>
      <c r="Q1065" s="838"/>
      <c r="R1065" s="838"/>
      <c r="S1065" s="838"/>
      <c r="U1065" s="371"/>
      <c r="Y1065" s="371" t="s">
        <v>99</v>
      </c>
      <c r="Z1065" s="837">
        <f t="shared" ref="Z1065:Z1128" si="32">SUM(Z1064+0.01%)</f>
        <v>0.70259999999998868</v>
      </c>
    </row>
    <row r="1066" spans="12:26" s="292" customFormat="1" x14ac:dyDescent="0.2">
      <c r="L1066" s="279"/>
      <c r="M1066" s="279"/>
      <c r="N1066" s="279"/>
      <c r="O1066" s="279"/>
      <c r="P1066" s="838"/>
      <c r="Q1066" s="838"/>
      <c r="R1066" s="838"/>
      <c r="S1066" s="838"/>
      <c r="U1066" s="371"/>
      <c r="Y1066" s="371" t="s">
        <v>99</v>
      </c>
      <c r="Z1066" s="837">
        <f t="shared" si="32"/>
        <v>0.70269999999998867</v>
      </c>
    </row>
    <row r="1067" spans="12:26" s="292" customFormat="1" x14ac:dyDescent="0.2">
      <c r="L1067" s="279"/>
      <c r="M1067" s="279"/>
      <c r="N1067" s="279"/>
      <c r="O1067" s="279"/>
      <c r="P1067" s="838"/>
      <c r="Q1067" s="838"/>
      <c r="R1067" s="838"/>
      <c r="S1067" s="838"/>
      <c r="U1067" s="371"/>
      <c r="Y1067" s="371" t="s">
        <v>99</v>
      </c>
      <c r="Z1067" s="837">
        <f t="shared" si="32"/>
        <v>0.70279999999998866</v>
      </c>
    </row>
    <row r="1068" spans="12:26" s="292" customFormat="1" x14ac:dyDescent="0.2">
      <c r="L1068" s="279"/>
      <c r="M1068" s="279"/>
      <c r="N1068" s="279"/>
      <c r="O1068" s="279"/>
      <c r="P1068" s="838"/>
      <c r="Q1068" s="838"/>
      <c r="R1068" s="838"/>
      <c r="S1068" s="838"/>
      <c r="U1068" s="371"/>
      <c r="Y1068" s="371" t="s">
        <v>99</v>
      </c>
      <c r="Z1068" s="837">
        <f t="shared" si="32"/>
        <v>0.70289999999998864</v>
      </c>
    </row>
    <row r="1069" spans="12:26" s="292" customFormat="1" x14ac:dyDescent="0.2">
      <c r="L1069" s="279"/>
      <c r="M1069" s="279"/>
      <c r="N1069" s="279"/>
      <c r="O1069" s="279"/>
      <c r="P1069" s="838"/>
      <c r="Q1069" s="838"/>
      <c r="R1069" s="838"/>
      <c r="S1069" s="838"/>
      <c r="U1069" s="371"/>
      <c r="Y1069" s="371" t="s">
        <v>99</v>
      </c>
      <c r="Z1069" s="837">
        <f t="shared" si="32"/>
        <v>0.70299999999998863</v>
      </c>
    </row>
    <row r="1070" spans="12:26" s="292" customFormat="1" x14ac:dyDescent="0.2">
      <c r="L1070" s="279"/>
      <c r="M1070" s="279"/>
      <c r="N1070" s="279"/>
      <c r="O1070" s="279"/>
      <c r="P1070" s="838"/>
      <c r="Q1070" s="838"/>
      <c r="R1070" s="838"/>
      <c r="S1070" s="838"/>
      <c r="U1070" s="371"/>
      <c r="Y1070" s="371" t="s">
        <v>99</v>
      </c>
      <c r="Z1070" s="837">
        <f t="shared" si="32"/>
        <v>0.70309999999998862</v>
      </c>
    </row>
    <row r="1071" spans="12:26" s="292" customFormat="1" x14ac:dyDescent="0.2">
      <c r="L1071" s="279"/>
      <c r="M1071" s="279"/>
      <c r="N1071" s="279"/>
      <c r="O1071" s="279"/>
      <c r="P1071" s="838"/>
      <c r="Q1071" s="838"/>
      <c r="R1071" s="838"/>
      <c r="S1071" s="838"/>
      <c r="U1071" s="371"/>
      <c r="Y1071" s="371" t="s">
        <v>99</v>
      </c>
      <c r="Z1071" s="837">
        <f t="shared" si="32"/>
        <v>0.70319999999998861</v>
      </c>
    </row>
    <row r="1072" spans="12:26" s="292" customFormat="1" x14ac:dyDescent="0.2">
      <c r="L1072" s="279"/>
      <c r="M1072" s="279"/>
      <c r="N1072" s="279"/>
      <c r="O1072" s="279"/>
      <c r="P1072" s="838"/>
      <c r="Q1072" s="838"/>
      <c r="R1072" s="838"/>
      <c r="S1072" s="838"/>
      <c r="U1072" s="371"/>
      <c r="Y1072" s="371" t="s">
        <v>99</v>
      </c>
      <c r="Z1072" s="837">
        <f t="shared" si="32"/>
        <v>0.7032999999999886</v>
      </c>
    </row>
    <row r="1073" spans="12:26" s="292" customFormat="1" x14ac:dyDescent="0.2">
      <c r="L1073" s="279"/>
      <c r="M1073" s="279"/>
      <c r="N1073" s="279"/>
      <c r="O1073" s="279"/>
      <c r="P1073" s="838"/>
      <c r="Q1073" s="838"/>
      <c r="R1073" s="838"/>
      <c r="S1073" s="838"/>
      <c r="U1073" s="371"/>
      <c r="Y1073" s="371" t="s">
        <v>99</v>
      </c>
      <c r="Z1073" s="837">
        <f t="shared" si="32"/>
        <v>0.70339999999998859</v>
      </c>
    </row>
    <row r="1074" spans="12:26" s="292" customFormat="1" x14ac:dyDescent="0.2">
      <c r="L1074" s="279"/>
      <c r="M1074" s="279"/>
      <c r="N1074" s="279"/>
      <c r="O1074" s="279"/>
      <c r="P1074" s="838"/>
      <c r="Q1074" s="838"/>
      <c r="R1074" s="838"/>
      <c r="S1074" s="838"/>
      <c r="U1074" s="371"/>
      <c r="Y1074" s="371" t="s">
        <v>99</v>
      </c>
      <c r="Z1074" s="837">
        <f t="shared" si="32"/>
        <v>0.70349999999998858</v>
      </c>
    </row>
    <row r="1075" spans="12:26" s="292" customFormat="1" x14ac:dyDescent="0.2">
      <c r="L1075" s="279"/>
      <c r="M1075" s="279"/>
      <c r="N1075" s="279"/>
      <c r="O1075" s="279"/>
      <c r="P1075" s="838"/>
      <c r="Q1075" s="838"/>
      <c r="R1075" s="838"/>
      <c r="S1075" s="838"/>
      <c r="U1075" s="371"/>
      <c r="Y1075" s="371" t="s">
        <v>99</v>
      </c>
      <c r="Z1075" s="837">
        <f t="shared" si="32"/>
        <v>0.70359999999998857</v>
      </c>
    </row>
    <row r="1076" spans="12:26" s="292" customFormat="1" x14ac:dyDescent="0.2">
      <c r="L1076" s="279"/>
      <c r="M1076" s="279"/>
      <c r="N1076" s="279"/>
      <c r="O1076" s="279"/>
      <c r="P1076" s="838"/>
      <c r="Q1076" s="838"/>
      <c r="R1076" s="838"/>
      <c r="S1076" s="838"/>
      <c r="U1076" s="371"/>
      <c r="Y1076" s="371" t="s">
        <v>99</v>
      </c>
      <c r="Z1076" s="837">
        <f t="shared" si="32"/>
        <v>0.70369999999998856</v>
      </c>
    </row>
    <row r="1077" spans="12:26" s="292" customFormat="1" x14ac:dyDescent="0.2">
      <c r="L1077" s="279"/>
      <c r="M1077" s="279"/>
      <c r="N1077" s="279"/>
      <c r="O1077" s="279"/>
      <c r="P1077" s="838"/>
      <c r="Q1077" s="838"/>
      <c r="R1077" s="838"/>
      <c r="S1077" s="838"/>
      <c r="U1077" s="371"/>
      <c r="Y1077" s="371" t="s">
        <v>99</v>
      </c>
      <c r="Z1077" s="837">
        <f t="shared" si="32"/>
        <v>0.70379999999998855</v>
      </c>
    </row>
    <row r="1078" spans="12:26" s="292" customFormat="1" x14ac:dyDescent="0.2">
      <c r="L1078" s="279"/>
      <c r="M1078" s="279"/>
      <c r="N1078" s="279"/>
      <c r="O1078" s="279"/>
      <c r="P1078" s="838"/>
      <c r="Q1078" s="838"/>
      <c r="R1078" s="838"/>
      <c r="S1078" s="838"/>
      <c r="U1078" s="371"/>
      <c r="Y1078" s="371" t="s">
        <v>99</v>
      </c>
      <c r="Z1078" s="837">
        <f t="shared" si="32"/>
        <v>0.70389999999998853</v>
      </c>
    </row>
    <row r="1079" spans="12:26" s="292" customFormat="1" x14ac:dyDescent="0.2">
      <c r="L1079" s="279"/>
      <c r="M1079" s="279"/>
      <c r="N1079" s="279"/>
      <c r="O1079" s="279"/>
      <c r="P1079" s="838"/>
      <c r="Q1079" s="838"/>
      <c r="R1079" s="838"/>
      <c r="S1079" s="838"/>
      <c r="U1079" s="371"/>
      <c r="Y1079" s="371" t="s">
        <v>99</v>
      </c>
      <c r="Z1079" s="837">
        <f t="shared" si="32"/>
        <v>0.70399999999998852</v>
      </c>
    </row>
    <row r="1080" spans="12:26" s="292" customFormat="1" x14ac:dyDescent="0.2">
      <c r="L1080" s="279"/>
      <c r="M1080" s="279"/>
      <c r="N1080" s="279"/>
      <c r="O1080" s="279"/>
      <c r="P1080" s="838"/>
      <c r="Q1080" s="838"/>
      <c r="R1080" s="838"/>
      <c r="S1080" s="838"/>
      <c r="U1080" s="371"/>
      <c r="Y1080" s="371" t="s">
        <v>99</v>
      </c>
      <c r="Z1080" s="837">
        <f t="shared" si="32"/>
        <v>0.70409999999998851</v>
      </c>
    </row>
    <row r="1081" spans="12:26" s="292" customFormat="1" x14ac:dyDescent="0.2">
      <c r="L1081" s="279"/>
      <c r="M1081" s="279"/>
      <c r="N1081" s="279"/>
      <c r="O1081" s="279"/>
      <c r="P1081" s="838"/>
      <c r="Q1081" s="838"/>
      <c r="R1081" s="838"/>
      <c r="S1081" s="838"/>
      <c r="U1081" s="371"/>
      <c r="Y1081" s="371" t="s">
        <v>99</v>
      </c>
      <c r="Z1081" s="837">
        <f t="shared" si="32"/>
        <v>0.7041999999999885</v>
      </c>
    </row>
    <row r="1082" spans="12:26" s="292" customFormat="1" x14ac:dyDescent="0.2">
      <c r="L1082" s="279"/>
      <c r="M1082" s="279"/>
      <c r="N1082" s="279"/>
      <c r="O1082" s="279"/>
      <c r="P1082" s="838"/>
      <c r="Q1082" s="838"/>
      <c r="R1082" s="838"/>
      <c r="S1082" s="838"/>
      <c r="U1082" s="371"/>
      <c r="Y1082" s="371" t="s">
        <v>99</v>
      </c>
      <c r="Z1082" s="837">
        <f t="shared" si="32"/>
        <v>0.70429999999998849</v>
      </c>
    </row>
    <row r="1083" spans="12:26" s="292" customFormat="1" x14ac:dyDescent="0.2">
      <c r="L1083" s="279"/>
      <c r="M1083" s="279"/>
      <c r="N1083" s="279"/>
      <c r="O1083" s="279"/>
      <c r="P1083" s="838"/>
      <c r="Q1083" s="838"/>
      <c r="R1083" s="838"/>
      <c r="S1083" s="838"/>
      <c r="U1083" s="371"/>
      <c r="Y1083" s="371" t="s">
        <v>99</v>
      </c>
      <c r="Z1083" s="837">
        <f t="shared" si="32"/>
        <v>0.70439999999998848</v>
      </c>
    </row>
    <row r="1084" spans="12:26" s="292" customFormat="1" x14ac:dyDescent="0.2">
      <c r="L1084" s="279"/>
      <c r="M1084" s="279"/>
      <c r="N1084" s="279"/>
      <c r="O1084" s="279"/>
      <c r="P1084" s="838"/>
      <c r="Q1084" s="838"/>
      <c r="R1084" s="838"/>
      <c r="S1084" s="838"/>
      <c r="U1084" s="371"/>
      <c r="Y1084" s="371" t="s">
        <v>99</v>
      </c>
      <c r="Z1084" s="837">
        <f t="shared" si="32"/>
        <v>0.70449999999998847</v>
      </c>
    </row>
    <row r="1085" spans="12:26" s="292" customFormat="1" x14ac:dyDescent="0.2">
      <c r="L1085" s="279"/>
      <c r="M1085" s="279"/>
      <c r="N1085" s="279"/>
      <c r="O1085" s="279"/>
      <c r="P1085" s="838"/>
      <c r="Q1085" s="838"/>
      <c r="R1085" s="838"/>
      <c r="S1085" s="838"/>
      <c r="U1085" s="371"/>
      <c r="Y1085" s="371" t="s">
        <v>99</v>
      </c>
      <c r="Z1085" s="837">
        <f t="shared" si="32"/>
        <v>0.70459999999998846</v>
      </c>
    </row>
    <row r="1086" spans="12:26" s="292" customFormat="1" x14ac:dyDescent="0.2">
      <c r="L1086" s="279"/>
      <c r="M1086" s="279"/>
      <c r="N1086" s="279"/>
      <c r="O1086" s="279"/>
      <c r="P1086" s="838"/>
      <c r="Q1086" s="838"/>
      <c r="R1086" s="838"/>
      <c r="S1086" s="838"/>
      <c r="U1086" s="371"/>
      <c r="Y1086" s="371" t="s">
        <v>99</v>
      </c>
      <c r="Z1086" s="837">
        <f t="shared" si="32"/>
        <v>0.70469999999998845</v>
      </c>
    </row>
    <row r="1087" spans="12:26" s="292" customFormat="1" x14ac:dyDescent="0.2">
      <c r="L1087" s="279"/>
      <c r="M1087" s="279"/>
      <c r="N1087" s="279"/>
      <c r="O1087" s="279"/>
      <c r="P1087" s="838"/>
      <c r="Q1087" s="838"/>
      <c r="R1087" s="838"/>
      <c r="S1087" s="838"/>
      <c r="U1087" s="371"/>
      <c r="Y1087" s="371" t="s">
        <v>99</v>
      </c>
      <c r="Z1087" s="837">
        <f t="shared" si="32"/>
        <v>0.70479999999998844</v>
      </c>
    </row>
    <row r="1088" spans="12:26" s="292" customFormat="1" x14ac:dyDescent="0.2">
      <c r="L1088" s="279"/>
      <c r="M1088" s="279"/>
      <c r="N1088" s="279"/>
      <c r="O1088" s="279"/>
      <c r="P1088" s="838"/>
      <c r="Q1088" s="838"/>
      <c r="R1088" s="838"/>
      <c r="S1088" s="838"/>
      <c r="U1088" s="371"/>
      <c r="Y1088" s="371" t="s">
        <v>99</v>
      </c>
      <c r="Z1088" s="837">
        <f t="shared" si="32"/>
        <v>0.70489999999998842</v>
      </c>
    </row>
    <row r="1089" spans="12:26" s="292" customFormat="1" x14ac:dyDescent="0.2">
      <c r="L1089" s="279"/>
      <c r="M1089" s="279"/>
      <c r="N1089" s="279"/>
      <c r="O1089" s="279"/>
      <c r="P1089" s="838"/>
      <c r="Q1089" s="838"/>
      <c r="R1089" s="838"/>
      <c r="S1089" s="838"/>
      <c r="U1089" s="371"/>
      <c r="Y1089" s="371" t="s">
        <v>99</v>
      </c>
      <c r="Z1089" s="837">
        <f t="shared" si="32"/>
        <v>0.70499999999998841</v>
      </c>
    </row>
    <row r="1090" spans="12:26" s="292" customFormat="1" x14ac:dyDescent="0.2">
      <c r="L1090" s="279"/>
      <c r="M1090" s="279"/>
      <c r="N1090" s="279"/>
      <c r="O1090" s="279"/>
      <c r="P1090" s="838"/>
      <c r="Q1090" s="838"/>
      <c r="R1090" s="838"/>
      <c r="S1090" s="838"/>
      <c r="U1090" s="371"/>
      <c r="Y1090" s="371" t="s">
        <v>99</v>
      </c>
      <c r="Z1090" s="837">
        <f t="shared" si="32"/>
        <v>0.7050999999999884</v>
      </c>
    </row>
    <row r="1091" spans="12:26" s="292" customFormat="1" x14ac:dyDescent="0.2">
      <c r="L1091" s="279"/>
      <c r="M1091" s="279"/>
      <c r="N1091" s="279"/>
      <c r="O1091" s="279"/>
      <c r="P1091" s="838"/>
      <c r="Q1091" s="838"/>
      <c r="R1091" s="838"/>
      <c r="S1091" s="838"/>
      <c r="U1091" s="371"/>
      <c r="Y1091" s="371" t="s">
        <v>99</v>
      </c>
      <c r="Z1091" s="837">
        <f t="shared" si="32"/>
        <v>0.70519999999998839</v>
      </c>
    </row>
    <row r="1092" spans="12:26" s="292" customFormat="1" x14ac:dyDescent="0.2">
      <c r="L1092" s="279"/>
      <c r="M1092" s="279"/>
      <c r="N1092" s="279"/>
      <c r="O1092" s="279"/>
      <c r="P1092" s="838"/>
      <c r="Q1092" s="838"/>
      <c r="R1092" s="838"/>
      <c r="S1092" s="838"/>
      <c r="U1092" s="371"/>
      <c r="Y1092" s="371" t="s">
        <v>99</v>
      </c>
      <c r="Z1092" s="837">
        <f t="shared" si="32"/>
        <v>0.70529999999998838</v>
      </c>
    </row>
    <row r="1093" spans="12:26" s="292" customFormat="1" x14ac:dyDescent="0.2">
      <c r="L1093" s="279"/>
      <c r="M1093" s="279"/>
      <c r="N1093" s="279"/>
      <c r="O1093" s="279"/>
      <c r="P1093" s="838"/>
      <c r="Q1093" s="838"/>
      <c r="R1093" s="838"/>
      <c r="S1093" s="838"/>
      <c r="U1093" s="371"/>
      <c r="Y1093" s="371" t="s">
        <v>99</v>
      </c>
      <c r="Z1093" s="837">
        <f t="shared" si="32"/>
        <v>0.70539999999998837</v>
      </c>
    </row>
    <row r="1094" spans="12:26" s="292" customFormat="1" x14ac:dyDescent="0.2">
      <c r="L1094" s="279"/>
      <c r="M1094" s="279"/>
      <c r="N1094" s="279"/>
      <c r="O1094" s="279"/>
      <c r="P1094" s="838"/>
      <c r="Q1094" s="838"/>
      <c r="R1094" s="838"/>
      <c r="S1094" s="838"/>
      <c r="U1094" s="371"/>
      <c r="Y1094" s="371" t="s">
        <v>99</v>
      </c>
      <c r="Z1094" s="837">
        <f t="shared" si="32"/>
        <v>0.70549999999998836</v>
      </c>
    </row>
    <row r="1095" spans="12:26" s="292" customFormat="1" x14ac:dyDescent="0.2">
      <c r="L1095" s="279"/>
      <c r="M1095" s="279"/>
      <c r="N1095" s="279"/>
      <c r="O1095" s="279"/>
      <c r="P1095" s="838"/>
      <c r="Q1095" s="838"/>
      <c r="R1095" s="838"/>
      <c r="S1095" s="838"/>
      <c r="U1095" s="371"/>
      <c r="Y1095" s="371" t="s">
        <v>99</v>
      </c>
      <c r="Z1095" s="837">
        <f t="shared" si="32"/>
        <v>0.70559999999998835</v>
      </c>
    </row>
    <row r="1096" spans="12:26" s="292" customFormat="1" x14ac:dyDescent="0.2">
      <c r="L1096" s="279"/>
      <c r="M1096" s="279"/>
      <c r="N1096" s="279"/>
      <c r="O1096" s="279"/>
      <c r="P1096" s="838"/>
      <c r="Q1096" s="838"/>
      <c r="R1096" s="838"/>
      <c r="S1096" s="838"/>
      <c r="U1096" s="371"/>
      <c r="Y1096" s="371" t="s">
        <v>99</v>
      </c>
      <c r="Z1096" s="837">
        <f t="shared" si="32"/>
        <v>0.70569999999998834</v>
      </c>
    </row>
    <row r="1097" spans="12:26" s="292" customFormat="1" x14ac:dyDescent="0.2">
      <c r="L1097" s="279"/>
      <c r="M1097" s="279"/>
      <c r="N1097" s="279"/>
      <c r="O1097" s="279"/>
      <c r="P1097" s="838"/>
      <c r="Q1097" s="838"/>
      <c r="R1097" s="838"/>
      <c r="S1097" s="838"/>
      <c r="U1097" s="371"/>
      <c r="Y1097" s="371" t="s">
        <v>99</v>
      </c>
      <c r="Z1097" s="837">
        <f t="shared" si="32"/>
        <v>0.70579999999998833</v>
      </c>
    </row>
    <row r="1098" spans="12:26" s="292" customFormat="1" x14ac:dyDescent="0.2">
      <c r="L1098" s="279"/>
      <c r="M1098" s="279"/>
      <c r="N1098" s="279"/>
      <c r="O1098" s="279"/>
      <c r="P1098" s="838"/>
      <c r="Q1098" s="838"/>
      <c r="R1098" s="838"/>
      <c r="S1098" s="838"/>
      <c r="U1098" s="371"/>
      <c r="Y1098" s="371" t="s">
        <v>99</v>
      </c>
      <c r="Z1098" s="837">
        <f t="shared" si="32"/>
        <v>0.70589999999998831</v>
      </c>
    </row>
    <row r="1099" spans="12:26" s="292" customFormat="1" x14ac:dyDescent="0.2">
      <c r="L1099" s="279"/>
      <c r="M1099" s="279"/>
      <c r="N1099" s="279"/>
      <c r="O1099" s="279"/>
      <c r="P1099" s="838"/>
      <c r="Q1099" s="838"/>
      <c r="R1099" s="838"/>
      <c r="S1099" s="838"/>
      <c r="U1099" s="371"/>
      <c r="Y1099" s="371" t="s">
        <v>99</v>
      </c>
      <c r="Z1099" s="837">
        <f t="shared" si="32"/>
        <v>0.7059999999999883</v>
      </c>
    </row>
    <row r="1100" spans="12:26" s="292" customFormat="1" x14ac:dyDescent="0.2">
      <c r="L1100" s="279"/>
      <c r="M1100" s="279"/>
      <c r="N1100" s="279"/>
      <c r="O1100" s="279"/>
      <c r="P1100" s="838"/>
      <c r="Q1100" s="838"/>
      <c r="R1100" s="838"/>
      <c r="S1100" s="838"/>
      <c r="U1100" s="371"/>
      <c r="Y1100" s="371" t="s">
        <v>99</v>
      </c>
      <c r="Z1100" s="837">
        <f t="shared" si="32"/>
        <v>0.70609999999998829</v>
      </c>
    </row>
    <row r="1101" spans="12:26" s="292" customFormat="1" x14ac:dyDescent="0.2">
      <c r="L1101" s="279"/>
      <c r="M1101" s="279"/>
      <c r="N1101" s="279"/>
      <c r="O1101" s="279"/>
      <c r="P1101" s="838"/>
      <c r="Q1101" s="838"/>
      <c r="R1101" s="838"/>
      <c r="S1101" s="838"/>
      <c r="U1101" s="371"/>
      <c r="Y1101" s="371" t="s">
        <v>99</v>
      </c>
      <c r="Z1101" s="837">
        <f t="shared" si="32"/>
        <v>0.70619999999998828</v>
      </c>
    </row>
    <row r="1102" spans="12:26" s="292" customFormat="1" x14ac:dyDescent="0.2">
      <c r="L1102" s="279"/>
      <c r="M1102" s="279"/>
      <c r="N1102" s="279"/>
      <c r="O1102" s="279"/>
      <c r="P1102" s="838"/>
      <c r="Q1102" s="838"/>
      <c r="R1102" s="838"/>
      <c r="S1102" s="838"/>
      <c r="U1102" s="371"/>
      <c r="Y1102" s="371" t="s">
        <v>99</v>
      </c>
      <c r="Z1102" s="837">
        <f t="shared" si="32"/>
        <v>0.70629999999998827</v>
      </c>
    </row>
    <row r="1103" spans="12:26" s="292" customFormat="1" x14ac:dyDescent="0.2">
      <c r="L1103" s="279"/>
      <c r="M1103" s="279"/>
      <c r="N1103" s="279"/>
      <c r="O1103" s="279"/>
      <c r="P1103" s="838"/>
      <c r="Q1103" s="838"/>
      <c r="R1103" s="838"/>
      <c r="S1103" s="838"/>
      <c r="U1103" s="371"/>
      <c r="Y1103" s="371" t="s">
        <v>99</v>
      </c>
      <c r="Z1103" s="837">
        <f t="shared" si="32"/>
        <v>0.70639999999998826</v>
      </c>
    </row>
    <row r="1104" spans="12:26" s="292" customFormat="1" x14ac:dyDescent="0.2">
      <c r="L1104" s="279"/>
      <c r="M1104" s="279"/>
      <c r="N1104" s="279"/>
      <c r="O1104" s="279"/>
      <c r="P1104" s="838"/>
      <c r="Q1104" s="838"/>
      <c r="R1104" s="838"/>
      <c r="S1104" s="838"/>
      <c r="U1104" s="371"/>
      <c r="Y1104" s="371" t="s">
        <v>99</v>
      </c>
      <c r="Z1104" s="837">
        <f t="shared" si="32"/>
        <v>0.70649999999998825</v>
      </c>
    </row>
    <row r="1105" spans="12:26" s="292" customFormat="1" x14ac:dyDescent="0.2">
      <c r="L1105" s="279"/>
      <c r="M1105" s="279"/>
      <c r="N1105" s="279"/>
      <c r="O1105" s="279"/>
      <c r="P1105" s="838"/>
      <c r="Q1105" s="838"/>
      <c r="R1105" s="838"/>
      <c r="S1105" s="838"/>
      <c r="U1105" s="371"/>
      <c r="Y1105" s="371" t="s">
        <v>99</v>
      </c>
      <c r="Z1105" s="837">
        <f t="shared" si="32"/>
        <v>0.70659999999998824</v>
      </c>
    </row>
    <row r="1106" spans="12:26" s="292" customFormat="1" x14ac:dyDescent="0.2">
      <c r="L1106" s="279"/>
      <c r="M1106" s="279"/>
      <c r="N1106" s="279"/>
      <c r="O1106" s="279"/>
      <c r="P1106" s="838"/>
      <c r="Q1106" s="838"/>
      <c r="R1106" s="838"/>
      <c r="S1106" s="838"/>
      <c r="U1106" s="371"/>
      <c r="Y1106" s="371" t="s">
        <v>99</v>
      </c>
      <c r="Z1106" s="837">
        <f t="shared" si="32"/>
        <v>0.70669999999998823</v>
      </c>
    </row>
    <row r="1107" spans="12:26" s="292" customFormat="1" x14ac:dyDescent="0.2">
      <c r="L1107" s="279"/>
      <c r="M1107" s="279"/>
      <c r="N1107" s="279"/>
      <c r="O1107" s="279"/>
      <c r="P1107" s="838"/>
      <c r="Q1107" s="838"/>
      <c r="R1107" s="838"/>
      <c r="S1107" s="838"/>
      <c r="U1107" s="371"/>
      <c r="Y1107" s="371" t="s">
        <v>99</v>
      </c>
      <c r="Z1107" s="837">
        <f t="shared" si="32"/>
        <v>0.70679999999998822</v>
      </c>
    </row>
    <row r="1108" spans="12:26" s="292" customFormat="1" x14ac:dyDescent="0.2">
      <c r="L1108" s="279"/>
      <c r="M1108" s="279"/>
      <c r="N1108" s="279"/>
      <c r="O1108" s="279"/>
      <c r="P1108" s="838"/>
      <c r="Q1108" s="838"/>
      <c r="R1108" s="838"/>
      <c r="S1108" s="838"/>
      <c r="U1108" s="371"/>
      <c r="Y1108" s="371" t="s">
        <v>99</v>
      </c>
      <c r="Z1108" s="837">
        <f t="shared" si="32"/>
        <v>0.7068999999999882</v>
      </c>
    </row>
    <row r="1109" spans="12:26" s="292" customFormat="1" x14ac:dyDescent="0.2">
      <c r="L1109" s="279"/>
      <c r="M1109" s="279"/>
      <c r="N1109" s="279"/>
      <c r="O1109" s="279"/>
      <c r="P1109" s="838"/>
      <c r="Q1109" s="838"/>
      <c r="R1109" s="838"/>
      <c r="S1109" s="838"/>
      <c r="U1109" s="371"/>
      <c r="Y1109" s="371" t="s">
        <v>99</v>
      </c>
      <c r="Z1109" s="837">
        <f t="shared" si="32"/>
        <v>0.70699999999998819</v>
      </c>
    </row>
    <row r="1110" spans="12:26" s="292" customFormat="1" x14ac:dyDescent="0.2">
      <c r="L1110" s="279"/>
      <c r="M1110" s="279"/>
      <c r="N1110" s="279"/>
      <c r="O1110" s="279"/>
      <c r="P1110" s="838"/>
      <c r="Q1110" s="838"/>
      <c r="R1110" s="838"/>
      <c r="S1110" s="838"/>
      <c r="U1110" s="371"/>
      <c r="Y1110" s="371" t="s">
        <v>99</v>
      </c>
      <c r="Z1110" s="837">
        <f t="shared" si="32"/>
        <v>0.70709999999998818</v>
      </c>
    </row>
    <row r="1111" spans="12:26" s="292" customFormat="1" x14ac:dyDescent="0.2">
      <c r="L1111" s="279"/>
      <c r="M1111" s="279"/>
      <c r="N1111" s="279"/>
      <c r="O1111" s="279"/>
      <c r="P1111" s="838"/>
      <c r="Q1111" s="838"/>
      <c r="R1111" s="838"/>
      <c r="S1111" s="838"/>
      <c r="U1111" s="371"/>
      <c r="Y1111" s="371" t="s">
        <v>99</v>
      </c>
      <c r="Z1111" s="837">
        <f t="shared" si="32"/>
        <v>0.70719999999998817</v>
      </c>
    </row>
    <row r="1112" spans="12:26" s="292" customFormat="1" x14ac:dyDescent="0.2">
      <c r="L1112" s="279"/>
      <c r="M1112" s="279"/>
      <c r="N1112" s="279"/>
      <c r="O1112" s="279"/>
      <c r="P1112" s="838"/>
      <c r="Q1112" s="838"/>
      <c r="R1112" s="838"/>
      <c r="S1112" s="838"/>
      <c r="U1112" s="371"/>
      <c r="Y1112" s="371" t="s">
        <v>99</v>
      </c>
      <c r="Z1112" s="837">
        <f t="shared" si="32"/>
        <v>0.70729999999998816</v>
      </c>
    </row>
    <row r="1113" spans="12:26" s="292" customFormat="1" x14ac:dyDescent="0.2">
      <c r="L1113" s="279"/>
      <c r="M1113" s="279"/>
      <c r="N1113" s="279"/>
      <c r="O1113" s="279"/>
      <c r="P1113" s="838"/>
      <c r="Q1113" s="838"/>
      <c r="R1113" s="838"/>
      <c r="S1113" s="838"/>
      <c r="U1113" s="371"/>
      <c r="Y1113" s="371" t="s">
        <v>99</v>
      </c>
      <c r="Z1113" s="837">
        <f t="shared" si="32"/>
        <v>0.70739999999998815</v>
      </c>
    </row>
    <row r="1114" spans="12:26" s="292" customFormat="1" x14ac:dyDescent="0.2">
      <c r="L1114" s="279"/>
      <c r="M1114" s="279"/>
      <c r="N1114" s="279"/>
      <c r="O1114" s="279"/>
      <c r="P1114" s="838"/>
      <c r="Q1114" s="838"/>
      <c r="R1114" s="838"/>
      <c r="S1114" s="838"/>
      <c r="U1114" s="371"/>
      <c r="Y1114" s="371" t="s">
        <v>99</v>
      </c>
      <c r="Z1114" s="837">
        <f t="shared" si="32"/>
        <v>0.70749999999998814</v>
      </c>
    </row>
    <row r="1115" spans="12:26" s="292" customFormat="1" x14ac:dyDescent="0.2">
      <c r="L1115" s="279"/>
      <c r="M1115" s="279"/>
      <c r="N1115" s="279"/>
      <c r="O1115" s="279"/>
      <c r="P1115" s="838"/>
      <c r="Q1115" s="838"/>
      <c r="R1115" s="838"/>
      <c r="S1115" s="838"/>
      <c r="U1115" s="371"/>
      <c r="Y1115" s="371" t="s">
        <v>99</v>
      </c>
      <c r="Z1115" s="837">
        <f t="shared" si="32"/>
        <v>0.70759999999998813</v>
      </c>
    </row>
    <row r="1116" spans="12:26" s="292" customFormat="1" x14ac:dyDescent="0.2">
      <c r="L1116" s="279"/>
      <c r="M1116" s="279"/>
      <c r="N1116" s="279"/>
      <c r="O1116" s="279"/>
      <c r="P1116" s="838"/>
      <c r="Q1116" s="838"/>
      <c r="R1116" s="838"/>
      <c r="S1116" s="838"/>
      <c r="U1116" s="371"/>
      <c r="Y1116" s="371" t="s">
        <v>99</v>
      </c>
      <c r="Z1116" s="837">
        <f t="shared" si="32"/>
        <v>0.70769999999998812</v>
      </c>
    </row>
    <row r="1117" spans="12:26" s="292" customFormat="1" x14ac:dyDescent="0.2">
      <c r="L1117" s="279"/>
      <c r="M1117" s="279"/>
      <c r="N1117" s="279"/>
      <c r="O1117" s="279"/>
      <c r="P1117" s="838"/>
      <c r="Q1117" s="838"/>
      <c r="R1117" s="838"/>
      <c r="S1117" s="838"/>
      <c r="U1117" s="371"/>
      <c r="Y1117" s="371" t="s">
        <v>99</v>
      </c>
      <c r="Z1117" s="837">
        <f t="shared" si="32"/>
        <v>0.70779999999998811</v>
      </c>
    </row>
    <row r="1118" spans="12:26" s="292" customFormat="1" x14ac:dyDescent="0.2">
      <c r="L1118" s="279"/>
      <c r="M1118" s="279"/>
      <c r="N1118" s="279"/>
      <c r="O1118" s="279"/>
      <c r="P1118" s="838"/>
      <c r="Q1118" s="838"/>
      <c r="R1118" s="838"/>
      <c r="S1118" s="838"/>
      <c r="U1118" s="371"/>
      <c r="Y1118" s="371" t="s">
        <v>99</v>
      </c>
      <c r="Z1118" s="837">
        <f t="shared" si="32"/>
        <v>0.70789999999998809</v>
      </c>
    </row>
    <row r="1119" spans="12:26" s="292" customFormat="1" x14ac:dyDescent="0.2">
      <c r="L1119" s="279"/>
      <c r="M1119" s="279"/>
      <c r="N1119" s="279"/>
      <c r="O1119" s="279"/>
      <c r="P1119" s="838"/>
      <c r="Q1119" s="838"/>
      <c r="R1119" s="838"/>
      <c r="S1119" s="838"/>
      <c r="U1119" s="371"/>
      <c r="Y1119" s="371" t="s">
        <v>99</v>
      </c>
      <c r="Z1119" s="837">
        <f t="shared" si="32"/>
        <v>0.70799999999998808</v>
      </c>
    </row>
    <row r="1120" spans="12:26" s="292" customFormat="1" x14ac:dyDescent="0.2">
      <c r="L1120" s="279"/>
      <c r="M1120" s="279"/>
      <c r="N1120" s="279"/>
      <c r="O1120" s="279"/>
      <c r="P1120" s="838"/>
      <c r="Q1120" s="838"/>
      <c r="R1120" s="838"/>
      <c r="S1120" s="838"/>
      <c r="U1120" s="371"/>
      <c r="Y1120" s="371" t="s">
        <v>99</v>
      </c>
      <c r="Z1120" s="837">
        <f t="shared" si="32"/>
        <v>0.70809999999998807</v>
      </c>
    </row>
    <row r="1121" spans="12:26" s="292" customFormat="1" x14ac:dyDescent="0.2">
      <c r="L1121" s="279"/>
      <c r="M1121" s="279"/>
      <c r="N1121" s="279"/>
      <c r="O1121" s="279"/>
      <c r="P1121" s="838"/>
      <c r="Q1121" s="838"/>
      <c r="R1121" s="838"/>
      <c r="S1121" s="838"/>
      <c r="U1121" s="371"/>
      <c r="Y1121" s="371" t="s">
        <v>99</v>
      </c>
      <c r="Z1121" s="837">
        <f t="shared" si="32"/>
        <v>0.70819999999998806</v>
      </c>
    </row>
    <row r="1122" spans="12:26" s="292" customFormat="1" x14ac:dyDescent="0.2">
      <c r="L1122" s="279"/>
      <c r="M1122" s="279"/>
      <c r="N1122" s="279"/>
      <c r="O1122" s="279"/>
      <c r="P1122" s="838"/>
      <c r="Q1122" s="838"/>
      <c r="R1122" s="838"/>
      <c r="S1122" s="838"/>
      <c r="U1122" s="371"/>
      <c r="Y1122" s="371" t="s">
        <v>99</v>
      </c>
      <c r="Z1122" s="837">
        <f t="shared" si="32"/>
        <v>0.70829999999998805</v>
      </c>
    </row>
    <row r="1123" spans="12:26" s="292" customFormat="1" x14ac:dyDescent="0.2">
      <c r="L1123" s="279"/>
      <c r="M1123" s="279"/>
      <c r="N1123" s="279"/>
      <c r="O1123" s="279"/>
      <c r="P1123" s="838"/>
      <c r="Q1123" s="838"/>
      <c r="R1123" s="838"/>
      <c r="S1123" s="838"/>
      <c r="U1123" s="371"/>
      <c r="Y1123" s="371" t="s">
        <v>99</v>
      </c>
      <c r="Z1123" s="837">
        <f t="shared" si="32"/>
        <v>0.70839999999998804</v>
      </c>
    </row>
    <row r="1124" spans="12:26" s="292" customFormat="1" x14ac:dyDescent="0.2">
      <c r="L1124" s="279"/>
      <c r="M1124" s="279"/>
      <c r="N1124" s="279"/>
      <c r="O1124" s="279"/>
      <c r="P1124" s="838"/>
      <c r="Q1124" s="838"/>
      <c r="R1124" s="838"/>
      <c r="S1124" s="838"/>
      <c r="U1124" s="371"/>
      <c r="Y1124" s="371" t="s">
        <v>99</v>
      </c>
      <c r="Z1124" s="837">
        <f t="shared" si="32"/>
        <v>0.70849999999998803</v>
      </c>
    </row>
    <row r="1125" spans="12:26" s="292" customFormat="1" x14ac:dyDescent="0.2">
      <c r="L1125" s="279"/>
      <c r="M1125" s="279"/>
      <c r="N1125" s="279"/>
      <c r="O1125" s="279"/>
      <c r="P1125" s="838"/>
      <c r="Q1125" s="838"/>
      <c r="R1125" s="838"/>
      <c r="S1125" s="838"/>
      <c r="U1125" s="371"/>
      <c r="Y1125" s="371" t="s">
        <v>99</v>
      </c>
      <c r="Z1125" s="837">
        <f t="shared" si="32"/>
        <v>0.70859999999998802</v>
      </c>
    </row>
    <row r="1126" spans="12:26" s="292" customFormat="1" x14ac:dyDescent="0.2">
      <c r="L1126" s="279"/>
      <c r="M1126" s="279"/>
      <c r="N1126" s="279"/>
      <c r="O1126" s="279"/>
      <c r="P1126" s="838"/>
      <c r="Q1126" s="838"/>
      <c r="R1126" s="838"/>
      <c r="S1126" s="838"/>
      <c r="U1126" s="371"/>
      <c r="Y1126" s="371" t="s">
        <v>99</v>
      </c>
      <c r="Z1126" s="837">
        <f t="shared" si="32"/>
        <v>0.70869999999998801</v>
      </c>
    </row>
    <row r="1127" spans="12:26" s="292" customFormat="1" x14ac:dyDescent="0.2">
      <c r="L1127" s="279"/>
      <c r="M1127" s="279"/>
      <c r="N1127" s="279"/>
      <c r="O1127" s="279"/>
      <c r="P1127" s="838"/>
      <c r="Q1127" s="838"/>
      <c r="R1127" s="838"/>
      <c r="S1127" s="838"/>
      <c r="U1127" s="371"/>
      <c r="Y1127" s="371" t="s">
        <v>99</v>
      </c>
      <c r="Z1127" s="837">
        <f t="shared" si="32"/>
        <v>0.708799999999988</v>
      </c>
    </row>
    <row r="1128" spans="12:26" s="292" customFormat="1" x14ac:dyDescent="0.2">
      <c r="L1128" s="279"/>
      <c r="M1128" s="279"/>
      <c r="N1128" s="279"/>
      <c r="O1128" s="279"/>
      <c r="P1128" s="838"/>
      <c r="Q1128" s="838"/>
      <c r="R1128" s="838"/>
      <c r="S1128" s="838"/>
      <c r="U1128" s="371"/>
      <c r="Y1128" s="371" t="s">
        <v>99</v>
      </c>
      <c r="Z1128" s="837">
        <f t="shared" si="32"/>
        <v>0.70889999999998798</v>
      </c>
    </row>
    <row r="1129" spans="12:26" s="292" customFormat="1" x14ac:dyDescent="0.2">
      <c r="L1129" s="279"/>
      <c r="M1129" s="279"/>
      <c r="N1129" s="279"/>
      <c r="O1129" s="279"/>
      <c r="P1129" s="838"/>
      <c r="Q1129" s="838"/>
      <c r="R1129" s="838"/>
      <c r="S1129" s="838"/>
      <c r="U1129" s="371"/>
      <c r="Y1129" s="371" t="s">
        <v>99</v>
      </c>
      <c r="Z1129" s="837">
        <f t="shared" ref="Z1129:Z1192" si="33">SUM(Z1128+0.01%)</f>
        <v>0.70899999999998797</v>
      </c>
    </row>
    <row r="1130" spans="12:26" s="292" customFormat="1" x14ac:dyDescent="0.2">
      <c r="L1130" s="279"/>
      <c r="M1130" s="279"/>
      <c r="N1130" s="279"/>
      <c r="O1130" s="279"/>
      <c r="P1130" s="838"/>
      <c r="Q1130" s="838"/>
      <c r="R1130" s="838"/>
      <c r="S1130" s="838"/>
      <c r="U1130" s="371"/>
      <c r="Y1130" s="371" t="s">
        <v>99</v>
      </c>
      <c r="Z1130" s="837">
        <f t="shared" si="33"/>
        <v>0.70909999999998796</v>
      </c>
    </row>
    <row r="1131" spans="12:26" s="292" customFormat="1" x14ac:dyDescent="0.2">
      <c r="L1131" s="279"/>
      <c r="M1131" s="279"/>
      <c r="N1131" s="279"/>
      <c r="O1131" s="279"/>
      <c r="P1131" s="838"/>
      <c r="Q1131" s="838"/>
      <c r="R1131" s="838"/>
      <c r="S1131" s="838"/>
      <c r="U1131" s="371"/>
      <c r="Y1131" s="371" t="s">
        <v>99</v>
      </c>
      <c r="Z1131" s="837">
        <f t="shared" si="33"/>
        <v>0.70919999999998795</v>
      </c>
    </row>
    <row r="1132" spans="12:26" s="292" customFormat="1" x14ac:dyDescent="0.2">
      <c r="L1132" s="279"/>
      <c r="M1132" s="279"/>
      <c r="N1132" s="279"/>
      <c r="O1132" s="279"/>
      <c r="P1132" s="838"/>
      <c r="Q1132" s="838"/>
      <c r="R1132" s="838"/>
      <c r="S1132" s="838"/>
      <c r="U1132" s="371"/>
      <c r="Y1132" s="371" t="s">
        <v>99</v>
      </c>
      <c r="Z1132" s="837">
        <f t="shared" si="33"/>
        <v>0.70929999999998794</v>
      </c>
    </row>
    <row r="1133" spans="12:26" s="292" customFormat="1" x14ac:dyDescent="0.2">
      <c r="L1133" s="279"/>
      <c r="M1133" s="279"/>
      <c r="N1133" s="279"/>
      <c r="O1133" s="279"/>
      <c r="P1133" s="838"/>
      <c r="Q1133" s="838"/>
      <c r="R1133" s="838"/>
      <c r="S1133" s="838"/>
      <c r="U1133" s="371"/>
      <c r="Y1133" s="371" t="s">
        <v>99</v>
      </c>
      <c r="Z1133" s="837">
        <f t="shared" si="33"/>
        <v>0.70939999999998793</v>
      </c>
    </row>
    <row r="1134" spans="12:26" s="292" customFormat="1" x14ac:dyDescent="0.2">
      <c r="L1134" s="279"/>
      <c r="M1134" s="279"/>
      <c r="N1134" s="279"/>
      <c r="O1134" s="279"/>
      <c r="P1134" s="838"/>
      <c r="Q1134" s="838"/>
      <c r="R1134" s="838"/>
      <c r="S1134" s="838"/>
      <c r="U1134" s="371"/>
      <c r="Y1134" s="371" t="s">
        <v>99</v>
      </c>
      <c r="Z1134" s="837">
        <f t="shared" si="33"/>
        <v>0.70949999999998792</v>
      </c>
    </row>
    <row r="1135" spans="12:26" s="292" customFormat="1" x14ac:dyDescent="0.2">
      <c r="L1135" s="279"/>
      <c r="M1135" s="279"/>
      <c r="N1135" s="279"/>
      <c r="O1135" s="279"/>
      <c r="P1135" s="838"/>
      <c r="Q1135" s="838"/>
      <c r="R1135" s="838"/>
      <c r="S1135" s="838"/>
      <c r="U1135" s="371"/>
      <c r="Y1135" s="371" t="s">
        <v>99</v>
      </c>
      <c r="Z1135" s="837">
        <f t="shared" si="33"/>
        <v>0.70959999999998791</v>
      </c>
    </row>
    <row r="1136" spans="12:26" s="292" customFormat="1" x14ac:dyDescent="0.2">
      <c r="L1136" s="279"/>
      <c r="M1136" s="279"/>
      <c r="N1136" s="279"/>
      <c r="O1136" s="279"/>
      <c r="P1136" s="838"/>
      <c r="Q1136" s="838"/>
      <c r="R1136" s="838"/>
      <c r="S1136" s="838"/>
      <c r="U1136" s="371"/>
      <c r="Y1136" s="371" t="s">
        <v>99</v>
      </c>
      <c r="Z1136" s="837">
        <f t="shared" si="33"/>
        <v>0.7096999999999879</v>
      </c>
    </row>
    <row r="1137" spans="12:26" s="292" customFormat="1" x14ac:dyDescent="0.2">
      <c r="L1137" s="279"/>
      <c r="M1137" s="279"/>
      <c r="N1137" s="279"/>
      <c r="O1137" s="279"/>
      <c r="P1137" s="838"/>
      <c r="Q1137" s="838"/>
      <c r="R1137" s="838"/>
      <c r="S1137" s="838"/>
      <c r="U1137" s="371"/>
      <c r="Y1137" s="371" t="s">
        <v>99</v>
      </c>
      <c r="Z1137" s="837">
        <f t="shared" si="33"/>
        <v>0.70979999999998789</v>
      </c>
    </row>
    <row r="1138" spans="12:26" s="292" customFormat="1" x14ac:dyDescent="0.2">
      <c r="L1138" s="279"/>
      <c r="M1138" s="279"/>
      <c r="N1138" s="279"/>
      <c r="O1138" s="279"/>
      <c r="P1138" s="838"/>
      <c r="Q1138" s="838"/>
      <c r="R1138" s="838"/>
      <c r="S1138" s="838"/>
      <c r="U1138" s="371"/>
      <c r="Y1138" s="371" t="s">
        <v>99</v>
      </c>
      <c r="Z1138" s="837">
        <f t="shared" si="33"/>
        <v>0.70989999999998787</v>
      </c>
    </row>
    <row r="1139" spans="12:26" s="292" customFormat="1" x14ac:dyDescent="0.2">
      <c r="L1139" s="279"/>
      <c r="M1139" s="279"/>
      <c r="N1139" s="279"/>
      <c r="O1139" s="279"/>
      <c r="P1139" s="838"/>
      <c r="Q1139" s="838"/>
      <c r="R1139" s="838"/>
      <c r="S1139" s="838"/>
      <c r="U1139" s="371"/>
      <c r="Y1139" s="371" t="s">
        <v>99</v>
      </c>
      <c r="Z1139" s="837">
        <f t="shared" si="33"/>
        <v>0.70999999999998786</v>
      </c>
    </row>
    <row r="1140" spans="12:26" s="292" customFormat="1" x14ac:dyDescent="0.2">
      <c r="L1140" s="279"/>
      <c r="M1140" s="279"/>
      <c r="N1140" s="279"/>
      <c r="O1140" s="279"/>
      <c r="P1140" s="838"/>
      <c r="Q1140" s="838"/>
      <c r="R1140" s="838"/>
      <c r="S1140" s="838"/>
      <c r="U1140" s="371"/>
      <c r="Y1140" s="371" t="s">
        <v>99</v>
      </c>
      <c r="Z1140" s="837">
        <f t="shared" si="33"/>
        <v>0.71009999999998785</v>
      </c>
    </row>
    <row r="1141" spans="12:26" s="292" customFormat="1" x14ac:dyDescent="0.2">
      <c r="L1141" s="279"/>
      <c r="M1141" s="279"/>
      <c r="N1141" s="279"/>
      <c r="O1141" s="279"/>
      <c r="P1141" s="838"/>
      <c r="Q1141" s="838"/>
      <c r="R1141" s="838"/>
      <c r="S1141" s="838"/>
      <c r="U1141" s="371"/>
      <c r="Y1141" s="371" t="s">
        <v>99</v>
      </c>
      <c r="Z1141" s="837">
        <f t="shared" si="33"/>
        <v>0.71019999999998784</v>
      </c>
    </row>
    <row r="1142" spans="12:26" s="292" customFormat="1" x14ac:dyDescent="0.2">
      <c r="L1142" s="279"/>
      <c r="M1142" s="279"/>
      <c r="N1142" s="279"/>
      <c r="O1142" s="279"/>
      <c r="P1142" s="838"/>
      <c r="Q1142" s="838"/>
      <c r="R1142" s="838"/>
      <c r="S1142" s="838"/>
      <c r="U1142" s="371"/>
      <c r="Y1142" s="371" t="s">
        <v>99</v>
      </c>
      <c r="Z1142" s="837">
        <f t="shared" si="33"/>
        <v>0.71029999999998783</v>
      </c>
    </row>
    <row r="1143" spans="12:26" s="292" customFormat="1" x14ac:dyDescent="0.2">
      <c r="L1143" s="279"/>
      <c r="M1143" s="279"/>
      <c r="N1143" s="279"/>
      <c r="O1143" s="279"/>
      <c r="P1143" s="838"/>
      <c r="Q1143" s="838"/>
      <c r="R1143" s="838"/>
      <c r="S1143" s="838"/>
      <c r="U1143" s="371"/>
      <c r="Y1143" s="371" t="s">
        <v>99</v>
      </c>
      <c r="Z1143" s="837">
        <f t="shared" si="33"/>
        <v>0.71039999999998782</v>
      </c>
    </row>
    <row r="1144" spans="12:26" s="292" customFormat="1" x14ac:dyDescent="0.2">
      <c r="L1144" s="279"/>
      <c r="M1144" s="279"/>
      <c r="N1144" s="279"/>
      <c r="O1144" s="279"/>
      <c r="P1144" s="838"/>
      <c r="Q1144" s="838"/>
      <c r="R1144" s="838"/>
      <c r="S1144" s="838"/>
      <c r="U1144" s="371"/>
      <c r="Y1144" s="371" t="s">
        <v>99</v>
      </c>
      <c r="Z1144" s="837">
        <f t="shared" si="33"/>
        <v>0.71049999999998781</v>
      </c>
    </row>
    <row r="1145" spans="12:26" s="292" customFormat="1" x14ac:dyDescent="0.2">
      <c r="L1145" s="279"/>
      <c r="M1145" s="279"/>
      <c r="N1145" s="279"/>
      <c r="O1145" s="279"/>
      <c r="P1145" s="838"/>
      <c r="Q1145" s="838"/>
      <c r="R1145" s="838"/>
      <c r="S1145" s="838"/>
      <c r="U1145" s="371"/>
      <c r="Y1145" s="371" t="s">
        <v>99</v>
      </c>
      <c r="Z1145" s="837">
        <f t="shared" si="33"/>
        <v>0.7105999999999878</v>
      </c>
    </row>
    <row r="1146" spans="12:26" s="292" customFormat="1" x14ac:dyDescent="0.2">
      <c r="L1146" s="279"/>
      <c r="M1146" s="279"/>
      <c r="N1146" s="279"/>
      <c r="O1146" s="279"/>
      <c r="P1146" s="838"/>
      <c r="Q1146" s="838"/>
      <c r="R1146" s="838"/>
      <c r="S1146" s="838"/>
      <c r="U1146" s="371"/>
      <c r="Y1146" s="371" t="s">
        <v>99</v>
      </c>
      <c r="Z1146" s="837">
        <f t="shared" si="33"/>
        <v>0.71069999999998779</v>
      </c>
    </row>
    <row r="1147" spans="12:26" s="292" customFormat="1" x14ac:dyDescent="0.2">
      <c r="L1147" s="279"/>
      <c r="M1147" s="279"/>
      <c r="N1147" s="279"/>
      <c r="O1147" s="279"/>
      <c r="P1147" s="838"/>
      <c r="Q1147" s="838"/>
      <c r="R1147" s="838"/>
      <c r="S1147" s="838"/>
      <c r="U1147" s="371"/>
      <c r="Y1147" s="371" t="s">
        <v>99</v>
      </c>
      <c r="Z1147" s="837">
        <f t="shared" si="33"/>
        <v>0.71079999999998777</v>
      </c>
    </row>
    <row r="1148" spans="12:26" s="292" customFormat="1" x14ac:dyDescent="0.2">
      <c r="L1148" s="279"/>
      <c r="M1148" s="279"/>
      <c r="N1148" s="279"/>
      <c r="O1148" s="279"/>
      <c r="P1148" s="838"/>
      <c r="Q1148" s="838"/>
      <c r="R1148" s="838"/>
      <c r="S1148" s="838"/>
      <c r="U1148" s="371"/>
      <c r="Y1148" s="371" t="s">
        <v>99</v>
      </c>
      <c r="Z1148" s="837">
        <f t="shared" si="33"/>
        <v>0.71089999999998776</v>
      </c>
    </row>
    <row r="1149" spans="12:26" s="292" customFormat="1" x14ac:dyDescent="0.2">
      <c r="L1149" s="279"/>
      <c r="M1149" s="279"/>
      <c r="N1149" s="279"/>
      <c r="O1149" s="279"/>
      <c r="P1149" s="838"/>
      <c r="Q1149" s="838"/>
      <c r="R1149" s="838"/>
      <c r="S1149" s="838"/>
      <c r="U1149" s="371"/>
      <c r="Y1149" s="371" t="s">
        <v>99</v>
      </c>
      <c r="Z1149" s="837">
        <f t="shared" si="33"/>
        <v>0.71099999999998775</v>
      </c>
    </row>
    <row r="1150" spans="12:26" s="292" customFormat="1" x14ac:dyDescent="0.2">
      <c r="L1150" s="279"/>
      <c r="M1150" s="279"/>
      <c r="N1150" s="279"/>
      <c r="O1150" s="279"/>
      <c r="P1150" s="838"/>
      <c r="Q1150" s="838"/>
      <c r="R1150" s="838"/>
      <c r="S1150" s="838"/>
      <c r="U1150" s="371"/>
      <c r="Y1150" s="371" t="s">
        <v>99</v>
      </c>
      <c r="Z1150" s="837">
        <f t="shared" si="33"/>
        <v>0.71109999999998774</v>
      </c>
    </row>
    <row r="1151" spans="12:26" s="292" customFormat="1" x14ac:dyDescent="0.2">
      <c r="L1151" s="279"/>
      <c r="M1151" s="279"/>
      <c r="N1151" s="279"/>
      <c r="O1151" s="279"/>
      <c r="P1151" s="838"/>
      <c r="Q1151" s="838"/>
      <c r="R1151" s="838"/>
      <c r="S1151" s="838"/>
      <c r="U1151" s="371"/>
      <c r="Y1151" s="371" t="s">
        <v>99</v>
      </c>
      <c r="Z1151" s="837">
        <f t="shared" si="33"/>
        <v>0.71119999999998773</v>
      </c>
    </row>
    <row r="1152" spans="12:26" s="292" customFormat="1" x14ac:dyDescent="0.2">
      <c r="L1152" s="279"/>
      <c r="M1152" s="279"/>
      <c r="N1152" s="279"/>
      <c r="O1152" s="279"/>
      <c r="P1152" s="838"/>
      <c r="Q1152" s="838"/>
      <c r="R1152" s="838"/>
      <c r="S1152" s="838"/>
      <c r="U1152" s="371"/>
      <c r="Y1152" s="371" t="s">
        <v>99</v>
      </c>
      <c r="Z1152" s="837">
        <f t="shared" si="33"/>
        <v>0.71129999999998772</v>
      </c>
    </row>
    <row r="1153" spans="12:26" s="292" customFormat="1" x14ac:dyDescent="0.2">
      <c r="L1153" s="279"/>
      <c r="M1153" s="279"/>
      <c r="N1153" s="279"/>
      <c r="O1153" s="279"/>
      <c r="P1153" s="838"/>
      <c r="Q1153" s="838"/>
      <c r="R1153" s="838"/>
      <c r="S1153" s="838"/>
      <c r="U1153" s="371"/>
      <c r="Y1153" s="371" t="s">
        <v>99</v>
      </c>
      <c r="Z1153" s="837">
        <f t="shared" si="33"/>
        <v>0.71139999999998771</v>
      </c>
    </row>
    <row r="1154" spans="12:26" s="292" customFormat="1" x14ac:dyDescent="0.2">
      <c r="L1154" s="279"/>
      <c r="M1154" s="279"/>
      <c r="N1154" s="279"/>
      <c r="O1154" s="279"/>
      <c r="P1154" s="838"/>
      <c r="Q1154" s="838"/>
      <c r="R1154" s="838"/>
      <c r="S1154" s="838"/>
      <c r="U1154" s="371"/>
      <c r="Y1154" s="371" t="s">
        <v>99</v>
      </c>
      <c r="Z1154" s="837">
        <f t="shared" si="33"/>
        <v>0.7114999999999877</v>
      </c>
    </row>
    <row r="1155" spans="12:26" s="292" customFormat="1" x14ac:dyDescent="0.2">
      <c r="L1155" s="279"/>
      <c r="M1155" s="279"/>
      <c r="N1155" s="279"/>
      <c r="O1155" s="279"/>
      <c r="P1155" s="838"/>
      <c r="Q1155" s="838"/>
      <c r="R1155" s="838"/>
      <c r="S1155" s="838"/>
      <c r="U1155" s="371"/>
      <c r="Y1155" s="371" t="s">
        <v>99</v>
      </c>
      <c r="Z1155" s="837">
        <f t="shared" si="33"/>
        <v>0.71159999999998769</v>
      </c>
    </row>
    <row r="1156" spans="12:26" s="292" customFormat="1" x14ac:dyDescent="0.2">
      <c r="L1156" s="279"/>
      <c r="M1156" s="279"/>
      <c r="N1156" s="279"/>
      <c r="O1156" s="279"/>
      <c r="P1156" s="838"/>
      <c r="Q1156" s="838"/>
      <c r="R1156" s="838"/>
      <c r="S1156" s="838"/>
      <c r="U1156" s="371"/>
      <c r="Y1156" s="371" t="s">
        <v>99</v>
      </c>
      <c r="Z1156" s="837">
        <f t="shared" si="33"/>
        <v>0.71169999999998768</v>
      </c>
    </row>
    <row r="1157" spans="12:26" s="292" customFormat="1" x14ac:dyDescent="0.2">
      <c r="L1157" s="279"/>
      <c r="M1157" s="279"/>
      <c r="N1157" s="279"/>
      <c r="O1157" s="279"/>
      <c r="P1157" s="838"/>
      <c r="Q1157" s="838"/>
      <c r="R1157" s="838"/>
      <c r="S1157" s="838"/>
      <c r="U1157" s="371"/>
      <c r="Y1157" s="371" t="s">
        <v>99</v>
      </c>
      <c r="Z1157" s="837">
        <f t="shared" si="33"/>
        <v>0.71179999999998766</v>
      </c>
    </row>
    <row r="1158" spans="12:26" s="292" customFormat="1" x14ac:dyDescent="0.2">
      <c r="L1158" s="279"/>
      <c r="M1158" s="279"/>
      <c r="N1158" s="279"/>
      <c r="O1158" s="279"/>
      <c r="P1158" s="838"/>
      <c r="Q1158" s="838"/>
      <c r="R1158" s="838"/>
      <c r="S1158" s="838"/>
      <c r="U1158" s="371"/>
      <c r="Y1158" s="371" t="s">
        <v>99</v>
      </c>
      <c r="Z1158" s="837">
        <f t="shared" si="33"/>
        <v>0.71189999999998765</v>
      </c>
    </row>
    <row r="1159" spans="12:26" s="292" customFormat="1" x14ac:dyDescent="0.2">
      <c r="L1159" s="279"/>
      <c r="M1159" s="279"/>
      <c r="N1159" s="279"/>
      <c r="O1159" s="279"/>
      <c r="P1159" s="838"/>
      <c r="Q1159" s="838"/>
      <c r="R1159" s="838"/>
      <c r="S1159" s="838"/>
      <c r="U1159" s="371"/>
      <c r="Y1159" s="371" t="s">
        <v>99</v>
      </c>
      <c r="Z1159" s="837">
        <f t="shared" si="33"/>
        <v>0.71199999999998764</v>
      </c>
    </row>
    <row r="1160" spans="12:26" s="292" customFormat="1" x14ac:dyDescent="0.2">
      <c r="L1160" s="279"/>
      <c r="M1160" s="279"/>
      <c r="N1160" s="279"/>
      <c r="O1160" s="279"/>
      <c r="P1160" s="838"/>
      <c r="Q1160" s="838"/>
      <c r="R1160" s="838"/>
      <c r="S1160" s="838"/>
      <c r="U1160" s="371"/>
      <c r="Y1160" s="371" t="s">
        <v>99</v>
      </c>
      <c r="Z1160" s="837">
        <f t="shared" si="33"/>
        <v>0.71209999999998763</v>
      </c>
    </row>
    <row r="1161" spans="12:26" s="292" customFormat="1" x14ac:dyDescent="0.2">
      <c r="L1161" s="279"/>
      <c r="M1161" s="279"/>
      <c r="N1161" s="279"/>
      <c r="O1161" s="279"/>
      <c r="P1161" s="838"/>
      <c r="Q1161" s="838"/>
      <c r="R1161" s="838"/>
      <c r="S1161" s="838"/>
      <c r="U1161" s="371"/>
      <c r="Y1161" s="371" t="s">
        <v>99</v>
      </c>
      <c r="Z1161" s="837">
        <f t="shared" si="33"/>
        <v>0.71219999999998762</v>
      </c>
    </row>
    <row r="1162" spans="12:26" s="292" customFormat="1" x14ac:dyDescent="0.2">
      <c r="L1162" s="279"/>
      <c r="M1162" s="279"/>
      <c r="N1162" s="279"/>
      <c r="O1162" s="279"/>
      <c r="P1162" s="838"/>
      <c r="Q1162" s="838"/>
      <c r="R1162" s="838"/>
      <c r="S1162" s="838"/>
      <c r="U1162" s="371"/>
      <c r="Y1162" s="371" t="s">
        <v>99</v>
      </c>
      <c r="Z1162" s="837">
        <f t="shared" si="33"/>
        <v>0.71229999999998761</v>
      </c>
    </row>
    <row r="1163" spans="12:26" s="292" customFormat="1" x14ac:dyDescent="0.2">
      <c r="L1163" s="279"/>
      <c r="M1163" s="279"/>
      <c r="N1163" s="279"/>
      <c r="O1163" s="279"/>
      <c r="P1163" s="838"/>
      <c r="Q1163" s="838"/>
      <c r="R1163" s="838"/>
      <c r="S1163" s="838"/>
      <c r="U1163" s="371"/>
      <c r="Y1163" s="371" t="s">
        <v>99</v>
      </c>
      <c r="Z1163" s="837">
        <f t="shared" si="33"/>
        <v>0.7123999999999876</v>
      </c>
    </row>
    <row r="1164" spans="12:26" s="292" customFormat="1" x14ac:dyDescent="0.2">
      <c r="L1164" s="279"/>
      <c r="M1164" s="279"/>
      <c r="N1164" s="279"/>
      <c r="O1164" s="279"/>
      <c r="P1164" s="838"/>
      <c r="Q1164" s="838"/>
      <c r="R1164" s="838"/>
      <c r="S1164" s="838"/>
      <c r="U1164" s="371"/>
      <c r="Y1164" s="371" t="s">
        <v>99</v>
      </c>
      <c r="Z1164" s="837">
        <f t="shared" si="33"/>
        <v>0.71249999999998759</v>
      </c>
    </row>
    <row r="1165" spans="12:26" s="292" customFormat="1" x14ac:dyDescent="0.2">
      <c r="L1165" s="279"/>
      <c r="M1165" s="279"/>
      <c r="N1165" s="279"/>
      <c r="O1165" s="279"/>
      <c r="P1165" s="838"/>
      <c r="Q1165" s="838"/>
      <c r="R1165" s="838"/>
      <c r="S1165" s="838"/>
      <c r="U1165" s="371"/>
      <c r="Y1165" s="371" t="s">
        <v>99</v>
      </c>
      <c r="Z1165" s="837">
        <f t="shared" si="33"/>
        <v>0.71259999999998758</v>
      </c>
    </row>
    <row r="1166" spans="12:26" s="292" customFormat="1" x14ac:dyDescent="0.2">
      <c r="L1166" s="279"/>
      <c r="M1166" s="279"/>
      <c r="N1166" s="279"/>
      <c r="O1166" s="279"/>
      <c r="P1166" s="838"/>
      <c r="Q1166" s="838"/>
      <c r="R1166" s="838"/>
      <c r="S1166" s="838"/>
      <c r="U1166" s="371"/>
      <c r="Y1166" s="371" t="s">
        <v>99</v>
      </c>
      <c r="Z1166" s="837">
        <f t="shared" si="33"/>
        <v>0.71269999999998757</v>
      </c>
    </row>
    <row r="1167" spans="12:26" s="292" customFormat="1" x14ac:dyDescent="0.2">
      <c r="L1167" s="279"/>
      <c r="M1167" s="279"/>
      <c r="N1167" s="279"/>
      <c r="O1167" s="279"/>
      <c r="P1167" s="838"/>
      <c r="Q1167" s="838"/>
      <c r="R1167" s="838"/>
      <c r="S1167" s="838"/>
      <c r="U1167" s="371"/>
      <c r="Y1167" s="371" t="s">
        <v>99</v>
      </c>
      <c r="Z1167" s="837">
        <f t="shared" si="33"/>
        <v>0.71279999999998755</v>
      </c>
    </row>
    <row r="1168" spans="12:26" s="292" customFormat="1" x14ac:dyDescent="0.2">
      <c r="L1168" s="279"/>
      <c r="M1168" s="279"/>
      <c r="N1168" s="279"/>
      <c r="O1168" s="279"/>
      <c r="P1168" s="838"/>
      <c r="Q1168" s="838"/>
      <c r="R1168" s="838"/>
      <c r="S1168" s="838"/>
      <c r="U1168" s="371"/>
      <c r="Y1168" s="371" t="s">
        <v>99</v>
      </c>
      <c r="Z1168" s="837">
        <f t="shared" si="33"/>
        <v>0.71289999999998754</v>
      </c>
    </row>
    <row r="1169" spans="12:26" s="292" customFormat="1" x14ac:dyDescent="0.2">
      <c r="L1169" s="279"/>
      <c r="M1169" s="279"/>
      <c r="N1169" s="279"/>
      <c r="O1169" s="279"/>
      <c r="P1169" s="838"/>
      <c r="Q1169" s="838"/>
      <c r="R1169" s="838"/>
      <c r="S1169" s="838"/>
      <c r="U1169" s="371"/>
      <c r="Y1169" s="371" t="s">
        <v>99</v>
      </c>
      <c r="Z1169" s="837">
        <f t="shared" si="33"/>
        <v>0.71299999999998753</v>
      </c>
    </row>
    <row r="1170" spans="12:26" s="292" customFormat="1" x14ac:dyDescent="0.2">
      <c r="L1170" s="279"/>
      <c r="M1170" s="279"/>
      <c r="N1170" s="279"/>
      <c r="O1170" s="279"/>
      <c r="P1170" s="838"/>
      <c r="Q1170" s="838"/>
      <c r="R1170" s="838"/>
      <c r="S1170" s="838"/>
      <c r="U1170" s="371"/>
      <c r="Y1170" s="371" t="s">
        <v>99</v>
      </c>
      <c r="Z1170" s="837">
        <f t="shared" si="33"/>
        <v>0.71309999999998752</v>
      </c>
    </row>
    <row r="1171" spans="12:26" s="292" customFormat="1" x14ac:dyDescent="0.2">
      <c r="L1171" s="279"/>
      <c r="M1171" s="279"/>
      <c r="N1171" s="279"/>
      <c r="O1171" s="279"/>
      <c r="P1171" s="838"/>
      <c r="Q1171" s="838"/>
      <c r="R1171" s="838"/>
      <c r="S1171" s="838"/>
      <c r="U1171" s="371"/>
      <c r="Y1171" s="371" t="s">
        <v>99</v>
      </c>
      <c r="Z1171" s="837">
        <f t="shared" si="33"/>
        <v>0.71319999999998751</v>
      </c>
    </row>
    <row r="1172" spans="12:26" s="292" customFormat="1" x14ac:dyDescent="0.2">
      <c r="L1172" s="279"/>
      <c r="M1172" s="279"/>
      <c r="N1172" s="279"/>
      <c r="O1172" s="279"/>
      <c r="P1172" s="838"/>
      <c r="Q1172" s="838"/>
      <c r="R1172" s="838"/>
      <c r="S1172" s="838"/>
      <c r="U1172" s="371"/>
      <c r="Y1172" s="371" t="s">
        <v>99</v>
      </c>
      <c r="Z1172" s="837">
        <f t="shared" si="33"/>
        <v>0.7132999999999875</v>
      </c>
    </row>
    <row r="1173" spans="12:26" s="292" customFormat="1" x14ac:dyDescent="0.2">
      <c r="L1173" s="279"/>
      <c r="M1173" s="279"/>
      <c r="N1173" s="279"/>
      <c r="O1173" s="279"/>
      <c r="P1173" s="838"/>
      <c r="Q1173" s="838"/>
      <c r="R1173" s="838"/>
      <c r="S1173" s="838"/>
      <c r="U1173" s="371"/>
      <c r="Y1173" s="371" t="s">
        <v>99</v>
      </c>
      <c r="Z1173" s="837">
        <f t="shared" si="33"/>
        <v>0.71339999999998749</v>
      </c>
    </row>
    <row r="1174" spans="12:26" s="292" customFormat="1" x14ac:dyDescent="0.2">
      <c r="L1174" s="279"/>
      <c r="M1174" s="279"/>
      <c r="N1174" s="279"/>
      <c r="O1174" s="279"/>
      <c r="P1174" s="838"/>
      <c r="Q1174" s="838"/>
      <c r="R1174" s="838"/>
      <c r="S1174" s="838"/>
      <c r="U1174" s="371"/>
      <c r="Y1174" s="371" t="s">
        <v>99</v>
      </c>
      <c r="Z1174" s="837">
        <f t="shared" si="33"/>
        <v>0.71349999999998748</v>
      </c>
    </row>
    <row r="1175" spans="12:26" s="292" customFormat="1" x14ac:dyDescent="0.2">
      <c r="L1175" s="279"/>
      <c r="M1175" s="279"/>
      <c r="N1175" s="279"/>
      <c r="O1175" s="279"/>
      <c r="P1175" s="838"/>
      <c r="Q1175" s="838"/>
      <c r="R1175" s="838"/>
      <c r="S1175" s="838"/>
      <c r="U1175" s="371"/>
      <c r="Y1175" s="371" t="s">
        <v>99</v>
      </c>
      <c r="Z1175" s="837">
        <f t="shared" si="33"/>
        <v>0.71359999999998747</v>
      </c>
    </row>
    <row r="1176" spans="12:26" s="292" customFormat="1" x14ac:dyDescent="0.2">
      <c r="L1176" s="279"/>
      <c r="M1176" s="279"/>
      <c r="N1176" s="279"/>
      <c r="O1176" s="279"/>
      <c r="P1176" s="838"/>
      <c r="Q1176" s="838"/>
      <c r="R1176" s="838"/>
      <c r="S1176" s="838"/>
      <c r="U1176" s="371"/>
      <c r="Y1176" s="371" t="s">
        <v>99</v>
      </c>
      <c r="Z1176" s="837">
        <f t="shared" si="33"/>
        <v>0.71369999999998746</v>
      </c>
    </row>
    <row r="1177" spans="12:26" s="292" customFormat="1" x14ac:dyDescent="0.2">
      <c r="L1177" s="279"/>
      <c r="M1177" s="279"/>
      <c r="N1177" s="279"/>
      <c r="O1177" s="279"/>
      <c r="P1177" s="838"/>
      <c r="Q1177" s="838"/>
      <c r="R1177" s="838"/>
      <c r="S1177" s="838"/>
      <c r="U1177" s="371"/>
      <c r="Y1177" s="371" t="s">
        <v>99</v>
      </c>
      <c r="Z1177" s="837">
        <f t="shared" si="33"/>
        <v>0.71379999999998744</v>
      </c>
    </row>
    <row r="1178" spans="12:26" s="292" customFormat="1" x14ac:dyDescent="0.2">
      <c r="L1178" s="279"/>
      <c r="M1178" s="279"/>
      <c r="N1178" s="279"/>
      <c r="O1178" s="279"/>
      <c r="P1178" s="838"/>
      <c r="Q1178" s="838"/>
      <c r="R1178" s="838"/>
      <c r="S1178" s="838"/>
      <c r="U1178" s="371"/>
      <c r="Y1178" s="371" t="s">
        <v>99</v>
      </c>
      <c r="Z1178" s="837">
        <f t="shared" si="33"/>
        <v>0.71389999999998743</v>
      </c>
    </row>
    <row r="1179" spans="12:26" s="292" customFormat="1" x14ac:dyDescent="0.2">
      <c r="L1179" s="279"/>
      <c r="M1179" s="279"/>
      <c r="N1179" s="279"/>
      <c r="O1179" s="279"/>
      <c r="P1179" s="838"/>
      <c r="Q1179" s="838"/>
      <c r="R1179" s="838"/>
      <c r="S1179" s="838"/>
      <c r="U1179" s="371"/>
      <c r="Y1179" s="371" t="s">
        <v>99</v>
      </c>
      <c r="Z1179" s="837">
        <f t="shared" si="33"/>
        <v>0.71399999999998742</v>
      </c>
    </row>
    <row r="1180" spans="12:26" s="292" customFormat="1" x14ac:dyDescent="0.2">
      <c r="L1180" s="279"/>
      <c r="M1180" s="279"/>
      <c r="N1180" s="279"/>
      <c r="O1180" s="279"/>
      <c r="P1180" s="838"/>
      <c r="Q1180" s="838"/>
      <c r="R1180" s="838"/>
      <c r="S1180" s="838"/>
      <c r="U1180" s="371"/>
      <c r="Y1180" s="371" t="s">
        <v>99</v>
      </c>
      <c r="Z1180" s="837">
        <f t="shared" si="33"/>
        <v>0.71409999999998741</v>
      </c>
    </row>
    <row r="1181" spans="12:26" s="292" customFormat="1" x14ac:dyDescent="0.2">
      <c r="L1181" s="279"/>
      <c r="M1181" s="279"/>
      <c r="N1181" s="279"/>
      <c r="O1181" s="279"/>
      <c r="P1181" s="838"/>
      <c r="Q1181" s="838"/>
      <c r="R1181" s="838"/>
      <c r="S1181" s="838"/>
      <c r="U1181" s="371"/>
      <c r="Y1181" s="371" t="s">
        <v>99</v>
      </c>
      <c r="Z1181" s="837">
        <f t="shared" si="33"/>
        <v>0.7141999999999874</v>
      </c>
    </row>
    <row r="1182" spans="12:26" s="292" customFormat="1" x14ac:dyDescent="0.2">
      <c r="L1182" s="279"/>
      <c r="M1182" s="279"/>
      <c r="N1182" s="279"/>
      <c r="O1182" s="279"/>
      <c r="P1182" s="838"/>
      <c r="Q1182" s="838"/>
      <c r="R1182" s="838"/>
      <c r="S1182" s="838"/>
      <c r="U1182" s="371"/>
      <c r="Y1182" s="371" t="s">
        <v>99</v>
      </c>
      <c r="Z1182" s="837">
        <f t="shared" si="33"/>
        <v>0.71429999999998739</v>
      </c>
    </row>
    <row r="1183" spans="12:26" s="292" customFormat="1" x14ac:dyDescent="0.2">
      <c r="L1183" s="279"/>
      <c r="M1183" s="279"/>
      <c r="N1183" s="279"/>
      <c r="O1183" s="279"/>
      <c r="P1183" s="838"/>
      <c r="Q1183" s="838"/>
      <c r="R1183" s="838"/>
      <c r="S1183" s="838"/>
      <c r="U1183" s="371"/>
      <c r="Y1183" s="371" t="s">
        <v>99</v>
      </c>
      <c r="Z1183" s="837">
        <f t="shared" si="33"/>
        <v>0.71439999999998738</v>
      </c>
    </row>
    <row r="1184" spans="12:26" s="292" customFormat="1" x14ac:dyDescent="0.2">
      <c r="L1184" s="279"/>
      <c r="M1184" s="279"/>
      <c r="N1184" s="279"/>
      <c r="O1184" s="279"/>
      <c r="P1184" s="838"/>
      <c r="Q1184" s="838"/>
      <c r="R1184" s="838"/>
      <c r="S1184" s="838"/>
      <c r="U1184" s="371"/>
      <c r="Y1184" s="371" t="s">
        <v>99</v>
      </c>
      <c r="Z1184" s="837">
        <f t="shared" si="33"/>
        <v>0.71449999999998737</v>
      </c>
    </row>
    <row r="1185" spans="12:26" s="292" customFormat="1" x14ac:dyDescent="0.2">
      <c r="L1185" s="279"/>
      <c r="M1185" s="279"/>
      <c r="N1185" s="279"/>
      <c r="O1185" s="279"/>
      <c r="P1185" s="838"/>
      <c r="Q1185" s="838"/>
      <c r="R1185" s="838"/>
      <c r="S1185" s="838"/>
      <c r="U1185" s="371"/>
      <c r="Y1185" s="371" t="s">
        <v>99</v>
      </c>
      <c r="Z1185" s="837">
        <f t="shared" si="33"/>
        <v>0.71459999999998736</v>
      </c>
    </row>
    <row r="1186" spans="12:26" s="292" customFormat="1" x14ac:dyDescent="0.2">
      <c r="L1186" s="279"/>
      <c r="M1186" s="279"/>
      <c r="N1186" s="279"/>
      <c r="O1186" s="279"/>
      <c r="P1186" s="838"/>
      <c r="Q1186" s="838"/>
      <c r="R1186" s="838"/>
      <c r="S1186" s="838"/>
      <c r="U1186" s="371"/>
      <c r="Y1186" s="371" t="s">
        <v>99</v>
      </c>
      <c r="Z1186" s="837">
        <f t="shared" si="33"/>
        <v>0.71469999999998735</v>
      </c>
    </row>
    <row r="1187" spans="12:26" s="292" customFormat="1" x14ac:dyDescent="0.2">
      <c r="L1187" s="279"/>
      <c r="M1187" s="279"/>
      <c r="N1187" s="279"/>
      <c r="O1187" s="279"/>
      <c r="P1187" s="838"/>
      <c r="Q1187" s="838"/>
      <c r="R1187" s="838"/>
      <c r="S1187" s="838"/>
      <c r="U1187" s="371"/>
      <c r="Y1187" s="371" t="s">
        <v>99</v>
      </c>
      <c r="Z1187" s="837">
        <f t="shared" si="33"/>
        <v>0.71479999999998733</v>
      </c>
    </row>
    <row r="1188" spans="12:26" s="292" customFormat="1" x14ac:dyDescent="0.2">
      <c r="L1188" s="279"/>
      <c r="M1188" s="279"/>
      <c r="N1188" s="279"/>
      <c r="O1188" s="279"/>
      <c r="P1188" s="838"/>
      <c r="Q1188" s="838"/>
      <c r="R1188" s="838"/>
      <c r="S1188" s="838"/>
      <c r="U1188" s="371"/>
      <c r="Y1188" s="371" t="s">
        <v>99</v>
      </c>
      <c r="Z1188" s="837">
        <f t="shared" si="33"/>
        <v>0.71489999999998732</v>
      </c>
    </row>
    <row r="1189" spans="12:26" s="292" customFormat="1" x14ac:dyDescent="0.2">
      <c r="L1189" s="279"/>
      <c r="M1189" s="279"/>
      <c r="N1189" s="279"/>
      <c r="O1189" s="279"/>
      <c r="P1189" s="838"/>
      <c r="Q1189" s="838"/>
      <c r="R1189" s="838"/>
      <c r="S1189" s="838"/>
      <c r="U1189" s="371"/>
      <c r="Y1189" s="371" t="s">
        <v>99</v>
      </c>
      <c r="Z1189" s="837">
        <f t="shared" si="33"/>
        <v>0.71499999999998731</v>
      </c>
    </row>
    <row r="1190" spans="12:26" s="292" customFormat="1" x14ac:dyDescent="0.2">
      <c r="L1190" s="279"/>
      <c r="M1190" s="279"/>
      <c r="N1190" s="279"/>
      <c r="O1190" s="279"/>
      <c r="P1190" s="838"/>
      <c r="Q1190" s="838"/>
      <c r="R1190" s="838"/>
      <c r="S1190" s="838"/>
      <c r="U1190" s="371"/>
      <c r="Y1190" s="371" t="s">
        <v>99</v>
      </c>
      <c r="Z1190" s="837">
        <f t="shared" si="33"/>
        <v>0.7150999999999873</v>
      </c>
    </row>
    <row r="1191" spans="12:26" s="292" customFormat="1" x14ac:dyDescent="0.2">
      <c r="L1191" s="279"/>
      <c r="M1191" s="279"/>
      <c r="N1191" s="279"/>
      <c r="O1191" s="279"/>
      <c r="P1191" s="838"/>
      <c r="Q1191" s="838"/>
      <c r="R1191" s="838"/>
      <c r="S1191" s="838"/>
      <c r="U1191" s="371"/>
      <c r="Y1191" s="371" t="s">
        <v>99</v>
      </c>
      <c r="Z1191" s="837">
        <f t="shared" si="33"/>
        <v>0.71519999999998729</v>
      </c>
    </row>
    <row r="1192" spans="12:26" s="292" customFormat="1" x14ac:dyDescent="0.2">
      <c r="L1192" s="279"/>
      <c r="M1192" s="279"/>
      <c r="N1192" s="279"/>
      <c r="O1192" s="279"/>
      <c r="P1192" s="838"/>
      <c r="Q1192" s="838"/>
      <c r="R1192" s="838"/>
      <c r="S1192" s="838"/>
      <c r="U1192" s="371"/>
      <c r="Y1192" s="371" t="s">
        <v>99</v>
      </c>
      <c r="Z1192" s="837">
        <f t="shared" si="33"/>
        <v>0.71529999999998728</v>
      </c>
    </row>
    <row r="1193" spans="12:26" s="292" customFormat="1" x14ac:dyDescent="0.2">
      <c r="L1193" s="279"/>
      <c r="M1193" s="279"/>
      <c r="N1193" s="279"/>
      <c r="O1193" s="279"/>
      <c r="P1193" s="838"/>
      <c r="Q1193" s="838"/>
      <c r="R1193" s="838"/>
      <c r="S1193" s="838"/>
      <c r="U1193" s="371"/>
      <c r="Y1193" s="371" t="s">
        <v>99</v>
      </c>
      <c r="Z1193" s="837">
        <f t="shared" ref="Z1193:Z1256" si="34">SUM(Z1192+0.01%)</f>
        <v>0.71539999999998727</v>
      </c>
    </row>
    <row r="1194" spans="12:26" s="292" customFormat="1" x14ac:dyDescent="0.2">
      <c r="L1194" s="279"/>
      <c r="M1194" s="279"/>
      <c r="N1194" s="279"/>
      <c r="O1194" s="279"/>
      <c r="P1194" s="838"/>
      <c r="Q1194" s="838"/>
      <c r="R1194" s="838"/>
      <c r="S1194" s="838"/>
      <c r="U1194" s="371"/>
      <c r="Y1194" s="371" t="s">
        <v>99</v>
      </c>
      <c r="Z1194" s="837">
        <f t="shared" si="34"/>
        <v>0.71549999999998726</v>
      </c>
    </row>
    <row r="1195" spans="12:26" s="292" customFormat="1" x14ac:dyDescent="0.2">
      <c r="L1195" s="279"/>
      <c r="M1195" s="279"/>
      <c r="N1195" s="279"/>
      <c r="O1195" s="279"/>
      <c r="P1195" s="838"/>
      <c r="Q1195" s="838"/>
      <c r="R1195" s="838"/>
      <c r="S1195" s="838"/>
      <c r="U1195" s="371"/>
      <c r="Y1195" s="371" t="s">
        <v>99</v>
      </c>
      <c r="Z1195" s="837">
        <f t="shared" si="34"/>
        <v>0.71559999999998725</v>
      </c>
    </row>
    <row r="1196" spans="12:26" s="292" customFormat="1" x14ac:dyDescent="0.2">
      <c r="L1196" s="279"/>
      <c r="M1196" s="279"/>
      <c r="N1196" s="279"/>
      <c r="O1196" s="279"/>
      <c r="P1196" s="838"/>
      <c r="Q1196" s="838"/>
      <c r="R1196" s="838"/>
      <c r="S1196" s="838"/>
      <c r="U1196" s="371"/>
      <c r="Y1196" s="371" t="s">
        <v>99</v>
      </c>
      <c r="Z1196" s="837">
        <f t="shared" si="34"/>
        <v>0.71569999999998724</v>
      </c>
    </row>
    <row r="1197" spans="12:26" s="292" customFormat="1" x14ac:dyDescent="0.2">
      <c r="L1197" s="279"/>
      <c r="M1197" s="279"/>
      <c r="N1197" s="279"/>
      <c r="O1197" s="279"/>
      <c r="P1197" s="838"/>
      <c r="Q1197" s="838"/>
      <c r="R1197" s="838"/>
      <c r="S1197" s="838"/>
      <c r="U1197" s="371"/>
      <c r="Y1197" s="371" t="s">
        <v>99</v>
      </c>
      <c r="Z1197" s="837">
        <f t="shared" si="34"/>
        <v>0.71579999999998722</v>
      </c>
    </row>
    <row r="1198" spans="12:26" s="292" customFormat="1" x14ac:dyDescent="0.2">
      <c r="L1198" s="279"/>
      <c r="M1198" s="279"/>
      <c r="N1198" s="279"/>
      <c r="O1198" s="279"/>
      <c r="P1198" s="838"/>
      <c r="Q1198" s="838"/>
      <c r="R1198" s="838"/>
      <c r="S1198" s="838"/>
      <c r="U1198" s="371"/>
      <c r="Y1198" s="371" t="s">
        <v>99</v>
      </c>
      <c r="Z1198" s="837">
        <f t="shared" si="34"/>
        <v>0.71589999999998721</v>
      </c>
    </row>
    <row r="1199" spans="12:26" s="292" customFormat="1" x14ac:dyDescent="0.2">
      <c r="L1199" s="279"/>
      <c r="M1199" s="279"/>
      <c r="N1199" s="279"/>
      <c r="O1199" s="279"/>
      <c r="P1199" s="838"/>
      <c r="Q1199" s="838"/>
      <c r="R1199" s="838"/>
      <c r="S1199" s="838"/>
      <c r="U1199" s="371"/>
      <c r="Y1199" s="371" t="s">
        <v>99</v>
      </c>
      <c r="Z1199" s="837">
        <f t="shared" si="34"/>
        <v>0.7159999999999872</v>
      </c>
    </row>
    <row r="1200" spans="12:26" s="292" customFormat="1" x14ac:dyDescent="0.2">
      <c r="L1200" s="279"/>
      <c r="M1200" s="279"/>
      <c r="N1200" s="279"/>
      <c r="O1200" s="279"/>
      <c r="P1200" s="838"/>
      <c r="Q1200" s="838"/>
      <c r="R1200" s="838"/>
      <c r="S1200" s="838"/>
      <c r="U1200" s="371"/>
      <c r="Y1200" s="371" t="s">
        <v>99</v>
      </c>
      <c r="Z1200" s="837">
        <f t="shared" si="34"/>
        <v>0.71609999999998719</v>
      </c>
    </row>
    <row r="1201" spans="12:26" s="292" customFormat="1" x14ac:dyDescent="0.2">
      <c r="L1201" s="279"/>
      <c r="M1201" s="279"/>
      <c r="N1201" s="279"/>
      <c r="O1201" s="279"/>
      <c r="P1201" s="838"/>
      <c r="Q1201" s="838"/>
      <c r="R1201" s="838"/>
      <c r="S1201" s="838"/>
      <c r="U1201" s="371"/>
      <c r="Y1201" s="371" t="s">
        <v>99</v>
      </c>
      <c r="Z1201" s="837">
        <f t="shared" si="34"/>
        <v>0.71619999999998718</v>
      </c>
    </row>
    <row r="1202" spans="12:26" s="292" customFormat="1" x14ac:dyDescent="0.2">
      <c r="L1202" s="279"/>
      <c r="M1202" s="279"/>
      <c r="N1202" s="279"/>
      <c r="O1202" s="279"/>
      <c r="P1202" s="838"/>
      <c r="Q1202" s="838"/>
      <c r="R1202" s="838"/>
      <c r="S1202" s="838"/>
      <c r="U1202" s="371"/>
      <c r="Y1202" s="371" t="s">
        <v>99</v>
      </c>
      <c r="Z1202" s="837">
        <f t="shared" si="34"/>
        <v>0.71629999999998717</v>
      </c>
    </row>
    <row r="1203" spans="12:26" s="292" customFormat="1" x14ac:dyDescent="0.2">
      <c r="L1203" s="279"/>
      <c r="M1203" s="279"/>
      <c r="N1203" s="279"/>
      <c r="O1203" s="279"/>
      <c r="P1203" s="838"/>
      <c r="Q1203" s="838"/>
      <c r="R1203" s="838"/>
      <c r="S1203" s="838"/>
      <c r="U1203" s="371"/>
      <c r="Y1203" s="371" t="s">
        <v>99</v>
      </c>
      <c r="Z1203" s="837">
        <f t="shared" si="34"/>
        <v>0.71639999999998716</v>
      </c>
    </row>
    <row r="1204" spans="12:26" s="292" customFormat="1" x14ac:dyDescent="0.2">
      <c r="L1204" s="279"/>
      <c r="M1204" s="279"/>
      <c r="N1204" s="279"/>
      <c r="O1204" s="279"/>
      <c r="P1204" s="838"/>
      <c r="Q1204" s="838"/>
      <c r="R1204" s="838"/>
      <c r="S1204" s="838"/>
      <c r="U1204" s="371"/>
      <c r="Y1204" s="371" t="s">
        <v>99</v>
      </c>
      <c r="Z1204" s="837">
        <f t="shared" si="34"/>
        <v>0.71649999999998715</v>
      </c>
    </row>
    <row r="1205" spans="12:26" s="292" customFormat="1" x14ac:dyDescent="0.2">
      <c r="L1205" s="279"/>
      <c r="M1205" s="279"/>
      <c r="N1205" s="279"/>
      <c r="O1205" s="279"/>
      <c r="P1205" s="838"/>
      <c r="Q1205" s="838"/>
      <c r="R1205" s="838"/>
      <c r="S1205" s="838"/>
      <c r="U1205" s="371"/>
      <c r="Y1205" s="371" t="s">
        <v>99</v>
      </c>
      <c r="Z1205" s="837">
        <f t="shared" si="34"/>
        <v>0.71659999999998714</v>
      </c>
    </row>
    <row r="1206" spans="12:26" s="292" customFormat="1" x14ac:dyDescent="0.2">
      <c r="L1206" s="279"/>
      <c r="M1206" s="279"/>
      <c r="N1206" s="279"/>
      <c r="O1206" s="279"/>
      <c r="P1206" s="838"/>
      <c r="Q1206" s="838"/>
      <c r="R1206" s="838"/>
      <c r="S1206" s="838"/>
      <c r="U1206" s="371"/>
      <c r="Y1206" s="371" t="s">
        <v>99</v>
      </c>
      <c r="Z1206" s="837">
        <f t="shared" si="34"/>
        <v>0.71669999999998713</v>
      </c>
    </row>
    <row r="1207" spans="12:26" s="292" customFormat="1" x14ac:dyDescent="0.2">
      <c r="L1207" s="279"/>
      <c r="M1207" s="279"/>
      <c r="N1207" s="279"/>
      <c r="O1207" s="279"/>
      <c r="P1207" s="838"/>
      <c r="Q1207" s="838"/>
      <c r="R1207" s="838"/>
      <c r="S1207" s="838"/>
      <c r="U1207" s="371"/>
      <c r="Y1207" s="371" t="s">
        <v>99</v>
      </c>
      <c r="Z1207" s="837">
        <f t="shared" si="34"/>
        <v>0.71679999999998711</v>
      </c>
    </row>
    <row r="1208" spans="12:26" s="292" customFormat="1" x14ac:dyDescent="0.2">
      <c r="L1208" s="279"/>
      <c r="M1208" s="279"/>
      <c r="N1208" s="279"/>
      <c r="O1208" s="279"/>
      <c r="P1208" s="838"/>
      <c r="Q1208" s="838"/>
      <c r="R1208" s="838"/>
      <c r="S1208" s="838"/>
      <c r="U1208" s="371"/>
      <c r="Y1208" s="371" t="s">
        <v>99</v>
      </c>
      <c r="Z1208" s="837">
        <f t="shared" si="34"/>
        <v>0.7168999999999871</v>
      </c>
    </row>
    <row r="1209" spans="12:26" s="292" customFormat="1" x14ac:dyDescent="0.2">
      <c r="L1209" s="279"/>
      <c r="M1209" s="279"/>
      <c r="N1209" s="279"/>
      <c r="O1209" s="279"/>
      <c r="P1209" s="838"/>
      <c r="Q1209" s="838"/>
      <c r="R1209" s="838"/>
      <c r="S1209" s="838"/>
      <c r="U1209" s="371"/>
      <c r="Y1209" s="371" t="s">
        <v>99</v>
      </c>
      <c r="Z1209" s="837">
        <f t="shared" si="34"/>
        <v>0.71699999999998709</v>
      </c>
    </row>
    <row r="1210" spans="12:26" s="292" customFormat="1" x14ac:dyDescent="0.2">
      <c r="L1210" s="279"/>
      <c r="M1210" s="279"/>
      <c r="N1210" s="279"/>
      <c r="O1210" s="279"/>
      <c r="P1210" s="838"/>
      <c r="Q1210" s="838"/>
      <c r="R1210" s="838"/>
      <c r="S1210" s="838"/>
      <c r="U1210" s="371"/>
      <c r="Y1210" s="371" t="s">
        <v>99</v>
      </c>
      <c r="Z1210" s="837">
        <f t="shared" si="34"/>
        <v>0.71709999999998708</v>
      </c>
    </row>
    <row r="1211" spans="12:26" s="292" customFormat="1" x14ac:dyDescent="0.2">
      <c r="L1211" s="279"/>
      <c r="M1211" s="279"/>
      <c r="N1211" s="279"/>
      <c r="O1211" s="279"/>
      <c r="P1211" s="838"/>
      <c r="Q1211" s="838"/>
      <c r="R1211" s="838"/>
      <c r="S1211" s="838"/>
      <c r="U1211" s="371"/>
      <c r="Y1211" s="371" t="s">
        <v>99</v>
      </c>
      <c r="Z1211" s="837">
        <f t="shared" si="34"/>
        <v>0.71719999999998707</v>
      </c>
    </row>
    <row r="1212" spans="12:26" s="292" customFormat="1" x14ac:dyDescent="0.2">
      <c r="L1212" s="279"/>
      <c r="M1212" s="279"/>
      <c r="N1212" s="279"/>
      <c r="O1212" s="279"/>
      <c r="P1212" s="838"/>
      <c r="Q1212" s="838"/>
      <c r="R1212" s="838"/>
      <c r="S1212" s="838"/>
      <c r="U1212" s="371"/>
      <c r="Y1212" s="371" t="s">
        <v>99</v>
      </c>
      <c r="Z1212" s="837">
        <f t="shared" si="34"/>
        <v>0.71729999999998706</v>
      </c>
    </row>
    <row r="1213" spans="12:26" s="292" customFormat="1" x14ac:dyDescent="0.2">
      <c r="L1213" s="279"/>
      <c r="M1213" s="279"/>
      <c r="N1213" s="279"/>
      <c r="O1213" s="279"/>
      <c r="P1213" s="838"/>
      <c r="Q1213" s="838"/>
      <c r="R1213" s="838"/>
      <c r="S1213" s="838"/>
      <c r="U1213" s="371"/>
      <c r="Y1213" s="371" t="s">
        <v>99</v>
      </c>
      <c r="Z1213" s="837">
        <f t="shared" si="34"/>
        <v>0.71739999999998705</v>
      </c>
    </row>
    <row r="1214" spans="12:26" s="292" customFormat="1" x14ac:dyDescent="0.2">
      <c r="L1214" s="279"/>
      <c r="M1214" s="279"/>
      <c r="N1214" s="279"/>
      <c r="O1214" s="279"/>
      <c r="P1214" s="838"/>
      <c r="Q1214" s="838"/>
      <c r="R1214" s="838"/>
      <c r="S1214" s="838"/>
      <c r="U1214" s="371"/>
      <c r="Y1214" s="371" t="s">
        <v>99</v>
      </c>
      <c r="Z1214" s="837">
        <f t="shared" si="34"/>
        <v>0.71749999999998704</v>
      </c>
    </row>
    <row r="1215" spans="12:26" s="292" customFormat="1" x14ac:dyDescent="0.2">
      <c r="L1215" s="279"/>
      <c r="M1215" s="279"/>
      <c r="N1215" s="279"/>
      <c r="O1215" s="279"/>
      <c r="P1215" s="838"/>
      <c r="Q1215" s="838"/>
      <c r="R1215" s="838"/>
      <c r="S1215" s="838"/>
      <c r="U1215" s="371"/>
      <c r="Y1215" s="371" t="s">
        <v>99</v>
      </c>
      <c r="Z1215" s="837">
        <f t="shared" si="34"/>
        <v>0.71759999999998703</v>
      </c>
    </row>
    <row r="1216" spans="12:26" s="292" customFormat="1" x14ac:dyDescent="0.2">
      <c r="L1216" s="279"/>
      <c r="M1216" s="279"/>
      <c r="N1216" s="279"/>
      <c r="O1216" s="279"/>
      <c r="P1216" s="838"/>
      <c r="Q1216" s="838"/>
      <c r="R1216" s="838"/>
      <c r="S1216" s="838"/>
      <c r="U1216" s="371"/>
      <c r="Y1216" s="371" t="s">
        <v>99</v>
      </c>
      <c r="Z1216" s="837">
        <f t="shared" si="34"/>
        <v>0.71769999999998702</v>
      </c>
    </row>
    <row r="1217" spans="12:26" s="292" customFormat="1" x14ac:dyDescent="0.2">
      <c r="L1217" s="279"/>
      <c r="M1217" s="279"/>
      <c r="N1217" s="279"/>
      <c r="O1217" s="279"/>
      <c r="P1217" s="838"/>
      <c r="Q1217" s="838"/>
      <c r="R1217" s="838"/>
      <c r="S1217" s="838"/>
      <c r="U1217" s="371"/>
      <c r="Y1217" s="371" t="s">
        <v>99</v>
      </c>
      <c r="Z1217" s="837">
        <f t="shared" si="34"/>
        <v>0.717799999999987</v>
      </c>
    </row>
    <row r="1218" spans="12:26" s="292" customFormat="1" x14ac:dyDescent="0.2">
      <c r="L1218" s="279"/>
      <c r="M1218" s="279"/>
      <c r="N1218" s="279"/>
      <c r="O1218" s="279"/>
      <c r="P1218" s="838"/>
      <c r="Q1218" s="838"/>
      <c r="R1218" s="838"/>
      <c r="S1218" s="838"/>
      <c r="U1218" s="371"/>
      <c r="Y1218" s="371" t="s">
        <v>99</v>
      </c>
      <c r="Z1218" s="837">
        <f t="shared" si="34"/>
        <v>0.71789999999998699</v>
      </c>
    </row>
    <row r="1219" spans="12:26" s="292" customFormat="1" x14ac:dyDescent="0.2">
      <c r="L1219" s="279"/>
      <c r="M1219" s="279"/>
      <c r="N1219" s="279"/>
      <c r="O1219" s="279"/>
      <c r="P1219" s="838"/>
      <c r="Q1219" s="838"/>
      <c r="R1219" s="838"/>
      <c r="S1219" s="838"/>
      <c r="U1219" s="371"/>
      <c r="Y1219" s="371" t="s">
        <v>99</v>
      </c>
      <c r="Z1219" s="837">
        <f t="shared" si="34"/>
        <v>0.71799999999998698</v>
      </c>
    </row>
    <row r="1220" spans="12:26" s="292" customFormat="1" x14ac:dyDescent="0.2">
      <c r="L1220" s="279"/>
      <c r="M1220" s="279"/>
      <c r="N1220" s="279"/>
      <c r="O1220" s="279"/>
      <c r="P1220" s="838"/>
      <c r="Q1220" s="838"/>
      <c r="R1220" s="838"/>
      <c r="S1220" s="838"/>
      <c r="U1220" s="371"/>
      <c r="Y1220" s="371" t="s">
        <v>99</v>
      </c>
      <c r="Z1220" s="837">
        <f t="shared" si="34"/>
        <v>0.71809999999998697</v>
      </c>
    </row>
    <row r="1221" spans="12:26" s="292" customFormat="1" x14ac:dyDescent="0.2">
      <c r="L1221" s="279"/>
      <c r="M1221" s="279"/>
      <c r="N1221" s="279"/>
      <c r="O1221" s="279"/>
      <c r="P1221" s="838"/>
      <c r="Q1221" s="838"/>
      <c r="R1221" s="838"/>
      <c r="S1221" s="838"/>
      <c r="U1221" s="371"/>
      <c r="Y1221" s="371" t="s">
        <v>99</v>
      </c>
      <c r="Z1221" s="837">
        <f t="shared" si="34"/>
        <v>0.71819999999998696</v>
      </c>
    </row>
    <row r="1222" spans="12:26" s="292" customFormat="1" x14ac:dyDescent="0.2">
      <c r="L1222" s="279"/>
      <c r="M1222" s="279"/>
      <c r="N1222" s="279"/>
      <c r="O1222" s="279"/>
      <c r="P1222" s="838"/>
      <c r="Q1222" s="838"/>
      <c r="R1222" s="838"/>
      <c r="S1222" s="838"/>
      <c r="U1222" s="371"/>
      <c r="Y1222" s="371" t="s">
        <v>99</v>
      </c>
      <c r="Z1222" s="837">
        <f t="shared" si="34"/>
        <v>0.71829999999998695</v>
      </c>
    </row>
    <row r="1223" spans="12:26" s="292" customFormat="1" x14ac:dyDescent="0.2">
      <c r="L1223" s="279"/>
      <c r="M1223" s="279"/>
      <c r="N1223" s="279"/>
      <c r="O1223" s="279"/>
      <c r="P1223" s="838"/>
      <c r="Q1223" s="838"/>
      <c r="R1223" s="838"/>
      <c r="S1223" s="838"/>
      <c r="U1223" s="371"/>
      <c r="Y1223" s="371" t="s">
        <v>99</v>
      </c>
      <c r="Z1223" s="837">
        <f t="shared" si="34"/>
        <v>0.71839999999998694</v>
      </c>
    </row>
    <row r="1224" spans="12:26" s="292" customFormat="1" x14ac:dyDescent="0.2">
      <c r="L1224" s="279"/>
      <c r="M1224" s="279"/>
      <c r="N1224" s="279"/>
      <c r="O1224" s="279"/>
      <c r="P1224" s="838"/>
      <c r="Q1224" s="838"/>
      <c r="R1224" s="838"/>
      <c r="S1224" s="838"/>
      <c r="U1224" s="371"/>
      <c r="Y1224" s="371" t="s">
        <v>99</v>
      </c>
      <c r="Z1224" s="837">
        <f t="shared" si="34"/>
        <v>0.71849999999998693</v>
      </c>
    </row>
    <row r="1225" spans="12:26" s="292" customFormat="1" x14ac:dyDescent="0.2">
      <c r="L1225" s="279"/>
      <c r="M1225" s="279"/>
      <c r="N1225" s="279"/>
      <c r="O1225" s="279"/>
      <c r="P1225" s="838"/>
      <c r="Q1225" s="838"/>
      <c r="R1225" s="838"/>
      <c r="S1225" s="838"/>
      <c r="U1225" s="371"/>
      <c r="Y1225" s="371" t="s">
        <v>99</v>
      </c>
      <c r="Z1225" s="837">
        <f t="shared" si="34"/>
        <v>0.71859999999998692</v>
      </c>
    </row>
    <row r="1226" spans="12:26" s="292" customFormat="1" x14ac:dyDescent="0.2">
      <c r="L1226" s="279"/>
      <c r="M1226" s="279"/>
      <c r="N1226" s="279"/>
      <c r="O1226" s="279"/>
      <c r="P1226" s="838"/>
      <c r="Q1226" s="838"/>
      <c r="R1226" s="838"/>
      <c r="S1226" s="838"/>
      <c r="U1226" s="371"/>
      <c r="Y1226" s="371" t="s">
        <v>99</v>
      </c>
      <c r="Z1226" s="837">
        <f t="shared" si="34"/>
        <v>0.7186999999999869</v>
      </c>
    </row>
    <row r="1227" spans="12:26" s="292" customFormat="1" x14ac:dyDescent="0.2">
      <c r="L1227" s="279"/>
      <c r="M1227" s="279"/>
      <c r="N1227" s="279"/>
      <c r="O1227" s="279"/>
      <c r="P1227" s="838"/>
      <c r="Q1227" s="838"/>
      <c r="R1227" s="838"/>
      <c r="S1227" s="838"/>
      <c r="U1227" s="371"/>
      <c r="Y1227" s="371" t="s">
        <v>99</v>
      </c>
      <c r="Z1227" s="837">
        <f t="shared" si="34"/>
        <v>0.71879999999998689</v>
      </c>
    </row>
    <row r="1228" spans="12:26" s="292" customFormat="1" x14ac:dyDescent="0.2">
      <c r="L1228" s="279"/>
      <c r="M1228" s="279"/>
      <c r="N1228" s="279"/>
      <c r="O1228" s="279"/>
      <c r="P1228" s="838"/>
      <c r="Q1228" s="838"/>
      <c r="R1228" s="838"/>
      <c r="S1228" s="838"/>
      <c r="U1228" s="371"/>
      <c r="Y1228" s="371" t="s">
        <v>99</v>
      </c>
      <c r="Z1228" s="837">
        <f t="shared" si="34"/>
        <v>0.71889999999998688</v>
      </c>
    </row>
    <row r="1229" spans="12:26" s="292" customFormat="1" x14ac:dyDescent="0.2">
      <c r="L1229" s="279"/>
      <c r="M1229" s="279"/>
      <c r="N1229" s="279"/>
      <c r="O1229" s="279"/>
      <c r="P1229" s="838"/>
      <c r="Q1229" s="838"/>
      <c r="R1229" s="838"/>
      <c r="S1229" s="838"/>
      <c r="U1229" s="371"/>
      <c r="Y1229" s="371" t="s">
        <v>99</v>
      </c>
      <c r="Z1229" s="837">
        <f t="shared" si="34"/>
        <v>0.71899999999998687</v>
      </c>
    </row>
    <row r="1230" spans="12:26" s="292" customFormat="1" x14ac:dyDescent="0.2">
      <c r="L1230" s="279"/>
      <c r="M1230" s="279"/>
      <c r="N1230" s="279"/>
      <c r="O1230" s="279"/>
      <c r="P1230" s="838"/>
      <c r="Q1230" s="838"/>
      <c r="R1230" s="838"/>
      <c r="S1230" s="838"/>
      <c r="U1230" s="371"/>
      <c r="Y1230" s="371" t="s">
        <v>99</v>
      </c>
      <c r="Z1230" s="837">
        <f t="shared" si="34"/>
        <v>0.71909999999998686</v>
      </c>
    </row>
    <row r="1231" spans="12:26" s="292" customFormat="1" x14ac:dyDescent="0.2">
      <c r="L1231" s="279"/>
      <c r="M1231" s="279"/>
      <c r="N1231" s="279"/>
      <c r="O1231" s="279"/>
      <c r="P1231" s="838"/>
      <c r="Q1231" s="838"/>
      <c r="R1231" s="838"/>
      <c r="S1231" s="838"/>
      <c r="U1231" s="371"/>
      <c r="Y1231" s="371" t="s">
        <v>99</v>
      </c>
      <c r="Z1231" s="837">
        <f t="shared" si="34"/>
        <v>0.71919999999998685</v>
      </c>
    </row>
    <row r="1232" spans="12:26" s="292" customFormat="1" x14ac:dyDescent="0.2">
      <c r="L1232" s="279"/>
      <c r="M1232" s="279"/>
      <c r="N1232" s="279"/>
      <c r="O1232" s="279"/>
      <c r="P1232" s="838"/>
      <c r="Q1232" s="838"/>
      <c r="R1232" s="838"/>
      <c r="S1232" s="838"/>
      <c r="U1232" s="371"/>
      <c r="Y1232" s="371" t="s">
        <v>99</v>
      </c>
      <c r="Z1232" s="837">
        <f t="shared" si="34"/>
        <v>0.71929999999998684</v>
      </c>
    </row>
    <row r="1233" spans="12:26" s="292" customFormat="1" x14ac:dyDescent="0.2">
      <c r="L1233" s="279"/>
      <c r="M1233" s="279"/>
      <c r="N1233" s="279"/>
      <c r="O1233" s="279"/>
      <c r="P1233" s="838"/>
      <c r="Q1233" s="838"/>
      <c r="R1233" s="838"/>
      <c r="S1233" s="838"/>
      <c r="U1233" s="371"/>
      <c r="Y1233" s="371" t="s">
        <v>99</v>
      </c>
      <c r="Z1233" s="837">
        <f t="shared" si="34"/>
        <v>0.71939999999998683</v>
      </c>
    </row>
    <row r="1234" spans="12:26" s="292" customFormat="1" x14ac:dyDescent="0.2">
      <c r="L1234" s="279"/>
      <c r="M1234" s="279"/>
      <c r="N1234" s="279"/>
      <c r="O1234" s="279"/>
      <c r="P1234" s="838"/>
      <c r="Q1234" s="838"/>
      <c r="R1234" s="838"/>
      <c r="S1234" s="838"/>
      <c r="U1234" s="371"/>
      <c r="Y1234" s="371" t="s">
        <v>99</v>
      </c>
      <c r="Z1234" s="837">
        <f t="shared" si="34"/>
        <v>0.71949999999998682</v>
      </c>
    </row>
    <row r="1235" spans="12:26" s="292" customFormat="1" x14ac:dyDescent="0.2">
      <c r="L1235" s="279"/>
      <c r="M1235" s="279"/>
      <c r="N1235" s="279"/>
      <c r="O1235" s="279"/>
      <c r="P1235" s="838"/>
      <c r="Q1235" s="838"/>
      <c r="R1235" s="838"/>
      <c r="S1235" s="838"/>
      <c r="U1235" s="371"/>
      <c r="Y1235" s="371" t="s">
        <v>99</v>
      </c>
      <c r="Z1235" s="837">
        <f t="shared" si="34"/>
        <v>0.71959999999998681</v>
      </c>
    </row>
    <row r="1236" spans="12:26" s="292" customFormat="1" x14ac:dyDescent="0.2">
      <c r="L1236" s="279"/>
      <c r="M1236" s="279"/>
      <c r="N1236" s="279"/>
      <c r="O1236" s="279"/>
      <c r="P1236" s="838"/>
      <c r="Q1236" s="838"/>
      <c r="R1236" s="838"/>
      <c r="S1236" s="838"/>
      <c r="U1236" s="371"/>
      <c r="Y1236" s="371" t="s">
        <v>99</v>
      </c>
      <c r="Z1236" s="837">
        <f t="shared" si="34"/>
        <v>0.71969999999998679</v>
      </c>
    </row>
    <row r="1237" spans="12:26" s="292" customFormat="1" x14ac:dyDescent="0.2">
      <c r="L1237" s="279"/>
      <c r="M1237" s="279"/>
      <c r="N1237" s="279"/>
      <c r="O1237" s="279"/>
      <c r="P1237" s="838"/>
      <c r="Q1237" s="838"/>
      <c r="R1237" s="838"/>
      <c r="S1237" s="838"/>
      <c r="U1237" s="371"/>
      <c r="Y1237" s="371" t="s">
        <v>99</v>
      </c>
      <c r="Z1237" s="837">
        <f t="shared" si="34"/>
        <v>0.71979999999998678</v>
      </c>
    </row>
    <row r="1238" spans="12:26" s="292" customFormat="1" x14ac:dyDescent="0.2">
      <c r="L1238" s="279"/>
      <c r="M1238" s="279"/>
      <c r="N1238" s="279"/>
      <c r="O1238" s="279"/>
      <c r="P1238" s="838"/>
      <c r="Q1238" s="838"/>
      <c r="R1238" s="838"/>
      <c r="S1238" s="838"/>
      <c r="U1238" s="371"/>
      <c r="Y1238" s="371" t="s">
        <v>99</v>
      </c>
      <c r="Z1238" s="837">
        <f t="shared" si="34"/>
        <v>0.71989999999998677</v>
      </c>
    </row>
    <row r="1239" spans="12:26" s="292" customFormat="1" x14ac:dyDescent="0.2">
      <c r="L1239" s="279"/>
      <c r="M1239" s="279"/>
      <c r="N1239" s="279"/>
      <c r="O1239" s="279"/>
      <c r="P1239" s="838"/>
      <c r="Q1239" s="838"/>
      <c r="R1239" s="838"/>
      <c r="S1239" s="838"/>
      <c r="U1239" s="371"/>
      <c r="Y1239" s="371" t="s">
        <v>99</v>
      </c>
      <c r="Z1239" s="837">
        <f t="shared" si="34"/>
        <v>0.71999999999998676</v>
      </c>
    </row>
    <row r="1240" spans="12:26" s="292" customFormat="1" x14ac:dyDescent="0.2">
      <c r="L1240" s="279"/>
      <c r="M1240" s="279"/>
      <c r="N1240" s="279"/>
      <c r="O1240" s="279"/>
      <c r="P1240" s="838"/>
      <c r="Q1240" s="838"/>
      <c r="R1240" s="838"/>
      <c r="S1240" s="838"/>
      <c r="U1240" s="371"/>
      <c r="Y1240" s="371" t="s">
        <v>99</v>
      </c>
      <c r="Z1240" s="837">
        <f t="shared" si="34"/>
        <v>0.72009999999998675</v>
      </c>
    </row>
    <row r="1241" spans="12:26" s="292" customFormat="1" x14ac:dyDescent="0.2">
      <c r="L1241" s="279"/>
      <c r="M1241" s="279"/>
      <c r="N1241" s="279"/>
      <c r="O1241" s="279"/>
      <c r="P1241" s="838"/>
      <c r="Q1241" s="838"/>
      <c r="R1241" s="838"/>
      <c r="S1241" s="838"/>
      <c r="U1241" s="371"/>
      <c r="Y1241" s="371" t="s">
        <v>99</v>
      </c>
      <c r="Z1241" s="837">
        <f t="shared" si="34"/>
        <v>0.72019999999998674</v>
      </c>
    </row>
    <row r="1242" spans="12:26" s="292" customFormat="1" x14ac:dyDescent="0.2">
      <c r="L1242" s="279"/>
      <c r="M1242" s="279"/>
      <c r="N1242" s="279"/>
      <c r="O1242" s="279"/>
      <c r="P1242" s="838"/>
      <c r="Q1242" s="838"/>
      <c r="R1242" s="838"/>
      <c r="S1242" s="838"/>
      <c r="U1242" s="371"/>
      <c r="Y1242" s="371" t="s">
        <v>99</v>
      </c>
      <c r="Z1242" s="837">
        <f t="shared" si="34"/>
        <v>0.72029999999998673</v>
      </c>
    </row>
    <row r="1243" spans="12:26" s="292" customFormat="1" x14ac:dyDescent="0.2">
      <c r="L1243" s="279"/>
      <c r="M1243" s="279"/>
      <c r="N1243" s="279"/>
      <c r="O1243" s="279"/>
      <c r="P1243" s="838"/>
      <c r="Q1243" s="838"/>
      <c r="R1243" s="838"/>
      <c r="S1243" s="838"/>
      <c r="U1243" s="371"/>
      <c r="Y1243" s="371" t="s">
        <v>99</v>
      </c>
      <c r="Z1243" s="837">
        <f t="shared" si="34"/>
        <v>0.72039999999998672</v>
      </c>
    </row>
    <row r="1244" spans="12:26" s="292" customFormat="1" x14ac:dyDescent="0.2">
      <c r="L1244" s="279"/>
      <c r="M1244" s="279"/>
      <c r="N1244" s="279"/>
      <c r="O1244" s="279"/>
      <c r="P1244" s="838"/>
      <c r="Q1244" s="838"/>
      <c r="R1244" s="838"/>
      <c r="S1244" s="838"/>
      <c r="U1244" s="371"/>
      <c r="Y1244" s="371" t="s">
        <v>99</v>
      </c>
      <c r="Z1244" s="837">
        <f t="shared" si="34"/>
        <v>0.72049999999998671</v>
      </c>
    </row>
    <row r="1245" spans="12:26" s="292" customFormat="1" x14ac:dyDescent="0.2">
      <c r="L1245" s="279"/>
      <c r="M1245" s="279"/>
      <c r="N1245" s="279"/>
      <c r="O1245" s="279"/>
      <c r="P1245" s="838"/>
      <c r="Q1245" s="838"/>
      <c r="R1245" s="838"/>
      <c r="S1245" s="838"/>
      <c r="U1245" s="371"/>
      <c r="Y1245" s="371" t="s">
        <v>99</v>
      </c>
      <c r="Z1245" s="837">
        <f t="shared" si="34"/>
        <v>0.7205999999999867</v>
      </c>
    </row>
    <row r="1246" spans="12:26" s="292" customFormat="1" x14ac:dyDescent="0.2">
      <c r="L1246" s="279"/>
      <c r="M1246" s="279"/>
      <c r="N1246" s="279"/>
      <c r="O1246" s="279"/>
      <c r="P1246" s="838"/>
      <c r="Q1246" s="838"/>
      <c r="R1246" s="838"/>
      <c r="S1246" s="838"/>
      <c r="U1246" s="371"/>
      <c r="Y1246" s="371" t="s">
        <v>99</v>
      </c>
      <c r="Z1246" s="837">
        <f t="shared" si="34"/>
        <v>0.72069999999998668</v>
      </c>
    </row>
    <row r="1247" spans="12:26" s="292" customFormat="1" x14ac:dyDescent="0.2">
      <c r="L1247" s="279"/>
      <c r="M1247" s="279"/>
      <c r="N1247" s="279"/>
      <c r="O1247" s="279"/>
      <c r="P1247" s="838"/>
      <c r="Q1247" s="838"/>
      <c r="R1247" s="838"/>
      <c r="S1247" s="838"/>
      <c r="U1247" s="371"/>
      <c r="Y1247" s="371" t="s">
        <v>99</v>
      </c>
      <c r="Z1247" s="837">
        <f t="shared" si="34"/>
        <v>0.72079999999998667</v>
      </c>
    </row>
    <row r="1248" spans="12:26" s="292" customFormat="1" x14ac:dyDescent="0.2">
      <c r="L1248" s="279"/>
      <c r="M1248" s="279"/>
      <c r="N1248" s="279"/>
      <c r="O1248" s="279"/>
      <c r="P1248" s="838"/>
      <c r="Q1248" s="838"/>
      <c r="R1248" s="838"/>
      <c r="S1248" s="838"/>
      <c r="U1248" s="371"/>
      <c r="Y1248" s="371" t="s">
        <v>99</v>
      </c>
      <c r="Z1248" s="837">
        <f t="shared" si="34"/>
        <v>0.72089999999998666</v>
      </c>
    </row>
    <row r="1249" spans="12:26" s="292" customFormat="1" x14ac:dyDescent="0.2">
      <c r="L1249" s="279"/>
      <c r="M1249" s="279"/>
      <c r="N1249" s="279"/>
      <c r="O1249" s="279"/>
      <c r="P1249" s="838"/>
      <c r="Q1249" s="838"/>
      <c r="R1249" s="838"/>
      <c r="S1249" s="838"/>
      <c r="U1249" s="371"/>
      <c r="Y1249" s="371" t="s">
        <v>99</v>
      </c>
      <c r="Z1249" s="837">
        <f t="shared" si="34"/>
        <v>0.72099999999998665</v>
      </c>
    </row>
    <row r="1250" spans="12:26" s="292" customFormat="1" x14ac:dyDescent="0.2">
      <c r="L1250" s="279"/>
      <c r="M1250" s="279"/>
      <c r="N1250" s="279"/>
      <c r="O1250" s="279"/>
      <c r="P1250" s="838"/>
      <c r="Q1250" s="838"/>
      <c r="R1250" s="838"/>
      <c r="S1250" s="838"/>
      <c r="U1250" s="371"/>
      <c r="Y1250" s="371" t="s">
        <v>99</v>
      </c>
      <c r="Z1250" s="837">
        <f t="shared" si="34"/>
        <v>0.72109999999998664</v>
      </c>
    </row>
    <row r="1251" spans="12:26" s="292" customFormat="1" x14ac:dyDescent="0.2">
      <c r="L1251" s="279"/>
      <c r="M1251" s="279"/>
      <c r="N1251" s="279"/>
      <c r="O1251" s="279"/>
      <c r="P1251" s="838"/>
      <c r="Q1251" s="838"/>
      <c r="R1251" s="838"/>
      <c r="S1251" s="838"/>
      <c r="U1251" s="371"/>
      <c r="Y1251" s="371" t="s">
        <v>99</v>
      </c>
      <c r="Z1251" s="837">
        <f t="shared" si="34"/>
        <v>0.72119999999998663</v>
      </c>
    </row>
    <row r="1252" spans="12:26" s="292" customFormat="1" x14ac:dyDescent="0.2">
      <c r="L1252" s="279"/>
      <c r="M1252" s="279"/>
      <c r="N1252" s="279"/>
      <c r="O1252" s="279"/>
      <c r="P1252" s="838"/>
      <c r="Q1252" s="838"/>
      <c r="R1252" s="838"/>
      <c r="S1252" s="838"/>
      <c r="U1252" s="371"/>
      <c r="Y1252" s="371" t="s">
        <v>99</v>
      </c>
      <c r="Z1252" s="837">
        <f t="shared" si="34"/>
        <v>0.72129999999998662</v>
      </c>
    </row>
    <row r="1253" spans="12:26" s="292" customFormat="1" x14ac:dyDescent="0.2">
      <c r="L1253" s="279"/>
      <c r="M1253" s="279"/>
      <c r="N1253" s="279"/>
      <c r="O1253" s="279"/>
      <c r="P1253" s="838"/>
      <c r="Q1253" s="838"/>
      <c r="R1253" s="838"/>
      <c r="S1253" s="838"/>
      <c r="U1253" s="371"/>
      <c r="Y1253" s="371" t="s">
        <v>99</v>
      </c>
      <c r="Z1253" s="837">
        <f t="shared" si="34"/>
        <v>0.72139999999998661</v>
      </c>
    </row>
    <row r="1254" spans="12:26" s="292" customFormat="1" x14ac:dyDescent="0.2">
      <c r="L1254" s="279"/>
      <c r="M1254" s="279"/>
      <c r="N1254" s="279"/>
      <c r="O1254" s="279"/>
      <c r="P1254" s="838"/>
      <c r="Q1254" s="838"/>
      <c r="R1254" s="838"/>
      <c r="S1254" s="838"/>
      <c r="U1254" s="371"/>
      <c r="Y1254" s="371" t="s">
        <v>99</v>
      </c>
      <c r="Z1254" s="837">
        <f t="shared" si="34"/>
        <v>0.7214999999999866</v>
      </c>
    </row>
    <row r="1255" spans="12:26" s="292" customFormat="1" x14ac:dyDescent="0.2">
      <c r="L1255" s="279"/>
      <c r="M1255" s="279"/>
      <c r="N1255" s="279"/>
      <c r="O1255" s="279"/>
      <c r="P1255" s="838"/>
      <c r="Q1255" s="838"/>
      <c r="R1255" s="838"/>
      <c r="S1255" s="838"/>
      <c r="U1255" s="371"/>
      <c r="Y1255" s="371" t="s">
        <v>99</v>
      </c>
      <c r="Z1255" s="837">
        <f t="shared" si="34"/>
        <v>0.72159999999998659</v>
      </c>
    </row>
    <row r="1256" spans="12:26" s="292" customFormat="1" x14ac:dyDescent="0.2">
      <c r="L1256" s="279"/>
      <c r="M1256" s="279"/>
      <c r="N1256" s="279"/>
      <c r="O1256" s="279"/>
      <c r="P1256" s="838"/>
      <c r="Q1256" s="838"/>
      <c r="R1256" s="838"/>
      <c r="S1256" s="838"/>
      <c r="U1256" s="371"/>
      <c r="Y1256" s="371" t="s">
        <v>99</v>
      </c>
      <c r="Z1256" s="837">
        <f t="shared" si="34"/>
        <v>0.72169999999998657</v>
      </c>
    </row>
    <row r="1257" spans="12:26" s="292" customFormat="1" x14ac:dyDescent="0.2">
      <c r="L1257" s="279"/>
      <c r="M1257" s="279"/>
      <c r="N1257" s="279"/>
      <c r="O1257" s="279"/>
      <c r="P1257" s="838"/>
      <c r="Q1257" s="838"/>
      <c r="R1257" s="838"/>
      <c r="S1257" s="838"/>
      <c r="U1257" s="371"/>
      <c r="Y1257" s="371" t="s">
        <v>99</v>
      </c>
      <c r="Z1257" s="837">
        <f t="shared" ref="Z1257:Z1320" si="35">SUM(Z1256+0.01%)</f>
        <v>0.72179999999998656</v>
      </c>
    </row>
    <row r="1258" spans="12:26" s="292" customFormat="1" x14ac:dyDescent="0.2">
      <c r="L1258" s="279"/>
      <c r="M1258" s="279"/>
      <c r="N1258" s="279"/>
      <c r="O1258" s="279"/>
      <c r="P1258" s="838"/>
      <c r="Q1258" s="838"/>
      <c r="R1258" s="838"/>
      <c r="S1258" s="838"/>
      <c r="U1258" s="371"/>
      <c r="Y1258" s="371" t="s">
        <v>99</v>
      </c>
      <c r="Z1258" s="837">
        <f t="shared" si="35"/>
        <v>0.72189999999998655</v>
      </c>
    </row>
    <row r="1259" spans="12:26" s="292" customFormat="1" x14ac:dyDescent="0.2">
      <c r="L1259" s="279"/>
      <c r="M1259" s="279"/>
      <c r="N1259" s="279"/>
      <c r="O1259" s="279"/>
      <c r="P1259" s="838"/>
      <c r="Q1259" s="838"/>
      <c r="R1259" s="838"/>
      <c r="S1259" s="838"/>
      <c r="U1259" s="371"/>
      <c r="Y1259" s="371" t="s">
        <v>99</v>
      </c>
      <c r="Z1259" s="837">
        <f t="shared" si="35"/>
        <v>0.72199999999998654</v>
      </c>
    </row>
    <row r="1260" spans="12:26" s="292" customFormat="1" x14ac:dyDescent="0.2">
      <c r="L1260" s="279"/>
      <c r="M1260" s="279"/>
      <c r="N1260" s="279"/>
      <c r="O1260" s="279"/>
      <c r="P1260" s="838"/>
      <c r="Q1260" s="838"/>
      <c r="R1260" s="838"/>
      <c r="S1260" s="838"/>
      <c r="U1260" s="371"/>
      <c r="Y1260" s="371" t="s">
        <v>99</v>
      </c>
      <c r="Z1260" s="837">
        <f t="shared" si="35"/>
        <v>0.72209999999998653</v>
      </c>
    </row>
    <row r="1261" spans="12:26" s="292" customFormat="1" x14ac:dyDescent="0.2">
      <c r="L1261" s="279"/>
      <c r="M1261" s="279"/>
      <c r="N1261" s="279"/>
      <c r="O1261" s="279"/>
      <c r="P1261" s="838"/>
      <c r="Q1261" s="838"/>
      <c r="R1261" s="838"/>
      <c r="S1261" s="838"/>
      <c r="U1261" s="371"/>
      <c r="Y1261" s="371" t="s">
        <v>99</v>
      </c>
      <c r="Z1261" s="837">
        <f t="shared" si="35"/>
        <v>0.72219999999998652</v>
      </c>
    </row>
    <row r="1262" spans="12:26" s="292" customFormat="1" x14ac:dyDescent="0.2">
      <c r="L1262" s="279"/>
      <c r="M1262" s="279"/>
      <c r="N1262" s="279"/>
      <c r="O1262" s="279"/>
      <c r="P1262" s="838"/>
      <c r="Q1262" s="838"/>
      <c r="R1262" s="838"/>
      <c r="S1262" s="838"/>
      <c r="U1262" s="371"/>
      <c r="Y1262" s="371" t="s">
        <v>99</v>
      </c>
      <c r="Z1262" s="837">
        <f t="shared" si="35"/>
        <v>0.72229999999998651</v>
      </c>
    </row>
    <row r="1263" spans="12:26" s="292" customFormat="1" x14ac:dyDescent="0.2">
      <c r="L1263" s="279"/>
      <c r="M1263" s="279"/>
      <c r="N1263" s="279"/>
      <c r="O1263" s="279"/>
      <c r="P1263" s="838"/>
      <c r="Q1263" s="838"/>
      <c r="R1263" s="838"/>
      <c r="S1263" s="838"/>
      <c r="U1263" s="371"/>
      <c r="Y1263" s="371" t="s">
        <v>99</v>
      </c>
      <c r="Z1263" s="837">
        <f t="shared" si="35"/>
        <v>0.7223999999999865</v>
      </c>
    </row>
    <row r="1264" spans="12:26" s="292" customFormat="1" x14ac:dyDescent="0.2">
      <c r="L1264" s="279"/>
      <c r="M1264" s="279"/>
      <c r="N1264" s="279"/>
      <c r="O1264" s="279"/>
      <c r="P1264" s="838"/>
      <c r="Q1264" s="838"/>
      <c r="R1264" s="838"/>
      <c r="S1264" s="838"/>
      <c r="U1264" s="371"/>
      <c r="Y1264" s="371" t="s">
        <v>99</v>
      </c>
      <c r="Z1264" s="837">
        <f t="shared" si="35"/>
        <v>0.72249999999998649</v>
      </c>
    </row>
    <row r="1265" spans="12:26" s="292" customFormat="1" x14ac:dyDescent="0.2">
      <c r="L1265" s="279"/>
      <c r="M1265" s="279"/>
      <c r="N1265" s="279"/>
      <c r="O1265" s="279"/>
      <c r="P1265" s="838"/>
      <c r="Q1265" s="838"/>
      <c r="R1265" s="838"/>
      <c r="S1265" s="838"/>
      <c r="U1265" s="371"/>
      <c r="Y1265" s="371" t="s">
        <v>99</v>
      </c>
      <c r="Z1265" s="837">
        <f t="shared" si="35"/>
        <v>0.72259999999998648</v>
      </c>
    </row>
    <row r="1266" spans="12:26" s="292" customFormat="1" x14ac:dyDescent="0.2">
      <c r="L1266" s="279"/>
      <c r="M1266" s="279"/>
      <c r="N1266" s="279"/>
      <c r="O1266" s="279"/>
      <c r="P1266" s="838"/>
      <c r="Q1266" s="838"/>
      <c r="R1266" s="838"/>
      <c r="S1266" s="838"/>
      <c r="U1266" s="371"/>
      <c r="Y1266" s="371" t="s">
        <v>99</v>
      </c>
      <c r="Z1266" s="837">
        <f t="shared" si="35"/>
        <v>0.72269999999998646</v>
      </c>
    </row>
    <row r="1267" spans="12:26" s="292" customFormat="1" x14ac:dyDescent="0.2">
      <c r="L1267" s="279"/>
      <c r="M1267" s="279"/>
      <c r="N1267" s="279"/>
      <c r="O1267" s="279"/>
      <c r="P1267" s="838"/>
      <c r="Q1267" s="838"/>
      <c r="R1267" s="838"/>
      <c r="S1267" s="838"/>
      <c r="U1267" s="371"/>
      <c r="Y1267" s="371" t="s">
        <v>99</v>
      </c>
      <c r="Z1267" s="837">
        <f t="shared" si="35"/>
        <v>0.72279999999998645</v>
      </c>
    </row>
    <row r="1268" spans="12:26" s="292" customFormat="1" x14ac:dyDescent="0.2">
      <c r="L1268" s="279"/>
      <c r="M1268" s="279"/>
      <c r="N1268" s="279"/>
      <c r="O1268" s="279"/>
      <c r="P1268" s="838"/>
      <c r="Q1268" s="838"/>
      <c r="R1268" s="838"/>
      <c r="S1268" s="838"/>
      <c r="U1268" s="371"/>
      <c r="Y1268" s="371" t="s">
        <v>99</v>
      </c>
      <c r="Z1268" s="837">
        <f t="shared" si="35"/>
        <v>0.72289999999998644</v>
      </c>
    </row>
    <row r="1269" spans="12:26" s="292" customFormat="1" x14ac:dyDescent="0.2">
      <c r="L1269" s="279"/>
      <c r="M1269" s="279"/>
      <c r="N1269" s="279"/>
      <c r="O1269" s="279"/>
      <c r="P1269" s="838"/>
      <c r="Q1269" s="838"/>
      <c r="R1269" s="838"/>
      <c r="S1269" s="838"/>
      <c r="U1269" s="371"/>
      <c r="Y1269" s="371" t="s">
        <v>99</v>
      </c>
      <c r="Z1269" s="837">
        <f t="shared" si="35"/>
        <v>0.72299999999998643</v>
      </c>
    </row>
    <row r="1270" spans="12:26" s="292" customFormat="1" x14ac:dyDescent="0.2">
      <c r="L1270" s="279"/>
      <c r="M1270" s="279"/>
      <c r="N1270" s="279"/>
      <c r="O1270" s="279"/>
      <c r="P1270" s="838"/>
      <c r="Q1270" s="838"/>
      <c r="R1270" s="838"/>
      <c r="S1270" s="838"/>
      <c r="U1270" s="371"/>
      <c r="Y1270" s="371" t="s">
        <v>99</v>
      </c>
      <c r="Z1270" s="837">
        <f t="shared" si="35"/>
        <v>0.72309999999998642</v>
      </c>
    </row>
    <row r="1271" spans="12:26" s="292" customFormat="1" x14ac:dyDescent="0.2">
      <c r="L1271" s="279"/>
      <c r="M1271" s="279"/>
      <c r="N1271" s="279"/>
      <c r="O1271" s="279"/>
      <c r="P1271" s="838"/>
      <c r="Q1271" s="838"/>
      <c r="R1271" s="838"/>
      <c r="S1271" s="838"/>
      <c r="U1271" s="371"/>
      <c r="Y1271" s="371" t="s">
        <v>99</v>
      </c>
      <c r="Z1271" s="837">
        <f t="shared" si="35"/>
        <v>0.72319999999998641</v>
      </c>
    </row>
    <row r="1272" spans="12:26" s="292" customFormat="1" x14ac:dyDescent="0.2">
      <c r="L1272" s="279"/>
      <c r="M1272" s="279"/>
      <c r="N1272" s="279"/>
      <c r="O1272" s="279"/>
      <c r="P1272" s="838"/>
      <c r="Q1272" s="838"/>
      <c r="R1272" s="838"/>
      <c r="S1272" s="838"/>
      <c r="U1272" s="371"/>
      <c r="Y1272" s="371" t="s">
        <v>99</v>
      </c>
      <c r="Z1272" s="837">
        <f t="shared" si="35"/>
        <v>0.7232999999999864</v>
      </c>
    </row>
    <row r="1273" spans="12:26" s="292" customFormat="1" x14ac:dyDescent="0.2">
      <c r="L1273" s="279"/>
      <c r="M1273" s="279"/>
      <c r="N1273" s="279"/>
      <c r="O1273" s="279"/>
      <c r="P1273" s="838"/>
      <c r="Q1273" s="838"/>
      <c r="R1273" s="838"/>
      <c r="S1273" s="838"/>
      <c r="U1273" s="371"/>
      <c r="Y1273" s="371" t="s">
        <v>99</v>
      </c>
      <c r="Z1273" s="837">
        <f t="shared" si="35"/>
        <v>0.72339999999998639</v>
      </c>
    </row>
    <row r="1274" spans="12:26" s="292" customFormat="1" x14ac:dyDescent="0.2">
      <c r="L1274" s="279"/>
      <c r="M1274" s="279"/>
      <c r="N1274" s="279"/>
      <c r="O1274" s="279"/>
      <c r="P1274" s="838"/>
      <c r="Q1274" s="838"/>
      <c r="R1274" s="838"/>
      <c r="S1274" s="838"/>
      <c r="U1274" s="371"/>
      <c r="Y1274" s="371" t="s">
        <v>99</v>
      </c>
      <c r="Z1274" s="837">
        <f t="shared" si="35"/>
        <v>0.72349999999998638</v>
      </c>
    </row>
    <row r="1275" spans="12:26" s="292" customFormat="1" x14ac:dyDescent="0.2">
      <c r="L1275" s="279"/>
      <c r="M1275" s="279"/>
      <c r="N1275" s="279"/>
      <c r="O1275" s="279"/>
      <c r="P1275" s="838"/>
      <c r="Q1275" s="838"/>
      <c r="R1275" s="838"/>
      <c r="S1275" s="838"/>
      <c r="U1275" s="371"/>
      <c r="Y1275" s="371" t="s">
        <v>99</v>
      </c>
      <c r="Z1275" s="837">
        <f t="shared" si="35"/>
        <v>0.72359999999998637</v>
      </c>
    </row>
    <row r="1276" spans="12:26" s="292" customFormat="1" x14ac:dyDescent="0.2">
      <c r="L1276" s="279"/>
      <c r="M1276" s="279"/>
      <c r="N1276" s="279"/>
      <c r="O1276" s="279"/>
      <c r="P1276" s="838"/>
      <c r="Q1276" s="838"/>
      <c r="R1276" s="838"/>
      <c r="S1276" s="838"/>
      <c r="U1276" s="371"/>
      <c r="Y1276" s="371" t="s">
        <v>99</v>
      </c>
      <c r="Z1276" s="837">
        <f t="shared" si="35"/>
        <v>0.72369999999998635</v>
      </c>
    </row>
    <row r="1277" spans="12:26" s="292" customFormat="1" x14ac:dyDescent="0.2">
      <c r="L1277" s="279"/>
      <c r="M1277" s="279"/>
      <c r="N1277" s="279"/>
      <c r="O1277" s="279"/>
      <c r="P1277" s="838"/>
      <c r="Q1277" s="838"/>
      <c r="R1277" s="838"/>
      <c r="S1277" s="838"/>
      <c r="U1277" s="371"/>
      <c r="Y1277" s="371" t="s">
        <v>99</v>
      </c>
      <c r="Z1277" s="837">
        <f t="shared" si="35"/>
        <v>0.72379999999998634</v>
      </c>
    </row>
    <row r="1278" spans="12:26" s="292" customFormat="1" x14ac:dyDescent="0.2">
      <c r="L1278" s="279"/>
      <c r="M1278" s="279"/>
      <c r="N1278" s="279"/>
      <c r="O1278" s="279"/>
      <c r="P1278" s="838"/>
      <c r="Q1278" s="838"/>
      <c r="R1278" s="838"/>
      <c r="S1278" s="838"/>
      <c r="U1278" s="371"/>
      <c r="Y1278" s="371" t="s">
        <v>99</v>
      </c>
      <c r="Z1278" s="837">
        <f t="shared" si="35"/>
        <v>0.72389999999998633</v>
      </c>
    </row>
    <row r="1279" spans="12:26" s="292" customFormat="1" x14ac:dyDescent="0.2">
      <c r="L1279" s="279"/>
      <c r="M1279" s="279"/>
      <c r="N1279" s="279"/>
      <c r="O1279" s="279"/>
      <c r="P1279" s="838"/>
      <c r="Q1279" s="838"/>
      <c r="R1279" s="838"/>
      <c r="S1279" s="838"/>
      <c r="U1279" s="371"/>
      <c r="Y1279" s="371" t="s">
        <v>99</v>
      </c>
      <c r="Z1279" s="837">
        <f t="shared" si="35"/>
        <v>0.72399999999998632</v>
      </c>
    </row>
    <row r="1280" spans="12:26" s="292" customFormat="1" x14ac:dyDescent="0.2">
      <c r="L1280" s="279"/>
      <c r="M1280" s="279"/>
      <c r="N1280" s="279"/>
      <c r="O1280" s="279"/>
      <c r="P1280" s="838"/>
      <c r="Q1280" s="838"/>
      <c r="R1280" s="838"/>
      <c r="S1280" s="838"/>
      <c r="U1280" s="371"/>
      <c r="Y1280" s="371" t="s">
        <v>99</v>
      </c>
      <c r="Z1280" s="837">
        <f t="shared" si="35"/>
        <v>0.72409999999998631</v>
      </c>
    </row>
    <row r="1281" spans="12:26" s="292" customFormat="1" x14ac:dyDescent="0.2">
      <c r="L1281" s="279"/>
      <c r="M1281" s="279"/>
      <c r="N1281" s="279"/>
      <c r="O1281" s="279"/>
      <c r="P1281" s="838"/>
      <c r="Q1281" s="838"/>
      <c r="R1281" s="838"/>
      <c r="S1281" s="838"/>
      <c r="U1281" s="371"/>
      <c r="Y1281" s="371" t="s">
        <v>99</v>
      </c>
      <c r="Z1281" s="837">
        <f t="shared" si="35"/>
        <v>0.7241999999999863</v>
      </c>
    </row>
    <row r="1282" spans="12:26" s="292" customFormat="1" x14ac:dyDescent="0.2">
      <c r="L1282" s="279"/>
      <c r="M1282" s="279"/>
      <c r="N1282" s="279"/>
      <c r="O1282" s="279"/>
      <c r="P1282" s="838"/>
      <c r="Q1282" s="838"/>
      <c r="R1282" s="838"/>
      <c r="S1282" s="838"/>
      <c r="U1282" s="371"/>
      <c r="Y1282" s="371" t="s">
        <v>99</v>
      </c>
      <c r="Z1282" s="837">
        <f t="shared" si="35"/>
        <v>0.72429999999998629</v>
      </c>
    </row>
    <row r="1283" spans="12:26" s="292" customFormat="1" x14ac:dyDescent="0.2">
      <c r="L1283" s="279"/>
      <c r="M1283" s="279"/>
      <c r="N1283" s="279"/>
      <c r="O1283" s="279"/>
      <c r="P1283" s="838"/>
      <c r="Q1283" s="838"/>
      <c r="R1283" s="838"/>
      <c r="S1283" s="838"/>
      <c r="U1283" s="371"/>
      <c r="Y1283" s="371" t="s">
        <v>99</v>
      </c>
      <c r="Z1283" s="837">
        <f t="shared" si="35"/>
        <v>0.72439999999998628</v>
      </c>
    </row>
    <row r="1284" spans="12:26" s="292" customFormat="1" x14ac:dyDescent="0.2">
      <c r="L1284" s="279"/>
      <c r="M1284" s="279"/>
      <c r="N1284" s="279"/>
      <c r="O1284" s="279"/>
      <c r="P1284" s="838"/>
      <c r="Q1284" s="838"/>
      <c r="R1284" s="838"/>
      <c r="S1284" s="838"/>
      <c r="U1284" s="371"/>
      <c r="Y1284" s="371" t="s">
        <v>99</v>
      </c>
      <c r="Z1284" s="837">
        <f t="shared" si="35"/>
        <v>0.72449999999998627</v>
      </c>
    </row>
    <row r="1285" spans="12:26" s="292" customFormat="1" x14ac:dyDescent="0.2">
      <c r="L1285" s="279"/>
      <c r="M1285" s="279"/>
      <c r="N1285" s="279"/>
      <c r="O1285" s="279"/>
      <c r="P1285" s="838"/>
      <c r="Q1285" s="838"/>
      <c r="R1285" s="838"/>
      <c r="S1285" s="838"/>
      <c r="U1285" s="371"/>
      <c r="Y1285" s="371" t="s">
        <v>99</v>
      </c>
      <c r="Z1285" s="837">
        <f t="shared" si="35"/>
        <v>0.72459999999998626</v>
      </c>
    </row>
    <row r="1286" spans="12:26" s="292" customFormat="1" x14ac:dyDescent="0.2">
      <c r="L1286" s="279"/>
      <c r="M1286" s="279"/>
      <c r="N1286" s="279"/>
      <c r="O1286" s="279"/>
      <c r="P1286" s="838"/>
      <c r="Q1286" s="838"/>
      <c r="R1286" s="838"/>
      <c r="S1286" s="838"/>
      <c r="U1286" s="371"/>
      <c r="Y1286" s="371" t="s">
        <v>99</v>
      </c>
      <c r="Z1286" s="837">
        <f t="shared" si="35"/>
        <v>0.72469999999998624</v>
      </c>
    </row>
    <row r="1287" spans="12:26" s="292" customFormat="1" x14ac:dyDescent="0.2">
      <c r="L1287" s="279"/>
      <c r="M1287" s="279"/>
      <c r="N1287" s="279"/>
      <c r="O1287" s="279"/>
      <c r="P1287" s="838"/>
      <c r="Q1287" s="838"/>
      <c r="R1287" s="838"/>
      <c r="S1287" s="838"/>
      <c r="U1287" s="371"/>
      <c r="Y1287" s="371" t="s">
        <v>99</v>
      </c>
      <c r="Z1287" s="837">
        <f t="shared" si="35"/>
        <v>0.72479999999998623</v>
      </c>
    </row>
    <row r="1288" spans="12:26" s="292" customFormat="1" x14ac:dyDescent="0.2">
      <c r="L1288" s="279"/>
      <c r="M1288" s="279"/>
      <c r="N1288" s="279"/>
      <c r="O1288" s="279"/>
      <c r="P1288" s="838"/>
      <c r="Q1288" s="838"/>
      <c r="R1288" s="838"/>
      <c r="S1288" s="838"/>
      <c r="U1288" s="371"/>
      <c r="Y1288" s="371" t="s">
        <v>99</v>
      </c>
      <c r="Z1288" s="837">
        <f t="shared" si="35"/>
        <v>0.72489999999998622</v>
      </c>
    </row>
    <row r="1289" spans="12:26" s="292" customFormat="1" x14ac:dyDescent="0.2">
      <c r="L1289" s="279"/>
      <c r="M1289" s="279"/>
      <c r="N1289" s="279"/>
      <c r="O1289" s="279"/>
      <c r="P1289" s="838"/>
      <c r="Q1289" s="838"/>
      <c r="R1289" s="838"/>
      <c r="S1289" s="838"/>
      <c r="U1289" s="371"/>
      <c r="Y1289" s="371" t="s">
        <v>99</v>
      </c>
      <c r="Z1289" s="837">
        <f t="shared" si="35"/>
        <v>0.72499999999998621</v>
      </c>
    </row>
    <row r="1290" spans="12:26" s="292" customFormat="1" x14ac:dyDescent="0.2">
      <c r="L1290" s="279"/>
      <c r="M1290" s="279"/>
      <c r="N1290" s="279"/>
      <c r="O1290" s="279"/>
      <c r="P1290" s="838"/>
      <c r="Q1290" s="838"/>
      <c r="R1290" s="838"/>
      <c r="S1290" s="838"/>
      <c r="U1290" s="371"/>
      <c r="Y1290" s="371" t="s">
        <v>99</v>
      </c>
      <c r="Z1290" s="837">
        <f t="shared" si="35"/>
        <v>0.7250999999999862</v>
      </c>
    </row>
    <row r="1291" spans="12:26" s="292" customFormat="1" x14ac:dyDescent="0.2">
      <c r="L1291" s="279"/>
      <c r="M1291" s="279"/>
      <c r="N1291" s="279"/>
      <c r="O1291" s="279"/>
      <c r="P1291" s="838"/>
      <c r="Q1291" s="838"/>
      <c r="R1291" s="838"/>
      <c r="S1291" s="838"/>
      <c r="U1291" s="371"/>
      <c r="Y1291" s="371" t="s">
        <v>99</v>
      </c>
      <c r="Z1291" s="837">
        <f t="shared" si="35"/>
        <v>0.72519999999998619</v>
      </c>
    </row>
    <row r="1292" spans="12:26" s="292" customFormat="1" x14ac:dyDescent="0.2">
      <c r="L1292" s="279"/>
      <c r="M1292" s="279"/>
      <c r="N1292" s="279"/>
      <c r="O1292" s="279"/>
      <c r="P1292" s="838"/>
      <c r="Q1292" s="838"/>
      <c r="R1292" s="838"/>
      <c r="S1292" s="838"/>
      <c r="U1292" s="371"/>
      <c r="Y1292" s="371" t="s">
        <v>99</v>
      </c>
      <c r="Z1292" s="837">
        <f t="shared" si="35"/>
        <v>0.72529999999998618</v>
      </c>
    </row>
    <row r="1293" spans="12:26" s="292" customFormat="1" x14ac:dyDescent="0.2">
      <c r="L1293" s="279"/>
      <c r="M1293" s="279"/>
      <c r="N1293" s="279"/>
      <c r="O1293" s="279"/>
      <c r="P1293" s="838"/>
      <c r="Q1293" s="838"/>
      <c r="R1293" s="838"/>
      <c r="S1293" s="838"/>
      <c r="U1293" s="371"/>
      <c r="Y1293" s="371" t="s">
        <v>99</v>
      </c>
      <c r="Z1293" s="837">
        <f t="shared" si="35"/>
        <v>0.72539999999998617</v>
      </c>
    </row>
    <row r="1294" spans="12:26" s="292" customFormat="1" x14ac:dyDescent="0.2">
      <c r="L1294" s="279"/>
      <c r="M1294" s="279"/>
      <c r="N1294" s="279"/>
      <c r="O1294" s="279"/>
      <c r="P1294" s="838"/>
      <c r="Q1294" s="838"/>
      <c r="R1294" s="838"/>
      <c r="S1294" s="838"/>
      <c r="U1294" s="371"/>
      <c r="Y1294" s="371" t="s">
        <v>99</v>
      </c>
      <c r="Z1294" s="837">
        <f t="shared" si="35"/>
        <v>0.72549999999998616</v>
      </c>
    </row>
    <row r="1295" spans="12:26" s="292" customFormat="1" x14ac:dyDescent="0.2">
      <c r="L1295" s="279"/>
      <c r="M1295" s="279"/>
      <c r="N1295" s="279"/>
      <c r="O1295" s="279"/>
      <c r="P1295" s="838"/>
      <c r="Q1295" s="838"/>
      <c r="R1295" s="838"/>
      <c r="S1295" s="838"/>
      <c r="U1295" s="371"/>
      <c r="Y1295" s="371" t="s">
        <v>99</v>
      </c>
      <c r="Z1295" s="837">
        <f t="shared" si="35"/>
        <v>0.72559999999998614</v>
      </c>
    </row>
    <row r="1296" spans="12:26" s="292" customFormat="1" x14ac:dyDescent="0.2">
      <c r="L1296" s="279"/>
      <c r="M1296" s="279"/>
      <c r="N1296" s="279"/>
      <c r="O1296" s="279"/>
      <c r="P1296" s="838"/>
      <c r="Q1296" s="838"/>
      <c r="R1296" s="838"/>
      <c r="S1296" s="838"/>
      <c r="U1296" s="371"/>
      <c r="Y1296" s="371" t="s">
        <v>99</v>
      </c>
      <c r="Z1296" s="837">
        <f t="shared" si="35"/>
        <v>0.72569999999998613</v>
      </c>
    </row>
    <row r="1297" spans="12:26" s="292" customFormat="1" x14ac:dyDescent="0.2">
      <c r="L1297" s="279"/>
      <c r="M1297" s="279"/>
      <c r="N1297" s="279"/>
      <c r="O1297" s="279"/>
      <c r="P1297" s="838"/>
      <c r="Q1297" s="838"/>
      <c r="R1297" s="838"/>
      <c r="S1297" s="838"/>
      <c r="U1297" s="371"/>
      <c r="Y1297" s="371" t="s">
        <v>99</v>
      </c>
      <c r="Z1297" s="837">
        <f t="shared" si="35"/>
        <v>0.72579999999998612</v>
      </c>
    </row>
    <row r="1298" spans="12:26" s="292" customFormat="1" x14ac:dyDescent="0.2">
      <c r="L1298" s="279"/>
      <c r="M1298" s="279"/>
      <c r="N1298" s="279"/>
      <c r="O1298" s="279"/>
      <c r="P1298" s="838"/>
      <c r="Q1298" s="838"/>
      <c r="R1298" s="838"/>
      <c r="S1298" s="838"/>
      <c r="U1298" s="371"/>
      <c r="Y1298" s="371" t="s">
        <v>99</v>
      </c>
      <c r="Z1298" s="837">
        <f t="shared" si="35"/>
        <v>0.72589999999998611</v>
      </c>
    </row>
    <row r="1299" spans="12:26" s="292" customFormat="1" x14ac:dyDescent="0.2">
      <c r="L1299" s="279"/>
      <c r="M1299" s="279"/>
      <c r="N1299" s="279"/>
      <c r="O1299" s="279"/>
      <c r="P1299" s="838"/>
      <c r="Q1299" s="838"/>
      <c r="R1299" s="838"/>
      <c r="S1299" s="838"/>
      <c r="U1299" s="371"/>
      <c r="Y1299" s="371" t="s">
        <v>99</v>
      </c>
      <c r="Z1299" s="837">
        <f t="shared" si="35"/>
        <v>0.7259999999999861</v>
      </c>
    </row>
    <row r="1300" spans="12:26" s="292" customFormat="1" x14ac:dyDescent="0.2">
      <c r="L1300" s="279"/>
      <c r="M1300" s="279"/>
      <c r="N1300" s="279"/>
      <c r="O1300" s="279"/>
      <c r="P1300" s="838"/>
      <c r="Q1300" s="838"/>
      <c r="R1300" s="838"/>
      <c r="S1300" s="838"/>
      <c r="U1300" s="371"/>
      <c r="Y1300" s="371" t="s">
        <v>99</v>
      </c>
      <c r="Z1300" s="837">
        <f t="shared" si="35"/>
        <v>0.72609999999998609</v>
      </c>
    </row>
    <row r="1301" spans="12:26" s="292" customFormat="1" x14ac:dyDescent="0.2">
      <c r="L1301" s="279"/>
      <c r="M1301" s="279"/>
      <c r="N1301" s="279"/>
      <c r="O1301" s="279"/>
      <c r="P1301" s="838"/>
      <c r="Q1301" s="838"/>
      <c r="R1301" s="838"/>
      <c r="S1301" s="838"/>
      <c r="U1301" s="371"/>
      <c r="Y1301" s="371" t="s">
        <v>99</v>
      </c>
      <c r="Z1301" s="837">
        <f t="shared" si="35"/>
        <v>0.72619999999998608</v>
      </c>
    </row>
    <row r="1302" spans="12:26" s="292" customFormat="1" x14ac:dyDescent="0.2">
      <c r="L1302" s="279"/>
      <c r="M1302" s="279"/>
      <c r="N1302" s="279"/>
      <c r="O1302" s="279"/>
      <c r="P1302" s="838"/>
      <c r="Q1302" s="838"/>
      <c r="R1302" s="838"/>
      <c r="S1302" s="838"/>
      <c r="U1302" s="371"/>
      <c r="Y1302" s="371" t="s">
        <v>99</v>
      </c>
      <c r="Z1302" s="837">
        <f t="shared" si="35"/>
        <v>0.72629999999998607</v>
      </c>
    </row>
    <row r="1303" spans="12:26" s="292" customFormat="1" x14ac:dyDescent="0.2">
      <c r="L1303" s="279"/>
      <c r="M1303" s="279"/>
      <c r="N1303" s="279"/>
      <c r="O1303" s="279"/>
      <c r="P1303" s="838"/>
      <c r="Q1303" s="838"/>
      <c r="R1303" s="838"/>
      <c r="S1303" s="838"/>
      <c r="U1303" s="371"/>
      <c r="Y1303" s="371" t="s">
        <v>99</v>
      </c>
      <c r="Z1303" s="837">
        <f t="shared" si="35"/>
        <v>0.72639999999998606</v>
      </c>
    </row>
    <row r="1304" spans="12:26" s="292" customFormat="1" x14ac:dyDescent="0.2">
      <c r="L1304" s="279"/>
      <c r="M1304" s="279"/>
      <c r="N1304" s="279"/>
      <c r="O1304" s="279"/>
      <c r="P1304" s="838"/>
      <c r="Q1304" s="838"/>
      <c r="R1304" s="838"/>
      <c r="S1304" s="838"/>
      <c r="U1304" s="371"/>
      <c r="Y1304" s="371" t="s">
        <v>99</v>
      </c>
      <c r="Z1304" s="837">
        <f t="shared" si="35"/>
        <v>0.72649999999998605</v>
      </c>
    </row>
    <row r="1305" spans="12:26" s="292" customFormat="1" x14ac:dyDescent="0.2">
      <c r="L1305" s="279"/>
      <c r="M1305" s="279"/>
      <c r="N1305" s="279"/>
      <c r="O1305" s="279"/>
      <c r="P1305" s="838"/>
      <c r="Q1305" s="838"/>
      <c r="R1305" s="838"/>
      <c r="S1305" s="838"/>
      <c r="U1305" s="371"/>
      <c r="Y1305" s="371" t="s">
        <v>99</v>
      </c>
      <c r="Z1305" s="837">
        <f t="shared" si="35"/>
        <v>0.72659999999998603</v>
      </c>
    </row>
    <row r="1306" spans="12:26" s="292" customFormat="1" x14ac:dyDescent="0.2">
      <c r="L1306" s="279"/>
      <c r="M1306" s="279"/>
      <c r="N1306" s="279"/>
      <c r="O1306" s="279"/>
      <c r="P1306" s="838"/>
      <c r="Q1306" s="838"/>
      <c r="R1306" s="838"/>
      <c r="S1306" s="838"/>
      <c r="U1306" s="371"/>
      <c r="Y1306" s="371" t="s">
        <v>99</v>
      </c>
      <c r="Z1306" s="837">
        <f t="shared" si="35"/>
        <v>0.72669999999998602</v>
      </c>
    </row>
    <row r="1307" spans="12:26" s="292" customFormat="1" x14ac:dyDescent="0.2">
      <c r="L1307" s="279"/>
      <c r="M1307" s="279"/>
      <c r="N1307" s="279"/>
      <c r="O1307" s="279"/>
      <c r="P1307" s="838"/>
      <c r="Q1307" s="838"/>
      <c r="R1307" s="838"/>
      <c r="S1307" s="838"/>
      <c r="U1307" s="371"/>
      <c r="Y1307" s="371" t="s">
        <v>99</v>
      </c>
      <c r="Z1307" s="837">
        <f t="shared" si="35"/>
        <v>0.72679999999998601</v>
      </c>
    </row>
    <row r="1308" spans="12:26" s="292" customFormat="1" x14ac:dyDescent="0.2">
      <c r="L1308" s="279"/>
      <c r="M1308" s="279"/>
      <c r="N1308" s="279"/>
      <c r="O1308" s="279"/>
      <c r="P1308" s="838"/>
      <c r="Q1308" s="838"/>
      <c r="R1308" s="838"/>
      <c r="S1308" s="838"/>
      <c r="U1308" s="371"/>
      <c r="Y1308" s="371" t="s">
        <v>99</v>
      </c>
      <c r="Z1308" s="837">
        <f t="shared" si="35"/>
        <v>0.726899999999986</v>
      </c>
    </row>
    <row r="1309" spans="12:26" s="292" customFormat="1" x14ac:dyDescent="0.2">
      <c r="L1309" s="279"/>
      <c r="M1309" s="279"/>
      <c r="N1309" s="279"/>
      <c r="O1309" s="279"/>
      <c r="P1309" s="838"/>
      <c r="Q1309" s="838"/>
      <c r="R1309" s="838"/>
      <c r="S1309" s="838"/>
      <c r="U1309" s="371"/>
      <c r="Y1309" s="371" t="s">
        <v>99</v>
      </c>
      <c r="Z1309" s="837">
        <f t="shared" si="35"/>
        <v>0.72699999999998599</v>
      </c>
    </row>
    <row r="1310" spans="12:26" s="292" customFormat="1" x14ac:dyDescent="0.2">
      <c r="L1310" s="279"/>
      <c r="M1310" s="279"/>
      <c r="N1310" s="279"/>
      <c r="O1310" s="279"/>
      <c r="P1310" s="838"/>
      <c r="Q1310" s="838"/>
      <c r="R1310" s="838"/>
      <c r="S1310" s="838"/>
      <c r="U1310" s="371"/>
      <c r="Y1310" s="371" t="s">
        <v>99</v>
      </c>
      <c r="Z1310" s="837">
        <f t="shared" si="35"/>
        <v>0.72709999999998598</v>
      </c>
    </row>
    <row r="1311" spans="12:26" s="292" customFormat="1" x14ac:dyDescent="0.2">
      <c r="L1311" s="279"/>
      <c r="M1311" s="279"/>
      <c r="N1311" s="279"/>
      <c r="O1311" s="279"/>
      <c r="P1311" s="838"/>
      <c r="Q1311" s="838"/>
      <c r="R1311" s="838"/>
      <c r="S1311" s="838"/>
      <c r="U1311" s="371"/>
      <c r="Y1311" s="371" t="s">
        <v>99</v>
      </c>
      <c r="Z1311" s="837">
        <f t="shared" si="35"/>
        <v>0.72719999999998597</v>
      </c>
    </row>
    <row r="1312" spans="12:26" s="292" customFormat="1" x14ac:dyDescent="0.2">
      <c r="L1312" s="279"/>
      <c r="M1312" s="279"/>
      <c r="N1312" s="279"/>
      <c r="O1312" s="279"/>
      <c r="P1312" s="838"/>
      <c r="Q1312" s="838"/>
      <c r="R1312" s="838"/>
      <c r="S1312" s="838"/>
      <c r="U1312" s="371"/>
      <c r="Y1312" s="371" t="s">
        <v>99</v>
      </c>
      <c r="Z1312" s="837">
        <f t="shared" si="35"/>
        <v>0.72729999999998596</v>
      </c>
    </row>
    <row r="1313" spans="12:26" s="292" customFormat="1" x14ac:dyDescent="0.2">
      <c r="L1313" s="279"/>
      <c r="M1313" s="279"/>
      <c r="N1313" s="279"/>
      <c r="O1313" s="279"/>
      <c r="P1313" s="838"/>
      <c r="Q1313" s="838"/>
      <c r="R1313" s="838"/>
      <c r="S1313" s="838"/>
      <c r="U1313" s="371"/>
      <c r="Y1313" s="371" t="s">
        <v>99</v>
      </c>
      <c r="Z1313" s="837">
        <f t="shared" si="35"/>
        <v>0.72739999999998595</v>
      </c>
    </row>
    <row r="1314" spans="12:26" s="292" customFormat="1" x14ac:dyDescent="0.2">
      <c r="L1314" s="279"/>
      <c r="M1314" s="279"/>
      <c r="N1314" s="279"/>
      <c r="O1314" s="279"/>
      <c r="P1314" s="838"/>
      <c r="Q1314" s="838"/>
      <c r="R1314" s="838"/>
      <c r="S1314" s="838"/>
      <c r="U1314" s="371"/>
      <c r="Y1314" s="371" t="s">
        <v>99</v>
      </c>
      <c r="Z1314" s="837">
        <f t="shared" si="35"/>
        <v>0.72749999999998594</v>
      </c>
    </row>
    <row r="1315" spans="12:26" s="292" customFormat="1" x14ac:dyDescent="0.2">
      <c r="L1315" s="279"/>
      <c r="M1315" s="279"/>
      <c r="N1315" s="279"/>
      <c r="O1315" s="279"/>
      <c r="P1315" s="838"/>
      <c r="Q1315" s="838"/>
      <c r="R1315" s="838"/>
      <c r="S1315" s="838"/>
      <c r="U1315" s="371"/>
      <c r="Y1315" s="371" t="s">
        <v>99</v>
      </c>
      <c r="Z1315" s="837">
        <f t="shared" si="35"/>
        <v>0.72759999999998592</v>
      </c>
    </row>
    <row r="1316" spans="12:26" s="292" customFormat="1" x14ac:dyDescent="0.2">
      <c r="L1316" s="279"/>
      <c r="M1316" s="279"/>
      <c r="N1316" s="279"/>
      <c r="O1316" s="279"/>
      <c r="P1316" s="838"/>
      <c r="Q1316" s="838"/>
      <c r="R1316" s="838"/>
      <c r="S1316" s="838"/>
      <c r="U1316" s="371"/>
      <c r="Y1316" s="371" t="s">
        <v>99</v>
      </c>
      <c r="Z1316" s="837">
        <f t="shared" si="35"/>
        <v>0.72769999999998591</v>
      </c>
    </row>
    <row r="1317" spans="12:26" s="292" customFormat="1" x14ac:dyDescent="0.2">
      <c r="L1317" s="279"/>
      <c r="M1317" s="279"/>
      <c r="N1317" s="279"/>
      <c r="O1317" s="279"/>
      <c r="P1317" s="838"/>
      <c r="Q1317" s="838"/>
      <c r="R1317" s="838"/>
      <c r="S1317" s="838"/>
      <c r="U1317" s="371"/>
      <c r="Y1317" s="371" t="s">
        <v>99</v>
      </c>
      <c r="Z1317" s="837">
        <f t="shared" si="35"/>
        <v>0.7277999999999859</v>
      </c>
    </row>
    <row r="1318" spans="12:26" s="292" customFormat="1" x14ac:dyDescent="0.2">
      <c r="L1318" s="279"/>
      <c r="M1318" s="279"/>
      <c r="N1318" s="279"/>
      <c r="O1318" s="279"/>
      <c r="P1318" s="838"/>
      <c r="Q1318" s="838"/>
      <c r="R1318" s="838"/>
      <c r="S1318" s="838"/>
      <c r="U1318" s="371"/>
      <c r="Y1318" s="371" t="s">
        <v>99</v>
      </c>
      <c r="Z1318" s="837">
        <f t="shared" si="35"/>
        <v>0.72789999999998589</v>
      </c>
    </row>
    <row r="1319" spans="12:26" s="292" customFormat="1" x14ac:dyDescent="0.2">
      <c r="L1319" s="279"/>
      <c r="M1319" s="279"/>
      <c r="N1319" s="279"/>
      <c r="O1319" s="279"/>
      <c r="P1319" s="838"/>
      <c r="Q1319" s="838"/>
      <c r="R1319" s="838"/>
      <c r="S1319" s="838"/>
      <c r="U1319" s="371"/>
      <c r="Y1319" s="371" t="s">
        <v>99</v>
      </c>
      <c r="Z1319" s="837">
        <f t="shared" si="35"/>
        <v>0.72799999999998588</v>
      </c>
    </row>
    <row r="1320" spans="12:26" s="292" customFormat="1" x14ac:dyDescent="0.2">
      <c r="L1320" s="279"/>
      <c r="M1320" s="279"/>
      <c r="N1320" s="279"/>
      <c r="O1320" s="279"/>
      <c r="P1320" s="838"/>
      <c r="Q1320" s="838"/>
      <c r="R1320" s="838"/>
      <c r="S1320" s="838"/>
      <c r="U1320" s="371"/>
      <c r="Y1320" s="371" t="s">
        <v>99</v>
      </c>
      <c r="Z1320" s="837">
        <f t="shared" si="35"/>
        <v>0.72809999999998587</v>
      </c>
    </row>
    <row r="1321" spans="12:26" s="292" customFormat="1" x14ac:dyDescent="0.2">
      <c r="L1321" s="279"/>
      <c r="M1321" s="279"/>
      <c r="N1321" s="279"/>
      <c r="O1321" s="279"/>
      <c r="P1321" s="838"/>
      <c r="Q1321" s="838"/>
      <c r="R1321" s="838"/>
      <c r="S1321" s="838"/>
      <c r="U1321" s="371"/>
      <c r="Y1321" s="371" t="s">
        <v>99</v>
      </c>
      <c r="Z1321" s="837">
        <f t="shared" ref="Z1321:Z1384" si="36">SUM(Z1320+0.01%)</f>
        <v>0.72819999999998586</v>
      </c>
    </row>
    <row r="1322" spans="12:26" s="292" customFormat="1" x14ac:dyDescent="0.2">
      <c r="L1322" s="279"/>
      <c r="M1322" s="279"/>
      <c r="N1322" s="279"/>
      <c r="O1322" s="279"/>
      <c r="P1322" s="838"/>
      <c r="Q1322" s="838"/>
      <c r="R1322" s="838"/>
      <c r="S1322" s="838"/>
      <c r="U1322" s="371"/>
      <c r="Y1322" s="371" t="s">
        <v>99</v>
      </c>
      <c r="Z1322" s="837">
        <f t="shared" si="36"/>
        <v>0.72829999999998585</v>
      </c>
    </row>
    <row r="1323" spans="12:26" s="292" customFormat="1" x14ac:dyDescent="0.2">
      <c r="L1323" s="279"/>
      <c r="M1323" s="279"/>
      <c r="N1323" s="279"/>
      <c r="O1323" s="279"/>
      <c r="P1323" s="838"/>
      <c r="Q1323" s="838"/>
      <c r="R1323" s="838"/>
      <c r="S1323" s="838"/>
      <c r="U1323" s="371"/>
      <c r="Y1323" s="371" t="s">
        <v>99</v>
      </c>
      <c r="Z1323" s="837">
        <f t="shared" si="36"/>
        <v>0.72839999999998584</v>
      </c>
    </row>
    <row r="1324" spans="12:26" s="292" customFormat="1" x14ac:dyDescent="0.2">
      <c r="L1324" s="279"/>
      <c r="M1324" s="279"/>
      <c r="N1324" s="279"/>
      <c r="O1324" s="279"/>
      <c r="P1324" s="838"/>
      <c r="Q1324" s="838"/>
      <c r="R1324" s="838"/>
      <c r="S1324" s="838"/>
      <c r="U1324" s="371"/>
      <c r="Y1324" s="371" t="s">
        <v>99</v>
      </c>
      <c r="Z1324" s="837">
        <f t="shared" si="36"/>
        <v>0.72849999999998583</v>
      </c>
    </row>
    <row r="1325" spans="12:26" s="292" customFormat="1" x14ac:dyDescent="0.2">
      <c r="L1325" s="279"/>
      <c r="M1325" s="279"/>
      <c r="N1325" s="279"/>
      <c r="O1325" s="279"/>
      <c r="P1325" s="838"/>
      <c r="Q1325" s="838"/>
      <c r="R1325" s="838"/>
      <c r="S1325" s="838"/>
      <c r="U1325" s="371"/>
      <c r="Y1325" s="371" t="s">
        <v>99</v>
      </c>
      <c r="Z1325" s="837">
        <f t="shared" si="36"/>
        <v>0.72859999999998581</v>
      </c>
    </row>
    <row r="1326" spans="12:26" s="292" customFormat="1" x14ac:dyDescent="0.2">
      <c r="L1326" s="279"/>
      <c r="M1326" s="279"/>
      <c r="N1326" s="279"/>
      <c r="O1326" s="279"/>
      <c r="P1326" s="838"/>
      <c r="Q1326" s="838"/>
      <c r="R1326" s="838"/>
      <c r="S1326" s="838"/>
      <c r="U1326" s="371"/>
      <c r="Y1326" s="371" t="s">
        <v>99</v>
      </c>
      <c r="Z1326" s="837">
        <f t="shared" si="36"/>
        <v>0.7286999999999858</v>
      </c>
    </row>
    <row r="1327" spans="12:26" s="292" customFormat="1" x14ac:dyDescent="0.2">
      <c r="L1327" s="279"/>
      <c r="M1327" s="279"/>
      <c r="N1327" s="279"/>
      <c r="O1327" s="279"/>
      <c r="P1327" s="838"/>
      <c r="Q1327" s="838"/>
      <c r="R1327" s="838"/>
      <c r="S1327" s="838"/>
      <c r="U1327" s="371"/>
      <c r="Y1327" s="371" t="s">
        <v>99</v>
      </c>
      <c r="Z1327" s="837">
        <f t="shared" si="36"/>
        <v>0.72879999999998579</v>
      </c>
    </row>
    <row r="1328" spans="12:26" s="292" customFormat="1" x14ac:dyDescent="0.2">
      <c r="L1328" s="279"/>
      <c r="M1328" s="279"/>
      <c r="N1328" s="279"/>
      <c r="O1328" s="279"/>
      <c r="P1328" s="838"/>
      <c r="Q1328" s="838"/>
      <c r="R1328" s="838"/>
      <c r="S1328" s="838"/>
      <c r="U1328" s="371"/>
      <c r="Y1328" s="371" t="s">
        <v>99</v>
      </c>
      <c r="Z1328" s="837">
        <f t="shared" si="36"/>
        <v>0.72889999999998578</v>
      </c>
    </row>
    <row r="1329" spans="12:26" s="292" customFormat="1" x14ac:dyDescent="0.2">
      <c r="L1329" s="279"/>
      <c r="M1329" s="279"/>
      <c r="N1329" s="279"/>
      <c r="O1329" s="279"/>
      <c r="P1329" s="838"/>
      <c r="Q1329" s="838"/>
      <c r="R1329" s="838"/>
      <c r="S1329" s="838"/>
      <c r="U1329" s="371"/>
      <c r="Y1329" s="371" t="s">
        <v>99</v>
      </c>
      <c r="Z1329" s="837">
        <f t="shared" si="36"/>
        <v>0.72899999999998577</v>
      </c>
    </row>
    <row r="1330" spans="12:26" s="292" customFormat="1" x14ac:dyDescent="0.2">
      <c r="L1330" s="279"/>
      <c r="M1330" s="279"/>
      <c r="N1330" s="279"/>
      <c r="O1330" s="279"/>
      <c r="P1330" s="838"/>
      <c r="Q1330" s="838"/>
      <c r="R1330" s="838"/>
      <c r="S1330" s="838"/>
      <c r="U1330" s="371"/>
      <c r="Y1330" s="371" t="s">
        <v>99</v>
      </c>
      <c r="Z1330" s="837">
        <f t="shared" si="36"/>
        <v>0.72909999999998576</v>
      </c>
    </row>
    <row r="1331" spans="12:26" s="292" customFormat="1" x14ac:dyDescent="0.2">
      <c r="L1331" s="279"/>
      <c r="M1331" s="279"/>
      <c r="N1331" s="279"/>
      <c r="O1331" s="279"/>
      <c r="P1331" s="838"/>
      <c r="Q1331" s="838"/>
      <c r="R1331" s="838"/>
      <c r="S1331" s="838"/>
      <c r="U1331" s="371"/>
      <c r="Y1331" s="371" t="s">
        <v>99</v>
      </c>
      <c r="Z1331" s="837">
        <f t="shared" si="36"/>
        <v>0.72919999999998575</v>
      </c>
    </row>
    <row r="1332" spans="12:26" s="292" customFormat="1" x14ac:dyDescent="0.2">
      <c r="L1332" s="279"/>
      <c r="M1332" s="279"/>
      <c r="N1332" s="279"/>
      <c r="O1332" s="279"/>
      <c r="P1332" s="838"/>
      <c r="Q1332" s="838"/>
      <c r="R1332" s="838"/>
      <c r="S1332" s="838"/>
      <c r="U1332" s="371"/>
      <c r="Y1332" s="371" t="s">
        <v>99</v>
      </c>
      <c r="Z1332" s="837">
        <f t="shared" si="36"/>
        <v>0.72929999999998574</v>
      </c>
    </row>
    <row r="1333" spans="12:26" s="292" customFormat="1" x14ac:dyDescent="0.2">
      <c r="L1333" s="279"/>
      <c r="M1333" s="279"/>
      <c r="N1333" s="279"/>
      <c r="O1333" s="279"/>
      <c r="P1333" s="838"/>
      <c r="Q1333" s="838"/>
      <c r="R1333" s="838"/>
      <c r="S1333" s="838"/>
      <c r="U1333" s="371"/>
      <c r="Y1333" s="371" t="s">
        <v>99</v>
      </c>
      <c r="Z1333" s="837">
        <f t="shared" si="36"/>
        <v>0.72939999999998573</v>
      </c>
    </row>
    <row r="1334" spans="12:26" s="292" customFormat="1" x14ac:dyDescent="0.2">
      <c r="L1334" s="279"/>
      <c r="M1334" s="279"/>
      <c r="N1334" s="279"/>
      <c r="O1334" s="279"/>
      <c r="P1334" s="838"/>
      <c r="Q1334" s="838"/>
      <c r="R1334" s="838"/>
      <c r="S1334" s="838"/>
      <c r="U1334" s="371"/>
      <c r="Y1334" s="371" t="s">
        <v>99</v>
      </c>
      <c r="Z1334" s="837">
        <f t="shared" si="36"/>
        <v>0.72949999999998572</v>
      </c>
    </row>
    <row r="1335" spans="12:26" s="292" customFormat="1" x14ac:dyDescent="0.2">
      <c r="L1335" s="279"/>
      <c r="M1335" s="279"/>
      <c r="N1335" s="279"/>
      <c r="O1335" s="279"/>
      <c r="P1335" s="838"/>
      <c r="Q1335" s="838"/>
      <c r="R1335" s="838"/>
      <c r="S1335" s="838"/>
      <c r="U1335" s="371"/>
      <c r="Y1335" s="371" t="s">
        <v>99</v>
      </c>
      <c r="Z1335" s="837">
        <f t="shared" si="36"/>
        <v>0.7295999999999857</v>
      </c>
    </row>
    <row r="1336" spans="12:26" s="292" customFormat="1" x14ac:dyDescent="0.2">
      <c r="L1336" s="279"/>
      <c r="M1336" s="279"/>
      <c r="N1336" s="279"/>
      <c r="O1336" s="279"/>
      <c r="P1336" s="838"/>
      <c r="Q1336" s="838"/>
      <c r="R1336" s="838"/>
      <c r="S1336" s="838"/>
      <c r="U1336" s="371"/>
      <c r="Y1336" s="371" t="s">
        <v>99</v>
      </c>
      <c r="Z1336" s="837">
        <f t="shared" si="36"/>
        <v>0.72969999999998569</v>
      </c>
    </row>
    <row r="1337" spans="12:26" s="292" customFormat="1" x14ac:dyDescent="0.2">
      <c r="L1337" s="279"/>
      <c r="M1337" s="279"/>
      <c r="N1337" s="279"/>
      <c r="O1337" s="279"/>
      <c r="P1337" s="838"/>
      <c r="Q1337" s="838"/>
      <c r="R1337" s="838"/>
      <c r="S1337" s="838"/>
      <c r="U1337" s="371"/>
      <c r="Y1337" s="371" t="s">
        <v>99</v>
      </c>
      <c r="Z1337" s="837">
        <f t="shared" si="36"/>
        <v>0.72979999999998568</v>
      </c>
    </row>
    <row r="1338" spans="12:26" s="292" customFormat="1" x14ac:dyDescent="0.2">
      <c r="L1338" s="279"/>
      <c r="M1338" s="279"/>
      <c r="N1338" s="279"/>
      <c r="O1338" s="279"/>
      <c r="P1338" s="838"/>
      <c r="Q1338" s="838"/>
      <c r="R1338" s="838"/>
      <c r="S1338" s="838"/>
      <c r="U1338" s="371"/>
      <c r="Y1338" s="371" t="s">
        <v>99</v>
      </c>
      <c r="Z1338" s="837">
        <f t="shared" si="36"/>
        <v>0.72989999999998567</v>
      </c>
    </row>
    <row r="1339" spans="12:26" s="292" customFormat="1" x14ac:dyDescent="0.2">
      <c r="L1339" s="279"/>
      <c r="M1339" s="279"/>
      <c r="N1339" s="279"/>
      <c r="O1339" s="279"/>
      <c r="P1339" s="838"/>
      <c r="Q1339" s="838"/>
      <c r="R1339" s="838"/>
      <c r="S1339" s="838"/>
      <c r="U1339" s="371"/>
      <c r="Y1339" s="371" t="s">
        <v>99</v>
      </c>
      <c r="Z1339" s="837">
        <f t="shared" si="36"/>
        <v>0.72999999999998566</v>
      </c>
    </row>
    <row r="1340" spans="12:26" s="292" customFormat="1" x14ac:dyDescent="0.2">
      <c r="L1340" s="279"/>
      <c r="M1340" s="279"/>
      <c r="N1340" s="279"/>
      <c r="O1340" s="279"/>
      <c r="P1340" s="838"/>
      <c r="Q1340" s="838"/>
      <c r="R1340" s="838"/>
      <c r="S1340" s="838"/>
      <c r="U1340" s="371"/>
      <c r="Y1340" s="371" t="s">
        <v>99</v>
      </c>
      <c r="Z1340" s="837">
        <f t="shared" si="36"/>
        <v>0.73009999999998565</v>
      </c>
    </row>
    <row r="1341" spans="12:26" s="292" customFormat="1" x14ac:dyDescent="0.2">
      <c r="L1341" s="279"/>
      <c r="M1341" s="279"/>
      <c r="N1341" s="279"/>
      <c r="O1341" s="279"/>
      <c r="P1341" s="838"/>
      <c r="Q1341" s="838"/>
      <c r="R1341" s="838"/>
      <c r="S1341" s="838"/>
      <c r="U1341" s="371"/>
      <c r="Y1341" s="371" t="s">
        <v>99</v>
      </c>
      <c r="Z1341" s="837">
        <f t="shared" si="36"/>
        <v>0.73019999999998564</v>
      </c>
    </row>
    <row r="1342" spans="12:26" s="292" customFormat="1" x14ac:dyDescent="0.2">
      <c r="L1342" s="279"/>
      <c r="M1342" s="279"/>
      <c r="N1342" s="279"/>
      <c r="O1342" s="279"/>
      <c r="P1342" s="838"/>
      <c r="Q1342" s="838"/>
      <c r="R1342" s="838"/>
      <c r="S1342" s="838"/>
      <c r="U1342" s="371"/>
      <c r="Y1342" s="371" t="s">
        <v>99</v>
      </c>
      <c r="Z1342" s="837">
        <f t="shared" si="36"/>
        <v>0.73029999999998563</v>
      </c>
    </row>
    <row r="1343" spans="12:26" s="292" customFormat="1" x14ac:dyDescent="0.2">
      <c r="L1343" s="279"/>
      <c r="M1343" s="279"/>
      <c r="N1343" s="279"/>
      <c r="O1343" s="279"/>
      <c r="P1343" s="838"/>
      <c r="Q1343" s="838"/>
      <c r="R1343" s="838"/>
      <c r="S1343" s="838"/>
      <c r="U1343" s="371"/>
      <c r="Y1343" s="371" t="s">
        <v>99</v>
      </c>
      <c r="Z1343" s="837">
        <f t="shared" si="36"/>
        <v>0.73039999999998562</v>
      </c>
    </row>
    <row r="1344" spans="12:26" s="292" customFormat="1" x14ac:dyDescent="0.2">
      <c r="L1344" s="279"/>
      <c r="M1344" s="279"/>
      <c r="N1344" s="279"/>
      <c r="O1344" s="279"/>
      <c r="P1344" s="838"/>
      <c r="Q1344" s="838"/>
      <c r="R1344" s="838"/>
      <c r="S1344" s="838"/>
      <c r="U1344" s="371"/>
      <c r="Y1344" s="371" t="s">
        <v>99</v>
      </c>
      <c r="Z1344" s="837">
        <f t="shared" si="36"/>
        <v>0.73049999999998561</v>
      </c>
    </row>
    <row r="1345" spans="12:26" s="292" customFormat="1" x14ac:dyDescent="0.2">
      <c r="L1345" s="279"/>
      <c r="M1345" s="279"/>
      <c r="N1345" s="279"/>
      <c r="O1345" s="279"/>
      <c r="P1345" s="838"/>
      <c r="Q1345" s="838"/>
      <c r="R1345" s="838"/>
      <c r="S1345" s="838"/>
      <c r="U1345" s="371"/>
      <c r="Y1345" s="371" t="s">
        <v>99</v>
      </c>
      <c r="Z1345" s="837">
        <f t="shared" si="36"/>
        <v>0.73059999999998559</v>
      </c>
    </row>
    <row r="1346" spans="12:26" s="292" customFormat="1" x14ac:dyDescent="0.2">
      <c r="L1346" s="279"/>
      <c r="M1346" s="279"/>
      <c r="N1346" s="279"/>
      <c r="O1346" s="279"/>
      <c r="P1346" s="838"/>
      <c r="Q1346" s="838"/>
      <c r="R1346" s="838"/>
      <c r="S1346" s="838"/>
      <c r="U1346" s="371"/>
      <c r="Y1346" s="371" t="s">
        <v>99</v>
      </c>
      <c r="Z1346" s="837">
        <f t="shared" si="36"/>
        <v>0.73069999999998558</v>
      </c>
    </row>
    <row r="1347" spans="12:26" s="292" customFormat="1" x14ac:dyDescent="0.2">
      <c r="L1347" s="279"/>
      <c r="M1347" s="279"/>
      <c r="N1347" s="279"/>
      <c r="O1347" s="279"/>
      <c r="P1347" s="838"/>
      <c r="Q1347" s="838"/>
      <c r="R1347" s="838"/>
      <c r="S1347" s="838"/>
      <c r="U1347" s="371"/>
      <c r="Y1347" s="371" t="s">
        <v>99</v>
      </c>
      <c r="Z1347" s="837">
        <f t="shared" si="36"/>
        <v>0.73079999999998557</v>
      </c>
    </row>
    <row r="1348" spans="12:26" s="292" customFormat="1" x14ac:dyDescent="0.2">
      <c r="L1348" s="279"/>
      <c r="M1348" s="279"/>
      <c r="N1348" s="279"/>
      <c r="O1348" s="279"/>
      <c r="P1348" s="838"/>
      <c r="Q1348" s="838"/>
      <c r="R1348" s="838"/>
      <c r="S1348" s="838"/>
      <c r="U1348" s="371"/>
      <c r="Y1348" s="371" t="s">
        <v>99</v>
      </c>
      <c r="Z1348" s="837">
        <f t="shared" si="36"/>
        <v>0.73089999999998556</v>
      </c>
    </row>
    <row r="1349" spans="12:26" s="292" customFormat="1" x14ac:dyDescent="0.2">
      <c r="L1349" s="279"/>
      <c r="M1349" s="279"/>
      <c r="N1349" s="279"/>
      <c r="O1349" s="279"/>
      <c r="P1349" s="838"/>
      <c r="Q1349" s="838"/>
      <c r="R1349" s="838"/>
      <c r="S1349" s="838"/>
      <c r="U1349" s="371"/>
      <c r="Y1349" s="371" t="s">
        <v>99</v>
      </c>
      <c r="Z1349" s="837">
        <f t="shared" si="36"/>
        <v>0.73099999999998555</v>
      </c>
    </row>
    <row r="1350" spans="12:26" s="292" customFormat="1" x14ac:dyDescent="0.2">
      <c r="L1350" s="279"/>
      <c r="M1350" s="279"/>
      <c r="N1350" s="279"/>
      <c r="O1350" s="279"/>
      <c r="P1350" s="838"/>
      <c r="Q1350" s="838"/>
      <c r="R1350" s="838"/>
      <c r="S1350" s="838"/>
      <c r="U1350" s="371"/>
      <c r="Y1350" s="371" t="s">
        <v>99</v>
      </c>
      <c r="Z1350" s="837">
        <f t="shared" si="36"/>
        <v>0.73109999999998554</v>
      </c>
    </row>
    <row r="1351" spans="12:26" s="292" customFormat="1" x14ac:dyDescent="0.2">
      <c r="L1351" s="279"/>
      <c r="M1351" s="279"/>
      <c r="N1351" s="279"/>
      <c r="O1351" s="279"/>
      <c r="P1351" s="838"/>
      <c r="Q1351" s="838"/>
      <c r="R1351" s="838"/>
      <c r="S1351" s="838"/>
      <c r="U1351" s="371"/>
      <c r="Y1351" s="371" t="s">
        <v>99</v>
      </c>
      <c r="Z1351" s="837">
        <f t="shared" si="36"/>
        <v>0.73119999999998553</v>
      </c>
    </row>
    <row r="1352" spans="12:26" s="292" customFormat="1" x14ac:dyDescent="0.2">
      <c r="L1352" s="279"/>
      <c r="M1352" s="279"/>
      <c r="N1352" s="279"/>
      <c r="O1352" s="279"/>
      <c r="P1352" s="838"/>
      <c r="Q1352" s="838"/>
      <c r="R1352" s="838"/>
      <c r="S1352" s="838"/>
      <c r="U1352" s="371"/>
      <c r="Y1352" s="371" t="s">
        <v>99</v>
      </c>
      <c r="Z1352" s="837">
        <f t="shared" si="36"/>
        <v>0.73129999999998552</v>
      </c>
    </row>
    <row r="1353" spans="12:26" s="292" customFormat="1" x14ac:dyDescent="0.2">
      <c r="L1353" s="279"/>
      <c r="M1353" s="279"/>
      <c r="N1353" s="279"/>
      <c r="O1353" s="279"/>
      <c r="P1353" s="838"/>
      <c r="Q1353" s="838"/>
      <c r="R1353" s="838"/>
      <c r="S1353" s="838"/>
      <c r="U1353" s="371"/>
      <c r="Y1353" s="371" t="s">
        <v>99</v>
      </c>
      <c r="Z1353" s="837">
        <f t="shared" si="36"/>
        <v>0.73139999999998551</v>
      </c>
    </row>
    <row r="1354" spans="12:26" s="292" customFormat="1" x14ac:dyDescent="0.2">
      <c r="L1354" s="279"/>
      <c r="M1354" s="279"/>
      <c r="N1354" s="279"/>
      <c r="O1354" s="279"/>
      <c r="P1354" s="838"/>
      <c r="Q1354" s="838"/>
      <c r="R1354" s="838"/>
      <c r="S1354" s="838"/>
      <c r="U1354" s="371"/>
      <c r="Y1354" s="371" t="s">
        <v>99</v>
      </c>
      <c r="Z1354" s="837">
        <f t="shared" si="36"/>
        <v>0.7314999999999855</v>
      </c>
    </row>
    <row r="1355" spans="12:26" s="292" customFormat="1" x14ac:dyDescent="0.2">
      <c r="L1355" s="279"/>
      <c r="M1355" s="279"/>
      <c r="N1355" s="279"/>
      <c r="O1355" s="279"/>
      <c r="P1355" s="838"/>
      <c r="Q1355" s="838"/>
      <c r="R1355" s="838"/>
      <c r="S1355" s="838"/>
      <c r="U1355" s="371"/>
      <c r="Y1355" s="371" t="s">
        <v>99</v>
      </c>
      <c r="Z1355" s="837">
        <f t="shared" si="36"/>
        <v>0.73159999999998548</v>
      </c>
    </row>
    <row r="1356" spans="12:26" s="292" customFormat="1" x14ac:dyDescent="0.2">
      <c r="L1356" s="279"/>
      <c r="M1356" s="279"/>
      <c r="N1356" s="279"/>
      <c r="O1356" s="279"/>
      <c r="P1356" s="838"/>
      <c r="Q1356" s="838"/>
      <c r="R1356" s="838"/>
      <c r="S1356" s="838"/>
      <c r="U1356" s="371"/>
      <c r="Y1356" s="371" t="s">
        <v>99</v>
      </c>
      <c r="Z1356" s="837">
        <f t="shared" si="36"/>
        <v>0.73169999999998547</v>
      </c>
    </row>
    <row r="1357" spans="12:26" s="292" customFormat="1" x14ac:dyDescent="0.2">
      <c r="L1357" s="279"/>
      <c r="M1357" s="279"/>
      <c r="N1357" s="279"/>
      <c r="O1357" s="279"/>
      <c r="P1357" s="838"/>
      <c r="Q1357" s="838"/>
      <c r="R1357" s="838"/>
      <c r="S1357" s="838"/>
      <c r="U1357" s="371"/>
      <c r="Y1357" s="371" t="s">
        <v>99</v>
      </c>
      <c r="Z1357" s="837">
        <f t="shared" si="36"/>
        <v>0.73179999999998546</v>
      </c>
    </row>
    <row r="1358" spans="12:26" s="292" customFormat="1" x14ac:dyDescent="0.2">
      <c r="L1358" s="279"/>
      <c r="M1358" s="279"/>
      <c r="N1358" s="279"/>
      <c r="O1358" s="279"/>
      <c r="P1358" s="838"/>
      <c r="Q1358" s="838"/>
      <c r="R1358" s="838"/>
      <c r="S1358" s="838"/>
      <c r="U1358" s="371"/>
      <c r="Y1358" s="371" t="s">
        <v>99</v>
      </c>
      <c r="Z1358" s="837">
        <f t="shared" si="36"/>
        <v>0.73189999999998545</v>
      </c>
    </row>
    <row r="1359" spans="12:26" s="292" customFormat="1" x14ac:dyDescent="0.2">
      <c r="L1359" s="279"/>
      <c r="M1359" s="279"/>
      <c r="N1359" s="279"/>
      <c r="O1359" s="279"/>
      <c r="P1359" s="838"/>
      <c r="Q1359" s="838"/>
      <c r="R1359" s="838"/>
      <c r="S1359" s="838"/>
      <c r="U1359" s="371"/>
      <c r="Y1359" s="371" t="s">
        <v>99</v>
      </c>
      <c r="Z1359" s="837">
        <f t="shared" si="36"/>
        <v>0.73199999999998544</v>
      </c>
    </row>
    <row r="1360" spans="12:26" s="292" customFormat="1" x14ac:dyDescent="0.2">
      <c r="L1360" s="279"/>
      <c r="M1360" s="279"/>
      <c r="N1360" s="279"/>
      <c r="O1360" s="279"/>
      <c r="P1360" s="838"/>
      <c r="Q1360" s="838"/>
      <c r="R1360" s="838"/>
      <c r="S1360" s="838"/>
      <c r="U1360" s="371"/>
      <c r="Y1360" s="371" t="s">
        <v>99</v>
      </c>
      <c r="Z1360" s="837">
        <f t="shared" si="36"/>
        <v>0.73209999999998543</v>
      </c>
    </row>
    <row r="1361" spans="12:26" s="292" customFormat="1" x14ac:dyDescent="0.2">
      <c r="L1361" s="279"/>
      <c r="M1361" s="279"/>
      <c r="N1361" s="279"/>
      <c r="O1361" s="279"/>
      <c r="P1361" s="838"/>
      <c r="Q1361" s="838"/>
      <c r="R1361" s="838"/>
      <c r="S1361" s="838"/>
      <c r="U1361" s="371"/>
      <c r="Y1361" s="371" t="s">
        <v>99</v>
      </c>
      <c r="Z1361" s="837">
        <f t="shared" si="36"/>
        <v>0.73219999999998542</v>
      </c>
    </row>
    <row r="1362" spans="12:26" s="292" customFormat="1" x14ac:dyDescent="0.2">
      <c r="L1362" s="279"/>
      <c r="M1362" s="279"/>
      <c r="N1362" s="279"/>
      <c r="O1362" s="279"/>
      <c r="P1362" s="838"/>
      <c r="Q1362" s="838"/>
      <c r="R1362" s="838"/>
      <c r="S1362" s="838"/>
      <c r="U1362" s="371"/>
      <c r="Y1362" s="371" t="s">
        <v>99</v>
      </c>
      <c r="Z1362" s="837">
        <f t="shared" si="36"/>
        <v>0.73229999999998541</v>
      </c>
    </row>
    <row r="1363" spans="12:26" s="292" customFormat="1" x14ac:dyDescent="0.2">
      <c r="L1363" s="279"/>
      <c r="M1363" s="279"/>
      <c r="N1363" s="279"/>
      <c r="O1363" s="279"/>
      <c r="P1363" s="838"/>
      <c r="Q1363" s="838"/>
      <c r="R1363" s="838"/>
      <c r="S1363" s="838"/>
      <c r="U1363" s="371"/>
      <c r="Y1363" s="371" t="s">
        <v>99</v>
      </c>
      <c r="Z1363" s="837">
        <f t="shared" si="36"/>
        <v>0.7323999999999854</v>
      </c>
    </row>
    <row r="1364" spans="12:26" s="292" customFormat="1" x14ac:dyDescent="0.2">
      <c r="L1364" s="279"/>
      <c r="M1364" s="279"/>
      <c r="N1364" s="279"/>
      <c r="O1364" s="279"/>
      <c r="P1364" s="838"/>
      <c r="Q1364" s="838"/>
      <c r="R1364" s="838"/>
      <c r="S1364" s="838"/>
      <c r="U1364" s="371"/>
      <c r="Y1364" s="371" t="s">
        <v>99</v>
      </c>
      <c r="Z1364" s="837">
        <f t="shared" si="36"/>
        <v>0.73249999999998539</v>
      </c>
    </row>
    <row r="1365" spans="12:26" s="292" customFormat="1" x14ac:dyDescent="0.2">
      <c r="L1365" s="279"/>
      <c r="M1365" s="279"/>
      <c r="N1365" s="279"/>
      <c r="O1365" s="279"/>
      <c r="P1365" s="838"/>
      <c r="Q1365" s="838"/>
      <c r="R1365" s="838"/>
      <c r="S1365" s="838"/>
      <c r="U1365" s="371"/>
      <c r="Y1365" s="371" t="s">
        <v>99</v>
      </c>
      <c r="Z1365" s="837">
        <f t="shared" si="36"/>
        <v>0.73259999999998537</v>
      </c>
    </row>
    <row r="1366" spans="12:26" s="292" customFormat="1" x14ac:dyDescent="0.2">
      <c r="L1366" s="279"/>
      <c r="M1366" s="279"/>
      <c r="N1366" s="279"/>
      <c r="O1366" s="279"/>
      <c r="P1366" s="838"/>
      <c r="Q1366" s="838"/>
      <c r="R1366" s="838"/>
      <c r="S1366" s="838"/>
      <c r="U1366" s="371"/>
      <c r="Y1366" s="371" t="s">
        <v>99</v>
      </c>
      <c r="Z1366" s="837">
        <f t="shared" si="36"/>
        <v>0.73269999999998536</v>
      </c>
    </row>
    <row r="1367" spans="12:26" s="292" customFormat="1" x14ac:dyDescent="0.2">
      <c r="L1367" s="279"/>
      <c r="M1367" s="279"/>
      <c r="N1367" s="279"/>
      <c r="O1367" s="279"/>
      <c r="P1367" s="838"/>
      <c r="Q1367" s="838"/>
      <c r="R1367" s="838"/>
      <c r="S1367" s="838"/>
      <c r="U1367" s="371"/>
      <c r="Y1367" s="371" t="s">
        <v>99</v>
      </c>
      <c r="Z1367" s="837">
        <f t="shared" si="36"/>
        <v>0.73279999999998535</v>
      </c>
    </row>
    <row r="1368" spans="12:26" s="292" customFormat="1" x14ac:dyDescent="0.2">
      <c r="L1368" s="279"/>
      <c r="M1368" s="279"/>
      <c r="N1368" s="279"/>
      <c r="O1368" s="279"/>
      <c r="P1368" s="838"/>
      <c r="Q1368" s="838"/>
      <c r="R1368" s="838"/>
      <c r="S1368" s="838"/>
      <c r="U1368" s="371"/>
      <c r="Y1368" s="371" t="s">
        <v>99</v>
      </c>
      <c r="Z1368" s="837">
        <f t="shared" si="36"/>
        <v>0.73289999999998534</v>
      </c>
    </row>
    <row r="1369" spans="12:26" s="292" customFormat="1" x14ac:dyDescent="0.2">
      <c r="L1369" s="279"/>
      <c r="M1369" s="279"/>
      <c r="N1369" s="279"/>
      <c r="O1369" s="279"/>
      <c r="P1369" s="838"/>
      <c r="Q1369" s="838"/>
      <c r="R1369" s="838"/>
      <c r="S1369" s="838"/>
      <c r="U1369" s="371"/>
      <c r="Y1369" s="371" t="s">
        <v>99</v>
      </c>
      <c r="Z1369" s="837">
        <f t="shared" si="36"/>
        <v>0.73299999999998533</v>
      </c>
    </row>
    <row r="1370" spans="12:26" s="292" customFormat="1" x14ac:dyDescent="0.2">
      <c r="L1370" s="279"/>
      <c r="M1370" s="279"/>
      <c r="N1370" s="279"/>
      <c r="O1370" s="279"/>
      <c r="P1370" s="838"/>
      <c r="Q1370" s="838"/>
      <c r="R1370" s="838"/>
      <c r="S1370" s="838"/>
      <c r="U1370" s="371"/>
      <c r="Y1370" s="371" t="s">
        <v>99</v>
      </c>
      <c r="Z1370" s="837">
        <f t="shared" si="36"/>
        <v>0.73309999999998532</v>
      </c>
    </row>
    <row r="1371" spans="12:26" s="292" customFormat="1" x14ac:dyDescent="0.2">
      <c r="L1371" s="279"/>
      <c r="M1371" s="279"/>
      <c r="N1371" s="279"/>
      <c r="O1371" s="279"/>
      <c r="P1371" s="838"/>
      <c r="Q1371" s="838"/>
      <c r="R1371" s="838"/>
      <c r="S1371" s="838"/>
      <c r="U1371" s="371"/>
      <c r="Y1371" s="371" t="s">
        <v>99</v>
      </c>
      <c r="Z1371" s="837">
        <f t="shared" si="36"/>
        <v>0.73319999999998531</v>
      </c>
    </row>
    <row r="1372" spans="12:26" s="292" customFormat="1" x14ac:dyDescent="0.2">
      <c r="L1372" s="279"/>
      <c r="M1372" s="279"/>
      <c r="N1372" s="279"/>
      <c r="O1372" s="279"/>
      <c r="P1372" s="838"/>
      <c r="Q1372" s="838"/>
      <c r="R1372" s="838"/>
      <c r="S1372" s="838"/>
      <c r="U1372" s="371"/>
      <c r="Y1372" s="371" t="s">
        <v>99</v>
      </c>
      <c r="Z1372" s="837">
        <f t="shared" si="36"/>
        <v>0.7332999999999853</v>
      </c>
    </row>
    <row r="1373" spans="12:26" s="292" customFormat="1" x14ac:dyDescent="0.2">
      <c r="L1373" s="279"/>
      <c r="M1373" s="279"/>
      <c r="N1373" s="279"/>
      <c r="O1373" s="279"/>
      <c r="P1373" s="838"/>
      <c r="Q1373" s="838"/>
      <c r="R1373" s="838"/>
      <c r="S1373" s="838"/>
      <c r="U1373" s="371"/>
      <c r="Y1373" s="371" t="s">
        <v>99</v>
      </c>
      <c r="Z1373" s="837">
        <f t="shared" si="36"/>
        <v>0.73339999999998529</v>
      </c>
    </row>
    <row r="1374" spans="12:26" s="292" customFormat="1" x14ac:dyDescent="0.2">
      <c r="L1374" s="279"/>
      <c r="M1374" s="279"/>
      <c r="N1374" s="279"/>
      <c r="O1374" s="279"/>
      <c r="P1374" s="838"/>
      <c r="Q1374" s="838"/>
      <c r="R1374" s="838"/>
      <c r="S1374" s="838"/>
      <c r="U1374" s="371"/>
      <c r="Y1374" s="371" t="s">
        <v>99</v>
      </c>
      <c r="Z1374" s="837">
        <f t="shared" si="36"/>
        <v>0.73349999999998527</v>
      </c>
    </row>
    <row r="1375" spans="12:26" s="292" customFormat="1" x14ac:dyDescent="0.2">
      <c r="L1375" s="279"/>
      <c r="M1375" s="279"/>
      <c r="N1375" s="279"/>
      <c r="O1375" s="279"/>
      <c r="P1375" s="838"/>
      <c r="Q1375" s="838"/>
      <c r="R1375" s="838"/>
      <c r="S1375" s="838"/>
      <c r="U1375" s="371"/>
      <c r="Y1375" s="371" t="s">
        <v>99</v>
      </c>
      <c r="Z1375" s="837">
        <f t="shared" si="36"/>
        <v>0.73359999999998526</v>
      </c>
    </row>
    <row r="1376" spans="12:26" s="292" customFormat="1" x14ac:dyDescent="0.2">
      <c r="L1376" s="279"/>
      <c r="M1376" s="279"/>
      <c r="N1376" s="279"/>
      <c r="O1376" s="279"/>
      <c r="P1376" s="838"/>
      <c r="Q1376" s="838"/>
      <c r="R1376" s="838"/>
      <c r="S1376" s="838"/>
      <c r="U1376" s="371"/>
      <c r="Y1376" s="371" t="s">
        <v>99</v>
      </c>
      <c r="Z1376" s="837">
        <f t="shared" si="36"/>
        <v>0.73369999999998525</v>
      </c>
    </row>
    <row r="1377" spans="12:26" s="292" customFormat="1" x14ac:dyDescent="0.2">
      <c r="L1377" s="279"/>
      <c r="M1377" s="279"/>
      <c r="N1377" s="279"/>
      <c r="O1377" s="279"/>
      <c r="P1377" s="838"/>
      <c r="Q1377" s="838"/>
      <c r="R1377" s="838"/>
      <c r="S1377" s="838"/>
      <c r="U1377" s="371"/>
      <c r="Y1377" s="371" t="s">
        <v>99</v>
      </c>
      <c r="Z1377" s="837">
        <f t="shared" si="36"/>
        <v>0.73379999999998524</v>
      </c>
    </row>
    <row r="1378" spans="12:26" s="292" customFormat="1" x14ac:dyDescent="0.2">
      <c r="L1378" s="279"/>
      <c r="M1378" s="279"/>
      <c r="N1378" s="279"/>
      <c r="O1378" s="279"/>
      <c r="P1378" s="838"/>
      <c r="Q1378" s="838"/>
      <c r="R1378" s="838"/>
      <c r="S1378" s="838"/>
      <c r="U1378" s="371"/>
      <c r="Y1378" s="371" t="s">
        <v>99</v>
      </c>
      <c r="Z1378" s="837">
        <f t="shared" si="36"/>
        <v>0.73389999999998523</v>
      </c>
    </row>
    <row r="1379" spans="12:26" s="292" customFormat="1" x14ac:dyDescent="0.2">
      <c r="L1379" s="279"/>
      <c r="M1379" s="279"/>
      <c r="N1379" s="279"/>
      <c r="O1379" s="279"/>
      <c r="P1379" s="838"/>
      <c r="Q1379" s="838"/>
      <c r="R1379" s="838"/>
      <c r="S1379" s="838"/>
      <c r="U1379" s="371"/>
      <c r="Y1379" s="371" t="s">
        <v>99</v>
      </c>
      <c r="Z1379" s="837">
        <f t="shared" si="36"/>
        <v>0.73399999999998522</v>
      </c>
    </row>
    <row r="1380" spans="12:26" s="292" customFormat="1" x14ac:dyDescent="0.2">
      <c r="L1380" s="279"/>
      <c r="M1380" s="279"/>
      <c r="N1380" s="279"/>
      <c r="O1380" s="279"/>
      <c r="P1380" s="838"/>
      <c r="Q1380" s="838"/>
      <c r="R1380" s="838"/>
      <c r="S1380" s="838"/>
      <c r="U1380" s="371"/>
      <c r="Y1380" s="371" t="s">
        <v>99</v>
      </c>
      <c r="Z1380" s="837">
        <f t="shared" si="36"/>
        <v>0.73409999999998521</v>
      </c>
    </row>
    <row r="1381" spans="12:26" s="292" customFormat="1" x14ac:dyDescent="0.2">
      <c r="L1381" s="279"/>
      <c r="M1381" s="279"/>
      <c r="N1381" s="279"/>
      <c r="O1381" s="279"/>
      <c r="P1381" s="838"/>
      <c r="Q1381" s="838"/>
      <c r="R1381" s="838"/>
      <c r="S1381" s="838"/>
      <c r="U1381" s="371"/>
      <c r="Y1381" s="371" t="s">
        <v>99</v>
      </c>
      <c r="Z1381" s="837">
        <f t="shared" si="36"/>
        <v>0.7341999999999852</v>
      </c>
    </row>
    <row r="1382" spans="12:26" s="292" customFormat="1" x14ac:dyDescent="0.2">
      <c r="L1382" s="279"/>
      <c r="M1382" s="279"/>
      <c r="N1382" s="279"/>
      <c r="O1382" s="279"/>
      <c r="P1382" s="838"/>
      <c r="Q1382" s="838"/>
      <c r="R1382" s="838"/>
      <c r="S1382" s="838"/>
      <c r="U1382" s="371"/>
      <c r="Y1382" s="371" t="s">
        <v>99</v>
      </c>
      <c r="Z1382" s="837">
        <f t="shared" si="36"/>
        <v>0.73429999999998519</v>
      </c>
    </row>
    <row r="1383" spans="12:26" s="292" customFormat="1" x14ac:dyDescent="0.2">
      <c r="L1383" s="279"/>
      <c r="M1383" s="279"/>
      <c r="N1383" s="279"/>
      <c r="O1383" s="279"/>
      <c r="P1383" s="838"/>
      <c r="Q1383" s="838"/>
      <c r="R1383" s="838"/>
      <c r="S1383" s="838"/>
      <c r="U1383" s="371"/>
      <c r="Y1383" s="371" t="s">
        <v>99</v>
      </c>
      <c r="Z1383" s="837">
        <f t="shared" si="36"/>
        <v>0.73439999999998518</v>
      </c>
    </row>
    <row r="1384" spans="12:26" s="292" customFormat="1" x14ac:dyDescent="0.2">
      <c r="L1384" s="279"/>
      <c r="M1384" s="279"/>
      <c r="N1384" s="279"/>
      <c r="O1384" s="279"/>
      <c r="P1384" s="838"/>
      <c r="Q1384" s="838"/>
      <c r="R1384" s="838"/>
      <c r="S1384" s="838"/>
      <c r="U1384" s="371"/>
      <c r="Y1384" s="371" t="s">
        <v>99</v>
      </c>
      <c r="Z1384" s="837">
        <f t="shared" si="36"/>
        <v>0.73449999999998516</v>
      </c>
    </row>
    <row r="1385" spans="12:26" s="292" customFormat="1" x14ac:dyDescent="0.2">
      <c r="L1385" s="279"/>
      <c r="M1385" s="279"/>
      <c r="N1385" s="279"/>
      <c r="O1385" s="279"/>
      <c r="P1385" s="838"/>
      <c r="Q1385" s="838"/>
      <c r="R1385" s="838"/>
      <c r="S1385" s="838"/>
      <c r="U1385" s="371"/>
      <c r="Y1385" s="371" t="s">
        <v>99</v>
      </c>
      <c r="Z1385" s="837">
        <f t="shared" ref="Z1385:Z1448" si="37">SUM(Z1384+0.01%)</f>
        <v>0.73459999999998515</v>
      </c>
    </row>
    <row r="1386" spans="12:26" s="292" customFormat="1" x14ac:dyDescent="0.2">
      <c r="L1386" s="279"/>
      <c r="M1386" s="279"/>
      <c r="N1386" s="279"/>
      <c r="O1386" s="279"/>
      <c r="P1386" s="838"/>
      <c r="Q1386" s="838"/>
      <c r="R1386" s="838"/>
      <c r="S1386" s="838"/>
      <c r="U1386" s="371"/>
      <c r="Y1386" s="371" t="s">
        <v>99</v>
      </c>
      <c r="Z1386" s="837">
        <f t="shared" si="37"/>
        <v>0.73469999999998514</v>
      </c>
    </row>
    <row r="1387" spans="12:26" s="292" customFormat="1" x14ac:dyDescent="0.2">
      <c r="L1387" s="279"/>
      <c r="M1387" s="279"/>
      <c r="N1387" s="279"/>
      <c r="O1387" s="279"/>
      <c r="P1387" s="838"/>
      <c r="Q1387" s="838"/>
      <c r="R1387" s="838"/>
      <c r="S1387" s="838"/>
      <c r="U1387" s="371"/>
      <c r="Y1387" s="371" t="s">
        <v>99</v>
      </c>
      <c r="Z1387" s="837">
        <f t="shared" si="37"/>
        <v>0.73479999999998513</v>
      </c>
    </row>
    <row r="1388" spans="12:26" s="292" customFormat="1" x14ac:dyDescent="0.2">
      <c r="L1388" s="279"/>
      <c r="M1388" s="279"/>
      <c r="N1388" s="279"/>
      <c r="O1388" s="279"/>
      <c r="P1388" s="838"/>
      <c r="Q1388" s="838"/>
      <c r="R1388" s="838"/>
      <c r="S1388" s="838"/>
      <c r="U1388" s="371"/>
      <c r="Y1388" s="371" t="s">
        <v>99</v>
      </c>
      <c r="Z1388" s="837">
        <f t="shared" si="37"/>
        <v>0.73489999999998512</v>
      </c>
    </row>
    <row r="1389" spans="12:26" s="292" customFormat="1" x14ac:dyDescent="0.2">
      <c r="L1389" s="279"/>
      <c r="M1389" s="279"/>
      <c r="N1389" s="279"/>
      <c r="O1389" s="279"/>
      <c r="P1389" s="838"/>
      <c r="Q1389" s="838"/>
      <c r="R1389" s="838"/>
      <c r="S1389" s="838"/>
      <c r="U1389" s="371"/>
      <c r="Y1389" s="371" t="s">
        <v>99</v>
      </c>
      <c r="Z1389" s="837">
        <f t="shared" si="37"/>
        <v>0.73499999999998511</v>
      </c>
    </row>
    <row r="1390" spans="12:26" s="292" customFormat="1" x14ac:dyDescent="0.2">
      <c r="L1390" s="279"/>
      <c r="M1390" s="279"/>
      <c r="N1390" s="279"/>
      <c r="O1390" s="279"/>
      <c r="P1390" s="838"/>
      <c r="Q1390" s="838"/>
      <c r="R1390" s="838"/>
      <c r="S1390" s="838"/>
      <c r="U1390" s="371"/>
      <c r="Y1390" s="371" t="s">
        <v>99</v>
      </c>
      <c r="Z1390" s="837">
        <f t="shared" si="37"/>
        <v>0.7350999999999851</v>
      </c>
    </row>
    <row r="1391" spans="12:26" s="292" customFormat="1" x14ac:dyDescent="0.2">
      <c r="L1391" s="279"/>
      <c r="M1391" s="279"/>
      <c r="N1391" s="279"/>
      <c r="O1391" s="279"/>
      <c r="P1391" s="838"/>
      <c r="Q1391" s="838"/>
      <c r="R1391" s="838"/>
      <c r="S1391" s="838"/>
      <c r="U1391" s="371"/>
      <c r="Y1391" s="371" t="s">
        <v>99</v>
      </c>
      <c r="Z1391" s="837">
        <f t="shared" si="37"/>
        <v>0.73519999999998509</v>
      </c>
    </row>
    <row r="1392" spans="12:26" s="292" customFormat="1" x14ac:dyDescent="0.2">
      <c r="L1392" s="279"/>
      <c r="M1392" s="279"/>
      <c r="N1392" s="279"/>
      <c r="O1392" s="279"/>
      <c r="P1392" s="838"/>
      <c r="Q1392" s="838"/>
      <c r="R1392" s="838"/>
      <c r="S1392" s="838"/>
      <c r="U1392" s="371"/>
      <c r="Y1392" s="371" t="s">
        <v>99</v>
      </c>
      <c r="Z1392" s="837">
        <f t="shared" si="37"/>
        <v>0.73529999999998508</v>
      </c>
    </row>
    <row r="1393" spans="12:26" s="292" customFormat="1" x14ac:dyDescent="0.2">
      <c r="L1393" s="279"/>
      <c r="M1393" s="279"/>
      <c r="N1393" s="279"/>
      <c r="O1393" s="279"/>
      <c r="P1393" s="838"/>
      <c r="Q1393" s="838"/>
      <c r="R1393" s="838"/>
      <c r="S1393" s="838"/>
      <c r="U1393" s="371"/>
      <c r="Y1393" s="371" t="s">
        <v>99</v>
      </c>
      <c r="Z1393" s="837">
        <f t="shared" si="37"/>
        <v>0.73539999999998507</v>
      </c>
    </row>
    <row r="1394" spans="12:26" s="292" customFormat="1" x14ac:dyDescent="0.2">
      <c r="L1394" s="279"/>
      <c r="M1394" s="279"/>
      <c r="N1394" s="279"/>
      <c r="O1394" s="279"/>
      <c r="P1394" s="838"/>
      <c r="Q1394" s="838"/>
      <c r="R1394" s="838"/>
      <c r="S1394" s="838"/>
      <c r="U1394" s="371"/>
      <c r="Y1394" s="371" t="s">
        <v>99</v>
      </c>
      <c r="Z1394" s="837">
        <f t="shared" si="37"/>
        <v>0.73549999999998505</v>
      </c>
    </row>
    <row r="1395" spans="12:26" s="292" customFormat="1" x14ac:dyDescent="0.2">
      <c r="L1395" s="279"/>
      <c r="M1395" s="279"/>
      <c r="N1395" s="279"/>
      <c r="O1395" s="279"/>
      <c r="P1395" s="838"/>
      <c r="Q1395" s="838"/>
      <c r="R1395" s="838"/>
      <c r="S1395" s="838"/>
      <c r="U1395" s="371"/>
      <c r="Y1395" s="371" t="s">
        <v>99</v>
      </c>
      <c r="Z1395" s="837">
        <f t="shared" si="37"/>
        <v>0.73559999999998504</v>
      </c>
    </row>
    <row r="1396" spans="12:26" s="292" customFormat="1" x14ac:dyDescent="0.2">
      <c r="L1396" s="279"/>
      <c r="M1396" s="279"/>
      <c r="N1396" s="279"/>
      <c r="O1396" s="279"/>
      <c r="P1396" s="838"/>
      <c r="Q1396" s="838"/>
      <c r="R1396" s="838"/>
      <c r="S1396" s="838"/>
      <c r="U1396" s="371"/>
      <c r="Y1396" s="371" t="s">
        <v>99</v>
      </c>
      <c r="Z1396" s="837">
        <f t="shared" si="37"/>
        <v>0.73569999999998503</v>
      </c>
    </row>
    <row r="1397" spans="12:26" s="292" customFormat="1" x14ac:dyDescent="0.2">
      <c r="L1397" s="279"/>
      <c r="M1397" s="279"/>
      <c r="N1397" s="279"/>
      <c r="O1397" s="279"/>
      <c r="P1397" s="838"/>
      <c r="Q1397" s="838"/>
      <c r="R1397" s="838"/>
      <c r="S1397" s="838"/>
      <c r="U1397" s="371"/>
      <c r="Y1397" s="371" t="s">
        <v>99</v>
      </c>
      <c r="Z1397" s="837">
        <f t="shared" si="37"/>
        <v>0.73579999999998502</v>
      </c>
    </row>
    <row r="1398" spans="12:26" s="292" customFormat="1" x14ac:dyDescent="0.2">
      <c r="L1398" s="279"/>
      <c r="M1398" s="279"/>
      <c r="N1398" s="279"/>
      <c r="O1398" s="279"/>
      <c r="P1398" s="838"/>
      <c r="Q1398" s="838"/>
      <c r="R1398" s="838"/>
      <c r="S1398" s="838"/>
      <c r="U1398" s="371"/>
      <c r="Y1398" s="371" t="s">
        <v>99</v>
      </c>
      <c r="Z1398" s="837">
        <f t="shared" si="37"/>
        <v>0.73589999999998501</v>
      </c>
    </row>
    <row r="1399" spans="12:26" s="292" customFormat="1" x14ac:dyDescent="0.2">
      <c r="L1399" s="279"/>
      <c r="M1399" s="279"/>
      <c r="N1399" s="279"/>
      <c r="O1399" s="279"/>
      <c r="P1399" s="838"/>
      <c r="Q1399" s="838"/>
      <c r="R1399" s="838"/>
      <c r="S1399" s="838"/>
      <c r="U1399" s="371"/>
      <c r="Y1399" s="371" t="s">
        <v>99</v>
      </c>
      <c r="Z1399" s="837">
        <f t="shared" si="37"/>
        <v>0.735999999999985</v>
      </c>
    </row>
    <row r="1400" spans="12:26" s="292" customFormat="1" x14ac:dyDescent="0.2">
      <c r="L1400" s="279"/>
      <c r="M1400" s="279"/>
      <c r="N1400" s="279"/>
      <c r="O1400" s="279"/>
      <c r="P1400" s="838"/>
      <c r="Q1400" s="838"/>
      <c r="R1400" s="838"/>
      <c r="S1400" s="838"/>
      <c r="U1400" s="371"/>
      <c r="Y1400" s="371" t="s">
        <v>99</v>
      </c>
      <c r="Z1400" s="837">
        <f t="shared" si="37"/>
        <v>0.73609999999998499</v>
      </c>
    </row>
    <row r="1401" spans="12:26" s="292" customFormat="1" x14ac:dyDescent="0.2">
      <c r="L1401" s="279"/>
      <c r="M1401" s="279"/>
      <c r="N1401" s="279"/>
      <c r="O1401" s="279"/>
      <c r="P1401" s="838"/>
      <c r="Q1401" s="838"/>
      <c r="R1401" s="838"/>
      <c r="S1401" s="838"/>
      <c r="U1401" s="371"/>
      <c r="Y1401" s="371" t="s">
        <v>99</v>
      </c>
      <c r="Z1401" s="837">
        <f t="shared" si="37"/>
        <v>0.73619999999998498</v>
      </c>
    </row>
    <row r="1402" spans="12:26" s="292" customFormat="1" x14ac:dyDescent="0.2">
      <c r="L1402" s="279"/>
      <c r="M1402" s="279"/>
      <c r="N1402" s="279"/>
      <c r="O1402" s="279"/>
      <c r="P1402" s="838"/>
      <c r="Q1402" s="838"/>
      <c r="R1402" s="838"/>
      <c r="S1402" s="838"/>
      <c r="U1402" s="371"/>
      <c r="Y1402" s="371" t="s">
        <v>99</v>
      </c>
      <c r="Z1402" s="837">
        <f t="shared" si="37"/>
        <v>0.73629999999998497</v>
      </c>
    </row>
    <row r="1403" spans="12:26" s="292" customFormat="1" x14ac:dyDescent="0.2">
      <c r="L1403" s="279"/>
      <c r="M1403" s="279"/>
      <c r="N1403" s="279"/>
      <c r="O1403" s="279"/>
      <c r="P1403" s="838"/>
      <c r="Q1403" s="838"/>
      <c r="R1403" s="838"/>
      <c r="S1403" s="838"/>
      <c r="U1403" s="371"/>
      <c r="Y1403" s="371" t="s">
        <v>99</v>
      </c>
      <c r="Z1403" s="837">
        <f t="shared" si="37"/>
        <v>0.73639999999998496</v>
      </c>
    </row>
    <row r="1404" spans="12:26" s="292" customFormat="1" x14ac:dyDescent="0.2">
      <c r="L1404" s="279"/>
      <c r="M1404" s="279"/>
      <c r="N1404" s="279"/>
      <c r="O1404" s="279"/>
      <c r="P1404" s="838"/>
      <c r="Q1404" s="838"/>
      <c r="R1404" s="838"/>
      <c r="S1404" s="838"/>
      <c r="U1404" s="371"/>
      <c r="Y1404" s="371" t="s">
        <v>99</v>
      </c>
      <c r="Z1404" s="837">
        <f t="shared" si="37"/>
        <v>0.73649999999998494</v>
      </c>
    </row>
    <row r="1405" spans="12:26" s="292" customFormat="1" x14ac:dyDescent="0.2">
      <c r="L1405" s="279"/>
      <c r="M1405" s="279"/>
      <c r="N1405" s="279"/>
      <c r="O1405" s="279"/>
      <c r="P1405" s="838"/>
      <c r="Q1405" s="838"/>
      <c r="R1405" s="838"/>
      <c r="S1405" s="838"/>
      <c r="U1405" s="371"/>
      <c r="Y1405" s="371" t="s">
        <v>99</v>
      </c>
      <c r="Z1405" s="837">
        <f t="shared" si="37"/>
        <v>0.73659999999998493</v>
      </c>
    </row>
    <row r="1406" spans="12:26" s="292" customFormat="1" x14ac:dyDescent="0.2">
      <c r="L1406" s="279"/>
      <c r="M1406" s="279"/>
      <c r="N1406" s="279"/>
      <c r="O1406" s="279"/>
      <c r="P1406" s="838"/>
      <c r="Q1406" s="838"/>
      <c r="R1406" s="838"/>
      <c r="S1406" s="838"/>
      <c r="U1406" s="371"/>
      <c r="Y1406" s="371" t="s">
        <v>99</v>
      </c>
      <c r="Z1406" s="837">
        <f t="shared" si="37"/>
        <v>0.73669999999998492</v>
      </c>
    </row>
    <row r="1407" spans="12:26" s="292" customFormat="1" x14ac:dyDescent="0.2">
      <c r="L1407" s="279"/>
      <c r="M1407" s="279"/>
      <c r="N1407" s="279"/>
      <c r="O1407" s="279"/>
      <c r="P1407" s="838"/>
      <c r="Q1407" s="838"/>
      <c r="R1407" s="838"/>
      <c r="S1407" s="838"/>
      <c r="U1407" s="371"/>
      <c r="Y1407" s="371" t="s">
        <v>99</v>
      </c>
      <c r="Z1407" s="837">
        <f t="shared" si="37"/>
        <v>0.73679999999998491</v>
      </c>
    </row>
    <row r="1408" spans="12:26" s="292" customFormat="1" x14ac:dyDescent="0.2">
      <c r="L1408" s="279"/>
      <c r="M1408" s="279"/>
      <c r="N1408" s="279"/>
      <c r="O1408" s="279"/>
      <c r="P1408" s="838"/>
      <c r="Q1408" s="838"/>
      <c r="R1408" s="838"/>
      <c r="S1408" s="838"/>
      <c r="U1408" s="371"/>
      <c r="Y1408" s="371" t="s">
        <v>99</v>
      </c>
      <c r="Z1408" s="837">
        <f t="shared" si="37"/>
        <v>0.7368999999999849</v>
      </c>
    </row>
    <row r="1409" spans="12:26" s="292" customFormat="1" x14ac:dyDescent="0.2">
      <c r="L1409" s="279"/>
      <c r="M1409" s="279"/>
      <c r="N1409" s="279"/>
      <c r="O1409" s="279"/>
      <c r="P1409" s="838"/>
      <c r="Q1409" s="838"/>
      <c r="R1409" s="838"/>
      <c r="S1409" s="838"/>
      <c r="U1409" s="371"/>
      <c r="Y1409" s="371" t="s">
        <v>99</v>
      </c>
      <c r="Z1409" s="837">
        <f t="shared" si="37"/>
        <v>0.73699999999998489</v>
      </c>
    </row>
    <row r="1410" spans="12:26" s="292" customFormat="1" x14ac:dyDescent="0.2">
      <c r="L1410" s="279"/>
      <c r="M1410" s="279"/>
      <c r="N1410" s="279"/>
      <c r="O1410" s="279"/>
      <c r="P1410" s="838"/>
      <c r="Q1410" s="838"/>
      <c r="R1410" s="838"/>
      <c r="S1410" s="838"/>
      <c r="U1410" s="371"/>
      <c r="Y1410" s="371" t="s">
        <v>99</v>
      </c>
      <c r="Z1410" s="837">
        <f t="shared" si="37"/>
        <v>0.73709999999998488</v>
      </c>
    </row>
    <row r="1411" spans="12:26" s="292" customFormat="1" x14ac:dyDescent="0.2">
      <c r="L1411" s="279"/>
      <c r="M1411" s="279"/>
      <c r="N1411" s="279"/>
      <c r="O1411" s="279"/>
      <c r="P1411" s="838"/>
      <c r="Q1411" s="838"/>
      <c r="R1411" s="838"/>
      <c r="S1411" s="838"/>
      <c r="U1411" s="371"/>
      <c r="Y1411" s="371" t="s">
        <v>99</v>
      </c>
      <c r="Z1411" s="837">
        <f t="shared" si="37"/>
        <v>0.73719999999998487</v>
      </c>
    </row>
    <row r="1412" spans="12:26" s="292" customFormat="1" x14ac:dyDescent="0.2">
      <c r="L1412" s="279"/>
      <c r="M1412" s="279"/>
      <c r="N1412" s="279"/>
      <c r="O1412" s="279"/>
      <c r="P1412" s="838"/>
      <c r="Q1412" s="838"/>
      <c r="R1412" s="838"/>
      <c r="S1412" s="838"/>
      <c r="U1412" s="371"/>
      <c r="Y1412" s="371" t="s">
        <v>99</v>
      </c>
      <c r="Z1412" s="837">
        <f t="shared" si="37"/>
        <v>0.73729999999998486</v>
      </c>
    </row>
    <row r="1413" spans="12:26" s="292" customFormat="1" x14ac:dyDescent="0.2">
      <c r="L1413" s="279"/>
      <c r="M1413" s="279"/>
      <c r="N1413" s="279"/>
      <c r="O1413" s="279"/>
      <c r="P1413" s="838"/>
      <c r="Q1413" s="838"/>
      <c r="R1413" s="838"/>
      <c r="S1413" s="838"/>
      <c r="U1413" s="371"/>
      <c r="Y1413" s="371" t="s">
        <v>99</v>
      </c>
      <c r="Z1413" s="837">
        <f t="shared" si="37"/>
        <v>0.73739999999998485</v>
      </c>
    </row>
    <row r="1414" spans="12:26" s="292" customFormat="1" x14ac:dyDescent="0.2">
      <c r="L1414" s="279"/>
      <c r="M1414" s="279"/>
      <c r="N1414" s="279"/>
      <c r="O1414" s="279"/>
      <c r="P1414" s="838"/>
      <c r="Q1414" s="838"/>
      <c r="R1414" s="838"/>
      <c r="S1414" s="838"/>
      <c r="U1414" s="371"/>
      <c r="Y1414" s="371" t="s">
        <v>99</v>
      </c>
      <c r="Z1414" s="837">
        <f t="shared" si="37"/>
        <v>0.73749999999998483</v>
      </c>
    </row>
    <row r="1415" spans="12:26" s="292" customFormat="1" x14ac:dyDescent="0.2">
      <c r="L1415" s="279"/>
      <c r="M1415" s="279"/>
      <c r="N1415" s="279"/>
      <c r="O1415" s="279"/>
      <c r="P1415" s="838"/>
      <c r="Q1415" s="838"/>
      <c r="R1415" s="838"/>
      <c r="S1415" s="838"/>
      <c r="U1415" s="371"/>
      <c r="Y1415" s="371" t="s">
        <v>99</v>
      </c>
      <c r="Z1415" s="837">
        <f t="shared" si="37"/>
        <v>0.73759999999998482</v>
      </c>
    </row>
    <row r="1416" spans="12:26" s="292" customFormat="1" x14ac:dyDescent="0.2">
      <c r="L1416" s="279"/>
      <c r="M1416" s="279"/>
      <c r="N1416" s="279"/>
      <c r="O1416" s="279"/>
      <c r="P1416" s="838"/>
      <c r="Q1416" s="838"/>
      <c r="R1416" s="838"/>
      <c r="S1416" s="838"/>
      <c r="U1416" s="371"/>
      <c r="Y1416" s="371" t="s">
        <v>99</v>
      </c>
      <c r="Z1416" s="837">
        <f t="shared" si="37"/>
        <v>0.73769999999998481</v>
      </c>
    </row>
    <row r="1417" spans="12:26" s="292" customFormat="1" x14ac:dyDescent="0.2">
      <c r="L1417" s="279"/>
      <c r="M1417" s="279"/>
      <c r="N1417" s="279"/>
      <c r="O1417" s="279"/>
      <c r="P1417" s="838"/>
      <c r="Q1417" s="838"/>
      <c r="R1417" s="838"/>
      <c r="S1417" s="838"/>
      <c r="U1417" s="371"/>
      <c r="Y1417" s="371" t="s">
        <v>99</v>
      </c>
      <c r="Z1417" s="837">
        <f t="shared" si="37"/>
        <v>0.7377999999999848</v>
      </c>
    </row>
    <row r="1418" spans="12:26" s="292" customFormat="1" x14ac:dyDescent="0.2">
      <c r="L1418" s="279"/>
      <c r="M1418" s="279"/>
      <c r="N1418" s="279"/>
      <c r="O1418" s="279"/>
      <c r="P1418" s="838"/>
      <c r="Q1418" s="838"/>
      <c r="R1418" s="838"/>
      <c r="S1418" s="838"/>
      <c r="U1418" s="371"/>
      <c r="Y1418" s="371" t="s">
        <v>99</v>
      </c>
      <c r="Z1418" s="837">
        <f t="shared" si="37"/>
        <v>0.73789999999998479</v>
      </c>
    </row>
    <row r="1419" spans="12:26" s="292" customFormat="1" x14ac:dyDescent="0.2">
      <c r="L1419" s="279"/>
      <c r="M1419" s="279"/>
      <c r="N1419" s="279"/>
      <c r="O1419" s="279"/>
      <c r="P1419" s="838"/>
      <c r="Q1419" s="838"/>
      <c r="R1419" s="838"/>
      <c r="S1419" s="838"/>
      <c r="U1419" s="371"/>
      <c r="Y1419" s="371" t="s">
        <v>99</v>
      </c>
      <c r="Z1419" s="837">
        <f t="shared" si="37"/>
        <v>0.73799999999998478</v>
      </c>
    </row>
    <row r="1420" spans="12:26" s="292" customFormat="1" x14ac:dyDescent="0.2">
      <c r="L1420" s="279"/>
      <c r="M1420" s="279"/>
      <c r="N1420" s="279"/>
      <c r="O1420" s="279"/>
      <c r="P1420" s="838"/>
      <c r="Q1420" s="838"/>
      <c r="R1420" s="838"/>
      <c r="S1420" s="838"/>
      <c r="U1420" s="371"/>
      <c r="Y1420" s="371" t="s">
        <v>99</v>
      </c>
      <c r="Z1420" s="837">
        <f t="shared" si="37"/>
        <v>0.73809999999998477</v>
      </c>
    </row>
    <row r="1421" spans="12:26" s="292" customFormat="1" x14ac:dyDescent="0.2">
      <c r="L1421" s="279"/>
      <c r="M1421" s="279"/>
      <c r="N1421" s="279"/>
      <c r="O1421" s="279"/>
      <c r="P1421" s="838"/>
      <c r="Q1421" s="838"/>
      <c r="R1421" s="838"/>
      <c r="S1421" s="838"/>
      <c r="U1421" s="371"/>
      <c r="Y1421" s="371" t="s">
        <v>99</v>
      </c>
      <c r="Z1421" s="837">
        <f t="shared" si="37"/>
        <v>0.73819999999998476</v>
      </c>
    </row>
    <row r="1422" spans="12:26" s="292" customFormat="1" x14ac:dyDescent="0.2">
      <c r="L1422" s="279"/>
      <c r="M1422" s="279"/>
      <c r="N1422" s="279"/>
      <c r="O1422" s="279"/>
      <c r="P1422" s="838"/>
      <c r="Q1422" s="838"/>
      <c r="R1422" s="838"/>
      <c r="S1422" s="838"/>
      <c r="U1422" s="371"/>
      <c r="Y1422" s="371" t="s">
        <v>99</v>
      </c>
      <c r="Z1422" s="837">
        <f t="shared" si="37"/>
        <v>0.73829999999998475</v>
      </c>
    </row>
    <row r="1423" spans="12:26" s="292" customFormat="1" x14ac:dyDescent="0.2">
      <c r="L1423" s="279"/>
      <c r="M1423" s="279"/>
      <c r="N1423" s="279"/>
      <c r="O1423" s="279"/>
      <c r="P1423" s="838"/>
      <c r="Q1423" s="838"/>
      <c r="R1423" s="838"/>
      <c r="S1423" s="838"/>
      <c r="U1423" s="371"/>
      <c r="Y1423" s="371" t="s">
        <v>99</v>
      </c>
      <c r="Z1423" s="837">
        <f t="shared" si="37"/>
        <v>0.73839999999998474</v>
      </c>
    </row>
    <row r="1424" spans="12:26" s="292" customFormat="1" x14ac:dyDescent="0.2">
      <c r="L1424" s="279"/>
      <c r="M1424" s="279"/>
      <c r="N1424" s="279"/>
      <c r="O1424" s="279"/>
      <c r="P1424" s="838"/>
      <c r="Q1424" s="838"/>
      <c r="R1424" s="838"/>
      <c r="S1424" s="838"/>
      <c r="U1424" s="371"/>
      <c r="Y1424" s="371" t="s">
        <v>99</v>
      </c>
      <c r="Z1424" s="837">
        <f t="shared" si="37"/>
        <v>0.73849999999998472</v>
      </c>
    </row>
    <row r="1425" spans="12:26" s="292" customFormat="1" x14ac:dyDescent="0.2">
      <c r="L1425" s="279"/>
      <c r="M1425" s="279"/>
      <c r="N1425" s="279"/>
      <c r="O1425" s="279"/>
      <c r="P1425" s="838"/>
      <c r="Q1425" s="838"/>
      <c r="R1425" s="838"/>
      <c r="S1425" s="838"/>
      <c r="U1425" s="371"/>
      <c r="Y1425" s="371" t="s">
        <v>99</v>
      </c>
      <c r="Z1425" s="837">
        <f t="shared" si="37"/>
        <v>0.73859999999998471</v>
      </c>
    </row>
    <row r="1426" spans="12:26" s="292" customFormat="1" x14ac:dyDescent="0.2">
      <c r="L1426" s="279"/>
      <c r="M1426" s="279"/>
      <c r="N1426" s="279"/>
      <c r="O1426" s="279"/>
      <c r="P1426" s="838"/>
      <c r="Q1426" s="838"/>
      <c r="R1426" s="838"/>
      <c r="S1426" s="838"/>
      <c r="U1426" s="371"/>
      <c r="Y1426" s="371" t="s">
        <v>99</v>
      </c>
      <c r="Z1426" s="837">
        <f t="shared" si="37"/>
        <v>0.7386999999999847</v>
      </c>
    </row>
    <row r="1427" spans="12:26" s="292" customFormat="1" x14ac:dyDescent="0.2">
      <c r="L1427" s="279"/>
      <c r="M1427" s="279"/>
      <c r="N1427" s="279"/>
      <c r="O1427" s="279"/>
      <c r="P1427" s="838"/>
      <c r="Q1427" s="838"/>
      <c r="R1427" s="838"/>
      <c r="S1427" s="838"/>
      <c r="U1427" s="371"/>
      <c r="Y1427" s="371" t="s">
        <v>99</v>
      </c>
      <c r="Z1427" s="837">
        <f t="shared" si="37"/>
        <v>0.73879999999998469</v>
      </c>
    </row>
    <row r="1428" spans="12:26" s="292" customFormat="1" x14ac:dyDescent="0.2">
      <c r="L1428" s="279"/>
      <c r="M1428" s="279"/>
      <c r="N1428" s="279"/>
      <c r="O1428" s="279"/>
      <c r="P1428" s="838"/>
      <c r="Q1428" s="838"/>
      <c r="R1428" s="838"/>
      <c r="S1428" s="838"/>
      <c r="U1428" s="371"/>
      <c r="Y1428" s="371" t="s">
        <v>99</v>
      </c>
      <c r="Z1428" s="837">
        <f t="shared" si="37"/>
        <v>0.73889999999998468</v>
      </c>
    </row>
    <row r="1429" spans="12:26" s="292" customFormat="1" x14ac:dyDescent="0.2">
      <c r="L1429" s="279"/>
      <c r="M1429" s="279"/>
      <c r="N1429" s="279"/>
      <c r="O1429" s="279"/>
      <c r="P1429" s="838"/>
      <c r="Q1429" s="838"/>
      <c r="R1429" s="838"/>
      <c r="S1429" s="838"/>
      <c r="U1429" s="371"/>
      <c r="Y1429" s="371" t="s">
        <v>99</v>
      </c>
      <c r="Z1429" s="837">
        <f t="shared" si="37"/>
        <v>0.73899999999998467</v>
      </c>
    </row>
    <row r="1430" spans="12:26" s="292" customFormat="1" x14ac:dyDescent="0.2">
      <c r="L1430" s="279"/>
      <c r="M1430" s="279"/>
      <c r="N1430" s="279"/>
      <c r="O1430" s="279"/>
      <c r="P1430" s="838"/>
      <c r="Q1430" s="838"/>
      <c r="R1430" s="838"/>
      <c r="S1430" s="838"/>
      <c r="U1430" s="371"/>
      <c r="Y1430" s="371" t="s">
        <v>99</v>
      </c>
      <c r="Z1430" s="837">
        <f t="shared" si="37"/>
        <v>0.73909999999998466</v>
      </c>
    </row>
    <row r="1431" spans="12:26" s="292" customFormat="1" x14ac:dyDescent="0.2">
      <c r="L1431" s="279"/>
      <c r="M1431" s="279"/>
      <c r="N1431" s="279"/>
      <c r="O1431" s="279"/>
      <c r="P1431" s="838"/>
      <c r="Q1431" s="838"/>
      <c r="R1431" s="838"/>
      <c r="S1431" s="838"/>
      <c r="U1431" s="371"/>
      <c r="Y1431" s="371" t="s">
        <v>99</v>
      </c>
      <c r="Z1431" s="837">
        <f t="shared" si="37"/>
        <v>0.73919999999998465</v>
      </c>
    </row>
    <row r="1432" spans="12:26" s="292" customFormat="1" x14ac:dyDescent="0.2">
      <c r="L1432" s="279"/>
      <c r="M1432" s="279"/>
      <c r="N1432" s="279"/>
      <c r="O1432" s="279"/>
      <c r="P1432" s="838"/>
      <c r="Q1432" s="838"/>
      <c r="R1432" s="838"/>
      <c r="S1432" s="838"/>
      <c r="U1432" s="371"/>
      <c r="Y1432" s="371" t="s">
        <v>99</v>
      </c>
      <c r="Z1432" s="837">
        <f t="shared" si="37"/>
        <v>0.73929999999998464</v>
      </c>
    </row>
    <row r="1433" spans="12:26" s="292" customFormat="1" x14ac:dyDescent="0.2">
      <c r="L1433" s="279"/>
      <c r="M1433" s="279"/>
      <c r="N1433" s="279"/>
      <c r="O1433" s="279"/>
      <c r="P1433" s="838"/>
      <c r="Q1433" s="838"/>
      <c r="R1433" s="838"/>
      <c r="S1433" s="838"/>
      <c r="U1433" s="371"/>
      <c r="Y1433" s="371" t="s">
        <v>99</v>
      </c>
      <c r="Z1433" s="837">
        <f t="shared" si="37"/>
        <v>0.73939999999998463</v>
      </c>
    </row>
    <row r="1434" spans="12:26" s="292" customFormat="1" x14ac:dyDescent="0.2">
      <c r="L1434" s="279"/>
      <c r="M1434" s="279"/>
      <c r="N1434" s="279"/>
      <c r="O1434" s="279"/>
      <c r="P1434" s="838"/>
      <c r="Q1434" s="838"/>
      <c r="R1434" s="838"/>
      <c r="S1434" s="838"/>
      <c r="U1434" s="371"/>
      <c r="Y1434" s="371" t="s">
        <v>99</v>
      </c>
      <c r="Z1434" s="837">
        <f t="shared" si="37"/>
        <v>0.73949999999998461</v>
      </c>
    </row>
    <row r="1435" spans="12:26" s="292" customFormat="1" x14ac:dyDescent="0.2">
      <c r="L1435" s="279"/>
      <c r="M1435" s="279"/>
      <c r="N1435" s="279"/>
      <c r="O1435" s="279"/>
      <c r="P1435" s="838"/>
      <c r="Q1435" s="838"/>
      <c r="R1435" s="838"/>
      <c r="S1435" s="838"/>
      <c r="U1435" s="371"/>
      <c r="Y1435" s="371" t="s">
        <v>99</v>
      </c>
      <c r="Z1435" s="837">
        <f t="shared" si="37"/>
        <v>0.7395999999999846</v>
      </c>
    </row>
    <row r="1436" spans="12:26" s="292" customFormat="1" x14ac:dyDescent="0.2">
      <c r="L1436" s="279"/>
      <c r="M1436" s="279"/>
      <c r="N1436" s="279"/>
      <c r="O1436" s="279"/>
      <c r="P1436" s="838"/>
      <c r="Q1436" s="838"/>
      <c r="R1436" s="838"/>
      <c r="S1436" s="838"/>
      <c r="U1436" s="371"/>
      <c r="Y1436" s="371" t="s">
        <v>99</v>
      </c>
      <c r="Z1436" s="837">
        <f t="shared" si="37"/>
        <v>0.73969999999998459</v>
      </c>
    </row>
    <row r="1437" spans="12:26" s="292" customFormat="1" x14ac:dyDescent="0.2">
      <c r="L1437" s="279"/>
      <c r="M1437" s="279"/>
      <c r="N1437" s="279"/>
      <c r="O1437" s="279"/>
      <c r="P1437" s="838"/>
      <c r="Q1437" s="838"/>
      <c r="R1437" s="838"/>
      <c r="S1437" s="838"/>
      <c r="U1437" s="371"/>
      <c r="Y1437" s="371" t="s">
        <v>99</v>
      </c>
      <c r="Z1437" s="837">
        <f t="shared" si="37"/>
        <v>0.73979999999998458</v>
      </c>
    </row>
    <row r="1438" spans="12:26" s="292" customFormat="1" x14ac:dyDescent="0.2">
      <c r="L1438" s="279"/>
      <c r="M1438" s="279"/>
      <c r="N1438" s="279"/>
      <c r="O1438" s="279"/>
      <c r="P1438" s="838"/>
      <c r="Q1438" s="838"/>
      <c r="R1438" s="838"/>
      <c r="S1438" s="838"/>
      <c r="U1438" s="371"/>
      <c r="Y1438" s="371" t="s">
        <v>99</v>
      </c>
      <c r="Z1438" s="837">
        <f t="shared" si="37"/>
        <v>0.73989999999998457</v>
      </c>
    </row>
    <row r="1439" spans="12:26" s="292" customFormat="1" x14ac:dyDescent="0.2">
      <c r="L1439" s="279"/>
      <c r="M1439" s="279"/>
      <c r="N1439" s="279"/>
      <c r="O1439" s="279"/>
      <c r="P1439" s="838"/>
      <c r="Q1439" s="838"/>
      <c r="R1439" s="838"/>
      <c r="S1439" s="838"/>
      <c r="U1439" s="371"/>
      <c r="Y1439" s="371" t="s">
        <v>99</v>
      </c>
      <c r="Z1439" s="837">
        <f t="shared" si="37"/>
        <v>0.73999999999998456</v>
      </c>
    </row>
    <row r="1440" spans="12:26" s="292" customFormat="1" x14ac:dyDescent="0.2">
      <c r="L1440" s="279"/>
      <c r="M1440" s="279"/>
      <c r="N1440" s="279"/>
      <c r="O1440" s="279"/>
      <c r="P1440" s="838"/>
      <c r="Q1440" s="838"/>
      <c r="R1440" s="838"/>
      <c r="S1440" s="838"/>
      <c r="U1440" s="371"/>
      <c r="Y1440" s="371" t="s">
        <v>99</v>
      </c>
      <c r="Z1440" s="837">
        <f t="shared" si="37"/>
        <v>0.74009999999998455</v>
      </c>
    </row>
    <row r="1441" spans="12:26" s="292" customFormat="1" x14ac:dyDescent="0.2">
      <c r="L1441" s="279"/>
      <c r="M1441" s="279"/>
      <c r="N1441" s="279"/>
      <c r="O1441" s="279"/>
      <c r="P1441" s="838"/>
      <c r="Q1441" s="838"/>
      <c r="R1441" s="838"/>
      <c r="S1441" s="838"/>
      <c r="U1441" s="371"/>
      <c r="Y1441" s="371" t="s">
        <v>99</v>
      </c>
      <c r="Z1441" s="837">
        <f t="shared" si="37"/>
        <v>0.74019999999998454</v>
      </c>
    </row>
    <row r="1442" spans="12:26" s="292" customFormat="1" x14ac:dyDescent="0.2">
      <c r="L1442" s="279"/>
      <c r="M1442" s="279"/>
      <c r="N1442" s="279"/>
      <c r="O1442" s="279"/>
      <c r="P1442" s="838"/>
      <c r="Q1442" s="838"/>
      <c r="R1442" s="838"/>
      <c r="S1442" s="838"/>
      <c r="U1442" s="371"/>
      <c r="Y1442" s="371" t="s">
        <v>99</v>
      </c>
      <c r="Z1442" s="837">
        <f t="shared" si="37"/>
        <v>0.74029999999998453</v>
      </c>
    </row>
    <row r="1443" spans="12:26" s="292" customFormat="1" x14ac:dyDescent="0.2">
      <c r="L1443" s="279"/>
      <c r="M1443" s="279"/>
      <c r="N1443" s="279"/>
      <c r="O1443" s="279"/>
      <c r="P1443" s="838"/>
      <c r="Q1443" s="838"/>
      <c r="R1443" s="838"/>
      <c r="S1443" s="838"/>
      <c r="U1443" s="371"/>
      <c r="Y1443" s="371" t="s">
        <v>99</v>
      </c>
      <c r="Z1443" s="837">
        <f t="shared" si="37"/>
        <v>0.74039999999998451</v>
      </c>
    </row>
    <row r="1444" spans="12:26" s="292" customFormat="1" x14ac:dyDescent="0.2">
      <c r="L1444" s="279"/>
      <c r="M1444" s="279"/>
      <c r="N1444" s="279"/>
      <c r="O1444" s="279"/>
      <c r="P1444" s="838"/>
      <c r="Q1444" s="838"/>
      <c r="R1444" s="838"/>
      <c r="S1444" s="838"/>
      <c r="U1444" s="371"/>
      <c r="Y1444" s="371" t="s">
        <v>99</v>
      </c>
      <c r="Z1444" s="837">
        <f t="shared" si="37"/>
        <v>0.7404999999999845</v>
      </c>
    </row>
    <row r="1445" spans="12:26" s="292" customFormat="1" x14ac:dyDescent="0.2">
      <c r="L1445" s="279"/>
      <c r="M1445" s="279"/>
      <c r="N1445" s="279"/>
      <c r="O1445" s="279"/>
      <c r="P1445" s="838"/>
      <c r="Q1445" s="838"/>
      <c r="R1445" s="838"/>
      <c r="S1445" s="838"/>
      <c r="U1445" s="371"/>
      <c r="Y1445" s="371" t="s">
        <v>99</v>
      </c>
      <c r="Z1445" s="837">
        <f t="shared" si="37"/>
        <v>0.74059999999998449</v>
      </c>
    </row>
    <row r="1446" spans="12:26" s="292" customFormat="1" x14ac:dyDescent="0.2">
      <c r="L1446" s="279"/>
      <c r="M1446" s="279"/>
      <c r="N1446" s="279"/>
      <c r="O1446" s="279"/>
      <c r="P1446" s="838"/>
      <c r="Q1446" s="838"/>
      <c r="R1446" s="838"/>
      <c r="S1446" s="838"/>
      <c r="U1446" s="371"/>
      <c r="Y1446" s="371" t="s">
        <v>99</v>
      </c>
      <c r="Z1446" s="837">
        <f t="shared" si="37"/>
        <v>0.74069999999998448</v>
      </c>
    </row>
    <row r="1447" spans="12:26" s="292" customFormat="1" x14ac:dyDescent="0.2">
      <c r="L1447" s="279"/>
      <c r="M1447" s="279"/>
      <c r="N1447" s="279"/>
      <c r="O1447" s="279"/>
      <c r="P1447" s="838"/>
      <c r="Q1447" s="838"/>
      <c r="R1447" s="838"/>
      <c r="S1447" s="838"/>
      <c r="U1447" s="371"/>
      <c r="Y1447" s="371" t="s">
        <v>99</v>
      </c>
      <c r="Z1447" s="837">
        <f t="shared" si="37"/>
        <v>0.74079999999998447</v>
      </c>
    </row>
    <row r="1448" spans="12:26" s="292" customFormat="1" x14ac:dyDescent="0.2">
      <c r="L1448" s="279"/>
      <c r="M1448" s="279"/>
      <c r="N1448" s="279"/>
      <c r="O1448" s="279"/>
      <c r="P1448" s="838"/>
      <c r="Q1448" s="838"/>
      <c r="R1448" s="838"/>
      <c r="S1448" s="838"/>
      <c r="U1448" s="371"/>
      <c r="Y1448" s="371" t="s">
        <v>99</v>
      </c>
      <c r="Z1448" s="837">
        <f t="shared" si="37"/>
        <v>0.74089999999998446</v>
      </c>
    </row>
    <row r="1449" spans="12:26" s="292" customFormat="1" x14ac:dyDescent="0.2">
      <c r="L1449" s="279"/>
      <c r="M1449" s="279"/>
      <c r="N1449" s="279"/>
      <c r="O1449" s="279"/>
      <c r="P1449" s="838"/>
      <c r="Q1449" s="838"/>
      <c r="R1449" s="838"/>
      <c r="S1449" s="838"/>
      <c r="U1449" s="371"/>
      <c r="Y1449" s="371" t="s">
        <v>99</v>
      </c>
      <c r="Z1449" s="837">
        <f t="shared" ref="Z1449:Z1512" si="38">SUM(Z1448+0.01%)</f>
        <v>0.74099999999998445</v>
      </c>
    </row>
    <row r="1450" spans="12:26" s="292" customFormat="1" x14ac:dyDescent="0.2">
      <c r="L1450" s="279"/>
      <c r="M1450" s="279"/>
      <c r="N1450" s="279"/>
      <c r="O1450" s="279"/>
      <c r="P1450" s="838"/>
      <c r="Q1450" s="838"/>
      <c r="R1450" s="838"/>
      <c r="S1450" s="838"/>
      <c r="U1450" s="371"/>
      <c r="Y1450" s="371" t="s">
        <v>99</v>
      </c>
      <c r="Z1450" s="837">
        <f t="shared" si="38"/>
        <v>0.74109999999998444</v>
      </c>
    </row>
    <row r="1451" spans="12:26" s="292" customFormat="1" x14ac:dyDescent="0.2">
      <c r="L1451" s="279"/>
      <c r="M1451" s="279"/>
      <c r="N1451" s="279"/>
      <c r="O1451" s="279"/>
      <c r="P1451" s="838"/>
      <c r="Q1451" s="838"/>
      <c r="R1451" s="838"/>
      <c r="S1451" s="838"/>
      <c r="U1451" s="371"/>
      <c r="Y1451" s="371" t="s">
        <v>99</v>
      </c>
      <c r="Z1451" s="837">
        <f t="shared" si="38"/>
        <v>0.74119999999998443</v>
      </c>
    </row>
    <row r="1452" spans="12:26" s="292" customFormat="1" x14ac:dyDescent="0.2">
      <c r="L1452" s="279"/>
      <c r="M1452" s="279"/>
      <c r="N1452" s="279"/>
      <c r="O1452" s="279"/>
      <c r="P1452" s="838"/>
      <c r="Q1452" s="838"/>
      <c r="R1452" s="838"/>
      <c r="S1452" s="838"/>
      <c r="U1452" s="371"/>
      <c r="Y1452" s="371" t="s">
        <v>99</v>
      </c>
      <c r="Z1452" s="837">
        <f t="shared" si="38"/>
        <v>0.74129999999998442</v>
      </c>
    </row>
    <row r="1453" spans="12:26" s="292" customFormat="1" x14ac:dyDescent="0.2">
      <c r="L1453" s="279"/>
      <c r="M1453" s="279"/>
      <c r="N1453" s="279"/>
      <c r="O1453" s="279"/>
      <c r="P1453" s="838"/>
      <c r="Q1453" s="838"/>
      <c r="R1453" s="838"/>
      <c r="S1453" s="838"/>
      <c r="U1453" s="371"/>
      <c r="Y1453" s="371" t="s">
        <v>99</v>
      </c>
      <c r="Z1453" s="837">
        <f t="shared" si="38"/>
        <v>0.7413999999999844</v>
      </c>
    </row>
    <row r="1454" spans="12:26" s="292" customFormat="1" x14ac:dyDescent="0.2">
      <c r="L1454" s="279"/>
      <c r="M1454" s="279"/>
      <c r="N1454" s="279"/>
      <c r="O1454" s="279"/>
      <c r="P1454" s="838"/>
      <c r="Q1454" s="838"/>
      <c r="R1454" s="838"/>
      <c r="S1454" s="838"/>
      <c r="U1454" s="371"/>
      <c r="Y1454" s="371" t="s">
        <v>99</v>
      </c>
      <c r="Z1454" s="837">
        <f t="shared" si="38"/>
        <v>0.74149999999998439</v>
      </c>
    </row>
    <row r="1455" spans="12:26" s="292" customFormat="1" x14ac:dyDescent="0.2">
      <c r="L1455" s="279"/>
      <c r="M1455" s="279"/>
      <c r="N1455" s="279"/>
      <c r="O1455" s="279"/>
      <c r="P1455" s="838"/>
      <c r="Q1455" s="838"/>
      <c r="R1455" s="838"/>
      <c r="S1455" s="838"/>
      <c r="U1455" s="371"/>
      <c r="Y1455" s="371" t="s">
        <v>99</v>
      </c>
      <c r="Z1455" s="837">
        <f t="shared" si="38"/>
        <v>0.74159999999998438</v>
      </c>
    </row>
    <row r="1456" spans="12:26" s="292" customFormat="1" x14ac:dyDescent="0.2">
      <c r="L1456" s="279"/>
      <c r="M1456" s="279"/>
      <c r="N1456" s="279"/>
      <c r="O1456" s="279"/>
      <c r="P1456" s="838"/>
      <c r="Q1456" s="838"/>
      <c r="R1456" s="838"/>
      <c r="S1456" s="838"/>
      <c r="U1456" s="371"/>
      <c r="Y1456" s="371" t="s">
        <v>99</v>
      </c>
      <c r="Z1456" s="837">
        <f t="shared" si="38"/>
        <v>0.74169999999998437</v>
      </c>
    </row>
    <row r="1457" spans="12:26" s="292" customFormat="1" x14ac:dyDescent="0.2">
      <c r="L1457" s="279"/>
      <c r="M1457" s="279"/>
      <c r="N1457" s="279"/>
      <c r="O1457" s="279"/>
      <c r="P1457" s="838"/>
      <c r="Q1457" s="838"/>
      <c r="R1457" s="838"/>
      <c r="S1457" s="838"/>
      <c r="U1457" s="371"/>
      <c r="Y1457" s="371" t="s">
        <v>99</v>
      </c>
      <c r="Z1457" s="837">
        <f t="shared" si="38"/>
        <v>0.74179999999998436</v>
      </c>
    </row>
    <row r="1458" spans="12:26" s="292" customFormat="1" x14ac:dyDescent="0.2">
      <c r="L1458" s="279"/>
      <c r="M1458" s="279"/>
      <c r="N1458" s="279"/>
      <c r="O1458" s="279"/>
      <c r="P1458" s="838"/>
      <c r="Q1458" s="838"/>
      <c r="R1458" s="838"/>
      <c r="S1458" s="838"/>
      <c r="U1458" s="371"/>
      <c r="Y1458" s="371" t="s">
        <v>99</v>
      </c>
      <c r="Z1458" s="837">
        <f t="shared" si="38"/>
        <v>0.74189999999998435</v>
      </c>
    </row>
    <row r="1459" spans="12:26" s="292" customFormat="1" x14ac:dyDescent="0.2">
      <c r="L1459" s="279"/>
      <c r="M1459" s="279"/>
      <c r="N1459" s="279"/>
      <c r="O1459" s="279"/>
      <c r="P1459" s="838"/>
      <c r="Q1459" s="838"/>
      <c r="R1459" s="838"/>
      <c r="S1459" s="838"/>
      <c r="U1459" s="371"/>
      <c r="Y1459" s="371" t="s">
        <v>99</v>
      </c>
      <c r="Z1459" s="837">
        <f t="shared" si="38"/>
        <v>0.74199999999998434</v>
      </c>
    </row>
    <row r="1460" spans="12:26" s="292" customFormat="1" x14ac:dyDescent="0.2">
      <c r="L1460" s="279"/>
      <c r="M1460" s="279"/>
      <c r="N1460" s="279"/>
      <c r="O1460" s="279"/>
      <c r="P1460" s="838"/>
      <c r="Q1460" s="838"/>
      <c r="R1460" s="838"/>
      <c r="S1460" s="838"/>
      <c r="U1460" s="371"/>
      <c r="Y1460" s="371" t="s">
        <v>99</v>
      </c>
      <c r="Z1460" s="837">
        <f t="shared" si="38"/>
        <v>0.74209999999998433</v>
      </c>
    </row>
    <row r="1461" spans="12:26" s="292" customFormat="1" x14ac:dyDescent="0.2">
      <c r="L1461" s="279"/>
      <c r="M1461" s="279"/>
      <c r="N1461" s="279"/>
      <c r="O1461" s="279"/>
      <c r="P1461" s="838"/>
      <c r="Q1461" s="838"/>
      <c r="R1461" s="838"/>
      <c r="S1461" s="838"/>
      <c r="U1461" s="371"/>
      <c r="Y1461" s="371" t="s">
        <v>99</v>
      </c>
      <c r="Z1461" s="837">
        <f t="shared" si="38"/>
        <v>0.74219999999998432</v>
      </c>
    </row>
    <row r="1462" spans="12:26" s="292" customFormat="1" x14ac:dyDescent="0.2">
      <c r="L1462" s="279"/>
      <c r="M1462" s="279"/>
      <c r="N1462" s="279"/>
      <c r="O1462" s="279"/>
      <c r="P1462" s="838"/>
      <c r="Q1462" s="838"/>
      <c r="R1462" s="838"/>
      <c r="S1462" s="838"/>
      <c r="U1462" s="371"/>
      <c r="Y1462" s="371" t="s">
        <v>99</v>
      </c>
      <c r="Z1462" s="837">
        <f t="shared" si="38"/>
        <v>0.74229999999998431</v>
      </c>
    </row>
    <row r="1463" spans="12:26" s="292" customFormat="1" x14ac:dyDescent="0.2">
      <c r="L1463" s="279"/>
      <c r="M1463" s="279"/>
      <c r="N1463" s="279"/>
      <c r="O1463" s="279"/>
      <c r="P1463" s="838"/>
      <c r="Q1463" s="838"/>
      <c r="R1463" s="838"/>
      <c r="S1463" s="838"/>
      <c r="U1463" s="371"/>
      <c r="Y1463" s="371" t="s">
        <v>99</v>
      </c>
      <c r="Z1463" s="837">
        <f t="shared" si="38"/>
        <v>0.74239999999998429</v>
      </c>
    </row>
    <row r="1464" spans="12:26" s="292" customFormat="1" x14ac:dyDescent="0.2">
      <c r="L1464" s="279"/>
      <c r="M1464" s="279"/>
      <c r="N1464" s="279"/>
      <c r="O1464" s="279"/>
      <c r="P1464" s="838"/>
      <c r="Q1464" s="838"/>
      <c r="R1464" s="838"/>
      <c r="S1464" s="838"/>
      <c r="U1464" s="371"/>
      <c r="Y1464" s="371" t="s">
        <v>99</v>
      </c>
      <c r="Z1464" s="837">
        <f t="shared" si="38"/>
        <v>0.74249999999998428</v>
      </c>
    </row>
    <row r="1465" spans="12:26" s="292" customFormat="1" x14ac:dyDescent="0.2">
      <c r="L1465" s="279"/>
      <c r="M1465" s="279"/>
      <c r="N1465" s="279"/>
      <c r="O1465" s="279"/>
      <c r="P1465" s="838"/>
      <c r="Q1465" s="838"/>
      <c r="R1465" s="838"/>
      <c r="S1465" s="838"/>
      <c r="U1465" s="371"/>
      <c r="Y1465" s="371" t="s">
        <v>99</v>
      </c>
      <c r="Z1465" s="837">
        <f t="shared" si="38"/>
        <v>0.74259999999998427</v>
      </c>
    </row>
    <row r="1466" spans="12:26" s="292" customFormat="1" x14ac:dyDescent="0.2">
      <c r="L1466" s="279"/>
      <c r="M1466" s="279"/>
      <c r="N1466" s="279"/>
      <c r="O1466" s="279"/>
      <c r="P1466" s="838"/>
      <c r="Q1466" s="838"/>
      <c r="R1466" s="838"/>
      <c r="S1466" s="838"/>
      <c r="U1466" s="371"/>
      <c r="Y1466" s="371" t="s">
        <v>99</v>
      </c>
      <c r="Z1466" s="837">
        <f t="shared" si="38"/>
        <v>0.74269999999998426</v>
      </c>
    </row>
    <row r="1467" spans="12:26" s="292" customFormat="1" x14ac:dyDescent="0.2">
      <c r="L1467" s="279"/>
      <c r="M1467" s="279"/>
      <c r="N1467" s="279"/>
      <c r="O1467" s="279"/>
      <c r="P1467" s="838"/>
      <c r="Q1467" s="838"/>
      <c r="R1467" s="838"/>
      <c r="S1467" s="838"/>
      <c r="U1467" s="371"/>
      <c r="Y1467" s="371" t="s">
        <v>99</v>
      </c>
      <c r="Z1467" s="837">
        <f t="shared" si="38"/>
        <v>0.74279999999998425</v>
      </c>
    </row>
    <row r="1468" spans="12:26" s="292" customFormat="1" x14ac:dyDescent="0.2">
      <c r="L1468" s="279"/>
      <c r="M1468" s="279"/>
      <c r="N1468" s="279"/>
      <c r="O1468" s="279"/>
      <c r="P1468" s="838"/>
      <c r="Q1468" s="838"/>
      <c r="R1468" s="838"/>
      <c r="S1468" s="838"/>
      <c r="U1468" s="371"/>
      <c r="Y1468" s="371" t="s">
        <v>99</v>
      </c>
      <c r="Z1468" s="837">
        <f t="shared" si="38"/>
        <v>0.74289999999998424</v>
      </c>
    </row>
    <row r="1469" spans="12:26" s="292" customFormat="1" x14ac:dyDescent="0.2">
      <c r="L1469" s="279"/>
      <c r="M1469" s="279"/>
      <c r="N1469" s="279"/>
      <c r="O1469" s="279"/>
      <c r="P1469" s="838"/>
      <c r="Q1469" s="838"/>
      <c r="R1469" s="838"/>
      <c r="S1469" s="838"/>
      <c r="U1469" s="371"/>
      <c r="Y1469" s="371" t="s">
        <v>99</v>
      </c>
      <c r="Z1469" s="837">
        <f t="shared" si="38"/>
        <v>0.74299999999998423</v>
      </c>
    </row>
    <row r="1470" spans="12:26" s="292" customFormat="1" x14ac:dyDescent="0.2">
      <c r="L1470" s="279"/>
      <c r="M1470" s="279"/>
      <c r="N1470" s="279"/>
      <c r="O1470" s="279"/>
      <c r="P1470" s="838"/>
      <c r="Q1470" s="838"/>
      <c r="R1470" s="838"/>
      <c r="S1470" s="838"/>
      <c r="U1470" s="371"/>
      <c r="Y1470" s="371" t="s">
        <v>99</v>
      </c>
      <c r="Z1470" s="837">
        <f t="shared" si="38"/>
        <v>0.74309999999998422</v>
      </c>
    </row>
    <row r="1471" spans="12:26" s="292" customFormat="1" x14ac:dyDescent="0.2">
      <c r="L1471" s="279"/>
      <c r="M1471" s="279"/>
      <c r="N1471" s="279"/>
      <c r="O1471" s="279"/>
      <c r="P1471" s="838"/>
      <c r="Q1471" s="838"/>
      <c r="R1471" s="838"/>
      <c r="S1471" s="838"/>
      <c r="U1471" s="371"/>
      <c r="Y1471" s="371" t="s">
        <v>99</v>
      </c>
      <c r="Z1471" s="837">
        <f t="shared" si="38"/>
        <v>0.74319999999998421</v>
      </c>
    </row>
    <row r="1472" spans="12:26" s="292" customFormat="1" x14ac:dyDescent="0.2">
      <c r="L1472" s="279"/>
      <c r="M1472" s="279"/>
      <c r="N1472" s="279"/>
      <c r="O1472" s="279"/>
      <c r="P1472" s="838"/>
      <c r="Q1472" s="838"/>
      <c r="R1472" s="838"/>
      <c r="S1472" s="838"/>
      <c r="U1472" s="371"/>
      <c r="Y1472" s="371" t="s">
        <v>99</v>
      </c>
      <c r="Z1472" s="837">
        <f t="shared" si="38"/>
        <v>0.7432999999999842</v>
      </c>
    </row>
    <row r="1473" spans="12:26" s="292" customFormat="1" x14ac:dyDescent="0.2">
      <c r="L1473" s="279"/>
      <c r="M1473" s="279"/>
      <c r="N1473" s="279"/>
      <c r="O1473" s="279"/>
      <c r="P1473" s="838"/>
      <c r="Q1473" s="838"/>
      <c r="R1473" s="838"/>
      <c r="S1473" s="838"/>
      <c r="U1473" s="371"/>
      <c r="Y1473" s="371" t="s">
        <v>99</v>
      </c>
      <c r="Z1473" s="837">
        <f t="shared" si="38"/>
        <v>0.74339999999998418</v>
      </c>
    </row>
    <row r="1474" spans="12:26" s="292" customFormat="1" x14ac:dyDescent="0.2">
      <c r="L1474" s="279"/>
      <c r="M1474" s="279"/>
      <c r="N1474" s="279"/>
      <c r="O1474" s="279"/>
      <c r="P1474" s="838"/>
      <c r="Q1474" s="838"/>
      <c r="R1474" s="838"/>
      <c r="S1474" s="838"/>
      <c r="U1474" s="371"/>
      <c r="Y1474" s="371" t="s">
        <v>99</v>
      </c>
      <c r="Z1474" s="837">
        <f t="shared" si="38"/>
        <v>0.74349999999998417</v>
      </c>
    </row>
    <row r="1475" spans="12:26" s="292" customFormat="1" x14ac:dyDescent="0.2">
      <c r="L1475" s="279"/>
      <c r="M1475" s="279"/>
      <c r="N1475" s="279"/>
      <c r="O1475" s="279"/>
      <c r="P1475" s="838"/>
      <c r="Q1475" s="838"/>
      <c r="R1475" s="838"/>
      <c r="S1475" s="838"/>
      <c r="U1475" s="371"/>
      <c r="Y1475" s="371" t="s">
        <v>99</v>
      </c>
      <c r="Z1475" s="837">
        <f t="shared" si="38"/>
        <v>0.74359999999998416</v>
      </c>
    </row>
    <row r="1476" spans="12:26" s="292" customFormat="1" x14ac:dyDescent="0.2">
      <c r="L1476" s="279"/>
      <c r="M1476" s="279"/>
      <c r="N1476" s="279"/>
      <c r="O1476" s="279"/>
      <c r="P1476" s="838"/>
      <c r="Q1476" s="838"/>
      <c r="R1476" s="838"/>
      <c r="S1476" s="838"/>
      <c r="U1476" s="371"/>
      <c r="Y1476" s="371" t="s">
        <v>99</v>
      </c>
      <c r="Z1476" s="837">
        <f t="shared" si="38"/>
        <v>0.74369999999998415</v>
      </c>
    </row>
    <row r="1477" spans="12:26" s="292" customFormat="1" x14ac:dyDescent="0.2">
      <c r="L1477" s="279"/>
      <c r="M1477" s="279"/>
      <c r="N1477" s="279"/>
      <c r="O1477" s="279"/>
      <c r="P1477" s="838"/>
      <c r="Q1477" s="838"/>
      <c r="R1477" s="838"/>
      <c r="S1477" s="838"/>
      <c r="U1477" s="371"/>
      <c r="Y1477" s="371" t="s">
        <v>99</v>
      </c>
      <c r="Z1477" s="837">
        <f t="shared" si="38"/>
        <v>0.74379999999998414</v>
      </c>
    </row>
    <row r="1478" spans="12:26" s="292" customFormat="1" x14ac:dyDescent="0.2">
      <c r="L1478" s="279"/>
      <c r="M1478" s="279"/>
      <c r="N1478" s="279"/>
      <c r="O1478" s="279"/>
      <c r="P1478" s="838"/>
      <c r="Q1478" s="838"/>
      <c r="R1478" s="838"/>
      <c r="S1478" s="838"/>
      <c r="U1478" s="371"/>
      <c r="Y1478" s="371" t="s">
        <v>99</v>
      </c>
      <c r="Z1478" s="837">
        <f t="shared" si="38"/>
        <v>0.74389999999998413</v>
      </c>
    </row>
    <row r="1479" spans="12:26" s="292" customFormat="1" x14ac:dyDescent="0.2">
      <c r="L1479" s="279"/>
      <c r="M1479" s="279"/>
      <c r="N1479" s="279"/>
      <c r="O1479" s="279"/>
      <c r="P1479" s="838"/>
      <c r="Q1479" s="838"/>
      <c r="R1479" s="838"/>
      <c r="S1479" s="838"/>
      <c r="U1479" s="371"/>
      <c r="Y1479" s="371" t="s">
        <v>99</v>
      </c>
      <c r="Z1479" s="837">
        <f t="shared" si="38"/>
        <v>0.74399999999998412</v>
      </c>
    </row>
    <row r="1480" spans="12:26" s="292" customFormat="1" x14ac:dyDescent="0.2">
      <c r="L1480" s="279"/>
      <c r="M1480" s="279"/>
      <c r="N1480" s="279"/>
      <c r="O1480" s="279"/>
      <c r="P1480" s="838"/>
      <c r="Q1480" s="838"/>
      <c r="R1480" s="838"/>
      <c r="S1480" s="838"/>
      <c r="U1480" s="371"/>
      <c r="Y1480" s="371" t="s">
        <v>99</v>
      </c>
      <c r="Z1480" s="837">
        <f t="shared" si="38"/>
        <v>0.74409999999998411</v>
      </c>
    </row>
    <row r="1481" spans="12:26" s="292" customFormat="1" x14ac:dyDescent="0.2">
      <c r="L1481" s="279"/>
      <c r="M1481" s="279"/>
      <c r="N1481" s="279"/>
      <c r="O1481" s="279"/>
      <c r="P1481" s="838"/>
      <c r="Q1481" s="838"/>
      <c r="R1481" s="838"/>
      <c r="S1481" s="838"/>
      <c r="U1481" s="371"/>
      <c r="Y1481" s="371" t="s">
        <v>99</v>
      </c>
      <c r="Z1481" s="837">
        <f t="shared" si="38"/>
        <v>0.7441999999999841</v>
      </c>
    </row>
    <row r="1482" spans="12:26" s="292" customFormat="1" x14ac:dyDescent="0.2">
      <c r="L1482" s="279"/>
      <c r="M1482" s="279"/>
      <c r="N1482" s="279"/>
      <c r="O1482" s="279"/>
      <c r="P1482" s="838"/>
      <c r="Q1482" s="838"/>
      <c r="R1482" s="838"/>
      <c r="S1482" s="838"/>
      <c r="U1482" s="371"/>
      <c r="Y1482" s="371" t="s">
        <v>99</v>
      </c>
      <c r="Z1482" s="837">
        <f t="shared" si="38"/>
        <v>0.74429999999998409</v>
      </c>
    </row>
    <row r="1483" spans="12:26" s="292" customFormat="1" x14ac:dyDescent="0.2">
      <c r="L1483" s="279"/>
      <c r="M1483" s="279"/>
      <c r="N1483" s="279"/>
      <c r="O1483" s="279"/>
      <c r="P1483" s="838"/>
      <c r="Q1483" s="838"/>
      <c r="R1483" s="838"/>
      <c r="S1483" s="838"/>
      <c r="U1483" s="371"/>
      <c r="Y1483" s="371" t="s">
        <v>99</v>
      </c>
      <c r="Z1483" s="837">
        <f t="shared" si="38"/>
        <v>0.74439999999998407</v>
      </c>
    </row>
    <row r="1484" spans="12:26" s="292" customFormat="1" x14ac:dyDescent="0.2">
      <c r="L1484" s="279"/>
      <c r="M1484" s="279"/>
      <c r="N1484" s="279"/>
      <c r="O1484" s="279"/>
      <c r="P1484" s="838"/>
      <c r="Q1484" s="838"/>
      <c r="R1484" s="838"/>
      <c r="S1484" s="838"/>
      <c r="U1484" s="371"/>
      <c r="Y1484" s="371" t="s">
        <v>99</v>
      </c>
      <c r="Z1484" s="837">
        <f t="shared" si="38"/>
        <v>0.74449999999998406</v>
      </c>
    </row>
    <row r="1485" spans="12:26" s="292" customFormat="1" x14ac:dyDescent="0.2">
      <c r="L1485" s="279"/>
      <c r="M1485" s="279"/>
      <c r="N1485" s="279"/>
      <c r="O1485" s="279"/>
      <c r="P1485" s="838"/>
      <c r="Q1485" s="838"/>
      <c r="R1485" s="838"/>
      <c r="S1485" s="838"/>
      <c r="U1485" s="371"/>
      <c r="Y1485" s="371" t="s">
        <v>99</v>
      </c>
      <c r="Z1485" s="837">
        <f t="shared" si="38"/>
        <v>0.74459999999998405</v>
      </c>
    </row>
    <row r="1486" spans="12:26" s="292" customFormat="1" x14ac:dyDescent="0.2">
      <c r="L1486" s="279"/>
      <c r="M1486" s="279"/>
      <c r="N1486" s="279"/>
      <c r="O1486" s="279"/>
      <c r="P1486" s="838"/>
      <c r="Q1486" s="838"/>
      <c r="R1486" s="838"/>
      <c r="S1486" s="838"/>
      <c r="U1486" s="371"/>
      <c r="Y1486" s="371" t="s">
        <v>99</v>
      </c>
      <c r="Z1486" s="837">
        <f t="shared" si="38"/>
        <v>0.74469999999998404</v>
      </c>
    </row>
    <row r="1487" spans="12:26" s="292" customFormat="1" x14ac:dyDescent="0.2">
      <c r="L1487" s="279"/>
      <c r="M1487" s="279"/>
      <c r="N1487" s="279"/>
      <c r="O1487" s="279"/>
      <c r="P1487" s="838"/>
      <c r="Q1487" s="838"/>
      <c r="R1487" s="838"/>
      <c r="S1487" s="838"/>
      <c r="U1487" s="371"/>
      <c r="Y1487" s="371" t="s">
        <v>99</v>
      </c>
      <c r="Z1487" s="837">
        <f t="shared" si="38"/>
        <v>0.74479999999998403</v>
      </c>
    </row>
    <row r="1488" spans="12:26" s="292" customFormat="1" x14ac:dyDescent="0.2">
      <c r="L1488" s="279"/>
      <c r="M1488" s="279"/>
      <c r="N1488" s="279"/>
      <c r="O1488" s="279"/>
      <c r="P1488" s="838"/>
      <c r="Q1488" s="838"/>
      <c r="R1488" s="838"/>
      <c r="S1488" s="838"/>
      <c r="U1488" s="371"/>
      <c r="Y1488" s="371" t="s">
        <v>99</v>
      </c>
      <c r="Z1488" s="837">
        <f t="shared" si="38"/>
        <v>0.74489999999998402</v>
      </c>
    </row>
    <row r="1489" spans="12:26" s="292" customFormat="1" x14ac:dyDescent="0.2">
      <c r="L1489" s="279"/>
      <c r="M1489" s="279"/>
      <c r="N1489" s="279"/>
      <c r="O1489" s="279"/>
      <c r="P1489" s="838"/>
      <c r="Q1489" s="838"/>
      <c r="R1489" s="838"/>
      <c r="S1489" s="838"/>
      <c r="U1489" s="371"/>
      <c r="Y1489" s="371" t="s">
        <v>99</v>
      </c>
      <c r="Z1489" s="837">
        <f t="shared" si="38"/>
        <v>0.74499999999998401</v>
      </c>
    </row>
    <row r="1490" spans="12:26" s="292" customFormat="1" x14ac:dyDescent="0.2">
      <c r="L1490" s="279"/>
      <c r="M1490" s="279"/>
      <c r="N1490" s="279"/>
      <c r="O1490" s="279"/>
      <c r="P1490" s="838"/>
      <c r="Q1490" s="838"/>
      <c r="R1490" s="838"/>
      <c r="S1490" s="838"/>
      <c r="U1490" s="371"/>
      <c r="Y1490" s="371" t="s">
        <v>99</v>
      </c>
      <c r="Z1490" s="837">
        <f t="shared" si="38"/>
        <v>0.745099999999984</v>
      </c>
    </row>
    <row r="1491" spans="12:26" s="292" customFormat="1" x14ac:dyDescent="0.2">
      <c r="L1491" s="279"/>
      <c r="M1491" s="279"/>
      <c r="N1491" s="279"/>
      <c r="O1491" s="279"/>
      <c r="P1491" s="838"/>
      <c r="Q1491" s="838"/>
      <c r="R1491" s="838"/>
      <c r="S1491" s="838"/>
      <c r="U1491" s="371"/>
      <c r="Y1491" s="371" t="s">
        <v>99</v>
      </c>
      <c r="Z1491" s="837">
        <f t="shared" si="38"/>
        <v>0.74519999999998399</v>
      </c>
    </row>
    <row r="1492" spans="12:26" s="292" customFormat="1" x14ac:dyDescent="0.2">
      <c r="L1492" s="279"/>
      <c r="M1492" s="279"/>
      <c r="N1492" s="279"/>
      <c r="O1492" s="279"/>
      <c r="P1492" s="838"/>
      <c r="Q1492" s="838"/>
      <c r="R1492" s="838"/>
      <c r="S1492" s="838"/>
      <c r="U1492" s="371"/>
      <c r="Y1492" s="371" t="s">
        <v>99</v>
      </c>
      <c r="Z1492" s="837">
        <f t="shared" si="38"/>
        <v>0.74529999999998398</v>
      </c>
    </row>
    <row r="1493" spans="12:26" s="292" customFormat="1" x14ac:dyDescent="0.2">
      <c r="L1493" s="279"/>
      <c r="M1493" s="279"/>
      <c r="N1493" s="279"/>
      <c r="O1493" s="279"/>
      <c r="P1493" s="838"/>
      <c r="Q1493" s="838"/>
      <c r="R1493" s="838"/>
      <c r="S1493" s="838"/>
      <c r="U1493" s="371"/>
      <c r="Y1493" s="371" t="s">
        <v>99</v>
      </c>
      <c r="Z1493" s="837">
        <f t="shared" si="38"/>
        <v>0.74539999999998396</v>
      </c>
    </row>
    <row r="1494" spans="12:26" s="292" customFormat="1" x14ac:dyDescent="0.2">
      <c r="L1494" s="279"/>
      <c r="M1494" s="279"/>
      <c r="N1494" s="279"/>
      <c r="O1494" s="279"/>
      <c r="P1494" s="838"/>
      <c r="Q1494" s="838"/>
      <c r="R1494" s="838"/>
      <c r="S1494" s="838"/>
      <c r="U1494" s="371"/>
      <c r="Y1494" s="371" t="s">
        <v>99</v>
      </c>
      <c r="Z1494" s="837">
        <f t="shared" si="38"/>
        <v>0.74549999999998395</v>
      </c>
    </row>
    <row r="1495" spans="12:26" s="292" customFormat="1" x14ac:dyDescent="0.2">
      <c r="L1495" s="279"/>
      <c r="M1495" s="279"/>
      <c r="N1495" s="279"/>
      <c r="O1495" s="279"/>
      <c r="P1495" s="838"/>
      <c r="Q1495" s="838"/>
      <c r="R1495" s="838"/>
      <c r="S1495" s="838"/>
      <c r="U1495" s="371"/>
      <c r="Y1495" s="371" t="s">
        <v>99</v>
      </c>
      <c r="Z1495" s="837">
        <f t="shared" si="38"/>
        <v>0.74559999999998394</v>
      </c>
    </row>
    <row r="1496" spans="12:26" s="292" customFormat="1" x14ac:dyDescent="0.2">
      <c r="L1496" s="279"/>
      <c r="M1496" s="279"/>
      <c r="N1496" s="279"/>
      <c r="O1496" s="279"/>
      <c r="P1496" s="838"/>
      <c r="Q1496" s="838"/>
      <c r="R1496" s="838"/>
      <c r="S1496" s="838"/>
      <c r="U1496" s="371"/>
      <c r="Y1496" s="371" t="s">
        <v>99</v>
      </c>
      <c r="Z1496" s="837">
        <f t="shared" si="38"/>
        <v>0.74569999999998393</v>
      </c>
    </row>
    <row r="1497" spans="12:26" s="292" customFormat="1" x14ac:dyDescent="0.2">
      <c r="L1497" s="279"/>
      <c r="M1497" s="279"/>
      <c r="N1497" s="279"/>
      <c r="O1497" s="279"/>
      <c r="P1497" s="838"/>
      <c r="Q1497" s="838"/>
      <c r="R1497" s="838"/>
      <c r="S1497" s="838"/>
      <c r="U1497" s="371"/>
      <c r="Y1497" s="371" t="s">
        <v>99</v>
      </c>
      <c r="Z1497" s="837">
        <f t="shared" si="38"/>
        <v>0.74579999999998392</v>
      </c>
    </row>
    <row r="1498" spans="12:26" s="292" customFormat="1" x14ac:dyDescent="0.2">
      <c r="L1498" s="279"/>
      <c r="M1498" s="279"/>
      <c r="N1498" s="279"/>
      <c r="O1498" s="279"/>
      <c r="P1498" s="838"/>
      <c r="Q1498" s="838"/>
      <c r="R1498" s="838"/>
      <c r="S1498" s="838"/>
      <c r="U1498" s="371"/>
      <c r="Y1498" s="371" t="s">
        <v>99</v>
      </c>
      <c r="Z1498" s="837">
        <f t="shared" si="38"/>
        <v>0.74589999999998391</v>
      </c>
    </row>
    <row r="1499" spans="12:26" s="292" customFormat="1" x14ac:dyDescent="0.2">
      <c r="L1499" s="279"/>
      <c r="M1499" s="279"/>
      <c r="N1499" s="279"/>
      <c r="O1499" s="279"/>
      <c r="P1499" s="838"/>
      <c r="Q1499" s="838"/>
      <c r="R1499" s="838"/>
      <c r="S1499" s="838"/>
      <c r="U1499" s="371"/>
      <c r="Y1499" s="371" t="s">
        <v>99</v>
      </c>
      <c r="Z1499" s="837">
        <f t="shared" si="38"/>
        <v>0.7459999999999839</v>
      </c>
    </row>
    <row r="1500" spans="12:26" s="292" customFormat="1" x14ac:dyDescent="0.2">
      <c r="L1500" s="279"/>
      <c r="M1500" s="279"/>
      <c r="N1500" s="279"/>
      <c r="O1500" s="279"/>
      <c r="P1500" s="838"/>
      <c r="Q1500" s="838"/>
      <c r="R1500" s="838"/>
      <c r="S1500" s="838"/>
      <c r="U1500" s="371"/>
      <c r="Y1500" s="371" t="s">
        <v>99</v>
      </c>
      <c r="Z1500" s="837">
        <f t="shared" si="38"/>
        <v>0.74609999999998389</v>
      </c>
    </row>
    <row r="1501" spans="12:26" s="292" customFormat="1" x14ac:dyDescent="0.2">
      <c r="L1501" s="279"/>
      <c r="M1501" s="279"/>
      <c r="N1501" s="279"/>
      <c r="O1501" s="279"/>
      <c r="P1501" s="838"/>
      <c r="Q1501" s="838"/>
      <c r="R1501" s="838"/>
      <c r="S1501" s="838"/>
      <c r="U1501" s="371"/>
      <c r="Y1501" s="371" t="s">
        <v>99</v>
      </c>
      <c r="Z1501" s="837">
        <f t="shared" si="38"/>
        <v>0.74619999999998388</v>
      </c>
    </row>
    <row r="1502" spans="12:26" s="292" customFormat="1" x14ac:dyDescent="0.2">
      <c r="L1502" s="279"/>
      <c r="M1502" s="279"/>
      <c r="N1502" s="279"/>
      <c r="O1502" s="279"/>
      <c r="P1502" s="838"/>
      <c r="Q1502" s="838"/>
      <c r="R1502" s="838"/>
      <c r="S1502" s="838"/>
      <c r="U1502" s="371"/>
      <c r="Y1502" s="371" t="s">
        <v>99</v>
      </c>
      <c r="Z1502" s="837">
        <f t="shared" si="38"/>
        <v>0.74629999999998387</v>
      </c>
    </row>
    <row r="1503" spans="12:26" s="292" customFormat="1" x14ac:dyDescent="0.2">
      <c r="L1503" s="279"/>
      <c r="M1503" s="279"/>
      <c r="N1503" s="279"/>
      <c r="O1503" s="279"/>
      <c r="P1503" s="838"/>
      <c r="Q1503" s="838"/>
      <c r="R1503" s="838"/>
      <c r="S1503" s="838"/>
      <c r="U1503" s="371"/>
      <c r="Y1503" s="371" t="s">
        <v>99</v>
      </c>
      <c r="Z1503" s="837">
        <f t="shared" si="38"/>
        <v>0.74639999999998385</v>
      </c>
    </row>
    <row r="1504" spans="12:26" s="292" customFormat="1" x14ac:dyDescent="0.2">
      <c r="L1504" s="279"/>
      <c r="M1504" s="279"/>
      <c r="N1504" s="279"/>
      <c r="O1504" s="279"/>
      <c r="P1504" s="838"/>
      <c r="Q1504" s="838"/>
      <c r="R1504" s="838"/>
      <c r="S1504" s="838"/>
      <c r="U1504" s="371"/>
      <c r="Y1504" s="371" t="s">
        <v>99</v>
      </c>
      <c r="Z1504" s="837">
        <f t="shared" si="38"/>
        <v>0.74649999999998384</v>
      </c>
    </row>
    <row r="1505" spans="12:26" s="292" customFormat="1" x14ac:dyDescent="0.2">
      <c r="L1505" s="279"/>
      <c r="M1505" s="279"/>
      <c r="N1505" s="279"/>
      <c r="O1505" s="279"/>
      <c r="P1505" s="838"/>
      <c r="Q1505" s="838"/>
      <c r="R1505" s="838"/>
      <c r="S1505" s="838"/>
      <c r="U1505" s="371"/>
      <c r="Y1505" s="371" t="s">
        <v>99</v>
      </c>
      <c r="Z1505" s="837">
        <f t="shared" si="38"/>
        <v>0.74659999999998383</v>
      </c>
    </row>
    <row r="1506" spans="12:26" s="292" customFormat="1" x14ac:dyDescent="0.2">
      <c r="L1506" s="279"/>
      <c r="M1506" s="279"/>
      <c r="N1506" s="279"/>
      <c r="O1506" s="279"/>
      <c r="P1506" s="838"/>
      <c r="Q1506" s="838"/>
      <c r="R1506" s="838"/>
      <c r="S1506" s="838"/>
      <c r="U1506" s="371"/>
      <c r="Y1506" s="371" t="s">
        <v>99</v>
      </c>
      <c r="Z1506" s="837">
        <f t="shared" si="38"/>
        <v>0.74669999999998382</v>
      </c>
    </row>
    <row r="1507" spans="12:26" s="292" customFormat="1" x14ac:dyDescent="0.2">
      <c r="L1507" s="279"/>
      <c r="M1507" s="279"/>
      <c r="N1507" s="279"/>
      <c r="O1507" s="279"/>
      <c r="P1507" s="838"/>
      <c r="Q1507" s="838"/>
      <c r="R1507" s="838"/>
      <c r="S1507" s="838"/>
      <c r="U1507" s="371"/>
      <c r="Y1507" s="371" t="s">
        <v>99</v>
      </c>
      <c r="Z1507" s="837">
        <f t="shared" si="38"/>
        <v>0.74679999999998381</v>
      </c>
    </row>
    <row r="1508" spans="12:26" s="292" customFormat="1" x14ac:dyDescent="0.2">
      <c r="L1508" s="279"/>
      <c r="M1508" s="279"/>
      <c r="N1508" s="279"/>
      <c r="O1508" s="279"/>
      <c r="P1508" s="838"/>
      <c r="Q1508" s="838"/>
      <c r="R1508" s="838"/>
      <c r="S1508" s="838"/>
      <c r="U1508" s="371"/>
      <c r="Y1508" s="371" t="s">
        <v>99</v>
      </c>
      <c r="Z1508" s="837">
        <f t="shared" si="38"/>
        <v>0.7468999999999838</v>
      </c>
    </row>
    <row r="1509" spans="12:26" s="292" customFormat="1" x14ac:dyDescent="0.2">
      <c r="L1509" s="279"/>
      <c r="M1509" s="279"/>
      <c r="N1509" s="279"/>
      <c r="O1509" s="279"/>
      <c r="P1509" s="838"/>
      <c r="Q1509" s="838"/>
      <c r="R1509" s="838"/>
      <c r="S1509" s="838"/>
      <c r="U1509" s="371"/>
      <c r="Y1509" s="371" t="s">
        <v>99</v>
      </c>
      <c r="Z1509" s="837">
        <f t="shared" si="38"/>
        <v>0.74699999999998379</v>
      </c>
    </row>
    <row r="1510" spans="12:26" s="292" customFormat="1" x14ac:dyDescent="0.2">
      <c r="L1510" s="279"/>
      <c r="M1510" s="279"/>
      <c r="N1510" s="279"/>
      <c r="O1510" s="279"/>
      <c r="P1510" s="838"/>
      <c r="Q1510" s="838"/>
      <c r="R1510" s="838"/>
      <c r="S1510" s="838"/>
      <c r="U1510" s="371"/>
      <c r="Y1510" s="371" t="s">
        <v>99</v>
      </c>
      <c r="Z1510" s="837">
        <f t="shared" si="38"/>
        <v>0.74709999999998378</v>
      </c>
    </row>
    <row r="1511" spans="12:26" s="292" customFormat="1" x14ac:dyDescent="0.2">
      <c r="L1511" s="279"/>
      <c r="M1511" s="279"/>
      <c r="N1511" s="279"/>
      <c r="O1511" s="279"/>
      <c r="P1511" s="838"/>
      <c r="Q1511" s="838"/>
      <c r="R1511" s="838"/>
      <c r="S1511" s="838"/>
      <c r="U1511" s="371"/>
      <c r="Y1511" s="371" t="s">
        <v>99</v>
      </c>
      <c r="Z1511" s="837">
        <f t="shared" si="38"/>
        <v>0.74719999999998377</v>
      </c>
    </row>
    <row r="1512" spans="12:26" s="292" customFormat="1" x14ac:dyDescent="0.2">
      <c r="L1512" s="279"/>
      <c r="M1512" s="279"/>
      <c r="N1512" s="279"/>
      <c r="O1512" s="279"/>
      <c r="P1512" s="838"/>
      <c r="Q1512" s="838"/>
      <c r="R1512" s="838"/>
      <c r="S1512" s="838"/>
      <c r="U1512" s="371"/>
      <c r="Y1512" s="371" t="s">
        <v>99</v>
      </c>
      <c r="Z1512" s="837">
        <f t="shared" si="38"/>
        <v>0.74729999999998376</v>
      </c>
    </row>
    <row r="1513" spans="12:26" s="292" customFormat="1" x14ac:dyDescent="0.2">
      <c r="L1513" s="279"/>
      <c r="M1513" s="279"/>
      <c r="N1513" s="279"/>
      <c r="O1513" s="279"/>
      <c r="P1513" s="838"/>
      <c r="Q1513" s="838"/>
      <c r="R1513" s="838"/>
      <c r="S1513" s="838"/>
      <c r="U1513" s="371"/>
      <c r="Y1513" s="371" t="s">
        <v>99</v>
      </c>
      <c r="Z1513" s="837">
        <f t="shared" ref="Z1513:Z1576" si="39">SUM(Z1512+0.01%)</f>
        <v>0.74739999999998374</v>
      </c>
    </row>
    <row r="1514" spans="12:26" s="292" customFormat="1" x14ac:dyDescent="0.2">
      <c r="L1514" s="279"/>
      <c r="M1514" s="279"/>
      <c r="N1514" s="279"/>
      <c r="O1514" s="279"/>
      <c r="P1514" s="838"/>
      <c r="Q1514" s="838"/>
      <c r="R1514" s="838"/>
      <c r="S1514" s="838"/>
      <c r="U1514" s="371"/>
      <c r="Y1514" s="371" t="s">
        <v>99</v>
      </c>
      <c r="Z1514" s="837">
        <f t="shared" si="39"/>
        <v>0.74749999999998373</v>
      </c>
    </row>
    <row r="1515" spans="12:26" s="292" customFormat="1" x14ac:dyDescent="0.2">
      <c r="L1515" s="279"/>
      <c r="M1515" s="279"/>
      <c r="N1515" s="279"/>
      <c r="O1515" s="279"/>
      <c r="P1515" s="838"/>
      <c r="Q1515" s="838"/>
      <c r="R1515" s="838"/>
      <c r="S1515" s="838"/>
      <c r="U1515" s="371"/>
      <c r="Y1515" s="371" t="s">
        <v>99</v>
      </c>
      <c r="Z1515" s="837">
        <f t="shared" si="39"/>
        <v>0.74759999999998372</v>
      </c>
    </row>
    <row r="1516" spans="12:26" s="292" customFormat="1" x14ac:dyDescent="0.2">
      <c r="L1516" s="279"/>
      <c r="M1516" s="279"/>
      <c r="N1516" s="279"/>
      <c r="O1516" s="279"/>
      <c r="P1516" s="838"/>
      <c r="Q1516" s="838"/>
      <c r="R1516" s="838"/>
      <c r="S1516" s="838"/>
      <c r="U1516" s="371"/>
      <c r="Y1516" s="371" t="s">
        <v>99</v>
      </c>
      <c r="Z1516" s="837">
        <f t="shared" si="39"/>
        <v>0.74769999999998371</v>
      </c>
    </row>
    <row r="1517" spans="12:26" s="292" customFormat="1" x14ac:dyDescent="0.2">
      <c r="L1517" s="279"/>
      <c r="M1517" s="279"/>
      <c r="N1517" s="279"/>
      <c r="O1517" s="279"/>
      <c r="P1517" s="838"/>
      <c r="Q1517" s="838"/>
      <c r="R1517" s="838"/>
      <c r="S1517" s="838"/>
      <c r="U1517" s="371"/>
      <c r="Y1517" s="371" t="s">
        <v>99</v>
      </c>
      <c r="Z1517" s="837">
        <f t="shared" si="39"/>
        <v>0.7477999999999837</v>
      </c>
    </row>
    <row r="1518" spans="12:26" s="292" customFormat="1" x14ac:dyDescent="0.2">
      <c r="L1518" s="279"/>
      <c r="M1518" s="279"/>
      <c r="N1518" s="279"/>
      <c r="O1518" s="279"/>
      <c r="P1518" s="838"/>
      <c r="Q1518" s="838"/>
      <c r="R1518" s="838"/>
      <c r="S1518" s="838"/>
      <c r="U1518" s="371"/>
      <c r="Y1518" s="371" t="s">
        <v>99</v>
      </c>
      <c r="Z1518" s="837">
        <f t="shared" si="39"/>
        <v>0.74789999999998369</v>
      </c>
    </row>
    <row r="1519" spans="12:26" s="292" customFormat="1" x14ac:dyDescent="0.2">
      <c r="L1519" s="279"/>
      <c r="M1519" s="279"/>
      <c r="N1519" s="279"/>
      <c r="O1519" s="279"/>
      <c r="P1519" s="838"/>
      <c r="Q1519" s="838"/>
      <c r="R1519" s="838"/>
      <c r="S1519" s="838"/>
      <c r="U1519" s="371"/>
      <c r="Y1519" s="371" t="s">
        <v>99</v>
      </c>
      <c r="Z1519" s="837">
        <f t="shared" si="39"/>
        <v>0.74799999999998368</v>
      </c>
    </row>
    <row r="1520" spans="12:26" s="292" customFormat="1" x14ac:dyDescent="0.2">
      <c r="L1520" s="279"/>
      <c r="M1520" s="279"/>
      <c r="N1520" s="279"/>
      <c r="O1520" s="279"/>
      <c r="P1520" s="838"/>
      <c r="Q1520" s="838"/>
      <c r="R1520" s="838"/>
      <c r="S1520" s="838"/>
      <c r="U1520" s="371"/>
      <c r="Y1520" s="371" t="s">
        <v>99</v>
      </c>
      <c r="Z1520" s="837">
        <f t="shared" si="39"/>
        <v>0.74809999999998367</v>
      </c>
    </row>
    <row r="1521" spans="12:26" s="292" customFormat="1" x14ac:dyDescent="0.2">
      <c r="L1521" s="279"/>
      <c r="M1521" s="279"/>
      <c r="N1521" s="279"/>
      <c r="O1521" s="279"/>
      <c r="P1521" s="838"/>
      <c r="Q1521" s="838"/>
      <c r="R1521" s="838"/>
      <c r="S1521" s="838"/>
      <c r="U1521" s="371"/>
      <c r="Y1521" s="371" t="s">
        <v>99</v>
      </c>
      <c r="Z1521" s="837">
        <f t="shared" si="39"/>
        <v>0.74819999999998366</v>
      </c>
    </row>
    <row r="1522" spans="12:26" s="292" customFormat="1" x14ac:dyDescent="0.2">
      <c r="L1522" s="279"/>
      <c r="M1522" s="279"/>
      <c r="N1522" s="279"/>
      <c r="O1522" s="279"/>
      <c r="P1522" s="838"/>
      <c r="Q1522" s="838"/>
      <c r="R1522" s="838"/>
      <c r="S1522" s="838"/>
      <c r="U1522" s="371"/>
      <c r="Y1522" s="371" t="s">
        <v>99</v>
      </c>
      <c r="Z1522" s="837">
        <f t="shared" si="39"/>
        <v>0.74829999999998364</v>
      </c>
    </row>
    <row r="1523" spans="12:26" s="292" customFormat="1" x14ac:dyDescent="0.2">
      <c r="L1523" s="279"/>
      <c r="M1523" s="279"/>
      <c r="N1523" s="279"/>
      <c r="O1523" s="279"/>
      <c r="P1523" s="838"/>
      <c r="Q1523" s="838"/>
      <c r="R1523" s="838"/>
      <c r="S1523" s="838"/>
      <c r="U1523" s="371"/>
      <c r="Y1523" s="371" t="s">
        <v>99</v>
      </c>
      <c r="Z1523" s="837">
        <f t="shared" si="39"/>
        <v>0.74839999999998363</v>
      </c>
    </row>
    <row r="1524" spans="12:26" s="292" customFormat="1" x14ac:dyDescent="0.2">
      <c r="L1524" s="279"/>
      <c r="M1524" s="279"/>
      <c r="N1524" s="279"/>
      <c r="O1524" s="279"/>
      <c r="P1524" s="838"/>
      <c r="Q1524" s="838"/>
      <c r="R1524" s="838"/>
      <c r="S1524" s="838"/>
      <c r="U1524" s="371"/>
      <c r="Y1524" s="371" t="s">
        <v>99</v>
      </c>
      <c r="Z1524" s="837">
        <f t="shared" si="39"/>
        <v>0.74849999999998362</v>
      </c>
    </row>
    <row r="1525" spans="12:26" s="292" customFormat="1" x14ac:dyDescent="0.2">
      <c r="L1525" s="279"/>
      <c r="M1525" s="279"/>
      <c r="N1525" s="279"/>
      <c r="O1525" s="279"/>
      <c r="P1525" s="838"/>
      <c r="Q1525" s="838"/>
      <c r="R1525" s="838"/>
      <c r="S1525" s="838"/>
      <c r="U1525" s="371"/>
      <c r="Y1525" s="371" t="s">
        <v>99</v>
      </c>
      <c r="Z1525" s="837">
        <f t="shared" si="39"/>
        <v>0.74859999999998361</v>
      </c>
    </row>
    <row r="1526" spans="12:26" s="292" customFormat="1" x14ac:dyDescent="0.2">
      <c r="L1526" s="279"/>
      <c r="M1526" s="279"/>
      <c r="N1526" s="279"/>
      <c r="O1526" s="279"/>
      <c r="P1526" s="838"/>
      <c r="Q1526" s="838"/>
      <c r="R1526" s="838"/>
      <c r="S1526" s="838"/>
      <c r="U1526" s="371"/>
      <c r="Y1526" s="371" t="s">
        <v>99</v>
      </c>
      <c r="Z1526" s="837">
        <f t="shared" si="39"/>
        <v>0.7486999999999836</v>
      </c>
    </row>
    <row r="1527" spans="12:26" s="292" customFormat="1" x14ac:dyDescent="0.2">
      <c r="L1527" s="279"/>
      <c r="M1527" s="279"/>
      <c r="N1527" s="279"/>
      <c r="O1527" s="279"/>
      <c r="P1527" s="838"/>
      <c r="Q1527" s="838"/>
      <c r="R1527" s="838"/>
      <c r="S1527" s="838"/>
      <c r="U1527" s="371"/>
      <c r="Y1527" s="371" t="s">
        <v>99</v>
      </c>
      <c r="Z1527" s="837">
        <f t="shared" si="39"/>
        <v>0.74879999999998359</v>
      </c>
    </row>
    <row r="1528" spans="12:26" s="292" customFormat="1" x14ac:dyDescent="0.2">
      <c r="L1528" s="279"/>
      <c r="M1528" s="279"/>
      <c r="N1528" s="279"/>
      <c r="O1528" s="279"/>
      <c r="P1528" s="838"/>
      <c r="Q1528" s="838"/>
      <c r="R1528" s="838"/>
      <c r="S1528" s="838"/>
      <c r="U1528" s="371"/>
      <c r="Y1528" s="371" t="s">
        <v>99</v>
      </c>
      <c r="Z1528" s="837">
        <f t="shared" si="39"/>
        <v>0.74889999999998358</v>
      </c>
    </row>
    <row r="1529" spans="12:26" s="292" customFormat="1" x14ac:dyDescent="0.2">
      <c r="L1529" s="279"/>
      <c r="M1529" s="279"/>
      <c r="N1529" s="279"/>
      <c r="O1529" s="279"/>
      <c r="P1529" s="838"/>
      <c r="Q1529" s="838"/>
      <c r="R1529" s="838"/>
      <c r="S1529" s="838"/>
      <c r="U1529" s="371"/>
      <c r="Y1529" s="371" t="s">
        <v>99</v>
      </c>
      <c r="Z1529" s="837">
        <f t="shared" si="39"/>
        <v>0.74899999999998357</v>
      </c>
    </row>
    <row r="1530" spans="12:26" s="292" customFormat="1" x14ac:dyDescent="0.2">
      <c r="L1530" s="279"/>
      <c r="M1530" s="279"/>
      <c r="N1530" s="279"/>
      <c r="O1530" s="279"/>
      <c r="P1530" s="838"/>
      <c r="Q1530" s="838"/>
      <c r="R1530" s="838"/>
      <c r="S1530" s="838"/>
      <c r="U1530" s="371"/>
      <c r="Y1530" s="371" t="s">
        <v>99</v>
      </c>
      <c r="Z1530" s="837">
        <f t="shared" si="39"/>
        <v>0.74909999999998356</v>
      </c>
    </row>
    <row r="1531" spans="12:26" s="292" customFormat="1" x14ac:dyDescent="0.2">
      <c r="L1531" s="279"/>
      <c r="M1531" s="279"/>
      <c r="N1531" s="279"/>
      <c r="O1531" s="279"/>
      <c r="P1531" s="838"/>
      <c r="Q1531" s="838"/>
      <c r="R1531" s="838"/>
      <c r="S1531" s="838"/>
      <c r="U1531" s="371"/>
      <c r="Y1531" s="371" t="s">
        <v>99</v>
      </c>
      <c r="Z1531" s="837">
        <f t="shared" si="39"/>
        <v>0.74919999999998355</v>
      </c>
    </row>
    <row r="1532" spans="12:26" s="292" customFormat="1" x14ac:dyDescent="0.2">
      <c r="L1532" s="279"/>
      <c r="M1532" s="279"/>
      <c r="N1532" s="279"/>
      <c r="O1532" s="279"/>
      <c r="P1532" s="838"/>
      <c r="Q1532" s="838"/>
      <c r="R1532" s="838"/>
      <c r="S1532" s="838"/>
      <c r="U1532" s="371"/>
      <c r="Y1532" s="371" t="s">
        <v>99</v>
      </c>
      <c r="Z1532" s="837">
        <f t="shared" si="39"/>
        <v>0.74929999999998353</v>
      </c>
    </row>
    <row r="1533" spans="12:26" s="292" customFormat="1" x14ac:dyDescent="0.2">
      <c r="L1533" s="279"/>
      <c r="M1533" s="279"/>
      <c r="N1533" s="279"/>
      <c r="O1533" s="279"/>
      <c r="P1533" s="838"/>
      <c r="Q1533" s="838"/>
      <c r="R1533" s="838"/>
      <c r="S1533" s="838"/>
      <c r="U1533" s="371"/>
      <c r="Y1533" s="371" t="s">
        <v>99</v>
      </c>
      <c r="Z1533" s="837">
        <f t="shared" si="39"/>
        <v>0.74939999999998352</v>
      </c>
    </row>
    <row r="1534" spans="12:26" s="292" customFormat="1" x14ac:dyDescent="0.2">
      <c r="L1534" s="279"/>
      <c r="M1534" s="279"/>
      <c r="N1534" s="279"/>
      <c r="O1534" s="279"/>
      <c r="P1534" s="838"/>
      <c r="Q1534" s="838"/>
      <c r="R1534" s="838"/>
      <c r="S1534" s="838"/>
      <c r="U1534" s="371"/>
      <c r="Y1534" s="371" t="s">
        <v>99</v>
      </c>
      <c r="Z1534" s="837">
        <f t="shared" si="39"/>
        <v>0.74949999999998351</v>
      </c>
    </row>
    <row r="1535" spans="12:26" s="292" customFormat="1" x14ac:dyDescent="0.2">
      <c r="L1535" s="279"/>
      <c r="M1535" s="279"/>
      <c r="N1535" s="279"/>
      <c r="O1535" s="279"/>
      <c r="P1535" s="838"/>
      <c r="Q1535" s="838"/>
      <c r="R1535" s="838"/>
      <c r="S1535" s="838"/>
      <c r="U1535" s="371"/>
      <c r="Y1535" s="371" t="s">
        <v>99</v>
      </c>
      <c r="Z1535" s="837">
        <f t="shared" si="39"/>
        <v>0.7495999999999835</v>
      </c>
    </row>
    <row r="1536" spans="12:26" s="292" customFormat="1" x14ac:dyDescent="0.2">
      <c r="L1536" s="279"/>
      <c r="M1536" s="279"/>
      <c r="N1536" s="279"/>
      <c r="O1536" s="279"/>
      <c r="P1536" s="838"/>
      <c r="Q1536" s="838"/>
      <c r="R1536" s="838"/>
      <c r="S1536" s="838"/>
      <c r="U1536" s="371"/>
      <c r="Y1536" s="371" t="s">
        <v>99</v>
      </c>
      <c r="Z1536" s="837">
        <f t="shared" si="39"/>
        <v>0.74969999999998349</v>
      </c>
    </row>
    <row r="1537" spans="12:26" s="292" customFormat="1" x14ac:dyDescent="0.2">
      <c r="L1537" s="279"/>
      <c r="M1537" s="279"/>
      <c r="N1537" s="279"/>
      <c r="O1537" s="279"/>
      <c r="P1537" s="838"/>
      <c r="Q1537" s="838"/>
      <c r="R1537" s="838"/>
      <c r="S1537" s="838"/>
      <c r="U1537" s="371"/>
      <c r="Y1537" s="371" t="s">
        <v>99</v>
      </c>
      <c r="Z1537" s="837">
        <f t="shared" si="39"/>
        <v>0.74979999999998348</v>
      </c>
    </row>
    <row r="1538" spans="12:26" s="292" customFormat="1" x14ac:dyDescent="0.2">
      <c r="L1538" s="279"/>
      <c r="M1538" s="279"/>
      <c r="N1538" s="279"/>
      <c r="O1538" s="279"/>
      <c r="P1538" s="838"/>
      <c r="Q1538" s="838"/>
      <c r="R1538" s="838"/>
      <c r="S1538" s="838"/>
      <c r="U1538" s="371"/>
      <c r="Y1538" s="371" t="s">
        <v>99</v>
      </c>
      <c r="Z1538" s="837">
        <f t="shared" si="39"/>
        <v>0.74989999999998347</v>
      </c>
    </row>
    <row r="1539" spans="12:26" s="292" customFormat="1" x14ac:dyDescent="0.2">
      <c r="L1539" s="279"/>
      <c r="M1539" s="279"/>
      <c r="N1539" s="279"/>
      <c r="O1539" s="279"/>
      <c r="P1539" s="838"/>
      <c r="Q1539" s="838"/>
      <c r="R1539" s="838"/>
      <c r="S1539" s="838"/>
      <c r="U1539" s="371"/>
      <c r="Y1539" s="371" t="s">
        <v>99</v>
      </c>
      <c r="Z1539" s="837">
        <f t="shared" si="39"/>
        <v>0.74999999999998346</v>
      </c>
    </row>
    <row r="1540" spans="12:26" s="292" customFormat="1" x14ac:dyDescent="0.2">
      <c r="L1540" s="279"/>
      <c r="M1540" s="279"/>
      <c r="N1540" s="279"/>
      <c r="O1540" s="279"/>
      <c r="P1540" s="838"/>
      <c r="Q1540" s="838"/>
      <c r="R1540" s="838"/>
      <c r="S1540" s="838"/>
      <c r="U1540" s="371"/>
      <c r="Y1540" s="371" t="s">
        <v>99</v>
      </c>
      <c r="Z1540" s="837">
        <f t="shared" si="39"/>
        <v>0.75009999999998345</v>
      </c>
    </row>
    <row r="1541" spans="12:26" s="292" customFormat="1" x14ac:dyDescent="0.2">
      <c r="L1541" s="279"/>
      <c r="M1541" s="279"/>
      <c r="N1541" s="279"/>
      <c r="O1541" s="279"/>
      <c r="P1541" s="838"/>
      <c r="Q1541" s="838"/>
      <c r="R1541" s="838"/>
      <c r="S1541" s="838"/>
      <c r="U1541" s="371"/>
      <c r="Y1541" s="371" t="s">
        <v>99</v>
      </c>
      <c r="Z1541" s="837">
        <f t="shared" si="39"/>
        <v>0.75019999999998344</v>
      </c>
    </row>
    <row r="1542" spans="12:26" s="292" customFormat="1" x14ac:dyDescent="0.2">
      <c r="L1542" s="279"/>
      <c r="M1542" s="279"/>
      <c r="N1542" s="279"/>
      <c r="O1542" s="279"/>
      <c r="P1542" s="838"/>
      <c r="Q1542" s="838"/>
      <c r="R1542" s="838"/>
      <c r="S1542" s="838"/>
      <c r="U1542" s="371"/>
      <c r="Y1542" s="371" t="s">
        <v>99</v>
      </c>
      <c r="Z1542" s="837">
        <f t="shared" si="39"/>
        <v>0.75029999999998342</v>
      </c>
    </row>
    <row r="1543" spans="12:26" s="292" customFormat="1" x14ac:dyDescent="0.2">
      <c r="L1543" s="279"/>
      <c r="M1543" s="279"/>
      <c r="N1543" s="279"/>
      <c r="O1543" s="279"/>
      <c r="P1543" s="838"/>
      <c r="Q1543" s="838"/>
      <c r="R1543" s="838"/>
      <c r="S1543" s="838"/>
      <c r="U1543" s="371"/>
      <c r="Y1543" s="371" t="s">
        <v>99</v>
      </c>
      <c r="Z1543" s="837">
        <f t="shared" si="39"/>
        <v>0.75039999999998341</v>
      </c>
    </row>
    <row r="1544" spans="12:26" s="292" customFormat="1" x14ac:dyDescent="0.2">
      <c r="L1544" s="279"/>
      <c r="M1544" s="279"/>
      <c r="N1544" s="279"/>
      <c r="O1544" s="279"/>
      <c r="P1544" s="838"/>
      <c r="Q1544" s="838"/>
      <c r="R1544" s="838"/>
      <c r="S1544" s="838"/>
      <c r="U1544" s="371"/>
      <c r="Y1544" s="371" t="s">
        <v>99</v>
      </c>
      <c r="Z1544" s="837">
        <f t="shared" si="39"/>
        <v>0.7504999999999834</v>
      </c>
    </row>
    <row r="1545" spans="12:26" s="292" customFormat="1" x14ac:dyDescent="0.2">
      <c r="L1545" s="279"/>
      <c r="M1545" s="279"/>
      <c r="N1545" s="279"/>
      <c r="O1545" s="279"/>
      <c r="P1545" s="838"/>
      <c r="Q1545" s="838"/>
      <c r="R1545" s="838"/>
      <c r="S1545" s="838"/>
      <c r="U1545" s="371"/>
      <c r="Y1545" s="371" t="s">
        <v>99</v>
      </c>
      <c r="Z1545" s="837">
        <f t="shared" si="39"/>
        <v>0.75059999999998339</v>
      </c>
    </row>
    <row r="1546" spans="12:26" s="292" customFormat="1" x14ac:dyDescent="0.2">
      <c r="L1546" s="279"/>
      <c r="M1546" s="279"/>
      <c r="N1546" s="279"/>
      <c r="O1546" s="279"/>
      <c r="P1546" s="838"/>
      <c r="Q1546" s="838"/>
      <c r="R1546" s="838"/>
      <c r="S1546" s="838"/>
      <c r="U1546" s="371"/>
      <c r="Y1546" s="371" t="s">
        <v>99</v>
      </c>
      <c r="Z1546" s="837">
        <f t="shared" si="39"/>
        <v>0.75069999999998338</v>
      </c>
    </row>
    <row r="1547" spans="12:26" s="292" customFormat="1" x14ac:dyDescent="0.2">
      <c r="L1547" s="279"/>
      <c r="M1547" s="279"/>
      <c r="N1547" s="279"/>
      <c r="O1547" s="279"/>
      <c r="P1547" s="838"/>
      <c r="Q1547" s="838"/>
      <c r="R1547" s="838"/>
      <c r="S1547" s="838"/>
      <c r="U1547" s="371"/>
      <c r="Y1547" s="371" t="s">
        <v>99</v>
      </c>
      <c r="Z1547" s="837">
        <f t="shared" si="39"/>
        <v>0.75079999999998337</v>
      </c>
    </row>
    <row r="1548" spans="12:26" s="292" customFormat="1" x14ac:dyDescent="0.2">
      <c r="L1548" s="279"/>
      <c r="M1548" s="279"/>
      <c r="N1548" s="279"/>
      <c r="O1548" s="279"/>
      <c r="P1548" s="838"/>
      <c r="Q1548" s="838"/>
      <c r="R1548" s="838"/>
      <c r="S1548" s="838"/>
      <c r="U1548" s="371"/>
      <c r="Y1548" s="371" t="s">
        <v>99</v>
      </c>
      <c r="Z1548" s="837">
        <f t="shared" si="39"/>
        <v>0.75089999999998336</v>
      </c>
    </row>
    <row r="1549" spans="12:26" s="292" customFormat="1" x14ac:dyDescent="0.2">
      <c r="L1549" s="279"/>
      <c r="M1549" s="279"/>
      <c r="N1549" s="279"/>
      <c r="O1549" s="279"/>
      <c r="P1549" s="838"/>
      <c r="Q1549" s="838"/>
      <c r="R1549" s="838"/>
      <c r="S1549" s="838"/>
      <c r="U1549" s="371"/>
      <c r="Y1549" s="371" t="s">
        <v>99</v>
      </c>
      <c r="Z1549" s="837">
        <f t="shared" si="39"/>
        <v>0.75099999999998335</v>
      </c>
    </row>
    <row r="1550" spans="12:26" s="292" customFormat="1" x14ac:dyDescent="0.2">
      <c r="L1550" s="279"/>
      <c r="M1550" s="279"/>
      <c r="N1550" s="279"/>
      <c r="O1550" s="279"/>
      <c r="P1550" s="838"/>
      <c r="Q1550" s="838"/>
      <c r="R1550" s="838"/>
      <c r="S1550" s="838"/>
      <c r="U1550" s="371"/>
      <c r="Y1550" s="371" t="s">
        <v>99</v>
      </c>
      <c r="Z1550" s="837">
        <f t="shared" si="39"/>
        <v>0.75109999999998334</v>
      </c>
    </row>
    <row r="1551" spans="12:26" s="292" customFormat="1" x14ac:dyDescent="0.2">
      <c r="L1551" s="279"/>
      <c r="M1551" s="279"/>
      <c r="N1551" s="279"/>
      <c r="O1551" s="279"/>
      <c r="P1551" s="838"/>
      <c r="Q1551" s="838"/>
      <c r="R1551" s="838"/>
      <c r="S1551" s="838"/>
      <c r="U1551" s="371"/>
      <c r="Y1551" s="371" t="s">
        <v>99</v>
      </c>
      <c r="Z1551" s="837">
        <f t="shared" si="39"/>
        <v>0.75119999999998333</v>
      </c>
    </row>
    <row r="1552" spans="12:26" s="292" customFormat="1" x14ac:dyDescent="0.2">
      <c r="L1552" s="279"/>
      <c r="M1552" s="279"/>
      <c r="N1552" s="279"/>
      <c r="O1552" s="279"/>
      <c r="P1552" s="838"/>
      <c r="Q1552" s="838"/>
      <c r="R1552" s="838"/>
      <c r="S1552" s="838"/>
      <c r="U1552" s="371"/>
      <c r="Y1552" s="371" t="s">
        <v>99</v>
      </c>
      <c r="Z1552" s="837">
        <f t="shared" si="39"/>
        <v>0.75129999999998331</v>
      </c>
    </row>
    <row r="1553" spans="12:26" s="292" customFormat="1" x14ac:dyDescent="0.2">
      <c r="L1553" s="279"/>
      <c r="M1553" s="279"/>
      <c r="N1553" s="279"/>
      <c r="O1553" s="279"/>
      <c r="P1553" s="838"/>
      <c r="Q1553" s="838"/>
      <c r="R1553" s="838"/>
      <c r="S1553" s="838"/>
      <c r="U1553" s="371"/>
      <c r="Y1553" s="371" t="s">
        <v>99</v>
      </c>
      <c r="Z1553" s="837">
        <f t="shared" si="39"/>
        <v>0.7513999999999833</v>
      </c>
    </row>
    <row r="1554" spans="12:26" s="292" customFormat="1" x14ac:dyDescent="0.2">
      <c r="L1554" s="279"/>
      <c r="M1554" s="279"/>
      <c r="N1554" s="279"/>
      <c r="O1554" s="279"/>
      <c r="P1554" s="838"/>
      <c r="Q1554" s="838"/>
      <c r="R1554" s="838"/>
      <c r="S1554" s="838"/>
      <c r="U1554" s="371"/>
      <c r="Y1554" s="371" t="s">
        <v>99</v>
      </c>
      <c r="Z1554" s="837">
        <f t="shared" si="39"/>
        <v>0.75149999999998329</v>
      </c>
    </row>
    <row r="1555" spans="12:26" s="292" customFormat="1" x14ac:dyDescent="0.2">
      <c r="L1555" s="279"/>
      <c r="M1555" s="279"/>
      <c r="N1555" s="279"/>
      <c r="O1555" s="279"/>
      <c r="P1555" s="838"/>
      <c r="Q1555" s="838"/>
      <c r="R1555" s="838"/>
      <c r="S1555" s="838"/>
      <c r="U1555" s="371"/>
      <c r="Y1555" s="371" t="s">
        <v>99</v>
      </c>
      <c r="Z1555" s="837">
        <f t="shared" si="39"/>
        <v>0.75159999999998328</v>
      </c>
    </row>
    <row r="1556" spans="12:26" s="292" customFormat="1" x14ac:dyDescent="0.2">
      <c r="L1556" s="279"/>
      <c r="M1556" s="279"/>
      <c r="N1556" s="279"/>
      <c r="O1556" s="279"/>
      <c r="P1556" s="838"/>
      <c r="Q1556" s="838"/>
      <c r="R1556" s="838"/>
      <c r="S1556" s="838"/>
      <c r="U1556" s="371"/>
      <c r="Y1556" s="371" t="s">
        <v>99</v>
      </c>
      <c r="Z1556" s="837">
        <f t="shared" si="39"/>
        <v>0.75169999999998327</v>
      </c>
    </row>
    <row r="1557" spans="12:26" s="292" customFormat="1" x14ac:dyDescent="0.2">
      <c r="L1557" s="279"/>
      <c r="M1557" s="279"/>
      <c r="N1557" s="279"/>
      <c r="O1557" s="279"/>
      <c r="P1557" s="838"/>
      <c r="Q1557" s="838"/>
      <c r="R1557" s="838"/>
      <c r="S1557" s="838"/>
      <c r="U1557" s="371"/>
      <c r="Y1557" s="371" t="s">
        <v>99</v>
      </c>
      <c r="Z1557" s="837">
        <f t="shared" si="39"/>
        <v>0.75179999999998326</v>
      </c>
    </row>
    <row r="1558" spans="12:26" s="292" customFormat="1" x14ac:dyDescent="0.2">
      <c r="L1558" s="279"/>
      <c r="M1558" s="279"/>
      <c r="N1558" s="279"/>
      <c r="O1558" s="279"/>
      <c r="P1558" s="838"/>
      <c r="Q1558" s="838"/>
      <c r="R1558" s="838"/>
      <c r="S1558" s="838"/>
      <c r="U1558" s="371"/>
      <c r="Y1558" s="371" t="s">
        <v>99</v>
      </c>
      <c r="Z1558" s="837">
        <f t="shared" si="39"/>
        <v>0.75189999999998325</v>
      </c>
    </row>
    <row r="1559" spans="12:26" s="292" customFormat="1" x14ac:dyDescent="0.2">
      <c r="L1559" s="279"/>
      <c r="M1559" s="279"/>
      <c r="N1559" s="279"/>
      <c r="O1559" s="279"/>
      <c r="P1559" s="838"/>
      <c r="Q1559" s="838"/>
      <c r="R1559" s="838"/>
      <c r="S1559" s="838"/>
      <c r="U1559" s="371"/>
      <c r="Y1559" s="371" t="s">
        <v>99</v>
      </c>
      <c r="Z1559" s="837">
        <f t="shared" si="39"/>
        <v>0.75199999999998324</v>
      </c>
    </row>
    <row r="1560" spans="12:26" s="292" customFormat="1" x14ac:dyDescent="0.2">
      <c r="L1560" s="279"/>
      <c r="M1560" s="279"/>
      <c r="N1560" s="279"/>
      <c r="O1560" s="279"/>
      <c r="P1560" s="838"/>
      <c r="Q1560" s="838"/>
      <c r="R1560" s="838"/>
      <c r="S1560" s="838"/>
      <c r="U1560" s="371"/>
      <c r="Y1560" s="371" t="s">
        <v>99</v>
      </c>
      <c r="Z1560" s="837">
        <f t="shared" si="39"/>
        <v>0.75209999999998323</v>
      </c>
    </row>
    <row r="1561" spans="12:26" s="292" customFormat="1" x14ac:dyDescent="0.2">
      <c r="L1561" s="279"/>
      <c r="M1561" s="279"/>
      <c r="N1561" s="279"/>
      <c r="O1561" s="279"/>
      <c r="P1561" s="838"/>
      <c r="Q1561" s="838"/>
      <c r="R1561" s="838"/>
      <c r="S1561" s="838"/>
      <c r="U1561" s="371"/>
      <c r="Y1561" s="371" t="s">
        <v>99</v>
      </c>
      <c r="Z1561" s="837">
        <f t="shared" si="39"/>
        <v>0.75219999999998322</v>
      </c>
    </row>
    <row r="1562" spans="12:26" s="292" customFormat="1" x14ac:dyDescent="0.2">
      <c r="L1562" s="279"/>
      <c r="M1562" s="279"/>
      <c r="N1562" s="279"/>
      <c r="O1562" s="279"/>
      <c r="P1562" s="838"/>
      <c r="Q1562" s="838"/>
      <c r="R1562" s="838"/>
      <c r="S1562" s="838"/>
      <c r="U1562" s="371"/>
      <c r="Y1562" s="371" t="s">
        <v>99</v>
      </c>
      <c r="Z1562" s="837">
        <f t="shared" si="39"/>
        <v>0.7522999999999832</v>
      </c>
    </row>
    <row r="1563" spans="12:26" s="292" customFormat="1" x14ac:dyDescent="0.2">
      <c r="L1563" s="279"/>
      <c r="M1563" s="279"/>
      <c r="N1563" s="279"/>
      <c r="O1563" s="279"/>
      <c r="P1563" s="838"/>
      <c r="Q1563" s="838"/>
      <c r="R1563" s="838"/>
      <c r="S1563" s="838"/>
      <c r="U1563" s="371"/>
      <c r="Y1563" s="371" t="s">
        <v>99</v>
      </c>
      <c r="Z1563" s="837">
        <f t="shared" si="39"/>
        <v>0.75239999999998319</v>
      </c>
    </row>
    <row r="1564" spans="12:26" s="292" customFormat="1" x14ac:dyDescent="0.2">
      <c r="L1564" s="279"/>
      <c r="M1564" s="279"/>
      <c r="N1564" s="279"/>
      <c r="O1564" s="279"/>
      <c r="P1564" s="838"/>
      <c r="Q1564" s="838"/>
      <c r="R1564" s="838"/>
      <c r="S1564" s="838"/>
      <c r="U1564" s="371"/>
      <c r="Y1564" s="371" t="s">
        <v>99</v>
      </c>
      <c r="Z1564" s="837">
        <f t="shared" si="39"/>
        <v>0.75249999999998318</v>
      </c>
    </row>
    <row r="1565" spans="12:26" s="292" customFormat="1" x14ac:dyDescent="0.2">
      <c r="L1565" s="279"/>
      <c r="M1565" s="279"/>
      <c r="N1565" s="279"/>
      <c r="O1565" s="279"/>
      <c r="P1565" s="838"/>
      <c r="Q1565" s="838"/>
      <c r="R1565" s="838"/>
      <c r="S1565" s="838"/>
      <c r="U1565" s="371"/>
      <c r="Y1565" s="371" t="s">
        <v>99</v>
      </c>
      <c r="Z1565" s="837">
        <f t="shared" si="39"/>
        <v>0.75259999999998317</v>
      </c>
    </row>
    <row r="1566" spans="12:26" s="292" customFormat="1" x14ac:dyDescent="0.2">
      <c r="L1566" s="279"/>
      <c r="M1566" s="279"/>
      <c r="N1566" s="279"/>
      <c r="O1566" s="279"/>
      <c r="P1566" s="838"/>
      <c r="Q1566" s="838"/>
      <c r="R1566" s="838"/>
      <c r="S1566" s="838"/>
      <c r="U1566" s="371"/>
      <c r="Y1566" s="371" t="s">
        <v>99</v>
      </c>
      <c r="Z1566" s="837">
        <f t="shared" si="39"/>
        <v>0.75269999999998316</v>
      </c>
    </row>
    <row r="1567" spans="12:26" s="292" customFormat="1" x14ac:dyDescent="0.2">
      <c r="L1567" s="279"/>
      <c r="M1567" s="279"/>
      <c r="N1567" s="279"/>
      <c r="O1567" s="279"/>
      <c r="P1567" s="838"/>
      <c r="Q1567" s="838"/>
      <c r="R1567" s="838"/>
      <c r="S1567" s="838"/>
      <c r="U1567" s="371"/>
      <c r="Y1567" s="371" t="s">
        <v>99</v>
      </c>
      <c r="Z1567" s="837">
        <f t="shared" si="39"/>
        <v>0.75279999999998315</v>
      </c>
    </row>
    <row r="1568" spans="12:26" s="292" customFormat="1" x14ac:dyDescent="0.2">
      <c r="L1568" s="279"/>
      <c r="M1568" s="279"/>
      <c r="N1568" s="279"/>
      <c r="O1568" s="279"/>
      <c r="P1568" s="838"/>
      <c r="Q1568" s="838"/>
      <c r="R1568" s="838"/>
      <c r="S1568" s="838"/>
      <c r="U1568" s="371"/>
      <c r="Y1568" s="371" t="s">
        <v>99</v>
      </c>
      <c r="Z1568" s="837">
        <f t="shared" si="39"/>
        <v>0.75289999999998314</v>
      </c>
    </row>
    <row r="1569" spans="12:26" s="292" customFormat="1" x14ac:dyDescent="0.2">
      <c r="L1569" s="279"/>
      <c r="M1569" s="279"/>
      <c r="N1569" s="279"/>
      <c r="O1569" s="279"/>
      <c r="P1569" s="838"/>
      <c r="Q1569" s="838"/>
      <c r="R1569" s="838"/>
      <c r="S1569" s="838"/>
      <c r="U1569" s="371"/>
      <c r="Y1569" s="371" t="s">
        <v>99</v>
      </c>
      <c r="Z1569" s="837">
        <f t="shared" si="39"/>
        <v>0.75299999999998313</v>
      </c>
    </row>
    <row r="1570" spans="12:26" s="292" customFormat="1" x14ac:dyDescent="0.2">
      <c r="L1570" s="279"/>
      <c r="M1570" s="279"/>
      <c r="N1570" s="279"/>
      <c r="O1570" s="279"/>
      <c r="P1570" s="838"/>
      <c r="Q1570" s="838"/>
      <c r="R1570" s="838"/>
      <c r="S1570" s="838"/>
      <c r="U1570" s="371"/>
      <c r="Y1570" s="371" t="s">
        <v>99</v>
      </c>
      <c r="Z1570" s="837">
        <f t="shared" si="39"/>
        <v>0.75309999999998312</v>
      </c>
    </row>
    <row r="1571" spans="12:26" s="292" customFormat="1" x14ac:dyDescent="0.2">
      <c r="L1571" s="279"/>
      <c r="M1571" s="279"/>
      <c r="N1571" s="279"/>
      <c r="O1571" s="279"/>
      <c r="P1571" s="838"/>
      <c r="Q1571" s="838"/>
      <c r="R1571" s="838"/>
      <c r="S1571" s="838"/>
      <c r="U1571" s="371"/>
      <c r="Y1571" s="371" t="s">
        <v>99</v>
      </c>
      <c r="Z1571" s="837">
        <f t="shared" si="39"/>
        <v>0.75319999999998311</v>
      </c>
    </row>
    <row r="1572" spans="12:26" s="292" customFormat="1" x14ac:dyDescent="0.2">
      <c r="L1572" s="279"/>
      <c r="M1572" s="279"/>
      <c r="N1572" s="279"/>
      <c r="O1572" s="279"/>
      <c r="P1572" s="838"/>
      <c r="Q1572" s="838"/>
      <c r="R1572" s="838"/>
      <c r="S1572" s="838"/>
      <c r="U1572" s="371"/>
      <c r="Y1572" s="371" t="s">
        <v>99</v>
      </c>
      <c r="Z1572" s="837">
        <f t="shared" si="39"/>
        <v>0.75329999999998309</v>
      </c>
    </row>
    <row r="1573" spans="12:26" s="292" customFormat="1" x14ac:dyDescent="0.2">
      <c r="L1573" s="279"/>
      <c r="M1573" s="279"/>
      <c r="N1573" s="279"/>
      <c r="O1573" s="279"/>
      <c r="P1573" s="838"/>
      <c r="Q1573" s="838"/>
      <c r="R1573" s="838"/>
      <c r="S1573" s="838"/>
      <c r="U1573" s="371"/>
      <c r="Y1573" s="371" t="s">
        <v>99</v>
      </c>
      <c r="Z1573" s="837">
        <f t="shared" si="39"/>
        <v>0.75339999999998308</v>
      </c>
    </row>
    <row r="1574" spans="12:26" s="292" customFormat="1" x14ac:dyDescent="0.2">
      <c r="L1574" s="279"/>
      <c r="M1574" s="279"/>
      <c r="N1574" s="279"/>
      <c r="O1574" s="279"/>
      <c r="P1574" s="838"/>
      <c r="Q1574" s="838"/>
      <c r="R1574" s="838"/>
      <c r="S1574" s="838"/>
      <c r="U1574" s="371"/>
      <c r="Y1574" s="371" t="s">
        <v>99</v>
      </c>
      <c r="Z1574" s="837">
        <f t="shared" si="39"/>
        <v>0.75349999999998307</v>
      </c>
    </row>
    <row r="1575" spans="12:26" s="292" customFormat="1" x14ac:dyDescent="0.2">
      <c r="L1575" s="279"/>
      <c r="M1575" s="279"/>
      <c r="N1575" s="279"/>
      <c r="O1575" s="279"/>
      <c r="P1575" s="838"/>
      <c r="Q1575" s="838"/>
      <c r="R1575" s="838"/>
      <c r="S1575" s="838"/>
      <c r="U1575" s="371"/>
      <c r="Y1575" s="371" t="s">
        <v>99</v>
      </c>
      <c r="Z1575" s="837">
        <f t="shared" si="39"/>
        <v>0.75359999999998306</v>
      </c>
    </row>
    <row r="1576" spans="12:26" s="292" customFormat="1" x14ac:dyDescent="0.2">
      <c r="L1576" s="279"/>
      <c r="M1576" s="279"/>
      <c r="N1576" s="279"/>
      <c r="O1576" s="279"/>
      <c r="P1576" s="838"/>
      <c r="Q1576" s="838"/>
      <c r="R1576" s="838"/>
      <c r="S1576" s="838"/>
      <c r="U1576" s="371"/>
      <c r="Y1576" s="371" t="s">
        <v>99</v>
      </c>
      <c r="Z1576" s="837">
        <f t="shared" si="39"/>
        <v>0.75369999999998305</v>
      </c>
    </row>
    <row r="1577" spans="12:26" s="292" customFormat="1" x14ac:dyDescent="0.2">
      <c r="L1577" s="279"/>
      <c r="M1577" s="279"/>
      <c r="N1577" s="279"/>
      <c r="O1577" s="279"/>
      <c r="P1577" s="838"/>
      <c r="Q1577" s="838"/>
      <c r="R1577" s="838"/>
      <c r="S1577" s="838"/>
      <c r="U1577" s="371"/>
      <c r="Y1577" s="371" t="s">
        <v>99</v>
      </c>
      <c r="Z1577" s="837">
        <f t="shared" ref="Z1577:Z1640" si="40">SUM(Z1576+0.01%)</f>
        <v>0.75379999999998304</v>
      </c>
    </row>
    <row r="1578" spans="12:26" s="292" customFormat="1" x14ac:dyDescent="0.2">
      <c r="L1578" s="279"/>
      <c r="M1578" s="279"/>
      <c r="N1578" s="279"/>
      <c r="O1578" s="279"/>
      <c r="P1578" s="838"/>
      <c r="Q1578" s="838"/>
      <c r="R1578" s="838"/>
      <c r="S1578" s="838"/>
      <c r="U1578" s="371"/>
      <c r="Y1578" s="371" t="s">
        <v>99</v>
      </c>
      <c r="Z1578" s="837">
        <f t="shared" si="40"/>
        <v>0.75389999999998303</v>
      </c>
    </row>
    <row r="1579" spans="12:26" s="292" customFormat="1" x14ac:dyDescent="0.2">
      <c r="L1579" s="279"/>
      <c r="M1579" s="279"/>
      <c r="N1579" s="279"/>
      <c r="O1579" s="279"/>
      <c r="P1579" s="838"/>
      <c r="Q1579" s="838"/>
      <c r="R1579" s="838"/>
      <c r="S1579" s="838"/>
      <c r="U1579" s="371"/>
      <c r="Y1579" s="371" t="s">
        <v>99</v>
      </c>
      <c r="Z1579" s="837">
        <f t="shared" si="40"/>
        <v>0.75399999999998302</v>
      </c>
    </row>
    <row r="1580" spans="12:26" s="292" customFormat="1" x14ac:dyDescent="0.2">
      <c r="L1580" s="279"/>
      <c r="M1580" s="279"/>
      <c r="N1580" s="279"/>
      <c r="O1580" s="279"/>
      <c r="P1580" s="838"/>
      <c r="Q1580" s="838"/>
      <c r="R1580" s="838"/>
      <c r="S1580" s="838"/>
      <c r="U1580" s="371"/>
      <c r="Y1580" s="371" t="s">
        <v>99</v>
      </c>
      <c r="Z1580" s="837">
        <f t="shared" si="40"/>
        <v>0.75409999999998301</v>
      </c>
    </row>
    <row r="1581" spans="12:26" s="292" customFormat="1" x14ac:dyDescent="0.2">
      <c r="L1581" s="279"/>
      <c r="M1581" s="279"/>
      <c r="N1581" s="279"/>
      <c r="O1581" s="279"/>
      <c r="P1581" s="838"/>
      <c r="Q1581" s="838"/>
      <c r="R1581" s="838"/>
      <c r="S1581" s="838"/>
      <c r="U1581" s="371"/>
      <c r="Y1581" s="371" t="s">
        <v>99</v>
      </c>
      <c r="Z1581" s="837">
        <f t="shared" si="40"/>
        <v>0.754199999999983</v>
      </c>
    </row>
    <row r="1582" spans="12:26" s="292" customFormat="1" x14ac:dyDescent="0.2">
      <c r="L1582" s="279"/>
      <c r="M1582" s="279"/>
      <c r="N1582" s="279"/>
      <c r="O1582" s="279"/>
      <c r="P1582" s="838"/>
      <c r="Q1582" s="838"/>
      <c r="R1582" s="838"/>
      <c r="S1582" s="838"/>
      <c r="U1582" s="371"/>
      <c r="Y1582" s="371" t="s">
        <v>99</v>
      </c>
      <c r="Z1582" s="837">
        <f t="shared" si="40"/>
        <v>0.75429999999998298</v>
      </c>
    </row>
    <row r="1583" spans="12:26" s="292" customFormat="1" x14ac:dyDescent="0.2">
      <c r="L1583" s="279"/>
      <c r="M1583" s="279"/>
      <c r="N1583" s="279"/>
      <c r="O1583" s="279"/>
      <c r="P1583" s="838"/>
      <c r="Q1583" s="838"/>
      <c r="R1583" s="838"/>
      <c r="S1583" s="838"/>
      <c r="U1583" s="371"/>
      <c r="Y1583" s="371" t="s">
        <v>99</v>
      </c>
      <c r="Z1583" s="837">
        <f t="shared" si="40"/>
        <v>0.75439999999998297</v>
      </c>
    </row>
    <row r="1584" spans="12:26" s="292" customFormat="1" x14ac:dyDescent="0.2">
      <c r="L1584" s="279"/>
      <c r="M1584" s="279"/>
      <c r="N1584" s="279"/>
      <c r="O1584" s="279"/>
      <c r="P1584" s="838"/>
      <c r="Q1584" s="838"/>
      <c r="R1584" s="838"/>
      <c r="S1584" s="838"/>
      <c r="U1584" s="371"/>
      <c r="Y1584" s="371" t="s">
        <v>99</v>
      </c>
      <c r="Z1584" s="837">
        <f t="shared" si="40"/>
        <v>0.75449999999998296</v>
      </c>
    </row>
    <row r="1585" spans="12:26" s="292" customFormat="1" x14ac:dyDescent="0.2">
      <c r="L1585" s="279"/>
      <c r="M1585" s="279"/>
      <c r="N1585" s="279"/>
      <c r="O1585" s="279"/>
      <c r="P1585" s="838"/>
      <c r="Q1585" s="838"/>
      <c r="R1585" s="838"/>
      <c r="S1585" s="838"/>
      <c r="U1585" s="371"/>
      <c r="Y1585" s="371" t="s">
        <v>99</v>
      </c>
      <c r="Z1585" s="837">
        <f t="shared" si="40"/>
        <v>0.75459999999998295</v>
      </c>
    </row>
    <row r="1586" spans="12:26" s="292" customFormat="1" x14ac:dyDescent="0.2">
      <c r="L1586" s="279"/>
      <c r="M1586" s="279"/>
      <c r="N1586" s="279"/>
      <c r="O1586" s="279"/>
      <c r="P1586" s="838"/>
      <c r="Q1586" s="838"/>
      <c r="R1586" s="838"/>
      <c r="S1586" s="838"/>
      <c r="U1586" s="371"/>
      <c r="Y1586" s="371" t="s">
        <v>99</v>
      </c>
      <c r="Z1586" s="837">
        <f t="shared" si="40"/>
        <v>0.75469999999998294</v>
      </c>
    </row>
    <row r="1587" spans="12:26" s="292" customFormat="1" x14ac:dyDescent="0.2">
      <c r="L1587" s="279"/>
      <c r="M1587" s="279"/>
      <c r="N1587" s="279"/>
      <c r="O1587" s="279"/>
      <c r="P1587" s="838"/>
      <c r="Q1587" s="838"/>
      <c r="R1587" s="838"/>
      <c r="S1587" s="838"/>
      <c r="U1587" s="371"/>
      <c r="Y1587" s="371" t="s">
        <v>99</v>
      </c>
      <c r="Z1587" s="837">
        <f t="shared" si="40"/>
        <v>0.75479999999998293</v>
      </c>
    </row>
    <row r="1588" spans="12:26" s="292" customFormat="1" x14ac:dyDescent="0.2">
      <c r="L1588" s="279"/>
      <c r="M1588" s="279"/>
      <c r="N1588" s="279"/>
      <c r="O1588" s="279"/>
      <c r="P1588" s="838"/>
      <c r="Q1588" s="838"/>
      <c r="R1588" s="838"/>
      <c r="S1588" s="838"/>
      <c r="U1588" s="371"/>
      <c r="Y1588" s="371" t="s">
        <v>99</v>
      </c>
      <c r="Z1588" s="837">
        <f t="shared" si="40"/>
        <v>0.75489999999998292</v>
      </c>
    </row>
    <row r="1589" spans="12:26" s="292" customFormat="1" x14ac:dyDescent="0.2">
      <c r="L1589" s="279"/>
      <c r="M1589" s="279"/>
      <c r="N1589" s="279"/>
      <c r="O1589" s="279"/>
      <c r="P1589" s="838"/>
      <c r="Q1589" s="838"/>
      <c r="R1589" s="838"/>
      <c r="S1589" s="838"/>
      <c r="U1589" s="371"/>
      <c r="Y1589" s="371" t="s">
        <v>99</v>
      </c>
      <c r="Z1589" s="837">
        <f t="shared" si="40"/>
        <v>0.75499999999998291</v>
      </c>
    </row>
    <row r="1590" spans="12:26" s="292" customFormat="1" x14ac:dyDescent="0.2">
      <c r="L1590" s="279"/>
      <c r="M1590" s="279"/>
      <c r="N1590" s="279"/>
      <c r="O1590" s="279"/>
      <c r="P1590" s="838"/>
      <c r="Q1590" s="838"/>
      <c r="R1590" s="838"/>
      <c r="S1590" s="838"/>
      <c r="U1590" s="371"/>
      <c r="Y1590" s="371" t="s">
        <v>99</v>
      </c>
      <c r="Z1590" s="837">
        <f t="shared" si="40"/>
        <v>0.7550999999999829</v>
      </c>
    </row>
    <row r="1591" spans="12:26" s="292" customFormat="1" x14ac:dyDescent="0.2">
      <c r="L1591" s="279"/>
      <c r="M1591" s="279"/>
      <c r="N1591" s="279"/>
      <c r="O1591" s="279"/>
      <c r="P1591" s="838"/>
      <c r="Q1591" s="838"/>
      <c r="R1591" s="838"/>
      <c r="S1591" s="838"/>
      <c r="U1591" s="371"/>
      <c r="Y1591" s="371" t="s">
        <v>99</v>
      </c>
      <c r="Z1591" s="837">
        <f t="shared" si="40"/>
        <v>0.75519999999998288</v>
      </c>
    </row>
    <row r="1592" spans="12:26" s="292" customFormat="1" x14ac:dyDescent="0.2">
      <c r="L1592" s="279"/>
      <c r="M1592" s="279"/>
      <c r="N1592" s="279"/>
      <c r="O1592" s="279"/>
      <c r="P1592" s="838"/>
      <c r="Q1592" s="838"/>
      <c r="R1592" s="838"/>
      <c r="S1592" s="838"/>
      <c r="U1592" s="371"/>
      <c r="Y1592" s="371" t="s">
        <v>99</v>
      </c>
      <c r="Z1592" s="837">
        <f t="shared" si="40"/>
        <v>0.75529999999998287</v>
      </c>
    </row>
    <row r="1593" spans="12:26" s="292" customFormat="1" x14ac:dyDescent="0.2">
      <c r="L1593" s="279"/>
      <c r="M1593" s="279"/>
      <c r="N1593" s="279"/>
      <c r="O1593" s="279"/>
      <c r="P1593" s="838"/>
      <c r="Q1593" s="838"/>
      <c r="R1593" s="838"/>
      <c r="S1593" s="838"/>
      <c r="U1593" s="371"/>
      <c r="Y1593" s="371" t="s">
        <v>99</v>
      </c>
      <c r="Z1593" s="837">
        <f t="shared" si="40"/>
        <v>0.75539999999998286</v>
      </c>
    </row>
    <row r="1594" spans="12:26" s="292" customFormat="1" x14ac:dyDescent="0.2">
      <c r="L1594" s="279"/>
      <c r="M1594" s="279"/>
      <c r="N1594" s="279"/>
      <c r="O1594" s="279"/>
      <c r="P1594" s="838"/>
      <c r="Q1594" s="838"/>
      <c r="R1594" s="838"/>
      <c r="S1594" s="838"/>
      <c r="U1594" s="371"/>
      <c r="Y1594" s="371" t="s">
        <v>99</v>
      </c>
      <c r="Z1594" s="837">
        <f t="shared" si="40"/>
        <v>0.75549999999998285</v>
      </c>
    </row>
    <row r="1595" spans="12:26" s="292" customFormat="1" x14ac:dyDescent="0.2">
      <c r="L1595" s="279"/>
      <c r="M1595" s="279"/>
      <c r="N1595" s="279"/>
      <c r="O1595" s="279"/>
      <c r="P1595" s="838"/>
      <c r="Q1595" s="838"/>
      <c r="R1595" s="838"/>
      <c r="S1595" s="838"/>
      <c r="U1595" s="371"/>
      <c r="Y1595" s="371" t="s">
        <v>99</v>
      </c>
      <c r="Z1595" s="837">
        <f t="shared" si="40"/>
        <v>0.75559999999998284</v>
      </c>
    </row>
    <row r="1596" spans="12:26" s="292" customFormat="1" x14ac:dyDescent="0.2">
      <c r="L1596" s="279"/>
      <c r="M1596" s="279"/>
      <c r="N1596" s="279"/>
      <c r="O1596" s="279"/>
      <c r="P1596" s="838"/>
      <c r="Q1596" s="838"/>
      <c r="R1596" s="838"/>
      <c r="S1596" s="838"/>
      <c r="U1596" s="371"/>
      <c r="Y1596" s="371" t="s">
        <v>99</v>
      </c>
      <c r="Z1596" s="837">
        <f t="shared" si="40"/>
        <v>0.75569999999998283</v>
      </c>
    </row>
    <row r="1597" spans="12:26" s="292" customFormat="1" x14ac:dyDescent="0.2">
      <c r="L1597" s="279"/>
      <c r="M1597" s="279"/>
      <c r="N1597" s="279"/>
      <c r="O1597" s="279"/>
      <c r="P1597" s="838"/>
      <c r="Q1597" s="838"/>
      <c r="R1597" s="838"/>
      <c r="S1597" s="838"/>
      <c r="U1597" s="371"/>
      <c r="Y1597" s="371" t="s">
        <v>99</v>
      </c>
      <c r="Z1597" s="837">
        <f t="shared" si="40"/>
        <v>0.75579999999998282</v>
      </c>
    </row>
    <row r="1598" spans="12:26" s="292" customFormat="1" x14ac:dyDescent="0.2">
      <c r="L1598" s="279"/>
      <c r="M1598" s="279"/>
      <c r="N1598" s="279"/>
      <c r="O1598" s="279"/>
      <c r="P1598" s="838"/>
      <c r="Q1598" s="838"/>
      <c r="R1598" s="838"/>
      <c r="S1598" s="838"/>
      <c r="U1598" s="371"/>
      <c r="Y1598" s="371" t="s">
        <v>99</v>
      </c>
      <c r="Z1598" s="837">
        <f t="shared" si="40"/>
        <v>0.75589999999998281</v>
      </c>
    </row>
    <row r="1599" spans="12:26" s="292" customFormat="1" x14ac:dyDescent="0.2">
      <c r="L1599" s="279"/>
      <c r="M1599" s="279"/>
      <c r="N1599" s="279"/>
      <c r="O1599" s="279"/>
      <c r="P1599" s="838"/>
      <c r="Q1599" s="838"/>
      <c r="R1599" s="838"/>
      <c r="S1599" s="838"/>
      <c r="U1599" s="371"/>
      <c r="Y1599" s="371" t="s">
        <v>99</v>
      </c>
      <c r="Z1599" s="837">
        <f t="shared" si="40"/>
        <v>0.7559999999999828</v>
      </c>
    </row>
    <row r="1600" spans="12:26" s="292" customFormat="1" x14ac:dyDescent="0.2">
      <c r="L1600" s="279"/>
      <c r="M1600" s="279"/>
      <c r="N1600" s="279"/>
      <c r="O1600" s="279"/>
      <c r="P1600" s="838"/>
      <c r="Q1600" s="838"/>
      <c r="R1600" s="838"/>
      <c r="S1600" s="838"/>
      <c r="U1600" s="371"/>
      <c r="Y1600" s="371" t="s">
        <v>99</v>
      </c>
      <c r="Z1600" s="837">
        <f t="shared" si="40"/>
        <v>0.75609999999998279</v>
      </c>
    </row>
    <row r="1601" spans="12:26" s="292" customFormat="1" x14ac:dyDescent="0.2">
      <c r="L1601" s="279"/>
      <c r="M1601" s="279"/>
      <c r="N1601" s="279"/>
      <c r="O1601" s="279"/>
      <c r="P1601" s="838"/>
      <c r="Q1601" s="838"/>
      <c r="R1601" s="838"/>
      <c r="S1601" s="838"/>
      <c r="U1601" s="371"/>
      <c r="Y1601" s="371" t="s">
        <v>99</v>
      </c>
      <c r="Z1601" s="837">
        <f t="shared" si="40"/>
        <v>0.75619999999998277</v>
      </c>
    </row>
    <row r="1602" spans="12:26" s="292" customFormat="1" x14ac:dyDescent="0.2">
      <c r="L1602" s="279"/>
      <c r="M1602" s="279"/>
      <c r="N1602" s="279"/>
      <c r="O1602" s="279"/>
      <c r="P1602" s="838"/>
      <c r="Q1602" s="838"/>
      <c r="R1602" s="838"/>
      <c r="S1602" s="838"/>
      <c r="U1602" s="371"/>
      <c r="Y1602" s="371" t="s">
        <v>99</v>
      </c>
      <c r="Z1602" s="837">
        <f t="shared" si="40"/>
        <v>0.75629999999998276</v>
      </c>
    </row>
    <row r="1603" spans="12:26" s="292" customFormat="1" x14ac:dyDescent="0.2">
      <c r="L1603" s="279"/>
      <c r="M1603" s="279"/>
      <c r="N1603" s="279"/>
      <c r="O1603" s="279"/>
      <c r="P1603" s="838"/>
      <c r="Q1603" s="838"/>
      <c r="R1603" s="838"/>
      <c r="S1603" s="838"/>
      <c r="U1603" s="371"/>
      <c r="Y1603" s="371" t="s">
        <v>99</v>
      </c>
      <c r="Z1603" s="837">
        <f t="shared" si="40"/>
        <v>0.75639999999998275</v>
      </c>
    </row>
    <row r="1604" spans="12:26" s="292" customFormat="1" x14ac:dyDescent="0.2">
      <c r="L1604" s="279"/>
      <c r="M1604" s="279"/>
      <c r="N1604" s="279"/>
      <c r="O1604" s="279"/>
      <c r="P1604" s="838"/>
      <c r="Q1604" s="838"/>
      <c r="R1604" s="838"/>
      <c r="S1604" s="838"/>
      <c r="U1604" s="371"/>
      <c r="Y1604" s="371" t="s">
        <v>99</v>
      </c>
      <c r="Z1604" s="837">
        <f t="shared" si="40"/>
        <v>0.75649999999998274</v>
      </c>
    </row>
    <row r="1605" spans="12:26" s="292" customFormat="1" x14ac:dyDescent="0.2">
      <c r="L1605" s="279"/>
      <c r="M1605" s="279"/>
      <c r="N1605" s="279"/>
      <c r="O1605" s="279"/>
      <c r="P1605" s="838"/>
      <c r="Q1605" s="838"/>
      <c r="R1605" s="838"/>
      <c r="S1605" s="838"/>
      <c r="U1605" s="371"/>
      <c r="Y1605" s="371" t="s">
        <v>99</v>
      </c>
      <c r="Z1605" s="837">
        <f t="shared" si="40"/>
        <v>0.75659999999998273</v>
      </c>
    </row>
    <row r="1606" spans="12:26" s="292" customFormat="1" x14ac:dyDescent="0.2">
      <c r="L1606" s="279"/>
      <c r="M1606" s="279"/>
      <c r="N1606" s="279"/>
      <c r="O1606" s="279"/>
      <c r="P1606" s="838"/>
      <c r="Q1606" s="838"/>
      <c r="R1606" s="838"/>
      <c r="S1606" s="838"/>
      <c r="U1606" s="371"/>
      <c r="Y1606" s="371" t="s">
        <v>99</v>
      </c>
      <c r="Z1606" s="837">
        <f t="shared" si="40"/>
        <v>0.75669999999998272</v>
      </c>
    </row>
    <row r="1607" spans="12:26" s="292" customFormat="1" x14ac:dyDescent="0.2">
      <c r="L1607" s="279"/>
      <c r="M1607" s="279"/>
      <c r="N1607" s="279"/>
      <c r="O1607" s="279"/>
      <c r="P1607" s="838"/>
      <c r="Q1607" s="838"/>
      <c r="R1607" s="838"/>
      <c r="S1607" s="838"/>
      <c r="U1607" s="371"/>
      <c r="Y1607" s="371" t="s">
        <v>99</v>
      </c>
      <c r="Z1607" s="837">
        <f t="shared" si="40"/>
        <v>0.75679999999998271</v>
      </c>
    </row>
    <row r="1608" spans="12:26" s="292" customFormat="1" x14ac:dyDescent="0.2">
      <c r="L1608" s="279"/>
      <c r="M1608" s="279"/>
      <c r="N1608" s="279"/>
      <c r="O1608" s="279"/>
      <c r="P1608" s="838"/>
      <c r="Q1608" s="838"/>
      <c r="R1608" s="838"/>
      <c r="S1608" s="838"/>
      <c r="U1608" s="371"/>
      <c r="Y1608" s="371" t="s">
        <v>99</v>
      </c>
      <c r="Z1608" s="837">
        <f t="shared" si="40"/>
        <v>0.7568999999999827</v>
      </c>
    </row>
    <row r="1609" spans="12:26" s="292" customFormat="1" x14ac:dyDescent="0.2">
      <c r="L1609" s="279"/>
      <c r="M1609" s="279"/>
      <c r="N1609" s="279"/>
      <c r="O1609" s="279"/>
      <c r="P1609" s="838"/>
      <c r="Q1609" s="838"/>
      <c r="R1609" s="838"/>
      <c r="S1609" s="838"/>
      <c r="U1609" s="371"/>
      <c r="Y1609" s="371" t="s">
        <v>99</v>
      </c>
      <c r="Z1609" s="837">
        <f t="shared" si="40"/>
        <v>0.75699999999998269</v>
      </c>
    </row>
    <row r="1610" spans="12:26" s="292" customFormat="1" x14ac:dyDescent="0.2">
      <c r="L1610" s="279"/>
      <c r="M1610" s="279"/>
      <c r="N1610" s="279"/>
      <c r="O1610" s="279"/>
      <c r="P1610" s="838"/>
      <c r="Q1610" s="838"/>
      <c r="R1610" s="838"/>
      <c r="S1610" s="838"/>
      <c r="U1610" s="371"/>
      <c r="Y1610" s="371" t="s">
        <v>99</v>
      </c>
      <c r="Z1610" s="837">
        <f t="shared" si="40"/>
        <v>0.75709999999998268</v>
      </c>
    </row>
    <row r="1611" spans="12:26" s="292" customFormat="1" x14ac:dyDescent="0.2">
      <c r="L1611" s="279"/>
      <c r="M1611" s="279"/>
      <c r="N1611" s="279"/>
      <c r="O1611" s="279"/>
      <c r="P1611" s="838"/>
      <c r="Q1611" s="838"/>
      <c r="R1611" s="838"/>
      <c r="S1611" s="838"/>
      <c r="U1611" s="371"/>
      <c r="Y1611" s="371" t="s">
        <v>99</v>
      </c>
      <c r="Z1611" s="837">
        <f t="shared" si="40"/>
        <v>0.75719999999998266</v>
      </c>
    </row>
    <row r="1612" spans="12:26" s="292" customFormat="1" x14ac:dyDescent="0.2">
      <c r="L1612" s="279"/>
      <c r="M1612" s="279"/>
      <c r="N1612" s="279"/>
      <c r="O1612" s="279"/>
      <c r="P1612" s="838"/>
      <c r="Q1612" s="838"/>
      <c r="R1612" s="838"/>
      <c r="S1612" s="838"/>
      <c r="U1612" s="371"/>
      <c r="Y1612" s="371" t="s">
        <v>99</v>
      </c>
      <c r="Z1612" s="837">
        <f t="shared" si="40"/>
        <v>0.75729999999998265</v>
      </c>
    </row>
    <row r="1613" spans="12:26" s="292" customFormat="1" x14ac:dyDescent="0.2">
      <c r="L1613" s="279"/>
      <c r="M1613" s="279"/>
      <c r="N1613" s="279"/>
      <c r="O1613" s="279"/>
      <c r="P1613" s="838"/>
      <c r="Q1613" s="838"/>
      <c r="R1613" s="838"/>
      <c r="S1613" s="838"/>
      <c r="U1613" s="371"/>
      <c r="Y1613" s="371" t="s">
        <v>99</v>
      </c>
      <c r="Z1613" s="837">
        <f t="shared" si="40"/>
        <v>0.75739999999998264</v>
      </c>
    </row>
    <row r="1614" spans="12:26" s="292" customFormat="1" x14ac:dyDescent="0.2">
      <c r="L1614" s="279"/>
      <c r="M1614" s="279"/>
      <c r="N1614" s="279"/>
      <c r="O1614" s="279"/>
      <c r="P1614" s="838"/>
      <c r="Q1614" s="838"/>
      <c r="R1614" s="838"/>
      <c r="S1614" s="838"/>
      <c r="U1614" s="371"/>
      <c r="Y1614" s="371" t="s">
        <v>99</v>
      </c>
      <c r="Z1614" s="837">
        <f t="shared" si="40"/>
        <v>0.75749999999998263</v>
      </c>
    </row>
    <row r="1615" spans="12:26" s="292" customFormat="1" x14ac:dyDescent="0.2">
      <c r="L1615" s="279"/>
      <c r="M1615" s="279"/>
      <c r="N1615" s="279"/>
      <c r="O1615" s="279"/>
      <c r="P1615" s="838"/>
      <c r="Q1615" s="838"/>
      <c r="R1615" s="838"/>
      <c r="S1615" s="838"/>
      <c r="U1615" s="371"/>
      <c r="Y1615" s="371" t="s">
        <v>99</v>
      </c>
      <c r="Z1615" s="837">
        <f t="shared" si="40"/>
        <v>0.75759999999998262</v>
      </c>
    </row>
    <row r="1616" spans="12:26" s="292" customFormat="1" x14ac:dyDescent="0.2">
      <c r="L1616" s="279"/>
      <c r="M1616" s="279"/>
      <c r="N1616" s="279"/>
      <c r="O1616" s="279"/>
      <c r="P1616" s="838"/>
      <c r="Q1616" s="838"/>
      <c r="R1616" s="838"/>
      <c r="S1616" s="838"/>
      <c r="U1616" s="371"/>
      <c r="Y1616" s="371" t="s">
        <v>99</v>
      </c>
      <c r="Z1616" s="837">
        <f t="shared" si="40"/>
        <v>0.75769999999998261</v>
      </c>
    </row>
    <row r="1617" spans="12:26" s="292" customFormat="1" x14ac:dyDescent="0.2">
      <c r="L1617" s="279"/>
      <c r="M1617" s="279"/>
      <c r="N1617" s="279"/>
      <c r="O1617" s="279"/>
      <c r="P1617" s="838"/>
      <c r="Q1617" s="838"/>
      <c r="R1617" s="838"/>
      <c r="S1617" s="838"/>
      <c r="U1617" s="371"/>
      <c r="Y1617" s="371" t="s">
        <v>99</v>
      </c>
      <c r="Z1617" s="837">
        <f t="shared" si="40"/>
        <v>0.7577999999999826</v>
      </c>
    </row>
    <row r="1618" spans="12:26" s="292" customFormat="1" x14ac:dyDescent="0.2">
      <c r="L1618" s="279"/>
      <c r="M1618" s="279"/>
      <c r="N1618" s="279"/>
      <c r="O1618" s="279"/>
      <c r="P1618" s="838"/>
      <c r="Q1618" s="838"/>
      <c r="R1618" s="838"/>
      <c r="S1618" s="838"/>
      <c r="U1618" s="371"/>
      <c r="Y1618" s="371" t="s">
        <v>99</v>
      </c>
      <c r="Z1618" s="837">
        <f t="shared" si="40"/>
        <v>0.75789999999998259</v>
      </c>
    </row>
    <row r="1619" spans="12:26" s="292" customFormat="1" x14ac:dyDescent="0.2">
      <c r="L1619" s="279"/>
      <c r="M1619" s="279"/>
      <c r="N1619" s="279"/>
      <c r="O1619" s="279"/>
      <c r="P1619" s="838"/>
      <c r="Q1619" s="838"/>
      <c r="R1619" s="838"/>
      <c r="S1619" s="838"/>
      <c r="U1619" s="371"/>
      <c r="Y1619" s="371" t="s">
        <v>99</v>
      </c>
      <c r="Z1619" s="837">
        <f t="shared" si="40"/>
        <v>0.75799999999998258</v>
      </c>
    </row>
    <row r="1620" spans="12:26" s="292" customFormat="1" x14ac:dyDescent="0.2">
      <c r="L1620" s="279"/>
      <c r="M1620" s="279"/>
      <c r="N1620" s="279"/>
      <c r="O1620" s="279"/>
      <c r="P1620" s="838"/>
      <c r="Q1620" s="838"/>
      <c r="R1620" s="838"/>
      <c r="S1620" s="838"/>
      <c r="U1620" s="371"/>
      <c r="Y1620" s="371" t="s">
        <v>99</v>
      </c>
      <c r="Z1620" s="837">
        <f t="shared" si="40"/>
        <v>0.75809999999998257</v>
      </c>
    </row>
    <row r="1621" spans="12:26" s="292" customFormat="1" x14ac:dyDescent="0.2">
      <c r="L1621" s="279"/>
      <c r="M1621" s="279"/>
      <c r="N1621" s="279"/>
      <c r="O1621" s="279"/>
      <c r="P1621" s="838"/>
      <c r="Q1621" s="838"/>
      <c r="R1621" s="838"/>
      <c r="S1621" s="838"/>
      <c r="U1621" s="371"/>
      <c r="Y1621" s="371" t="s">
        <v>99</v>
      </c>
      <c r="Z1621" s="837">
        <f t="shared" si="40"/>
        <v>0.75819999999998255</v>
      </c>
    </row>
    <row r="1622" spans="12:26" s="292" customFormat="1" x14ac:dyDescent="0.2">
      <c r="L1622" s="279"/>
      <c r="M1622" s="279"/>
      <c r="N1622" s="279"/>
      <c r="O1622" s="279"/>
      <c r="P1622" s="838"/>
      <c r="Q1622" s="838"/>
      <c r="R1622" s="838"/>
      <c r="S1622" s="838"/>
      <c r="U1622" s="371"/>
      <c r="Y1622" s="371" t="s">
        <v>99</v>
      </c>
      <c r="Z1622" s="837">
        <f t="shared" si="40"/>
        <v>0.75829999999998254</v>
      </c>
    </row>
    <row r="1623" spans="12:26" s="292" customFormat="1" x14ac:dyDescent="0.2">
      <c r="L1623" s="279"/>
      <c r="M1623" s="279"/>
      <c r="N1623" s="279"/>
      <c r="O1623" s="279"/>
      <c r="P1623" s="838"/>
      <c r="Q1623" s="838"/>
      <c r="R1623" s="838"/>
      <c r="S1623" s="838"/>
      <c r="U1623" s="371"/>
      <c r="Y1623" s="371" t="s">
        <v>99</v>
      </c>
      <c r="Z1623" s="837">
        <f t="shared" si="40"/>
        <v>0.75839999999998253</v>
      </c>
    </row>
    <row r="1624" spans="12:26" s="292" customFormat="1" x14ac:dyDescent="0.2">
      <c r="L1624" s="279"/>
      <c r="M1624" s="279"/>
      <c r="N1624" s="279"/>
      <c r="O1624" s="279"/>
      <c r="P1624" s="838"/>
      <c r="Q1624" s="838"/>
      <c r="R1624" s="838"/>
      <c r="S1624" s="838"/>
      <c r="U1624" s="371"/>
      <c r="Y1624" s="371" t="s">
        <v>99</v>
      </c>
      <c r="Z1624" s="837">
        <f t="shared" si="40"/>
        <v>0.75849999999998252</v>
      </c>
    </row>
    <row r="1625" spans="12:26" s="292" customFormat="1" x14ac:dyDescent="0.2">
      <c r="L1625" s="279"/>
      <c r="M1625" s="279"/>
      <c r="N1625" s="279"/>
      <c r="O1625" s="279"/>
      <c r="P1625" s="838"/>
      <c r="Q1625" s="838"/>
      <c r="R1625" s="838"/>
      <c r="S1625" s="838"/>
      <c r="U1625" s="371"/>
      <c r="Y1625" s="371" t="s">
        <v>99</v>
      </c>
      <c r="Z1625" s="837">
        <f t="shared" si="40"/>
        <v>0.75859999999998251</v>
      </c>
    </row>
    <row r="1626" spans="12:26" s="292" customFormat="1" x14ac:dyDescent="0.2">
      <c r="L1626" s="279"/>
      <c r="M1626" s="279"/>
      <c r="N1626" s="279"/>
      <c r="O1626" s="279"/>
      <c r="P1626" s="838"/>
      <c r="Q1626" s="838"/>
      <c r="R1626" s="838"/>
      <c r="S1626" s="838"/>
      <c r="U1626" s="371"/>
      <c r="Y1626" s="371" t="s">
        <v>99</v>
      </c>
      <c r="Z1626" s="837">
        <f t="shared" si="40"/>
        <v>0.7586999999999825</v>
      </c>
    </row>
    <row r="1627" spans="12:26" s="292" customFormat="1" x14ac:dyDescent="0.2">
      <c r="L1627" s="279"/>
      <c r="M1627" s="279"/>
      <c r="N1627" s="279"/>
      <c r="O1627" s="279"/>
      <c r="P1627" s="838"/>
      <c r="Q1627" s="838"/>
      <c r="R1627" s="838"/>
      <c r="S1627" s="838"/>
      <c r="U1627" s="371"/>
      <c r="Y1627" s="371" t="s">
        <v>99</v>
      </c>
      <c r="Z1627" s="837">
        <f t="shared" si="40"/>
        <v>0.75879999999998249</v>
      </c>
    </row>
    <row r="1628" spans="12:26" s="292" customFormat="1" x14ac:dyDescent="0.2">
      <c r="L1628" s="279"/>
      <c r="M1628" s="279"/>
      <c r="N1628" s="279"/>
      <c r="O1628" s="279"/>
      <c r="P1628" s="838"/>
      <c r="Q1628" s="838"/>
      <c r="R1628" s="838"/>
      <c r="S1628" s="838"/>
      <c r="U1628" s="371"/>
      <c r="Y1628" s="371" t="s">
        <v>99</v>
      </c>
      <c r="Z1628" s="837">
        <f t="shared" si="40"/>
        <v>0.75889999999998248</v>
      </c>
    </row>
    <row r="1629" spans="12:26" s="292" customFormat="1" x14ac:dyDescent="0.2">
      <c r="L1629" s="279"/>
      <c r="M1629" s="279"/>
      <c r="N1629" s="279"/>
      <c r="O1629" s="279"/>
      <c r="P1629" s="838"/>
      <c r="Q1629" s="838"/>
      <c r="R1629" s="838"/>
      <c r="S1629" s="838"/>
      <c r="U1629" s="371"/>
      <c r="Y1629" s="371" t="s">
        <v>99</v>
      </c>
      <c r="Z1629" s="837">
        <f t="shared" si="40"/>
        <v>0.75899999999998247</v>
      </c>
    </row>
    <row r="1630" spans="12:26" s="292" customFormat="1" x14ac:dyDescent="0.2">
      <c r="L1630" s="279"/>
      <c r="M1630" s="279"/>
      <c r="N1630" s="279"/>
      <c r="O1630" s="279"/>
      <c r="P1630" s="838"/>
      <c r="Q1630" s="838"/>
      <c r="R1630" s="838"/>
      <c r="S1630" s="838"/>
      <c r="U1630" s="371"/>
      <c r="Y1630" s="371" t="s">
        <v>99</v>
      </c>
      <c r="Z1630" s="837">
        <f t="shared" si="40"/>
        <v>0.75909999999998246</v>
      </c>
    </row>
    <row r="1631" spans="12:26" s="292" customFormat="1" x14ac:dyDescent="0.2">
      <c r="L1631" s="279"/>
      <c r="M1631" s="279"/>
      <c r="N1631" s="279"/>
      <c r="O1631" s="279"/>
      <c r="P1631" s="838"/>
      <c r="Q1631" s="838"/>
      <c r="R1631" s="838"/>
      <c r="S1631" s="838"/>
      <c r="U1631" s="371"/>
      <c r="Y1631" s="371" t="s">
        <v>99</v>
      </c>
      <c r="Z1631" s="837">
        <f t="shared" si="40"/>
        <v>0.75919999999998244</v>
      </c>
    </row>
    <row r="1632" spans="12:26" s="292" customFormat="1" x14ac:dyDescent="0.2">
      <c r="L1632" s="279"/>
      <c r="M1632" s="279"/>
      <c r="N1632" s="279"/>
      <c r="O1632" s="279"/>
      <c r="P1632" s="838"/>
      <c r="Q1632" s="838"/>
      <c r="R1632" s="838"/>
      <c r="S1632" s="838"/>
      <c r="U1632" s="371"/>
      <c r="Y1632" s="371" t="s">
        <v>99</v>
      </c>
      <c r="Z1632" s="837">
        <f t="shared" si="40"/>
        <v>0.75929999999998243</v>
      </c>
    </row>
    <row r="1633" spans="12:26" s="292" customFormat="1" x14ac:dyDescent="0.2">
      <c r="L1633" s="279"/>
      <c r="M1633" s="279"/>
      <c r="N1633" s="279"/>
      <c r="O1633" s="279"/>
      <c r="P1633" s="838"/>
      <c r="Q1633" s="838"/>
      <c r="R1633" s="838"/>
      <c r="S1633" s="838"/>
      <c r="U1633" s="371"/>
      <c r="Y1633" s="371" t="s">
        <v>99</v>
      </c>
      <c r="Z1633" s="837">
        <f t="shared" si="40"/>
        <v>0.75939999999998242</v>
      </c>
    </row>
    <row r="1634" spans="12:26" s="292" customFormat="1" x14ac:dyDescent="0.2">
      <c r="L1634" s="279"/>
      <c r="M1634" s="279"/>
      <c r="N1634" s="279"/>
      <c r="O1634" s="279"/>
      <c r="P1634" s="838"/>
      <c r="Q1634" s="838"/>
      <c r="R1634" s="838"/>
      <c r="S1634" s="838"/>
      <c r="U1634" s="371"/>
      <c r="Y1634" s="371" t="s">
        <v>99</v>
      </c>
      <c r="Z1634" s="837">
        <f t="shared" si="40"/>
        <v>0.75949999999998241</v>
      </c>
    </row>
    <row r="1635" spans="12:26" s="292" customFormat="1" x14ac:dyDescent="0.2">
      <c r="L1635" s="279"/>
      <c r="M1635" s="279"/>
      <c r="N1635" s="279"/>
      <c r="O1635" s="279"/>
      <c r="P1635" s="838"/>
      <c r="Q1635" s="838"/>
      <c r="R1635" s="838"/>
      <c r="S1635" s="838"/>
      <c r="U1635" s="371"/>
      <c r="Y1635" s="371" t="s">
        <v>99</v>
      </c>
      <c r="Z1635" s="837">
        <f t="shared" si="40"/>
        <v>0.7595999999999824</v>
      </c>
    </row>
    <row r="1636" spans="12:26" s="292" customFormat="1" x14ac:dyDescent="0.2">
      <c r="L1636" s="279"/>
      <c r="M1636" s="279"/>
      <c r="N1636" s="279"/>
      <c r="O1636" s="279"/>
      <c r="P1636" s="838"/>
      <c r="Q1636" s="838"/>
      <c r="R1636" s="838"/>
      <c r="S1636" s="838"/>
      <c r="U1636" s="371"/>
      <c r="Y1636" s="371" t="s">
        <v>99</v>
      </c>
      <c r="Z1636" s="837">
        <f t="shared" si="40"/>
        <v>0.75969999999998239</v>
      </c>
    </row>
    <row r="1637" spans="12:26" s="292" customFormat="1" x14ac:dyDescent="0.2">
      <c r="L1637" s="279"/>
      <c r="M1637" s="279"/>
      <c r="N1637" s="279"/>
      <c r="O1637" s="279"/>
      <c r="P1637" s="838"/>
      <c r="Q1637" s="838"/>
      <c r="R1637" s="838"/>
      <c r="S1637" s="838"/>
      <c r="U1637" s="371"/>
      <c r="Y1637" s="371" t="s">
        <v>99</v>
      </c>
      <c r="Z1637" s="837">
        <f t="shared" si="40"/>
        <v>0.75979999999998238</v>
      </c>
    </row>
    <row r="1638" spans="12:26" s="292" customFormat="1" x14ac:dyDescent="0.2">
      <c r="L1638" s="279"/>
      <c r="M1638" s="279"/>
      <c r="N1638" s="279"/>
      <c r="O1638" s="279"/>
      <c r="P1638" s="838"/>
      <c r="Q1638" s="838"/>
      <c r="R1638" s="838"/>
      <c r="S1638" s="838"/>
      <c r="U1638" s="371"/>
      <c r="Y1638" s="371" t="s">
        <v>99</v>
      </c>
      <c r="Z1638" s="837">
        <f t="shared" si="40"/>
        <v>0.75989999999998237</v>
      </c>
    </row>
    <row r="1639" spans="12:26" s="292" customFormat="1" x14ac:dyDescent="0.2">
      <c r="L1639" s="279"/>
      <c r="M1639" s="279"/>
      <c r="N1639" s="279"/>
      <c r="O1639" s="279"/>
      <c r="P1639" s="838"/>
      <c r="Q1639" s="838"/>
      <c r="R1639" s="838"/>
      <c r="S1639" s="838"/>
      <c r="U1639" s="371"/>
      <c r="Y1639" s="371" t="s">
        <v>99</v>
      </c>
      <c r="Z1639" s="837">
        <f t="shared" si="40"/>
        <v>0.75999999999998236</v>
      </c>
    </row>
    <row r="1640" spans="12:26" s="292" customFormat="1" x14ac:dyDescent="0.2">
      <c r="L1640" s="279"/>
      <c r="M1640" s="279"/>
      <c r="N1640" s="279"/>
      <c r="O1640" s="279"/>
      <c r="P1640" s="838"/>
      <c r="Q1640" s="838"/>
      <c r="R1640" s="838"/>
      <c r="S1640" s="838"/>
      <c r="U1640" s="371"/>
      <c r="Y1640" s="371" t="s">
        <v>99</v>
      </c>
      <c r="Z1640" s="837">
        <f t="shared" si="40"/>
        <v>0.76009999999998235</v>
      </c>
    </row>
    <row r="1641" spans="12:26" s="292" customFormat="1" x14ac:dyDescent="0.2">
      <c r="L1641" s="279"/>
      <c r="M1641" s="279"/>
      <c r="N1641" s="279"/>
      <c r="O1641" s="279"/>
      <c r="P1641" s="838"/>
      <c r="Q1641" s="838"/>
      <c r="R1641" s="838"/>
      <c r="S1641" s="838"/>
      <c r="U1641" s="371"/>
      <c r="Y1641" s="371" t="s">
        <v>99</v>
      </c>
      <c r="Z1641" s="837">
        <f t="shared" ref="Z1641:Z1704" si="41">SUM(Z1640+0.01%)</f>
        <v>0.76019999999998233</v>
      </c>
    </row>
    <row r="1642" spans="12:26" s="292" customFormat="1" x14ac:dyDescent="0.2">
      <c r="L1642" s="279"/>
      <c r="M1642" s="279"/>
      <c r="N1642" s="279"/>
      <c r="O1642" s="279"/>
      <c r="P1642" s="838"/>
      <c r="Q1642" s="838"/>
      <c r="R1642" s="838"/>
      <c r="S1642" s="838"/>
      <c r="U1642" s="371"/>
      <c r="Y1642" s="371" t="s">
        <v>99</v>
      </c>
      <c r="Z1642" s="837">
        <f t="shared" si="41"/>
        <v>0.76029999999998232</v>
      </c>
    </row>
    <row r="1643" spans="12:26" s="292" customFormat="1" x14ac:dyDescent="0.2">
      <c r="L1643" s="279"/>
      <c r="M1643" s="279"/>
      <c r="N1643" s="279"/>
      <c r="O1643" s="279"/>
      <c r="P1643" s="838"/>
      <c r="Q1643" s="838"/>
      <c r="R1643" s="838"/>
      <c r="S1643" s="838"/>
      <c r="U1643" s="371"/>
      <c r="Y1643" s="371" t="s">
        <v>99</v>
      </c>
      <c r="Z1643" s="837">
        <f t="shared" si="41"/>
        <v>0.76039999999998231</v>
      </c>
    </row>
    <row r="1644" spans="12:26" s="292" customFormat="1" x14ac:dyDescent="0.2">
      <c r="L1644" s="279"/>
      <c r="M1644" s="279"/>
      <c r="N1644" s="279"/>
      <c r="O1644" s="279"/>
      <c r="P1644" s="838"/>
      <c r="Q1644" s="838"/>
      <c r="R1644" s="838"/>
      <c r="S1644" s="838"/>
      <c r="U1644" s="371"/>
      <c r="Y1644" s="371" t="s">
        <v>99</v>
      </c>
      <c r="Z1644" s="837">
        <f t="shared" si="41"/>
        <v>0.7604999999999823</v>
      </c>
    </row>
    <row r="1645" spans="12:26" s="292" customFormat="1" x14ac:dyDescent="0.2">
      <c r="L1645" s="279"/>
      <c r="M1645" s="279"/>
      <c r="N1645" s="279"/>
      <c r="O1645" s="279"/>
      <c r="P1645" s="838"/>
      <c r="Q1645" s="838"/>
      <c r="R1645" s="838"/>
      <c r="S1645" s="838"/>
      <c r="U1645" s="371"/>
      <c r="Y1645" s="371" t="s">
        <v>99</v>
      </c>
      <c r="Z1645" s="837">
        <f t="shared" si="41"/>
        <v>0.76059999999998229</v>
      </c>
    </row>
    <row r="1646" spans="12:26" s="292" customFormat="1" x14ac:dyDescent="0.2">
      <c r="L1646" s="279"/>
      <c r="M1646" s="279"/>
      <c r="N1646" s="279"/>
      <c r="O1646" s="279"/>
      <c r="P1646" s="838"/>
      <c r="Q1646" s="838"/>
      <c r="R1646" s="838"/>
      <c r="S1646" s="838"/>
      <c r="U1646" s="371"/>
      <c r="Y1646" s="371" t="s">
        <v>99</v>
      </c>
      <c r="Z1646" s="837">
        <f t="shared" si="41"/>
        <v>0.76069999999998228</v>
      </c>
    </row>
    <row r="1647" spans="12:26" s="292" customFormat="1" x14ac:dyDescent="0.2">
      <c r="L1647" s="279"/>
      <c r="M1647" s="279"/>
      <c r="N1647" s="279"/>
      <c r="O1647" s="279"/>
      <c r="P1647" s="838"/>
      <c r="Q1647" s="838"/>
      <c r="R1647" s="838"/>
      <c r="S1647" s="838"/>
      <c r="U1647" s="371"/>
      <c r="Y1647" s="371" t="s">
        <v>99</v>
      </c>
      <c r="Z1647" s="837">
        <f t="shared" si="41"/>
        <v>0.76079999999998227</v>
      </c>
    </row>
    <row r="1648" spans="12:26" s="292" customFormat="1" x14ac:dyDescent="0.2">
      <c r="L1648" s="279"/>
      <c r="M1648" s="279"/>
      <c r="N1648" s="279"/>
      <c r="O1648" s="279"/>
      <c r="P1648" s="838"/>
      <c r="Q1648" s="838"/>
      <c r="R1648" s="838"/>
      <c r="S1648" s="838"/>
      <c r="U1648" s="371"/>
      <c r="Y1648" s="371" t="s">
        <v>99</v>
      </c>
      <c r="Z1648" s="837">
        <f t="shared" si="41"/>
        <v>0.76089999999998226</v>
      </c>
    </row>
    <row r="1649" spans="12:26" s="292" customFormat="1" x14ac:dyDescent="0.2">
      <c r="L1649" s="279"/>
      <c r="M1649" s="279"/>
      <c r="N1649" s="279"/>
      <c r="O1649" s="279"/>
      <c r="P1649" s="838"/>
      <c r="Q1649" s="838"/>
      <c r="R1649" s="838"/>
      <c r="S1649" s="838"/>
      <c r="U1649" s="371"/>
      <c r="Y1649" s="371" t="s">
        <v>99</v>
      </c>
      <c r="Z1649" s="837">
        <f t="shared" si="41"/>
        <v>0.76099999999998225</v>
      </c>
    </row>
    <row r="1650" spans="12:26" s="292" customFormat="1" x14ac:dyDescent="0.2">
      <c r="L1650" s="279"/>
      <c r="M1650" s="279"/>
      <c r="N1650" s="279"/>
      <c r="O1650" s="279"/>
      <c r="P1650" s="838"/>
      <c r="Q1650" s="838"/>
      <c r="R1650" s="838"/>
      <c r="S1650" s="838"/>
      <c r="U1650" s="371"/>
      <c r="Y1650" s="371" t="s">
        <v>99</v>
      </c>
      <c r="Z1650" s="837">
        <f t="shared" si="41"/>
        <v>0.76109999999998224</v>
      </c>
    </row>
    <row r="1651" spans="12:26" s="292" customFormat="1" x14ac:dyDescent="0.2">
      <c r="L1651" s="279"/>
      <c r="M1651" s="279"/>
      <c r="N1651" s="279"/>
      <c r="O1651" s="279"/>
      <c r="P1651" s="838"/>
      <c r="Q1651" s="838"/>
      <c r="R1651" s="838"/>
      <c r="S1651" s="838"/>
      <c r="U1651" s="371"/>
      <c r="Y1651" s="371" t="s">
        <v>99</v>
      </c>
      <c r="Z1651" s="837">
        <f t="shared" si="41"/>
        <v>0.76119999999998222</v>
      </c>
    </row>
    <row r="1652" spans="12:26" s="292" customFormat="1" x14ac:dyDescent="0.2">
      <c r="L1652" s="279"/>
      <c r="M1652" s="279"/>
      <c r="N1652" s="279"/>
      <c r="O1652" s="279"/>
      <c r="P1652" s="838"/>
      <c r="Q1652" s="838"/>
      <c r="R1652" s="838"/>
      <c r="S1652" s="838"/>
      <c r="U1652" s="371"/>
      <c r="Y1652" s="371" t="s">
        <v>99</v>
      </c>
      <c r="Z1652" s="837">
        <f t="shared" si="41"/>
        <v>0.76129999999998221</v>
      </c>
    </row>
    <row r="1653" spans="12:26" s="292" customFormat="1" x14ac:dyDescent="0.2">
      <c r="L1653" s="279"/>
      <c r="M1653" s="279"/>
      <c r="N1653" s="279"/>
      <c r="O1653" s="279"/>
      <c r="P1653" s="838"/>
      <c r="Q1653" s="838"/>
      <c r="R1653" s="838"/>
      <c r="S1653" s="838"/>
      <c r="U1653" s="371"/>
      <c r="Y1653" s="371" t="s">
        <v>99</v>
      </c>
      <c r="Z1653" s="837">
        <f t="shared" si="41"/>
        <v>0.7613999999999822</v>
      </c>
    </row>
    <row r="1654" spans="12:26" s="292" customFormat="1" x14ac:dyDescent="0.2">
      <c r="L1654" s="279"/>
      <c r="M1654" s="279"/>
      <c r="N1654" s="279"/>
      <c r="O1654" s="279"/>
      <c r="P1654" s="838"/>
      <c r="Q1654" s="838"/>
      <c r="R1654" s="838"/>
      <c r="S1654" s="838"/>
      <c r="U1654" s="371"/>
      <c r="Y1654" s="371" t="s">
        <v>99</v>
      </c>
      <c r="Z1654" s="837">
        <f t="shared" si="41"/>
        <v>0.76149999999998219</v>
      </c>
    </row>
    <row r="1655" spans="12:26" s="292" customFormat="1" x14ac:dyDescent="0.2">
      <c r="L1655" s="279"/>
      <c r="M1655" s="279"/>
      <c r="N1655" s="279"/>
      <c r="O1655" s="279"/>
      <c r="P1655" s="838"/>
      <c r="Q1655" s="838"/>
      <c r="R1655" s="838"/>
      <c r="S1655" s="838"/>
      <c r="U1655" s="371"/>
      <c r="Y1655" s="371" t="s">
        <v>99</v>
      </c>
      <c r="Z1655" s="837">
        <f t="shared" si="41"/>
        <v>0.76159999999998218</v>
      </c>
    </row>
    <row r="1656" spans="12:26" s="292" customFormat="1" x14ac:dyDescent="0.2">
      <c r="L1656" s="279"/>
      <c r="M1656" s="279"/>
      <c r="N1656" s="279"/>
      <c r="O1656" s="279"/>
      <c r="P1656" s="838"/>
      <c r="Q1656" s="838"/>
      <c r="R1656" s="838"/>
      <c r="S1656" s="838"/>
      <c r="U1656" s="371"/>
      <c r="Y1656" s="371" t="s">
        <v>99</v>
      </c>
      <c r="Z1656" s="837">
        <f t="shared" si="41"/>
        <v>0.76169999999998217</v>
      </c>
    </row>
    <row r="1657" spans="12:26" s="292" customFormat="1" x14ac:dyDescent="0.2">
      <c r="L1657" s="279"/>
      <c r="M1657" s="279"/>
      <c r="N1657" s="279"/>
      <c r="O1657" s="279"/>
      <c r="P1657" s="838"/>
      <c r="Q1657" s="838"/>
      <c r="R1657" s="838"/>
      <c r="S1657" s="838"/>
      <c r="U1657" s="371"/>
      <c r="Y1657" s="371" t="s">
        <v>99</v>
      </c>
      <c r="Z1657" s="837">
        <f t="shared" si="41"/>
        <v>0.76179999999998216</v>
      </c>
    </row>
    <row r="1658" spans="12:26" s="292" customFormat="1" x14ac:dyDescent="0.2">
      <c r="L1658" s="279"/>
      <c r="M1658" s="279"/>
      <c r="N1658" s="279"/>
      <c r="O1658" s="279"/>
      <c r="P1658" s="838"/>
      <c r="Q1658" s="838"/>
      <c r="R1658" s="838"/>
      <c r="S1658" s="838"/>
      <c r="U1658" s="371"/>
      <c r="Y1658" s="371" t="s">
        <v>99</v>
      </c>
      <c r="Z1658" s="837">
        <f t="shared" si="41"/>
        <v>0.76189999999998215</v>
      </c>
    </row>
    <row r="1659" spans="12:26" s="292" customFormat="1" x14ac:dyDescent="0.2">
      <c r="L1659" s="279"/>
      <c r="M1659" s="279"/>
      <c r="N1659" s="279"/>
      <c r="O1659" s="279"/>
      <c r="P1659" s="838"/>
      <c r="Q1659" s="838"/>
      <c r="R1659" s="838"/>
      <c r="S1659" s="838"/>
      <c r="U1659" s="371"/>
      <c r="Y1659" s="371" t="s">
        <v>99</v>
      </c>
      <c r="Z1659" s="837">
        <f t="shared" si="41"/>
        <v>0.76199999999998214</v>
      </c>
    </row>
    <row r="1660" spans="12:26" s="292" customFormat="1" x14ac:dyDescent="0.2">
      <c r="L1660" s="279"/>
      <c r="M1660" s="279"/>
      <c r="N1660" s="279"/>
      <c r="O1660" s="279"/>
      <c r="P1660" s="838"/>
      <c r="Q1660" s="838"/>
      <c r="R1660" s="838"/>
      <c r="S1660" s="838"/>
      <c r="U1660" s="371"/>
      <c r="Y1660" s="371" t="s">
        <v>99</v>
      </c>
      <c r="Z1660" s="837">
        <f t="shared" si="41"/>
        <v>0.76209999999998213</v>
      </c>
    </row>
    <row r="1661" spans="12:26" s="292" customFormat="1" x14ac:dyDescent="0.2">
      <c r="L1661" s="279"/>
      <c r="M1661" s="279"/>
      <c r="N1661" s="279"/>
      <c r="O1661" s="279"/>
      <c r="P1661" s="838"/>
      <c r="Q1661" s="838"/>
      <c r="R1661" s="838"/>
      <c r="S1661" s="838"/>
      <c r="U1661" s="371"/>
      <c r="Y1661" s="371" t="s">
        <v>99</v>
      </c>
      <c r="Z1661" s="837">
        <f t="shared" si="41"/>
        <v>0.76219999999998211</v>
      </c>
    </row>
    <row r="1662" spans="12:26" s="292" customFormat="1" x14ac:dyDescent="0.2">
      <c r="L1662" s="279"/>
      <c r="M1662" s="279"/>
      <c r="N1662" s="279"/>
      <c r="O1662" s="279"/>
      <c r="P1662" s="838"/>
      <c r="Q1662" s="838"/>
      <c r="R1662" s="838"/>
      <c r="S1662" s="838"/>
      <c r="U1662" s="371"/>
      <c r="Y1662" s="371" t="s">
        <v>99</v>
      </c>
      <c r="Z1662" s="837">
        <f t="shared" si="41"/>
        <v>0.7622999999999821</v>
      </c>
    </row>
    <row r="1663" spans="12:26" s="292" customFormat="1" x14ac:dyDescent="0.2">
      <c r="L1663" s="279"/>
      <c r="M1663" s="279"/>
      <c r="N1663" s="279"/>
      <c r="O1663" s="279"/>
      <c r="P1663" s="838"/>
      <c r="Q1663" s="838"/>
      <c r="R1663" s="838"/>
      <c r="S1663" s="838"/>
      <c r="U1663" s="371"/>
      <c r="Y1663" s="371" t="s">
        <v>99</v>
      </c>
      <c r="Z1663" s="837">
        <f t="shared" si="41"/>
        <v>0.76239999999998209</v>
      </c>
    </row>
    <row r="1664" spans="12:26" s="292" customFormat="1" x14ac:dyDescent="0.2">
      <c r="L1664" s="279"/>
      <c r="M1664" s="279"/>
      <c r="N1664" s="279"/>
      <c r="O1664" s="279"/>
      <c r="P1664" s="838"/>
      <c r="Q1664" s="838"/>
      <c r="R1664" s="838"/>
      <c r="S1664" s="838"/>
      <c r="U1664" s="371"/>
      <c r="Y1664" s="371" t="s">
        <v>99</v>
      </c>
      <c r="Z1664" s="837">
        <f t="shared" si="41"/>
        <v>0.76249999999998208</v>
      </c>
    </row>
    <row r="1665" spans="12:26" s="292" customFormat="1" x14ac:dyDescent="0.2">
      <c r="L1665" s="279"/>
      <c r="M1665" s="279"/>
      <c r="N1665" s="279"/>
      <c r="O1665" s="279"/>
      <c r="P1665" s="838"/>
      <c r="Q1665" s="838"/>
      <c r="R1665" s="838"/>
      <c r="S1665" s="838"/>
      <c r="U1665" s="371"/>
      <c r="Y1665" s="371" t="s">
        <v>99</v>
      </c>
      <c r="Z1665" s="837">
        <f t="shared" si="41"/>
        <v>0.76259999999998207</v>
      </c>
    </row>
    <row r="1666" spans="12:26" s="292" customFormat="1" x14ac:dyDescent="0.2">
      <c r="L1666" s="279"/>
      <c r="M1666" s="279"/>
      <c r="N1666" s="279"/>
      <c r="O1666" s="279"/>
      <c r="P1666" s="838"/>
      <c r="Q1666" s="838"/>
      <c r="R1666" s="838"/>
      <c r="S1666" s="838"/>
      <c r="U1666" s="371"/>
      <c r="Y1666" s="371" t="s">
        <v>99</v>
      </c>
      <c r="Z1666" s="837">
        <f t="shared" si="41"/>
        <v>0.76269999999998206</v>
      </c>
    </row>
    <row r="1667" spans="12:26" s="292" customFormat="1" x14ac:dyDescent="0.2">
      <c r="L1667" s="279"/>
      <c r="M1667" s="279"/>
      <c r="N1667" s="279"/>
      <c r="O1667" s="279"/>
      <c r="P1667" s="838"/>
      <c r="Q1667" s="838"/>
      <c r="R1667" s="838"/>
      <c r="S1667" s="838"/>
      <c r="U1667" s="371"/>
      <c r="Y1667" s="371" t="s">
        <v>99</v>
      </c>
      <c r="Z1667" s="837">
        <f t="shared" si="41"/>
        <v>0.76279999999998205</v>
      </c>
    </row>
    <row r="1668" spans="12:26" s="292" customFormat="1" x14ac:dyDescent="0.2">
      <c r="L1668" s="279"/>
      <c r="M1668" s="279"/>
      <c r="N1668" s="279"/>
      <c r="O1668" s="279"/>
      <c r="P1668" s="838"/>
      <c r="Q1668" s="838"/>
      <c r="R1668" s="838"/>
      <c r="S1668" s="838"/>
      <c r="U1668" s="371"/>
      <c r="Y1668" s="371" t="s">
        <v>99</v>
      </c>
      <c r="Z1668" s="837">
        <f t="shared" si="41"/>
        <v>0.76289999999998204</v>
      </c>
    </row>
    <row r="1669" spans="12:26" s="292" customFormat="1" x14ac:dyDescent="0.2">
      <c r="L1669" s="279"/>
      <c r="M1669" s="279"/>
      <c r="N1669" s="279"/>
      <c r="O1669" s="279"/>
      <c r="P1669" s="838"/>
      <c r="Q1669" s="838"/>
      <c r="R1669" s="838"/>
      <c r="S1669" s="838"/>
      <c r="U1669" s="371"/>
      <c r="Y1669" s="371" t="s">
        <v>99</v>
      </c>
      <c r="Z1669" s="837">
        <f t="shared" si="41"/>
        <v>0.76299999999998203</v>
      </c>
    </row>
    <row r="1670" spans="12:26" s="292" customFormat="1" x14ac:dyDescent="0.2">
      <c r="L1670" s="279"/>
      <c r="M1670" s="279"/>
      <c r="N1670" s="279"/>
      <c r="O1670" s="279"/>
      <c r="P1670" s="838"/>
      <c r="Q1670" s="838"/>
      <c r="R1670" s="838"/>
      <c r="S1670" s="838"/>
      <c r="U1670" s="371"/>
      <c r="Y1670" s="371" t="s">
        <v>99</v>
      </c>
      <c r="Z1670" s="837">
        <f t="shared" si="41"/>
        <v>0.76309999999998201</v>
      </c>
    </row>
    <row r="1671" spans="12:26" s="292" customFormat="1" x14ac:dyDescent="0.2">
      <c r="L1671" s="279"/>
      <c r="M1671" s="279"/>
      <c r="N1671" s="279"/>
      <c r="O1671" s="279"/>
      <c r="P1671" s="838"/>
      <c r="Q1671" s="838"/>
      <c r="R1671" s="838"/>
      <c r="S1671" s="838"/>
      <c r="U1671" s="371"/>
      <c r="Y1671" s="371" t="s">
        <v>99</v>
      </c>
      <c r="Z1671" s="837">
        <f t="shared" si="41"/>
        <v>0.763199999999982</v>
      </c>
    </row>
    <row r="1672" spans="12:26" s="292" customFormat="1" x14ac:dyDescent="0.2">
      <c r="L1672" s="279"/>
      <c r="M1672" s="279"/>
      <c r="N1672" s="279"/>
      <c r="O1672" s="279"/>
      <c r="P1672" s="838"/>
      <c r="Q1672" s="838"/>
      <c r="R1672" s="838"/>
      <c r="S1672" s="838"/>
      <c r="U1672" s="371"/>
      <c r="Y1672" s="371" t="s">
        <v>99</v>
      </c>
      <c r="Z1672" s="837">
        <f t="shared" si="41"/>
        <v>0.76329999999998199</v>
      </c>
    </row>
    <row r="1673" spans="12:26" s="292" customFormat="1" x14ac:dyDescent="0.2">
      <c r="L1673" s="279"/>
      <c r="M1673" s="279"/>
      <c r="N1673" s="279"/>
      <c r="O1673" s="279"/>
      <c r="P1673" s="838"/>
      <c r="Q1673" s="838"/>
      <c r="R1673" s="838"/>
      <c r="S1673" s="838"/>
      <c r="U1673" s="371"/>
      <c r="Y1673" s="371" t="s">
        <v>99</v>
      </c>
      <c r="Z1673" s="837">
        <f t="shared" si="41"/>
        <v>0.76339999999998198</v>
      </c>
    </row>
    <row r="1674" spans="12:26" s="292" customFormat="1" x14ac:dyDescent="0.2">
      <c r="L1674" s="279"/>
      <c r="M1674" s="279"/>
      <c r="N1674" s="279"/>
      <c r="O1674" s="279"/>
      <c r="P1674" s="838"/>
      <c r="Q1674" s="838"/>
      <c r="R1674" s="838"/>
      <c r="S1674" s="838"/>
      <c r="U1674" s="371"/>
      <c r="Y1674" s="371" t="s">
        <v>99</v>
      </c>
      <c r="Z1674" s="837">
        <f t="shared" si="41"/>
        <v>0.76349999999998197</v>
      </c>
    </row>
    <row r="1675" spans="12:26" s="292" customFormat="1" x14ac:dyDescent="0.2">
      <c r="L1675" s="279"/>
      <c r="M1675" s="279"/>
      <c r="N1675" s="279"/>
      <c r="O1675" s="279"/>
      <c r="P1675" s="838"/>
      <c r="Q1675" s="838"/>
      <c r="R1675" s="838"/>
      <c r="S1675" s="838"/>
      <c r="U1675" s="371"/>
      <c r="Y1675" s="371" t="s">
        <v>99</v>
      </c>
      <c r="Z1675" s="837">
        <f t="shared" si="41"/>
        <v>0.76359999999998196</v>
      </c>
    </row>
    <row r="1676" spans="12:26" s="292" customFormat="1" x14ac:dyDescent="0.2">
      <c r="L1676" s="279"/>
      <c r="M1676" s="279"/>
      <c r="N1676" s="279"/>
      <c r="O1676" s="279"/>
      <c r="P1676" s="838"/>
      <c r="Q1676" s="838"/>
      <c r="R1676" s="838"/>
      <c r="S1676" s="838"/>
      <c r="U1676" s="371"/>
      <c r="Y1676" s="371" t="s">
        <v>99</v>
      </c>
      <c r="Z1676" s="837">
        <f t="shared" si="41"/>
        <v>0.76369999999998195</v>
      </c>
    </row>
    <row r="1677" spans="12:26" s="292" customFormat="1" x14ac:dyDescent="0.2">
      <c r="L1677" s="279"/>
      <c r="M1677" s="279"/>
      <c r="N1677" s="279"/>
      <c r="O1677" s="279"/>
      <c r="P1677" s="838"/>
      <c r="Q1677" s="838"/>
      <c r="R1677" s="838"/>
      <c r="S1677" s="838"/>
      <c r="U1677" s="371"/>
      <c r="Y1677" s="371" t="s">
        <v>99</v>
      </c>
      <c r="Z1677" s="837">
        <f t="shared" si="41"/>
        <v>0.76379999999998194</v>
      </c>
    </row>
    <row r="1678" spans="12:26" s="292" customFormat="1" x14ac:dyDescent="0.2">
      <c r="L1678" s="279"/>
      <c r="M1678" s="279"/>
      <c r="N1678" s="279"/>
      <c r="O1678" s="279"/>
      <c r="P1678" s="838"/>
      <c r="Q1678" s="838"/>
      <c r="R1678" s="838"/>
      <c r="S1678" s="838"/>
      <c r="U1678" s="371"/>
      <c r="Y1678" s="371" t="s">
        <v>99</v>
      </c>
      <c r="Z1678" s="837">
        <f t="shared" si="41"/>
        <v>0.76389999999998193</v>
      </c>
    </row>
    <row r="1679" spans="12:26" s="292" customFormat="1" x14ac:dyDescent="0.2">
      <c r="L1679" s="279"/>
      <c r="M1679" s="279"/>
      <c r="N1679" s="279"/>
      <c r="O1679" s="279"/>
      <c r="P1679" s="838"/>
      <c r="Q1679" s="838"/>
      <c r="R1679" s="838"/>
      <c r="S1679" s="838"/>
      <c r="U1679" s="371"/>
      <c r="Y1679" s="371" t="s">
        <v>99</v>
      </c>
      <c r="Z1679" s="837">
        <f t="shared" si="41"/>
        <v>0.76399999999998192</v>
      </c>
    </row>
    <row r="1680" spans="12:26" s="292" customFormat="1" x14ac:dyDescent="0.2">
      <c r="L1680" s="279"/>
      <c r="M1680" s="279"/>
      <c r="N1680" s="279"/>
      <c r="O1680" s="279"/>
      <c r="P1680" s="838"/>
      <c r="Q1680" s="838"/>
      <c r="R1680" s="838"/>
      <c r="S1680" s="838"/>
      <c r="U1680" s="371"/>
      <c r="Y1680" s="371" t="s">
        <v>99</v>
      </c>
      <c r="Z1680" s="837">
        <f t="shared" si="41"/>
        <v>0.7640999999999819</v>
      </c>
    </row>
    <row r="1681" spans="12:26" s="292" customFormat="1" x14ac:dyDescent="0.2">
      <c r="L1681" s="279"/>
      <c r="M1681" s="279"/>
      <c r="N1681" s="279"/>
      <c r="O1681" s="279"/>
      <c r="P1681" s="838"/>
      <c r="Q1681" s="838"/>
      <c r="R1681" s="838"/>
      <c r="S1681" s="838"/>
      <c r="U1681" s="371"/>
      <c r="Y1681" s="371" t="s">
        <v>99</v>
      </c>
      <c r="Z1681" s="837">
        <f t="shared" si="41"/>
        <v>0.76419999999998189</v>
      </c>
    </row>
    <row r="1682" spans="12:26" s="292" customFormat="1" x14ac:dyDescent="0.2">
      <c r="L1682" s="279"/>
      <c r="M1682" s="279"/>
      <c r="N1682" s="279"/>
      <c r="O1682" s="279"/>
      <c r="P1682" s="838"/>
      <c r="Q1682" s="838"/>
      <c r="R1682" s="838"/>
      <c r="S1682" s="838"/>
      <c r="U1682" s="371"/>
      <c r="Y1682" s="371" t="s">
        <v>99</v>
      </c>
      <c r="Z1682" s="837">
        <f t="shared" si="41"/>
        <v>0.76429999999998188</v>
      </c>
    </row>
    <row r="1683" spans="12:26" s="292" customFormat="1" x14ac:dyDescent="0.2">
      <c r="L1683" s="279"/>
      <c r="M1683" s="279"/>
      <c r="N1683" s="279"/>
      <c r="O1683" s="279"/>
      <c r="P1683" s="838"/>
      <c r="Q1683" s="838"/>
      <c r="R1683" s="838"/>
      <c r="S1683" s="838"/>
      <c r="U1683" s="371"/>
      <c r="Y1683" s="371" t="s">
        <v>99</v>
      </c>
      <c r="Z1683" s="837">
        <f t="shared" si="41"/>
        <v>0.76439999999998187</v>
      </c>
    </row>
    <row r="1684" spans="12:26" s="292" customFormat="1" x14ac:dyDescent="0.2">
      <c r="L1684" s="279"/>
      <c r="M1684" s="279"/>
      <c r="N1684" s="279"/>
      <c r="O1684" s="279"/>
      <c r="P1684" s="838"/>
      <c r="Q1684" s="838"/>
      <c r="R1684" s="838"/>
      <c r="S1684" s="838"/>
      <c r="U1684" s="371"/>
      <c r="Y1684" s="371" t="s">
        <v>99</v>
      </c>
      <c r="Z1684" s="837">
        <f t="shared" si="41"/>
        <v>0.76449999999998186</v>
      </c>
    </row>
    <row r="1685" spans="12:26" s="292" customFormat="1" x14ac:dyDescent="0.2">
      <c r="L1685" s="279"/>
      <c r="M1685" s="279"/>
      <c r="N1685" s="279"/>
      <c r="O1685" s="279"/>
      <c r="P1685" s="838"/>
      <c r="Q1685" s="838"/>
      <c r="R1685" s="838"/>
      <c r="S1685" s="838"/>
      <c r="U1685" s="371"/>
      <c r="Y1685" s="371" t="s">
        <v>99</v>
      </c>
      <c r="Z1685" s="837">
        <f t="shared" si="41"/>
        <v>0.76459999999998185</v>
      </c>
    </row>
    <row r="1686" spans="12:26" s="292" customFormat="1" x14ac:dyDescent="0.2">
      <c r="L1686" s="279"/>
      <c r="M1686" s="279"/>
      <c r="N1686" s="279"/>
      <c r="O1686" s="279"/>
      <c r="P1686" s="838"/>
      <c r="Q1686" s="838"/>
      <c r="R1686" s="838"/>
      <c r="S1686" s="838"/>
      <c r="U1686" s="371"/>
      <c r="Y1686" s="371" t="s">
        <v>99</v>
      </c>
      <c r="Z1686" s="837">
        <f t="shared" si="41"/>
        <v>0.76469999999998184</v>
      </c>
    </row>
    <row r="1687" spans="12:26" s="292" customFormat="1" x14ac:dyDescent="0.2">
      <c r="L1687" s="279"/>
      <c r="M1687" s="279"/>
      <c r="N1687" s="279"/>
      <c r="O1687" s="279"/>
      <c r="P1687" s="838"/>
      <c r="Q1687" s="838"/>
      <c r="R1687" s="838"/>
      <c r="S1687" s="838"/>
      <c r="U1687" s="371"/>
      <c r="Y1687" s="371" t="s">
        <v>99</v>
      </c>
      <c r="Z1687" s="837">
        <f t="shared" si="41"/>
        <v>0.76479999999998183</v>
      </c>
    </row>
    <row r="1688" spans="12:26" s="292" customFormat="1" x14ac:dyDescent="0.2">
      <c r="L1688" s="279"/>
      <c r="M1688" s="279"/>
      <c r="N1688" s="279"/>
      <c r="O1688" s="279"/>
      <c r="P1688" s="838"/>
      <c r="Q1688" s="838"/>
      <c r="R1688" s="838"/>
      <c r="S1688" s="838"/>
      <c r="U1688" s="371"/>
      <c r="Y1688" s="371" t="s">
        <v>99</v>
      </c>
      <c r="Z1688" s="837">
        <f t="shared" si="41"/>
        <v>0.76489999999998182</v>
      </c>
    </row>
    <row r="1689" spans="12:26" s="292" customFormat="1" x14ac:dyDescent="0.2">
      <c r="L1689" s="279"/>
      <c r="M1689" s="279"/>
      <c r="N1689" s="279"/>
      <c r="O1689" s="279"/>
      <c r="P1689" s="838"/>
      <c r="Q1689" s="838"/>
      <c r="R1689" s="838"/>
      <c r="S1689" s="838"/>
      <c r="U1689" s="371"/>
      <c r="Y1689" s="371" t="s">
        <v>99</v>
      </c>
      <c r="Z1689" s="837">
        <f t="shared" si="41"/>
        <v>0.76499999999998181</v>
      </c>
    </row>
    <row r="1690" spans="12:26" s="292" customFormat="1" x14ac:dyDescent="0.2">
      <c r="L1690" s="279"/>
      <c r="M1690" s="279"/>
      <c r="N1690" s="279"/>
      <c r="O1690" s="279"/>
      <c r="P1690" s="838"/>
      <c r="Q1690" s="838"/>
      <c r="R1690" s="838"/>
      <c r="S1690" s="838"/>
      <c r="U1690" s="371"/>
      <c r="Y1690" s="371" t="s">
        <v>99</v>
      </c>
      <c r="Z1690" s="837">
        <f t="shared" si="41"/>
        <v>0.76509999999998179</v>
      </c>
    </row>
    <row r="1691" spans="12:26" s="292" customFormat="1" x14ac:dyDescent="0.2">
      <c r="L1691" s="279"/>
      <c r="M1691" s="279"/>
      <c r="N1691" s="279"/>
      <c r="O1691" s="279"/>
      <c r="P1691" s="838"/>
      <c r="Q1691" s="838"/>
      <c r="R1691" s="838"/>
      <c r="S1691" s="838"/>
      <c r="U1691" s="371"/>
      <c r="Y1691" s="371" t="s">
        <v>99</v>
      </c>
      <c r="Z1691" s="837">
        <f t="shared" si="41"/>
        <v>0.76519999999998178</v>
      </c>
    </row>
    <row r="1692" spans="12:26" s="292" customFormat="1" x14ac:dyDescent="0.2">
      <c r="L1692" s="279"/>
      <c r="M1692" s="279"/>
      <c r="N1692" s="279"/>
      <c r="O1692" s="279"/>
      <c r="P1692" s="838"/>
      <c r="Q1692" s="838"/>
      <c r="R1692" s="838"/>
      <c r="S1692" s="838"/>
      <c r="U1692" s="371"/>
      <c r="Y1692" s="371" t="s">
        <v>99</v>
      </c>
      <c r="Z1692" s="837">
        <f t="shared" si="41"/>
        <v>0.76529999999998177</v>
      </c>
    </row>
    <row r="1693" spans="12:26" s="292" customFormat="1" x14ac:dyDescent="0.2">
      <c r="L1693" s="279"/>
      <c r="M1693" s="279"/>
      <c r="N1693" s="279"/>
      <c r="O1693" s="279"/>
      <c r="P1693" s="838"/>
      <c r="Q1693" s="838"/>
      <c r="R1693" s="838"/>
      <c r="S1693" s="838"/>
      <c r="U1693" s="371"/>
      <c r="Y1693" s="371" t="s">
        <v>99</v>
      </c>
      <c r="Z1693" s="837">
        <f t="shared" si="41"/>
        <v>0.76539999999998176</v>
      </c>
    </row>
    <row r="1694" spans="12:26" s="292" customFormat="1" x14ac:dyDescent="0.2">
      <c r="L1694" s="279"/>
      <c r="M1694" s="279"/>
      <c r="N1694" s="279"/>
      <c r="O1694" s="279"/>
      <c r="P1694" s="838"/>
      <c r="Q1694" s="838"/>
      <c r="R1694" s="838"/>
      <c r="S1694" s="838"/>
      <c r="U1694" s="371"/>
      <c r="Y1694" s="371" t="s">
        <v>99</v>
      </c>
      <c r="Z1694" s="837">
        <f t="shared" si="41"/>
        <v>0.76549999999998175</v>
      </c>
    </row>
    <row r="1695" spans="12:26" s="292" customFormat="1" x14ac:dyDescent="0.2">
      <c r="L1695" s="279"/>
      <c r="M1695" s="279"/>
      <c r="N1695" s="279"/>
      <c r="O1695" s="279"/>
      <c r="P1695" s="838"/>
      <c r="Q1695" s="838"/>
      <c r="R1695" s="838"/>
      <c r="S1695" s="838"/>
      <c r="U1695" s="371"/>
      <c r="Y1695" s="371" t="s">
        <v>99</v>
      </c>
      <c r="Z1695" s="837">
        <f t="shared" si="41"/>
        <v>0.76559999999998174</v>
      </c>
    </row>
    <row r="1696" spans="12:26" s="292" customFormat="1" x14ac:dyDescent="0.2">
      <c r="L1696" s="279"/>
      <c r="M1696" s="279"/>
      <c r="N1696" s="279"/>
      <c r="O1696" s="279"/>
      <c r="P1696" s="838"/>
      <c r="Q1696" s="838"/>
      <c r="R1696" s="838"/>
      <c r="S1696" s="838"/>
      <c r="U1696" s="371"/>
      <c r="Y1696" s="371" t="s">
        <v>99</v>
      </c>
      <c r="Z1696" s="837">
        <f t="shared" si="41"/>
        <v>0.76569999999998173</v>
      </c>
    </row>
    <row r="1697" spans="12:26" s="292" customFormat="1" x14ac:dyDescent="0.2">
      <c r="L1697" s="279"/>
      <c r="M1697" s="279"/>
      <c r="N1697" s="279"/>
      <c r="O1697" s="279"/>
      <c r="P1697" s="838"/>
      <c r="Q1697" s="838"/>
      <c r="R1697" s="838"/>
      <c r="S1697" s="838"/>
      <c r="U1697" s="371"/>
      <c r="Y1697" s="371" t="s">
        <v>99</v>
      </c>
      <c r="Z1697" s="837">
        <f t="shared" si="41"/>
        <v>0.76579999999998172</v>
      </c>
    </row>
    <row r="1698" spans="12:26" s="292" customFormat="1" x14ac:dyDescent="0.2">
      <c r="L1698" s="279"/>
      <c r="M1698" s="279"/>
      <c r="N1698" s="279"/>
      <c r="O1698" s="279"/>
      <c r="P1698" s="838"/>
      <c r="Q1698" s="838"/>
      <c r="R1698" s="838"/>
      <c r="S1698" s="838"/>
      <c r="U1698" s="371"/>
      <c r="Y1698" s="371" t="s">
        <v>99</v>
      </c>
      <c r="Z1698" s="837">
        <f t="shared" si="41"/>
        <v>0.76589999999998171</v>
      </c>
    </row>
    <row r="1699" spans="12:26" s="292" customFormat="1" x14ac:dyDescent="0.2">
      <c r="L1699" s="279"/>
      <c r="M1699" s="279"/>
      <c r="N1699" s="279"/>
      <c r="O1699" s="279"/>
      <c r="P1699" s="838"/>
      <c r="Q1699" s="838"/>
      <c r="R1699" s="838"/>
      <c r="S1699" s="838"/>
      <c r="U1699" s="371"/>
      <c r="Y1699" s="371" t="s">
        <v>99</v>
      </c>
      <c r="Z1699" s="837">
        <f t="shared" si="41"/>
        <v>0.7659999999999817</v>
      </c>
    </row>
    <row r="1700" spans="12:26" s="292" customFormat="1" x14ac:dyDescent="0.2">
      <c r="L1700" s="279"/>
      <c r="M1700" s="279"/>
      <c r="N1700" s="279"/>
      <c r="O1700" s="279"/>
      <c r="P1700" s="838"/>
      <c r="Q1700" s="838"/>
      <c r="R1700" s="838"/>
      <c r="S1700" s="838"/>
      <c r="U1700" s="371"/>
      <c r="Y1700" s="371" t="s">
        <v>99</v>
      </c>
      <c r="Z1700" s="837">
        <f t="shared" si="41"/>
        <v>0.76609999999998168</v>
      </c>
    </row>
    <row r="1701" spans="12:26" s="292" customFormat="1" x14ac:dyDescent="0.2">
      <c r="L1701" s="279"/>
      <c r="M1701" s="279"/>
      <c r="N1701" s="279"/>
      <c r="O1701" s="279"/>
      <c r="P1701" s="838"/>
      <c r="Q1701" s="838"/>
      <c r="R1701" s="838"/>
      <c r="S1701" s="838"/>
      <c r="U1701" s="371"/>
      <c r="Y1701" s="371" t="s">
        <v>99</v>
      </c>
      <c r="Z1701" s="837">
        <f t="shared" si="41"/>
        <v>0.76619999999998167</v>
      </c>
    </row>
    <row r="1702" spans="12:26" s="292" customFormat="1" x14ac:dyDescent="0.2">
      <c r="L1702" s="279"/>
      <c r="M1702" s="279"/>
      <c r="N1702" s="279"/>
      <c r="O1702" s="279"/>
      <c r="P1702" s="838"/>
      <c r="Q1702" s="838"/>
      <c r="R1702" s="838"/>
      <c r="S1702" s="838"/>
      <c r="U1702" s="371"/>
      <c r="Y1702" s="371" t="s">
        <v>99</v>
      </c>
      <c r="Z1702" s="837">
        <f t="shared" si="41"/>
        <v>0.76629999999998166</v>
      </c>
    </row>
    <row r="1703" spans="12:26" s="292" customFormat="1" x14ac:dyDescent="0.2">
      <c r="L1703" s="279"/>
      <c r="M1703" s="279"/>
      <c r="N1703" s="279"/>
      <c r="O1703" s="279"/>
      <c r="P1703" s="838"/>
      <c r="Q1703" s="838"/>
      <c r="R1703" s="838"/>
      <c r="S1703" s="838"/>
      <c r="U1703" s="371"/>
      <c r="Y1703" s="371" t="s">
        <v>99</v>
      </c>
      <c r="Z1703" s="837">
        <f t="shared" si="41"/>
        <v>0.76639999999998165</v>
      </c>
    </row>
    <row r="1704" spans="12:26" s="292" customFormat="1" x14ac:dyDescent="0.2">
      <c r="L1704" s="279"/>
      <c r="M1704" s="279"/>
      <c r="N1704" s="279"/>
      <c r="O1704" s="279"/>
      <c r="P1704" s="838"/>
      <c r="Q1704" s="838"/>
      <c r="R1704" s="838"/>
      <c r="S1704" s="838"/>
      <c r="U1704" s="371"/>
      <c r="Y1704" s="371" t="s">
        <v>99</v>
      </c>
      <c r="Z1704" s="837">
        <f t="shared" si="41"/>
        <v>0.76649999999998164</v>
      </c>
    </row>
    <row r="1705" spans="12:26" s="292" customFormat="1" x14ac:dyDescent="0.2">
      <c r="L1705" s="279"/>
      <c r="M1705" s="279"/>
      <c r="N1705" s="279"/>
      <c r="O1705" s="279"/>
      <c r="P1705" s="838"/>
      <c r="Q1705" s="838"/>
      <c r="R1705" s="838"/>
      <c r="S1705" s="838"/>
      <c r="U1705" s="371"/>
      <c r="Y1705" s="371" t="s">
        <v>99</v>
      </c>
      <c r="Z1705" s="837">
        <f t="shared" ref="Z1705:Z1768" si="42">SUM(Z1704+0.01%)</f>
        <v>0.76659999999998163</v>
      </c>
    </row>
    <row r="1706" spans="12:26" s="292" customFormat="1" x14ac:dyDescent="0.2">
      <c r="L1706" s="279"/>
      <c r="M1706" s="279"/>
      <c r="N1706" s="279"/>
      <c r="O1706" s="279"/>
      <c r="P1706" s="838"/>
      <c r="Q1706" s="838"/>
      <c r="R1706" s="838"/>
      <c r="S1706" s="838"/>
      <c r="U1706" s="371"/>
      <c r="Y1706" s="371" t="s">
        <v>99</v>
      </c>
      <c r="Z1706" s="837">
        <f t="shared" si="42"/>
        <v>0.76669999999998162</v>
      </c>
    </row>
    <row r="1707" spans="12:26" s="292" customFormat="1" x14ac:dyDescent="0.2">
      <c r="L1707" s="279"/>
      <c r="M1707" s="279"/>
      <c r="N1707" s="279"/>
      <c r="O1707" s="279"/>
      <c r="P1707" s="838"/>
      <c r="Q1707" s="838"/>
      <c r="R1707" s="838"/>
      <c r="S1707" s="838"/>
      <c r="U1707" s="371"/>
      <c r="Y1707" s="371" t="s">
        <v>99</v>
      </c>
      <c r="Z1707" s="837">
        <f t="shared" si="42"/>
        <v>0.76679999999998161</v>
      </c>
    </row>
    <row r="1708" spans="12:26" s="292" customFormat="1" x14ac:dyDescent="0.2">
      <c r="L1708" s="279"/>
      <c r="M1708" s="279"/>
      <c r="N1708" s="279"/>
      <c r="O1708" s="279"/>
      <c r="P1708" s="838"/>
      <c r="Q1708" s="838"/>
      <c r="R1708" s="838"/>
      <c r="S1708" s="838"/>
      <c r="U1708" s="371"/>
      <c r="Y1708" s="371" t="s">
        <v>99</v>
      </c>
      <c r="Z1708" s="837">
        <f t="shared" si="42"/>
        <v>0.7668999999999816</v>
      </c>
    </row>
    <row r="1709" spans="12:26" s="292" customFormat="1" x14ac:dyDescent="0.2">
      <c r="L1709" s="279"/>
      <c r="M1709" s="279"/>
      <c r="N1709" s="279"/>
      <c r="O1709" s="279"/>
      <c r="P1709" s="838"/>
      <c r="Q1709" s="838"/>
      <c r="R1709" s="838"/>
      <c r="S1709" s="838"/>
      <c r="U1709" s="371"/>
      <c r="Y1709" s="371" t="s">
        <v>99</v>
      </c>
      <c r="Z1709" s="837">
        <f t="shared" si="42"/>
        <v>0.76699999999998159</v>
      </c>
    </row>
    <row r="1710" spans="12:26" s="292" customFormat="1" x14ac:dyDescent="0.2">
      <c r="L1710" s="279"/>
      <c r="M1710" s="279"/>
      <c r="N1710" s="279"/>
      <c r="O1710" s="279"/>
      <c r="P1710" s="838"/>
      <c r="Q1710" s="838"/>
      <c r="R1710" s="838"/>
      <c r="S1710" s="838"/>
      <c r="U1710" s="371"/>
      <c r="Y1710" s="371" t="s">
        <v>99</v>
      </c>
      <c r="Z1710" s="837">
        <f t="shared" si="42"/>
        <v>0.76709999999998157</v>
      </c>
    </row>
    <row r="1711" spans="12:26" s="292" customFormat="1" x14ac:dyDescent="0.2">
      <c r="L1711" s="279"/>
      <c r="M1711" s="279"/>
      <c r="N1711" s="279"/>
      <c r="O1711" s="279"/>
      <c r="P1711" s="838"/>
      <c r="Q1711" s="838"/>
      <c r="R1711" s="838"/>
      <c r="S1711" s="838"/>
      <c r="U1711" s="371"/>
      <c r="Y1711" s="371" t="s">
        <v>99</v>
      </c>
      <c r="Z1711" s="837">
        <f t="shared" si="42"/>
        <v>0.76719999999998156</v>
      </c>
    </row>
    <row r="1712" spans="12:26" s="292" customFormat="1" x14ac:dyDescent="0.2">
      <c r="L1712" s="279"/>
      <c r="M1712" s="279"/>
      <c r="N1712" s="279"/>
      <c r="O1712" s="279"/>
      <c r="P1712" s="838"/>
      <c r="Q1712" s="838"/>
      <c r="R1712" s="838"/>
      <c r="S1712" s="838"/>
      <c r="U1712" s="371"/>
      <c r="Y1712" s="371" t="s">
        <v>99</v>
      </c>
      <c r="Z1712" s="837">
        <f t="shared" si="42"/>
        <v>0.76729999999998155</v>
      </c>
    </row>
    <row r="1713" spans="12:26" s="292" customFormat="1" x14ac:dyDescent="0.2">
      <c r="L1713" s="279"/>
      <c r="M1713" s="279"/>
      <c r="N1713" s="279"/>
      <c r="O1713" s="279"/>
      <c r="P1713" s="838"/>
      <c r="Q1713" s="838"/>
      <c r="R1713" s="838"/>
      <c r="S1713" s="838"/>
      <c r="U1713" s="371"/>
      <c r="Y1713" s="371" t="s">
        <v>99</v>
      </c>
      <c r="Z1713" s="837">
        <f t="shared" si="42"/>
        <v>0.76739999999998154</v>
      </c>
    </row>
    <row r="1714" spans="12:26" s="292" customFormat="1" x14ac:dyDescent="0.2">
      <c r="L1714" s="279"/>
      <c r="M1714" s="279"/>
      <c r="N1714" s="279"/>
      <c r="O1714" s="279"/>
      <c r="P1714" s="838"/>
      <c r="Q1714" s="838"/>
      <c r="R1714" s="838"/>
      <c r="S1714" s="838"/>
      <c r="U1714" s="371"/>
      <c r="Y1714" s="371" t="s">
        <v>99</v>
      </c>
      <c r="Z1714" s="837">
        <f t="shared" si="42"/>
        <v>0.76749999999998153</v>
      </c>
    </row>
    <row r="1715" spans="12:26" s="292" customFormat="1" x14ac:dyDescent="0.2">
      <c r="L1715" s="279"/>
      <c r="M1715" s="279"/>
      <c r="N1715" s="279"/>
      <c r="O1715" s="279"/>
      <c r="P1715" s="838"/>
      <c r="Q1715" s="838"/>
      <c r="R1715" s="838"/>
      <c r="S1715" s="838"/>
      <c r="U1715" s="371"/>
      <c r="Y1715" s="371" t="s">
        <v>99</v>
      </c>
      <c r="Z1715" s="837">
        <f t="shared" si="42"/>
        <v>0.76759999999998152</v>
      </c>
    </row>
    <row r="1716" spans="12:26" s="292" customFormat="1" x14ac:dyDescent="0.2">
      <c r="L1716" s="279"/>
      <c r="M1716" s="279"/>
      <c r="N1716" s="279"/>
      <c r="O1716" s="279"/>
      <c r="P1716" s="838"/>
      <c r="Q1716" s="838"/>
      <c r="R1716" s="838"/>
      <c r="S1716" s="838"/>
      <c r="U1716" s="371"/>
      <c r="Y1716" s="371" t="s">
        <v>99</v>
      </c>
      <c r="Z1716" s="837">
        <f t="shared" si="42"/>
        <v>0.76769999999998151</v>
      </c>
    </row>
    <row r="1717" spans="12:26" s="292" customFormat="1" x14ac:dyDescent="0.2">
      <c r="L1717" s="279"/>
      <c r="M1717" s="279"/>
      <c r="N1717" s="279"/>
      <c r="O1717" s="279"/>
      <c r="P1717" s="838"/>
      <c r="Q1717" s="838"/>
      <c r="R1717" s="838"/>
      <c r="S1717" s="838"/>
      <c r="U1717" s="371"/>
      <c r="Y1717" s="371" t="s">
        <v>99</v>
      </c>
      <c r="Z1717" s="837">
        <f t="shared" si="42"/>
        <v>0.7677999999999815</v>
      </c>
    </row>
    <row r="1718" spans="12:26" s="292" customFormat="1" x14ac:dyDescent="0.2">
      <c r="L1718" s="279"/>
      <c r="M1718" s="279"/>
      <c r="N1718" s="279"/>
      <c r="O1718" s="279"/>
      <c r="P1718" s="838"/>
      <c r="Q1718" s="838"/>
      <c r="R1718" s="838"/>
      <c r="S1718" s="838"/>
      <c r="U1718" s="371"/>
      <c r="Y1718" s="371" t="s">
        <v>99</v>
      </c>
      <c r="Z1718" s="837">
        <f t="shared" si="42"/>
        <v>0.76789999999998149</v>
      </c>
    </row>
    <row r="1719" spans="12:26" s="292" customFormat="1" x14ac:dyDescent="0.2">
      <c r="L1719" s="279"/>
      <c r="M1719" s="279"/>
      <c r="N1719" s="279"/>
      <c r="O1719" s="279"/>
      <c r="P1719" s="838"/>
      <c r="Q1719" s="838"/>
      <c r="R1719" s="838"/>
      <c r="S1719" s="838"/>
      <c r="U1719" s="371"/>
      <c r="Y1719" s="371" t="s">
        <v>99</v>
      </c>
      <c r="Z1719" s="837">
        <f t="shared" si="42"/>
        <v>0.76799999999998148</v>
      </c>
    </row>
    <row r="1720" spans="12:26" s="292" customFormat="1" x14ac:dyDescent="0.2">
      <c r="L1720" s="279"/>
      <c r="M1720" s="279"/>
      <c r="N1720" s="279"/>
      <c r="O1720" s="279"/>
      <c r="P1720" s="838"/>
      <c r="Q1720" s="838"/>
      <c r="R1720" s="838"/>
      <c r="S1720" s="838"/>
      <c r="U1720" s="371"/>
      <c r="Y1720" s="371" t="s">
        <v>99</v>
      </c>
      <c r="Z1720" s="837">
        <f t="shared" si="42"/>
        <v>0.76809999999998146</v>
      </c>
    </row>
    <row r="1721" spans="12:26" s="292" customFormat="1" x14ac:dyDescent="0.2">
      <c r="L1721" s="279"/>
      <c r="M1721" s="279"/>
      <c r="N1721" s="279"/>
      <c r="O1721" s="279"/>
      <c r="P1721" s="838"/>
      <c r="Q1721" s="838"/>
      <c r="R1721" s="838"/>
      <c r="S1721" s="838"/>
      <c r="U1721" s="371"/>
      <c r="Y1721" s="371" t="s">
        <v>99</v>
      </c>
      <c r="Z1721" s="837">
        <f t="shared" si="42"/>
        <v>0.76819999999998145</v>
      </c>
    </row>
    <row r="1722" spans="12:26" s="292" customFormat="1" x14ac:dyDescent="0.2">
      <c r="L1722" s="279"/>
      <c r="M1722" s="279"/>
      <c r="N1722" s="279"/>
      <c r="O1722" s="279"/>
      <c r="P1722" s="838"/>
      <c r="Q1722" s="838"/>
      <c r="R1722" s="838"/>
      <c r="S1722" s="838"/>
      <c r="U1722" s="371"/>
      <c r="Y1722" s="371" t="s">
        <v>99</v>
      </c>
      <c r="Z1722" s="837">
        <f t="shared" si="42"/>
        <v>0.76829999999998144</v>
      </c>
    </row>
    <row r="1723" spans="12:26" s="292" customFormat="1" x14ac:dyDescent="0.2">
      <c r="L1723" s="279"/>
      <c r="M1723" s="279"/>
      <c r="N1723" s="279"/>
      <c r="O1723" s="279"/>
      <c r="P1723" s="838"/>
      <c r="Q1723" s="838"/>
      <c r="R1723" s="838"/>
      <c r="S1723" s="838"/>
      <c r="U1723" s="371"/>
      <c r="Y1723" s="371" t="s">
        <v>99</v>
      </c>
      <c r="Z1723" s="837">
        <f t="shared" si="42"/>
        <v>0.76839999999998143</v>
      </c>
    </row>
    <row r="1724" spans="12:26" s="292" customFormat="1" x14ac:dyDescent="0.2">
      <c r="L1724" s="279"/>
      <c r="M1724" s="279"/>
      <c r="N1724" s="279"/>
      <c r="O1724" s="279"/>
      <c r="P1724" s="838"/>
      <c r="Q1724" s="838"/>
      <c r="R1724" s="838"/>
      <c r="S1724" s="838"/>
      <c r="U1724" s="371"/>
      <c r="Y1724" s="371" t="s">
        <v>99</v>
      </c>
      <c r="Z1724" s="837">
        <f t="shared" si="42"/>
        <v>0.76849999999998142</v>
      </c>
    </row>
    <row r="1725" spans="12:26" s="292" customFormat="1" x14ac:dyDescent="0.2">
      <c r="L1725" s="279"/>
      <c r="M1725" s="279"/>
      <c r="N1725" s="279"/>
      <c r="O1725" s="279"/>
      <c r="P1725" s="838"/>
      <c r="Q1725" s="838"/>
      <c r="R1725" s="838"/>
      <c r="S1725" s="838"/>
      <c r="U1725" s="371"/>
      <c r="Y1725" s="371" t="s">
        <v>99</v>
      </c>
      <c r="Z1725" s="837">
        <f t="shared" si="42"/>
        <v>0.76859999999998141</v>
      </c>
    </row>
    <row r="1726" spans="12:26" s="292" customFormat="1" x14ac:dyDescent="0.2">
      <c r="L1726" s="279"/>
      <c r="M1726" s="279"/>
      <c r="N1726" s="279"/>
      <c r="O1726" s="279"/>
      <c r="P1726" s="838"/>
      <c r="Q1726" s="838"/>
      <c r="R1726" s="838"/>
      <c r="S1726" s="838"/>
      <c r="U1726" s="371"/>
      <c r="Y1726" s="371" t="s">
        <v>99</v>
      </c>
      <c r="Z1726" s="837">
        <f t="shared" si="42"/>
        <v>0.7686999999999814</v>
      </c>
    </row>
    <row r="1727" spans="12:26" s="292" customFormat="1" x14ac:dyDescent="0.2">
      <c r="L1727" s="279"/>
      <c r="M1727" s="279"/>
      <c r="N1727" s="279"/>
      <c r="O1727" s="279"/>
      <c r="P1727" s="838"/>
      <c r="Q1727" s="838"/>
      <c r="R1727" s="838"/>
      <c r="S1727" s="838"/>
      <c r="U1727" s="371"/>
      <c r="Y1727" s="371" t="s">
        <v>99</v>
      </c>
      <c r="Z1727" s="837">
        <f t="shared" si="42"/>
        <v>0.76879999999998139</v>
      </c>
    </row>
    <row r="1728" spans="12:26" s="292" customFormat="1" x14ac:dyDescent="0.2">
      <c r="L1728" s="279"/>
      <c r="M1728" s="279"/>
      <c r="N1728" s="279"/>
      <c r="O1728" s="279"/>
      <c r="P1728" s="838"/>
      <c r="Q1728" s="838"/>
      <c r="R1728" s="838"/>
      <c r="S1728" s="838"/>
      <c r="U1728" s="371"/>
      <c r="Y1728" s="371" t="s">
        <v>99</v>
      </c>
      <c r="Z1728" s="837">
        <f t="shared" si="42"/>
        <v>0.76889999999998138</v>
      </c>
    </row>
    <row r="1729" spans="12:26" s="292" customFormat="1" x14ac:dyDescent="0.2">
      <c r="L1729" s="279"/>
      <c r="M1729" s="279"/>
      <c r="N1729" s="279"/>
      <c r="O1729" s="279"/>
      <c r="P1729" s="838"/>
      <c r="Q1729" s="838"/>
      <c r="R1729" s="838"/>
      <c r="S1729" s="838"/>
      <c r="U1729" s="371"/>
      <c r="Y1729" s="371" t="s">
        <v>99</v>
      </c>
      <c r="Z1729" s="837">
        <f t="shared" si="42"/>
        <v>0.76899999999998137</v>
      </c>
    </row>
    <row r="1730" spans="12:26" s="292" customFormat="1" x14ac:dyDescent="0.2">
      <c r="L1730" s="279"/>
      <c r="M1730" s="279"/>
      <c r="N1730" s="279"/>
      <c r="O1730" s="279"/>
      <c r="P1730" s="838"/>
      <c r="Q1730" s="838"/>
      <c r="R1730" s="838"/>
      <c r="S1730" s="838"/>
      <c r="U1730" s="371"/>
      <c r="Y1730" s="371" t="s">
        <v>99</v>
      </c>
      <c r="Z1730" s="837">
        <f t="shared" si="42"/>
        <v>0.76909999999998135</v>
      </c>
    </row>
    <row r="1731" spans="12:26" s="292" customFormat="1" x14ac:dyDescent="0.2">
      <c r="L1731" s="279"/>
      <c r="M1731" s="279"/>
      <c r="N1731" s="279"/>
      <c r="O1731" s="279"/>
      <c r="P1731" s="838"/>
      <c r="Q1731" s="838"/>
      <c r="R1731" s="838"/>
      <c r="S1731" s="838"/>
      <c r="U1731" s="371"/>
      <c r="Y1731" s="371" t="s">
        <v>99</v>
      </c>
      <c r="Z1731" s="837">
        <f t="shared" si="42"/>
        <v>0.76919999999998134</v>
      </c>
    </row>
    <row r="1732" spans="12:26" s="292" customFormat="1" x14ac:dyDescent="0.2">
      <c r="L1732" s="279"/>
      <c r="M1732" s="279"/>
      <c r="N1732" s="279"/>
      <c r="O1732" s="279"/>
      <c r="P1732" s="838"/>
      <c r="Q1732" s="838"/>
      <c r="R1732" s="838"/>
      <c r="S1732" s="838"/>
      <c r="U1732" s="371"/>
      <c r="Y1732" s="371" t="s">
        <v>99</v>
      </c>
      <c r="Z1732" s="837">
        <f t="shared" si="42"/>
        <v>0.76929999999998133</v>
      </c>
    </row>
    <row r="1733" spans="12:26" s="292" customFormat="1" x14ac:dyDescent="0.2">
      <c r="L1733" s="279"/>
      <c r="M1733" s="279"/>
      <c r="N1733" s="279"/>
      <c r="O1733" s="279"/>
      <c r="P1733" s="838"/>
      <c r="Q1733" s="838"/>
      <c r="R1733" s="838"/>
      <c r="S1733" s="838"/>
      <c r="U1733" s="371"/>
      <c r="Y1733" s="371" t="s">
        <v>99</v>
      </c>
      <c r="Z1733" s="837">
        <f t="shared" si="42"/>
        <v>0.76939999999998132</v>
      </c>
    </row>
    <row r="1734" spans="12:26" s="292" customFormat="1" x14ac:dyDescent="0.2">
      <c r="L1734" s="279"/>
      <c r="M1734" s="279"/>
      <c r="N1734" s="279"/>
      <c r="O1734" s="279"/>
      <c r="P1734" s="838"/>
      <c r="Q1734" s="838"/>
      <c r="R1734" s="838"/>
      <c r="S1734" s="838"/>
      <c r="U1734" s="371"/>
      <c r="Y1734" s="371" t="s">
        <v>99</v>
      </c>
      <c r="Z1734" s="837">
        <f t="shared" si="42"/>
        <v>0.76949999999998131</v>
      </c>
    </row>
    <row r="1735" spans="12:26" s="292" customFormat="1" x14ac:dyDescent="0.2">
      <c r="L1735" s="279"/>
      <c r="M1735" s="279"/>
      <c r="N1735" s="279"/>
      <c r="O1735" s="279"/>
      <c r="P1735" s="838"/>
      <c r="Q1735" s="838"/>
      <c r="R1735" s="838"/>
      <c r="S1735" s="838"/>
      <c r="U1735" s="371"/>
      <c r="Y1735" s="371" t="s">
        <v>99</v>
      </c>
      <c r="Z1735" s="837">
        <f t="shared" si="42"/>
        <v>0.7695999999999813</v>
      </c>
    </row>
    <row r="1736" spans="12:26" s="292" customFormat="1" x14ac:dyDescent="0.2">
      <c r="L1736" s="279"/>
      <c r="M1736" s="279"/>
      <c r="N1736" s="279"/>
      <c r="O1736" s="279"/>
      <c r="P1736" s="838"/>
      <c r="Q1736" s="838"/>
      <c r="R1736" s="838"/>
      <c r="S1736" s="838"/>
      <c r="U1736" s="371"/>
      <c r="Y1736" s="371" t="s">
        <v>99</v>
      </c>
      <c r="Z1736" s="837">
        <f t="shared" si="42"/>
        <v>0.76969999999998129</v>
      </c>
    </row>
    <row r="1737" spans="12:26" s="292" customFormat="1" x14ac:dyDescent="0.2">
      <c r="L1737" s="279"/>
      <c r="M1737" s="279"/>
      <c r="N1737" s="279"/>
      <c r="O1737" s="279"/>
      <c r="P1737" s="838"/>
      <c r="Q1737" s="838"/>
      <c r="R1737" s="838"/>
      <c r="S1737" s="838"/>
      <c r="U1737" s="371"/>
      <c r="Y1737" s="371" t="s">
        <v>99</v>
      </c>
      <c r="Z1737" s="837">
        <f t="shared" si="42"/>
        <v>0.76979999999998128</v>
      </c>
    </row>
    <row r="1738" spans="12:26" s="292" customFormat="1" x14ac:dyDescent="0.2">
      <c r="L1738" s="279"/>
      <c r="M1738" s="279"/>
      <c r="N1738" s="279"/>
      <c r="O1738" s="279"/>
      <c r="P1738" s="838"/>
      <c r="Q1738" s="838"/>
      <c r="R1738" s="838"/>
      <c r="S1738" s="838"/>
      <c r="U1738" s="371"/>
      <c r="Y1738" s="371" t="s">
        <v>99</v>
      </c>
      <c r="Z1738" s="837">
        <f t="shared" si="42"/>
        <v>0.76989999999998127</v>
      </c>
    </row>
    <row r="1739" spans="12:26" s="292" customFormat="1" x14ac:dyDescent="0.2">
      <c r="L1739" s="279"/>
      <c r="M1739" s="279"/>
      <c r="N1739" s="279"/>
      <c r="O1739" s="279"/>
      <c r="P1739" s="838"/>
      <c r="Q1739" s="838"/>
      <c r="R1739" s="838"/>
      <c r="S1739" s="838"/>
      <c r="U1739" s="371"/>
      <c r="Y1739" s="371" t="s">
        <v>99</v>
      </c>
      <c r="Z1739" s="837">
        <f t="shared" si="42"/>
        <v>0.76999999999998125</v>
      </c>
    </row>
    <row r="1740" spans="12:26" s="292" customFormat="1" x14ac:dyDescent="0.2">
      <c r="L1740" s="279"/>
      <c r="M1740" s="279"/>
      <c r="N1740" s="279"/>
      <c r="O1740" s="279"/>
      <c r="P1740" s="838"/>
      <c r="Q1740" s="838"/>
      <c r="R1740" s="838"/>
      <c r="S1740" s="838"/>
      <c r="U1740" s="371"/>
      <c r="Y1740" s="371" t="s">
        <v>99</v>
      </c>
      <c r="Z1740" s="837">
        <f t="shared" si="42"/>
        <v>0.77009999999998124</v>
      </c>
    </row>
    <row r="1741" spans="12:26" s="292" customFormat="1" x14ac:dyDescent="0.2">
      <c r="L1741" s="279"/>
      <c r="M1741" s="279"/>
      <c r="N1741" s="279"/>
      <c r="O1741" s="279"/>
      <c r="P1741" s="838"/>
      <c r="Q1741" s="838"/>
      <c r="R1741" s="838"/>
      <c r="S1741" s="838"/>
      <c r="U1741" s="371"/>
      <c r="Y1741" s="371" t="s">
        <v>99</v>
      </c>
      <c r="Z1741" s="837">
        <f t="shared" si="42"/>
        <v>0.77019999999998123</v>
      </c>
    </row>
    <row r="1742" spans="12:26" s="292" customFormat="1" x14ac:dyDescent="0.2">
      <c r="L1742" s="279"/>
      <c r="M1742" s="279"/>
      <c r="N1742" s="279"/>
      <c r="O1742" s="279"/>
      <c r="P1742" s="838"/>
      <c r="Q1742" s="838"/>
      <c r="R1742" s="838"/>
      <c r="S1742" s="838"/>
      <c r="U1742" s="371"/>
      <c r="Y1742" s="371" t="s">
        <v>99</v>
      </c>
      <c r="Z1742" s="837">
        <f t="shared" si="42"/>
        <v>0.77029999999998122</v>
      </c>
    </row>
    <row r="1743" spans="12:26" s="292" customFormat="1" x14ac:dyDescent="0.2">
      <c r="L1743" s="279"/>
      <c r="M1743" s="279"/>
      <c r="N1743" s="279"/>
      <c r="O1743" s="279"/>
      <c r="P1743" s="838"/>
      <c r="Q1743" s="838"/>
      <c r="R1743" s="838"/>
      <c r="S1743" s="838"/>
      <c r="U1743" s="371"/>
      <c r="Y1743" s="371" t="s">
        <v>99</v>
      </c>
      <c r="Z1743" s="837">
        <f t="shared" si="42"/>
        <v>0.77039999999998121</v>
      </c>
    </row>
    <row r="1744" spans="12:26" s="292" customFormat="1" x14ac:dyDescent="0.2">
      <c r="L1744" s="279"/>
      <c r="M1744" s="279"/>
      <c r="N1744" s="279"/>
      <c r="O1744" s="279"/>
      <c r="P1744" s="838"/>
      <c r="Q1744" s="838"/>
      <c r="R1744" s="838"/>
      <c r="S1744" s="838"/>
      <c r="U1744" s="371"/>
      <c r="Y1744" s="371" t="s">
        <v>99</v>
      </c>
      <c r="Z1744" s="837">
        <f t="shared" si="42"/>
        <v>0.7704999999999812</v>
      </c>
    </row>
    <row r="1745" spans="12:26" s="292" customFormat="1" x14ac:dyDescent="0.2">
      <c r="L1745" s="279"/>
      <c r="M1745" s="279"/>
      <c r="N1745" s="279"/>
      <c r="O1745" s="279"/>
      <c r="P1745" s="838"/>
      <c r="Q1745" s="838"/>
      <c r="R1745" s="838"/>
      <c r="S1745" s="838"/>
      <c r="U1745" s="371"/>
      <c r="Y1745" s="371" t="s">
        <v>99</v>
      </c>
      <c r="Z1745" s="837">
        <f t="shared" si="42"/>
        <v>0.77059999999998119</v>
      </c>
    </row>
    <row r="1746" spans="12:26" s="292" customFormat="1" x14ac:dyDescent="0.2">
      <c r="L1746" s="279"/>
      <c r="M1746" s="279"/>
      <c r="N1746" s="279"/>
      <c r="O1746" s="279"/>
      <c r="P1746" s="838"/>
      <c r="Q1746" s="838"/>
      <c r="R1746" s="838"/>
      <c r="S1746" s="838"/>
      <c r="U1746" s="371"/>
      <c r="Y1746" s="371" t="s">
        <v>99</v>
      </c>
      <c r="Z1746" s="837">
        <f t="shared" si="42"/>
        <v>0.77069999999998118</v>
      </c>
    </row>
    <row r="1747" spans="12:26" s="292" customFormat="1" x14ac:dyDescent="0.2">
      <c r="L1747" s="279"/>
      <c r="M1747" s="279"/>
      <c r="N1747" s="279"/>
      <c r="O1747" s="279"/>
      <c r="P1747" s="838"/>
      <c r="Q1747" s="838"/>
      <c r="R1747" s="838"/>
      <c r="S1747" s="838"/>
      <c r="U1747" s="371"/>
      <c r="Y1747" s="371" t="s">
        <v>99</v>
      </c>
      <c r="Z1747" s="837">
        <f t="shared" si="42"/>
        <v>0.77079999999998117</v>
      </c>
    </row>
    <row r="1748" spans="12:26" s="292" customFormat="1" x14ac:dyDescent="0.2">
      <c r="L1748" s="279"/>
      <c r="M1748" s="279"/>
      <c r="N1748" s="279"/>
      <c r="O1748" s="279"/>
      <c r="P1748" s="838"/>
      <c r="Q1748" s="838"/>
      <c r="R1748" s="838"/>
      <c r="S1748" s="838"/>
      <c r="U1748" s="371"/>
      <c r="Y1748" s="371" t="s">
        <v>99</v>
      </c>
      <c r="Z1748" s="837">
        <f t="shared" si="42"/>
        <v>0.77089999999998116</v>
      </c>
    </row>
    <row r="1749" spans="12:26" s="292" customFormat="1" x14ac:dyDescent="0.2">
      <c r="L1749" s="279"/>
      <c r="M1749" s="279"/>
      <c r="N1749" s="279"/>
      <c r="O1749" s="279"/>
      <c r="P1749" s="838"/>
      <c r="Q1749" s="838"/>
      <c r="R1749" s="838"/>
      <c r="S1749" s="838"/>
      <c r="U1749" s="371"/>
      <c r="Y1749" s="371" t="s">
        <v>99</v>
      </c>
      <c r="Z1749" s="837">
        <f t="shared" si="42"/>
        <v>0.77099999999998114</v>
      </c>
    </row>
    <row r="1750" spans="12:26" s="292" customFormat="1" x14ac:dyDescent="0.2">
      <c r="L1750" s="279"/>
      <c r="M1750" s="279"/>
      <c r="N1750" s="279"/>
      <c r="O1750" s="279"/>
      <c r="P1750" s="838"/>
      <c r="Q1750" s="838"/>
      <c r="R1750" s="838"/>
      <c r="S1750" s="838"/>
      <c r="U1750" s="371"/>
      <c r="Y1750" s="371" t="s">
        <v>99</v>
      </c>
      <c r="Z1750" s="837">
        <f t="shared" si="42"/>
        <v>0.77109999999998113</v>
      </c>
    </row>
    <row r="1751" spans="12:26" s="292" customFormat="1" x14ac:dyDescent="0.2">
      <c r="L1751" s="279"/>
      <c r="M1751" s="279"/>
      <c r="N1751" s="279"/>
      <c r="O1751" s="279"/>
      <c r="P1751" s="838"/>
      <c r="Q1751" s="838"/>
      <c r="R1751" s="838"/>
      <c r="S1751" s="838"/>
      <c r="U1751" s="371"/>
      <c r="Y1751" s="371" t="s">
        <v>99</v>
      </c>
      <c r="Z1751" s="837">
        <f t="shared" si="42"/>
        <v>0.77119999999998112</v>
      </c>
    </row>
    <row r="1752" spans="12:26" s="292" customFormat="1" x14ac:dyDescent="0.2">
      <c r="L1752" s="279"/>
      <c r="M1752" s="279"/>
      <c r="N1752" s="279"/>
      <c r="O1752" s="279"/>
      <c r="P1752" s="838"/>
      <c r="Q1752" s="838"/>
      <c r="R1752" s="838"/>
      <c r="S1752" s="838"/>
      <c r="U1752" s="371"/>
      <c r="Y1752" s="371" t="s">
        <v>99</v>
      </c>
      <c r="Z1752" s="837">
        <f t="shared" si="42"/>
        <v>0.77129999999998111</v>
      </c>
    </row>
    <row r="1753" spans="12:26" s="292" customFormat="1" x14ac:dyDescent="0.2">
      <c r="L1753" s="279"/>
      <c r="M1753" s="279"/>
      <c r="N1753" s="279"/>
      <c r="O1753" s="279"/>
      <c r="P1753" s="838"/>
      <c r="Q1753" s="838"/>
      <c r="R1753" s="838"/>
      <c r="S1753" s="838"/>
      <c r="U1753" s="371"/>
      <c r="Y1753" s="371" t="s">
        <v>99</v>
      </c>
      <c r="Z1753" s="837">
        <f t="shared" si="42"/>
        <v>0.7713999999999811</v>
      </c>
    </row>
    <row r="1754" spans="12:26" s="292" customFormat="1" x14ac:dyDescent="0.2">
      <c r="L1754" s="279"/>
      <c r="M1754" s="279"/>
      <c r="N1754" s="279"/>
      <c r="O1754" s="279"/>
      <c r="P1754" s="838"/>
      <c r="Q1754" s="838"/>
      <c r="R1754" s="838"/>
      <c r="S1754" s="838"/>
      <c r="U1754" s="371"/>
      <c r="Y1754" s="371" t="s">
        <v>99</v>
      </c>
      <c r="Z1754" s="837">
        <f t="shared" si="42"/>
        <v>0.77149999999998109</v>
      </c>
    </row>
    <row r="1755" spans="12:26" s="292" customFormat="1" x14ac:dyDescent="0.2">
      <c r="L1755" s="279"/>
      <c r="M1755" s="279"/>
      <c r="N1755" s="279"/>
      <c r="O1755" s="279"/>
      <c r="P1755" s="838"/>
      <c r="Q1755" s="838"/>
      <c r="R1755" s="838"/>
      <c r="S1755" s="838"/>
      <c r="U1755" s="371"/>
      <c r="Y1755" s="371" t="s">
        <v>99</v>
      </c>
      <c r="Z1755" s="837">
        <f t="shared" si="42"/>
        <v>0.77159999999998108</v>
      </c>
    </row>
    <row r="1756" spans="12:26" s="292" customFormat="1" x14ac:dyDescent="0.2">
      <c r="L1756" s="279"/>
      <c r="M1756" s="279"/>
      <c r="N1756" s="279"/>
      <c r="O1756" s="279"/>
      <c r="P1756" s="838"/>
      <c r="Q1756" s="838"/>
      <c r="R1756" s="838"/>
      <c r="S1756" s="838"/>
      <c r="U1756" s="371"/>
      <c r="Y1756" s="371" t="s">
        <v>99</v>
      </c>
      <c r="Z1756" s="837">
        <f t="shared" si="42"/>
        <v>0.77169999999998107</v>
      </c>
    </row>
    <row r="1757" spans="12:26" s="292" customFormat="1" x14ac:dyDescent="0.2">
      <c r="L1757" s="279"/>
      <c r="M1757" s="279"/>
      <c r="N1757" s="279"/>
      <c r="O1757" s="279"/>
      <c r="P1757" s="838"/>
      <c r="Q1757" s="838"/>
      <c r="R1757" s="838"/>
      <c r="S1757" s="838"/>
      <c r="U1757" s="371"/>
      <c r="Y1757" s="371" t="s">
        <v>99</v>
      </c>
      <c r="Z1757" s="837">
        <f t="shared" si="42"/>
        <v>0.77179999999998106</v>
      </c>
    </row>
    <row r="1758" spans="12:26" s="292" customFormat="1" x14ac:dyDescent="0.2">
      <c r="L1758" s="279"/>
      <c r="M1758" s="279"/>
      <c r="N1758" s="279"/>
      <c r="O1758" s="279"/>
      <c r="P1758" s="838"/>
      <c r="Q1758" s="838"/>
      <c r="R1758" s="838"/>
      <c r="S1758" s="838"/>
      <c r="U1758" s="371"/>
      <c r="Y1758" s="371" t="s">
        <v>99</v>
      </c>
      <c r="Z1758" s="837">
        <f t="shared" si="42"/>
        <v>0.77189999999998105</v>
      </c>
    </row>
    <row r="1759" spans="12:26" s="292" customFormat="1" x14ac:dyDescent="0.2">
      <c r="L1759" s="279"/>
      <c r="M1759" s="279"/>
      <c r="N1759" s="279"/>
      <c r="O1759" s="279"/>
      <c r="P1759" s="838"/>
      <c r="Q1759" s="838"/>
      <c r="R1759" s="838"/>
      <c r="S1759" s="838"/>
      <c r="U1759" s="371"/>
      <c r="Y1759" s="371" t="s">
        <v>99</v>
      </c>
      <c r="Z1759" s="837">
        <f t="shared" si="42"/>
        <v>0.77199999999998103</v>
      </c>
    </row>
    <row r="1760" spans="12:26" s="292" customFormat="1" x14ac:dyDescent="0.2">
      <c r="L1760" s="279"/>
      <c r="M1760" s="279"/>
      <c r="N1760" s="279"/>
      <c r="O1760" s="279"/>
      <c r="P1760" s="838"/>
      <c r="Q1760" s="838"/>
      <c r="R1760" s="838"/>
      <c r="S1760" s="838"/>
      <c r="U1760" s="371"/>
      <c r="Y1760" s="371" t="s">
        <v>99</v>
      </c>
      <c r="Z1760" s="837">
        <f t="shared" si="42"/>
        <v>0.77209999999998102</v>
      </c>
    </row>
    <row r="1761" spans="12:26" s="292" customFormat="1" x14ac:dyDescent="0.2">
      <c r="L1761" s="279"/>
      <c r="M1761" s="279"/>
      <c r="N1761" s="279"/>
      <c r="O1761" s="279"/>
      <c r="P1761" s="838"/>
      <c r="Q1761" s="838"/>
      <c r="R1761" s="838"/>
      <c r="S1761" s="838"/>
      <c r="U1761" s="371"/>
      <c r="Y1761" s="371" t="s">
        <v>99</v>
      </c>
      <c r="Z1761" s="837">
        <f t="shared" si="42"/>
        <v>0.77219999999998101</v>
      </c>
    </row>
    <row r="1762" spans="12:26" s="292" customFormat="1" x14ac:dyDescent="0.2">
      <c r="L1762" s="279"/>
      <c r="M1762" s="279"/>
      <c r="N1762" s="279"/>
      <c r="O1762" s="279"/>
      <c r="P1762" s="838"/>
      <c r="Q1762" s="838"/>
      <c r="R1762" s="838"/>
      <c r="S1762" s="838"/>
      <c r="U1762" s="371"/>
      <c r="Y1762" s="371" t="s">
        <v>99</v>
      </c>
      <c r="Z1762" s="837">
        <f t="shared" si="42"/>
        <v>0.772299999999981</v>
      </c>
    </row>
    <row r="1763" spans="12:26" s="292" customFormat="1" x14ac:dyDescent="0.2">
      <c r="L1763" s="279"/>
      <c r="M1763" s="279"/>
      <c r="N1763" s="279"/>
      <c r="O1763" s="279"/>
      <c r="P1763" s="838"/>
      <c r="Q1763" s="838"/>
      <c r="R1763" s="838"/>
      <c r="S1763" s="838"/>
      <c r="U1763" s="371"/>
      <c r="Y1763" s="371" t="s">
        <v>99</v>
      </c>
      <c r="Z1763" s="837">
        <f t="shared" si="42"/>
        <v>0.77239999999998099</v>
      </c>
    </row>
    <row r="1764" spans="12:26" s="292" customFormat="1" x14ac:dyDescent="0.2">
      <c r="L1764" s="279"/>
      <c r="M1764" s="279"/>
      <c r="N1764" s="279"/>
      <c r="O1764" s="279"/>
      <c r="P1764" s="838"/>
      <c r="Q1764" s="838"/>
      <c r="R1764" s="838"/>
      <c r="S1764" s="838"/>
      <c r="U1764" s="371"/>
      <c r="Y1764" s="371" t="s">
        <v>99</v>
      </c>
      <c r="Z1764" s="837">
        <f t="shared" si="42"/>
        <v>0.77249999999998098</v>
      </c>
    </row>
    <row r="1765" spans="12:26" s="292" customFormat="1" x14ac:dyDescent="0.2">
      <c r="L1765" s="279"/>
      <c r="M1765" s="279"/>
      <c r="N1765" s="279"/>
      <c r="O1765" s="279"/>
      <c r="P1765" s="838"/>
      <c r="Q1765" s="838"/>
      <c r="R1765" s="838"/>
      <c r="S1765" s="838"/>
      <c r="U1765" s="371"/>
      <c r="Y1765" s="371" t="s">
        <v>99</v>
      </c>
      <c r="Z1765" s="837">
        <f t="shared" si="42"/>
        <v>0.77259999999998097</v>
      </c>
    </row>
    <row r="1766" spans="12:26" s="292" customFormat="1" x14ac:dyDescent="0.2">
      <c r="L1766" s="279"/>
      <c r="M1766" s="279"/>
      <c r="N1766" s="279"/>
      <c r="O1766" s="279"/>
      <c r="P1766" s="838"/>
      <c r="Q1766" s="838"/>
      <c r="R1766" s="838"/>
      <c r="S1766" s="838"/>
      <c r="U1766" s="371"/>
      <c r="Y1766" s="371" t="s">
        <v>99</v>
      </c>
      <c r="Z1766" s="837">
        <f t="shared" si="42"/>
        <v>0.77269999999998096</v>
      </c>
    </row>
    <row r="1767" spans="12:26" s="292" customFormat="1" x14ac:dyDescent="0.2">
      <c r="L1767" s="279"/>
      <c r="M1767" s="279"/>
      <c r="N1767" s="279"/>
      <c r="O1767" s="279"/>
      <c r="P1767" s="838"/>
      <c r="Q1767" s="838"/>
      <c r="R1767" s="838"/>
      <c r="S1767" s="838"/>
      <c r="U1767" s="371"/>
      <c r="Y1767" s="371" t="s">
        <v>99</v>
      </c>
      <c r="Z1767" s="837">
        <f t="shared" si="42"/>
        <v>0.77279999999998095</v>
      </c>
    </row>
    <row r="1768" spans="12:26" s="292" customFormat="1" x14ac:dyDescent="0.2">
      <c r="L1768" s="279"/>
      <c r="M1768" s="279"/>
      <c r="N1768" s="279"/>
      <c r="O1768" s="279"/>
      <c r="P1768" s="838"/>
      <c r="Q1768" s="838"/>
      <c r="R1768" s="838"/>
      <c r="S1768" s="838"/>
      <c r="U1768" s="371"/>
      <c r="Y1768" s="371" t="s">
        <v>99</v>
      </c>
      <c r="Z1768" s="837">
        <f t="shared" si="42"/>
        <v>0.77289999999998094</v>
      </c>
    </row>
    <row r="1769" spans="12:26" s="292" customFormat="1" x14ac:dyDescent="0.2">
      <c r="L1769" s="279"/>
      <c r="M1769" s="279"/>
      <c r="N1769" s="279"/>
      <c r="O1769" s="279"/>
      <c r="P1769" s="838"/>
      <c r="Q1769" s="838"/>
      <c r="R1769" s="838"/>
      <c r="S1769" s="838"/>
      <c r="U1769" s="371"/>
      <c r="Y1769" s="371" t="s">
        <v>99</v>
      </c>
      <c r="Z1769" s="837">
        <f t="shared" ref="Z1769:Z1832" si="43">SUM(Z1768+0.01%)</f>
        <v>0.77299999999998092</v>
      </c>
    </row>
    <row r="1770" spans="12:26" s="292" customFormat="1" x14ac:dyDescent="0.2">
      <c r="L1770" s="279"/>
      <c r="M1770" s="279"/>
      <c r="N1770" s="279"/>
      <c r="O1770" s="279"/>
      <c r="P1770" s="838"/>
      <c r="Q1770" s="838"/>
      <c r="R1770" s="838"/>
      <c r="S1770" s="838"/>
      <c r="U1770" s="371"/>
      <c r="Y1770" s="371" t="s">
        <v>99</v>
      </c>
      <c r="Z1770" s="837">
        <f t="shared" si="43"/>
        <v>0.77309999999998091</v>
      </c>
    </row>
    <row r="1771" spans="12:26" s="292" customFormat="1" x14ac:dyDescent="0.2">
      <c r="L1771" s="279"/>
      <c r="M1771" s="279"/>
      <c r="N1771" s="279"/>
      <c r="O1771" s="279"/>
      <c r="P1771" s="838"/>
      <c r="Q1771" s="838"/>
      <c r="R1771" s="838"/>
      <c r="S1771" s="838"/>
      <c r="U1771" s="371"/>
      <c r="Y1771" s="371" t="s">
        <v>99</v>
      </c>
      <c r="Z1771" s="837">
        <f t="shared" si="43"/>
        <v>0.7731999999999809</v>
      </c>
    </row>
    <row r="1772" spans="12:26" s="292" customFormat="1" x14ac:dyDescent="0.2">
      <c r="L1772" s="279"/>
      <c r="M1772" s="279"/>
      <c r="N1772" s="279"/>
      <c r="O1772" s="279"/>
      <c r="P1772" s="838"/>
      <c r="Q1772" s="838"/>
      <c r="R1772" s="838"/>
      <c r="S1772" s="838"/>
      <c r="U1772" s="371"/>
      <c r="Y1772" s="371" t="s">
        <v>99</v>
      </c>
      <c r="Z1772" s="837">
        <f t="shared" si="43"/>
        <v>0.77329999999998089</v>
      </c>
    </row>
    <row r="1773" spans="12:26" s="292" customFormat="1" x14ac:dyDescent="0.2">
      <c r="L1773" s="279"/>
      <c r="M1773" s="279"/>
      <c r="N1773" s="279"/>
      <c r="O1773" s="279"/>
      <c r="P1773" s="838"/>
      <c r="Q1773" s="838"/>
      <c r="R1773" s="838"/>
      <c r="S1773" s="838"/>
      <c r="U1773" s="371"/>
      <c r="Y1773" s="371" t="s">
        <v>99</v>
      </c>
      <c r="Z1773" s="837">
        <f t="shared" si="43"/>
        <v>0.77339999999998088</v>
      </c>
    </row>
    <row r="1774" spans="12:26" s="292" customFormat="1" x14ac:dyDescent="0.2">
      <c r="L1774" s="279"/>
      <c r="M1774" s="279"/>
      <c r="N1774" s="279"/>
      <c r="O1774" s="279"/>
      <c r="P1774" s="838"/>
      <c r="Q1774" s="838"/>
      <c r="R1774" s="838"/>
      <c r="S1774" s="838"/>
      <c r="U1774" s="371"/>
      <c r="Y1774" s="371" t="s">
        <v>99</v>
      </c>
      <c r="Z1774" s="837">
        <f t="shared" si="43"/>
        <v>0.77349999999998087</v>
      </c>
    </row>
    <row r="1775" spans="12:26" s="292" customFormat="1" x14ac:dyDescent="0.2">
      <c r="L1775" s="279"/>
      <c r="M1775" s="279"/>
      <c r="N1775" s="279"/>
      <c r="O1775" s="279"/>
      <c r="P1775" s="838"/>
      <c r="Q1775" s="838"/>
      <c r="R1775" s="838"/>
      <c r="S1775" s="838"/>
      <c r="U1775" s="371"/>
      <c r="Y1775" s="371" t="s">
        <v>99</v>
      </c>
      <c r="Z1775" s="837">
        <f t="shared" si="43"/>
        <v>0.77359999999998086</v>
      </c>
    </row>
    <row r="1776" spans="12:26" s="292" customFormat="1" x14ac:dyDescent="0.2">
      <c r="L1776" s="279"/>
      <c r="M1776" s="279"/>
      <c r="N1776" s="279"/>
      <c r="O1776" s="279"/>
      <c r="P1776" s="838"/>
      <c r="Q1776" s="838"/>
      <c r="R1776" s="838"/>
      <c r="S1776" s="838"/>
      <c r="U1776" s="371"/>
      <c r="Y1776" s="371" t="s">
        <v>99</v>
      </c>
      <c r="Z1776" s="837">
        <f t="shared" si="43"/>
        <v>0.77369999999998085</v>
      </c>
    </row>
    <row r="1777" spans="12:26" s="292" customFormat="1" x14ac:dyDescent="0.2">
      <c r="L1777" s="279"/>
      <c r="M1777" s="279"/>
      <c r="N1777" s="279"/>
      <c r="O1777" s="279"/>
      <c r="P1777" s="838"/>
      <c r="Q1777" s="838"/>
      <c r="R1777" s="838"/>
      <c r="S1777" s="838"/>
      <c r="U1777" s="371"/>
      <c r="Y1777" s="371" t="s">
        <v>99</v>
      </c>
      <c r="Z1777" s="837">
        <f t="shared" si="43"/>
        <v>0.77379999999998084</v>
      </c>
    </row>
    <row r="1778" spans="12:26" s="292" customFormat="1" x14ac:dyDescent="0.2">
      <c r="L1778" s="279"/>
      <c r="M1778" s="279"/>
      <c r="N1778" s="279"/>
      <c r="O1778" s="279"/>
      <c r="P1778" s="838"/>
      <c r="Q1778" s="838"/>
      <c r="R1778" s="838"/>
      <c r="S1778" s="838"/>
      <c r="U1778" s="371"/>
      <c r="Y1778" s="371" t="s">
        <v>99</v>
      </c>
      <c r="Z1778" s="837">
        <f t="shared" si="43"/>
        <v>0.77389999999998083</v>
      </c>
    </row>
    <row r="1779" spans="12:26" s="292" customFormat="1" x14ac:dyDescent="0.2">
      <c r="L1779" s="279"/>
      <c r="M1779" s="279"/>
      <c r="N1779" s="279"/>
      <c r="O1779" s="279"/>
      <c r="P1779" s="838"/>
      <c r="Q1779" s="838"/>
      <c r="R1779" s="838"/>
      <c r="S1779" s="838"/>
      <c r="U1779" s="371"/>
      <c r="Y1779" s="371" t="s">
        <v>99</v>
      </c>
      <c r="Z1779" s="837">
        <f t="shared" si="43"/>
        <v>0.77399999999998081</v>
      </c>
    </row>
    <row r="1780" spans="12:26" s="292" customFormat="1" x14ac:dyDescent="0.2">
      <c r="L1780" s="279"/>
      <c r="M1780" s="279"/>
      <c r="N1780" s="279"/>
      <c r="O1780" s="279"/>
      <c r="P1780" s="838"/>
      <c r="Q1780" s="838"/>
      <c r="R1780" s="838"/>
      <c r="S1780" s="838"/>
      <c r="U1780" s="371"/>
      <c r="Y1780" s="371" t="s">
        <v>99</v>
      </c>
      <c r="Z1780" s="837">
        <f t="shared" si="43"/>
        <v>0.7740999999999808</v>
      </c>
    </row>
    <row r="1781" spans="12:26" s="292" customFormat="1" x14ac:dyDescent="0.2">
      <c r="L1781" s="279"/>
      <c r="M1781" s="279"/>
      <c r="N1781" s="279"/>
      <c r="O1781" s="279"/>
      <c r="P1781" s="838"/>
      <c r="Q1781" s="838"/>
      <c r="R1781" s="838"/>
      <c r="S1781" s="838"/>
      <c r="U1781" s="371"/>
      <c r="Y1781" s="371" t="s">
        <v>99</v>
      </c>
      <c r="Z1781" s="837">
        <f t="shared" si="43"/>
        <v>0.77419999999998079</v>
      </c>
    </row>
    <row r="1782" spans="12:26" s="292" customFormat="1" x14ac:dyDescent="0.2">
      <c r="L1782" s="279"/>
      <c r="M1782" s="279"/>
      <c r="N1782" s="279"/>
      <c r="O1782" s="279"/>
      <c r="P1782" s="838"/>
      <c r="Q1782" s="838"/>
      <c r="R1782" s="838"/>
      <c r="S1782" s="838"/>
      <c r="U1782" s="371"/>
      <c r="Y1782" s="371" t="s">
        <v>99</v>
      </c>
      <c r="Z1782" s="837">
        <f t="shared" si="43"/>
        <v>0.77429999999998078</v>
      </c>
    </row>
    <row r="1783" spans="12:26" s="292" customFormat="1" x14ac:dyDescent="0.2">
      <c r="L1783" s="279"/>
      <c r="M1783" s="279"/>
      <c r="N1783" s="279"/>
      <c r="O1783" s="279"/>
      <c r="P1783" s="838"/>
      <c r="Q1783" s="838"/>
      <c r="R1783" s="838"/>
      <c r="S1783" s="838"/>
      <c r="U1783" s="371"/>
      <c r="Y1783" s="371" t="s">
        <v>99</v>
      </c>
      <c r="Z1783" s="837">
        <f t="shared" si="43"/>
        <v>0.77439999999998077</v>
      </c>
    </row>
    <row r="1784" spans="12:26" s="292" customFormat="1" x14ac:dyDescent="0.2">
      <c r="L1784" s="279"/>
      <c r="M1784" s="279"/>
      <c r="N1784" s="279"/>
      <c r="O1784" s="279"/>
      <c r="P1784" s="838"/>
      <c r="Q1784" s="838"/>
      <c r="R1784" s="838"/>
      <c r="S1784" s="838"/>
      <c r="U1784" s="371"/>
      <c r="Y1784" s="371" t="s">
        <v>99</v>
      </c>
      <c r="Z1784" s="837">
        <f t="shared" si="43"/>
        <v>0.77449999999998076</v>
      </c>
    </row>
    <row r="1785" spans="12:26" s="292" customFormat="1" x14ac:dyDescent="0.2">
      <c r="L1785" s="279"/>
      <c r="M1785" s="279"/>
      <c r="N1785" s="279"/>
      <c r="O1785" s="279"/>
      <c r="P1785" s="838"/>
      <c r="Q1785" s="838"/>
      <c r="R1785" s="838"/>
      <c r="S1785" s="838"/>
      <c r="U1785" s="371"/>
      <c r="Y1785" s="371" t="s">
        <v>99</v>
      </c>
      <c r="Z1785" s="837">
        <f t="shared" si="43"/>
        <v>0.77459999999998075</v>
      </c>
    </row>
    <row r="1786" spans="12:26" s="292" customFormat="1" x14ac:dyDescent="0.2">
      <c r="L1786" s="279"/>
      <c r="M1786" s="279"/>
      <c r="N1786" s="279"/>
      <c r="O1786" s="279"/>
      <c r="P1786" s="838"/>
      <c r="Q1786" s="838"/>
      <c r="R1786" s="838"/>
      <c r="S1786" s="838"/>
      <c r="U1786" s="371"/>
      <c r="Y1786" s="371" t="s">
        <v>99</v>
      </c>
      <c r="Z1786" s="837">
        <f t="shared" si="43"/>
        <v>0.77469999999998074</v>
      </c>
    </row>
    <row r="1787" spans="12:26" s="292" customFormat="1" x14ac:dyDescent="0.2">
      <c r="L1787" s="279"/>
      <c r="M1787" s="279"/>
      <c r="N1787" s="279"/>
      <c r="O1787" s="279"/>
      <c r="P1787" s="838"/>
      <c r="Q1787" s="838"/>
      <c r="R1787" s="838"/>
      <c r="S1787" s="838"/>
      <c r="U1787" s="371"/>
      <c r="Y1787" s="371" t="s">
        <v>99</v>
      </c>
      <c r="Z1787" s="837">
        <f t="shared" si="43"/>
        <v>0.77479999999998073</v>
      </c>
    </row>
    <row r="1788" spans="12:26" s="292" customFormat="1" x14ac:dyDescent="0.2">
      <c r="L1788" s="279"/>
      <c r="M1788" s="279"/>
      <c r="N1788" s="279"/>
      <c r="O1788" s="279"/>
      <c r="P1788" s="838"/>
      <c r="Q1788" s="838"/>
      <c r="R1788" s="838"/>
      <c r="S1788" s="838"/>
      <c r="U1788" s="371"/>
      <c r="Y1788" s="371" t="s">
        <v>99</v>
      </c>
      <c r="Z1788" s="837">
        <f t="shared" si="43"/>
        <v>0.77489999999998072</v>
      </c>
    </row>
    <row r="1789" spans="12:26" s="292" customFormat="1" x14ac:dyDescent="0.2">
      <c r="L1789" s="279"/>
      <c r="M1789" s="279"/>
      <c r="N1789" s="279"/>
      <c r="O1789" s="279"/>
      <c r="P1789" s="838"/>
      <c r="Q1789" s="838"/>
      <c r="R1789" s="838"/>
      <c r="S1789" s="838"/>
      <c r="U1789" s="371"/>
      <c r="Y1789" s="371" t="s">
        <v>99</v>
      </c>
      <c r="Z1789" s="837">
        <f t="shared" si="43"/>
        <v>0.7749999999999807</v>
      </c>
    </row>
    <row r="1790" spans="12:26" s="292" customFormat="1" x14ac:dyDescent="0.2">
      <c r="L1790" s="279"/>
      <c r="M1790" s="279"/>
      <c r="N1790" s="279"/>
      <c r="O1790" s="279"/>
      <c r="P1790" s="838"/>
      <c r="Q1790" s="838"/>
      <c r="R1790" s="838"/>
      <c r="S1790" s="838"/>
      <c r="U1790" s="371"/>
      <c r="Y1790" s="371" t="s">
        <v>99</v>
      </c>
      <c r="Z1790" s="837">
        <f t="shared" si="43"/>
        <v>0.77509999999998069</v>
      </c>
    </row>
    <row r="1791" spans="12:26" s="292" customFormat="1" x14ac:dyDescent="0.2">
      <c r="L1791" s="279"/>
      <c r="M1791" s="279"/>
      <c r="N1791" s="279"/>
      <c r="O1791" s="279"/>
      <c r="P1791" s="838"/>
      <c r="Q1791" s="838"/>
      <c r="R1791" s="838"/>
      <c r="S1791" s="838"/>
      <c r="U1791" s="371"/>
      <c r="Y1791" s="371" t="s">
        <v>99</v>
      </c>
      <c r="Z1791" s="837">
        <f t="shared" si="43"/>
        <v>0.77519999999998068</v>
      </c>
    </row>
    <row r="1792" spans="12:26" s="292" customFormat="1" x14ac:dyDescent="0.2">
      <c r="L1792" s="279"/>
      <c r="M1792" s="279"/>
      <c r="N1792" s="279"/>
      <c r="O1792" s="279"/>
      <c r="P1792" s="838"/>
      <c r="Q1792" s="838"/>
      <c r="R1792" s="838"/>
      <c r="S1792" s="838"/>
      <c r="U1792" s="371"/>
      <c r="Y1792" s="371" t="s">
        <v>99</v>
      </c>
      <c r="Z1792" s="837">
        <f t="shared" si="43"/>
        <v>0.77529999999998067</v>
      </c>
    </row>
    <row r="1793" spans="12:26" s="292" customFormat="1" x14ac:dyDescent="0.2">
      <c r="L1793" s="279"/>
      <c r="M1793" s="279"/>
      <c r="N1793" s="279"/>
      <c r="O1793" s="279"/>
      <c r="P1793" s="838"/>
      <c r="Q1793" s="838"/>
      <c r="R1793" s="838"/>
      <c r="S1793" s="838"/>
      <c r="U1793" s="371"/>
      <c r="Y1793" s="371" t="s">
        <v>99</v>
      </c>
      <c r="Z1793" s="837">
        <f t="shared" si="43"/>
        <v>0.77539999999998066</v>
      </c>
    </row>
    <row r="1794" spans="12:26" s="292" customFormat="1" x14ac:dyDescent="0.2">
      <c r="L1794" s="279"/>
      <c r="M1794" s="279"/>
      <c r="N1794" s="279"/>
      <c r="O1794" s="279"/>
      <c r="P1794" s="838"/>
      <c r="Q1794" s="838"/>
      <c r="R1794" s="838"/>
      <c r="S1794" s="838"/>
      <c r="U1794" s="371"/>
      <c r="Y1794" s="371" t="s">
        <v>99</v>
      </c>
      <c r="Z1794" s="837">
        <f t="shared" si="43"/>
        <v>0.77549999999998065</v>
      </c>
    </row>
    <row r="1795" spans="12:26" s="292" customFormat="1" x14ac:dyDescent="0.2">
      <c r="L1795" s="279"/>
      <c r="M1795" s="279"/>
      <c r="N1795" s="279"/>
      <c r="O1795" s="279"/>
      <c r="P1795" s="838"/>
      <c r="Q1795" s="838"/>
      <c r="R1795" s="838"/>
      <c r="S1795" s="838"/>
      <c r="U1795" s="371"/>
      <c r="Y1795" s="371" t="s">
        <v>99</v>
      </c>
      <c r="Z1795" s="837">
        <f t="shared" si="43"/>
        <v>0.77559999999998064</v>
      </c>
    </row>
    <row r="1796" spans="12:26" s="292" customFormat="1" x14ac:dyDescent="0.2">
      <c r="L1796" s="279"/>
      <c r="M1796" s="279"/>
      <c r="N1796" s="279"/>
      <c r="O1796" s="279"/>
      <c r="P1796" s="838"/>
      <c r="Q1796" s="838"/>
      <c r="R1796" s="838"/>
      <c r="S1796" s="838"/>
      <c r="U1796" s="371"/>
      <c r="Y1796" s="371" t="s">
        <v>99</v>
      </c>
      <c r="Z1796" s="837">
        <f t="shared" si="43"/>
        <v>0.77569999999998063</v>
      </c>
    </row>
    <row r="1797" spans="12:26" s="292" customFormat="1" x14ac:dyDescent="0.2">
      <c r="L1797" s="279"/>
      <c r="M1797" s="279"/>
      <c r="N1797" s="279"/>
      <c r="O1797" s="279"/>
      <c r="P1797" s="838"/>
      <c r="Q1797" s="838"/>
      <c r="R1797" s="838"/>
      <c r="S1797" s="838"/>
      <c r="U1797" s="371"/>
      <c r="Y1797" s="371" t="s">
        <v>99</v>
      </c>
      <c r="Z1797" s="837">
        <f t="shared" si="43"/>
        <v>0.77579999999998062</v>
      </c>
    </row>
    <row r="1798" spans="12:26" s="292" customFormat="1" x14ac:dyDescent="0.2">
      <c r="L1798" s="279"/>
      <c r="M1798" s="279"/>
      <c r="N1798" s="279"/>
      <c r="O1798" s="279"/>
      <c r="P1798" s="838"/>
      <c r="Q1798" s="838"/>
      <c r="R1798" s="838"/>
      <c r="S1798" s="838"/>
      <c r="U1798" s="371"/>
      <c r="Y1798" s="371" t="s">
        <v>99</v>
      </c>
      <c r="Z1798" s="837">
        <f t="shared" si="43"/>
        <v>0.77589999999998061</v>
      </c>
    </row>
    <row r="1799" spans="12:26" s="292" customFormat="1" x14ac:dyDescent="0.2">
      <c r="L1799" s="279"/>
      <c r="M1799" s="279"/>
      <c r="N1799" s="279"/>
      <c r="O1799" s="279"/>
      <c r="P1799" s="838"/>
      <c r="Q1799" s="838"/>
      <c r="R1799" s="838"/>
      <c r="S1799" s="838"/>
      <c r="U1799" s="371"/>
      <c r="Y1799" s="371" t="s">
        <v>99</v>
      </c>
      <c r="Z1799" s="837">
        <f t="shared" si="43"/>
        <v>0.77599999999998059</v>
      </c>
    </row>
    <row r="1800" spans="12:26" s="292" customFormat="1" x14ac:dyDescent="0.2">
      <c r="L1800" s="279"/>
      <c r="M1800" s="279"/>
      <c r="N1800" s="279"/>
      <c r="O1800" s="279"/>
      <c r="P1800" s="838"/>
      <c r="Q1800" s="838"/>
      <c r="R1800" s="838"/>
      <c r="S1800" s="838"/>
      <c r="U1800" s="371"/>
      <c r="Y1800" s="371" t="s">
        <v>99</v>
      </c>
      <c r="Z1800" s="837">
        <f t="shared" si="43"/>
        <v>0.77609999999998058</v>
      </c>
    </row>
    <row r="1801" spans="12:26" s="292" customFormat="1" x14ac:dyDescent="0.2">
      <c r="L1801" s="279"/>
      <c r="M1801" s="279"/>
      <c r="N1801" s="279"/>
      <c r="O1801" s="279"/>
      <c r="P1801" s="838"/>
      <c r="Q1801" s="838"/>
      <c r="R1801" s="838"/>
      <c r="S1801" s="838"/>
      <c r="U1801" s="371"/>
      <c r="Y1801" s="371" t="s">
        <v>99</v>
      </c>
      <c r="Z1801" s="837">
        <f t="shared" si="43"/>
        <v>0.77619999999998057</v>
      </c>
    </row>
    <row r="1802" spans="12:26" s="292" customFormat="1" x14ac:dyDescent="0.2">
      <c r="L1802" s="279"/>
      <c r="M1802" s="279"/>
      <c r="N1802" s="279"/>
      <c r="O1802" s="279"/>
      <c r="P1802" s="838"/>
      <c r="Q1802" s="838"/>
      <c r="R1802" s="838"/>
      <c r="S1802" s="838"/>
      <c r="U1802" s="371"/>
      <c r="Y1802" s="371" t="s">
        <v>99</v>
      </c>
      <c r="Z1802" s="837">
        <f t="shared" si="43"/>
        <v>0.77629999999998056</v>
      </c>
    </row>
    <row r="1803" spans="12:26" s="292" customFormat="1" x14ac:dyDescent="0.2">
      <c r="L1803" s="279"/>
      <c r="M1803" s="279"/>
      <c r="N1803" s="279"/>
      <c r="O1803" s="279"/>
      <c r="P1803" s="838"/>
      <c r="Q1803" s="838"/>
      <c r="R1803" s="838"/>
      <c r="S1803" s="838"/>
      <c r="U1803" s="371"/>
      <c r="Y1803" s="371" t="s">
        <v>99</v>
      </c>
      <c r="Z1803" s="837">
        <f t="shared" si="43"/>
        <v>0.77639999999998055</v>
      </c>
    </row>
    <row r="1804" spans="12:26" s="292" customFormat="1" x14ac:dyDescent="0.2">
      <c r="L1804" s="279"/>
      <c r="M1804" s="279"/>
      <c r="N1804" s="279"/>
      <c r="O1804" s="279"/>
      <c r="P1804" s="838"/>
      <c r="Q1804" s="838"/>
      <c r="R1804" s="838"/>
      <c r="S1804" s="838"/>
      <c r="U1804" s="371"/>
      <c r="Y1804" s="371" t="s">
        <v>99</v>
      </c>
      <c r="Z1804" s="837">
        <f t="shared" si="43"/>
        <v>0.77649999999998054</v>
      </c>
    </row>
    <row r="1805" spans="12:26" s="292" customFormat="1" x14ac:dyDescent="0.2">
      <c r="L1805" s="279"/>
      <c r="M1805" s="279"/>
      <c r="N1805" s="279"/>
      <c r="O1805" s="279"/>
      <c r="P1805" s="838"/>
      <c r="Q1805" s="838"/>
      <c r="R1805" s="838"/>
      <c r="S1805" s="838"/>
      <c r="U1805" s="371"/>
      <c r="Y1805" s="371" t="s">
        <v>99</v>
      </c>
      <c r="Z1805" s="837">
        <f t="shared" si="43"/>
        <v>0.77659999999998053</v>
      </c>
    </row>
    <row r="1806" spans="12:26" s="292" customFormat="1" x14ac:dyDescent="0.2">
      <c r="L1806" s="279"/>
      <c r="M1806" s="279"/>
      <c r="N1806" s="279"/>
      <c r="O1806" s="279"/>
      <c r="P1806" s="838"/>
      <c r="Q1806" s="838"/>
      <c r="R1806" s="838"/>
      <c r="S1806" s="838"/>
      <c r="U1806" s="371"/>
      <c r="Y1806" s="371" t="s">
        <v>99</v>
      </c>
      <c r="Z1806" s="837">
        <f t="shared" si="43"/>
        <v>0.77669999999998052</v>
      </c>
    </row>
    <row r="1807" spans="12:26" s="292" customFormat="1" x14ac:dyDescent="0.2">
      <c r="L1807" s="279"/>
      <c r="M1807" s="279"/>
      <c r="N1807" s="279"/>
      <c r="O1807" s="279"/>
      <c r="P1807" s="838"/>
      <c r="Q1807" s="838"/>
      <c r="R1807" s="838"/>
      <c r="S1807" s="838"/>
      <c r="U1807" s="371"/>
      <c r="Y1807" s="371" t="s">
        <v>99</v>
      </c>
      <c r="Z1807" s="837">
        <f t="shared" si="43"/>
        <v>0.77679999999998051</v>
      </c>
    </row>
    <row r="1808" spans="12:26" s="292" customFormat="1" x14ac:dyDescent="0.2">
      <c r="L1808" s="279"/>
      <c r="M1808" s="279"/>
      <c r="N1808" s="279"/>
      <c r="O1808" s="279"/>
      <c r="P1808" s="838"/>
      <c r="Q1808" s="838"/>
      <c r="R1808" s="838"/>
      <c r="S1808" s="838"/>
      <c r="U1808" s="371"/>
      <c r="Y1808" s="371" t="s">
        <v>99</v>
      </c>
      <c r="Z1808" s="837">
        <f t="shared" si="43"/>
        <v>0.7768999999999805</v>
      </c>
    </row>
    <row r="1809" spans="12:26" s="292" customFormat="1" x14ac:dyDescent="0.2">
      <c r="L1809" s="279"/>
      <c r="M1809" s="279"/>
      <c r="N1809" s="279"/>
      <c r="O1809" s="279"/>
      <c r="P1809" s="838"/>
      <c r="Q1809" s="838"/>
      <c r="R1809" s="838"/>
      <c r="S1809" s="838"/>
      <c r="U1809" s="371"/>
      <c r="Y1809" s="371" t="s">
        <v>99</v>
      </c>
      <c r="Z1809" s="837">
        <f t="shared" si="43"/>
        <v>0.77699999999998048</v>
      </c>
    </row>
    <row r="1810" spans="12:26" s="292" customFormat="1" x14ac:dyDescent="0.2">
      <c r="L1810" s="279"/>
      <c r="M1810" s="279"/>
      <c r="N1810" s="279"/>
      <c r="O1810" s="279"/>
      <c r="P1810" s="838"/>
      <c r="Q1810" s="838"/>
      <c r="R1810" s="838"/>
      <c r="S1810" s="838"/>
      <c r="U1810" s="371"/>
      <c r="Y1810" s="371" t="s">
        <v>99</v>
      </c>
      <c r="Z1810" s="837">
        <f t="shared" si="43"/>
        <v>0.77709999999998047</v>
      </c>
    </row>
    <row r="1811" spans="12:26" s="292" customFormat="1" x14ac:dyDescent="0.2">
      <c r="L1811" s="279"/>
      <c r="M1811" s="279"/>
      <c r="N1811" s="279"/>
      <c r="O1811" s="279"/>
      <c r="P1811" s="838"/>
      <c r="Q1811" s="838"/>
      <c r="R1811" s="838"/>
      <c r="S1811" s="838"/>
      <c r="U1811" s="371"/>
      <c r="Y1811" s="371" t="s">
        <v>99</v>
      </c>
      <c r="Z1811" s="837">
        <f t="shared" si="43"/>
        <v>0.77719999999998046</v>
      </c>
    </row>
    <row r="1812" spans="12:26" s="292" customFormat="1" x14ac:dyDescent="0.2">
      <c r="L1812" s="279"/>
      <c r="M1812" s="279"/>
      <c r="N1812" s="279"/>
      <c r="O1812" s="279"/>
      <c r="P1812" s="838"/>
      <c r="Q1812" s="838"/>
      <c r="R1812" s="838"/>
      <c r="S1812" s="838"/>
      <c r="U1812" s="371"/>
      <c r="Y1812" s="371" t="s">
        <v>99</v>
      </c>
      <c r="Z1812" s="837">
        <f t="shared" si="43"/>
        <v>0.77729999999998045</v>
      </c>
    </row>
    <row r="1813" spans="12:26" s="292" customFormat="1" x14ac:dyDescent="0.2">
      <c r="L1813" s="279"/>
      <c r="M1813" s="279"/>
      <c r="N1813" s="279"/>
      <c r="O1813" s="279"/>
      <c r="P1813" s="838"/>
      <c r="Q1813" s="838"/>
      <c r="R1813" s="838"/>
      <c r="S1813" s="838"/>
      <c r="U1813" s="371"/>
      <c r="Y1813" s="371" t="s">
        <v>99</v>
      </c>
      <c r="Z1813" s="837">
        <f t="shared" si="43"/>
        <v>0.77739999999998044</v>
      </c>
    </row>
    <row r="1814" spans="12:26" s="292" customFormat="1" x14ac:dyDescent="0.2">
      <c r="L1814" s="279"/>
      <c r="M1814" s="279"/>
      <c r="N1814" s="279"/>
      <c r="O1814" s="279"/>
      <c r="P1814" s="838"/>
      <c r="Q1814" s="838"/>
      <c r="R1814" s="838"/>
      <c r="S1814" s="838"/>
      <c r="U1814" s="371"/>
      <c r="Y1814" s="371" t="s">
        <v>99</v>
      </c>
      <c r="Z1814" s="837">
        <f t="shared" si="43"/>
        <v>0.77749999999998043</v>
      </c>
    </row>
    <row r="1815" spans="12:26" s="292" customFormat="1" x14ac:dyDescent="0.2">
      <c r="L1815" s="279"/>
      <c r="M1815" s="279"/>
      <c r="N1815" s="279"/>
      <c r="O1815" s="279"/>
      <c r="P1815" s="838"/>
      <c r="Q1815" s="838"/>
      <c r="R1815" s="838"/>
      <c r="S1815" s="838"/>
      <c r="U1815" s="371"/>
      <c r="Y1815" s="371" t="s">
        <v>99</v>
      </c>
      <c r="Z1815" s="837">
        <f t="shared" si="43"/>
        <v>0.77759999999998042</v>
      </c>
    </row>
    <row r="1816" spans="12:26" s="292" customFormat="1" x14ac:dyDescent="0.2">
      <c r="L1816" s="279"/>
      <c r="M1816" s="279"/>
      <c r="N1816" s="279"/>
      <c r="O1816" s="279"/>
      <c r="P1816" s="838"/>
      <c r="Q1816" s="838"/>
      <c r="R1816" s="838"/>
      <c r="S1816" s="838"/>
      <c r="U1816" s="371"/>
      <c r="Y1816" s="371" t="s">
        <v>99</v>
      </c>
      <c r="Z1816" s="837">
        <f t="shared" si="43"/>
        <v>0.77769999999998041</v>
      </c>
    </row>
    <row r="1817" spans="12:26" s="292" customFormat="1" x14ac:dyDescent="0.2">
      <c r="L1817" s="279"/>
      <c r="M1817" s="279"/>
      <c r="N1817" s="279"/>
      <c r="O1817" s="279"/>
      <c r="P1817" s="838"/>
      <c r="Q1817" s="838"/>
      <c r="R1817" s="838"/>
      <c r="S1817" s="838"/>
      <c r="U1817" s="371"/>
      <c r="Y1817" s="371" t="s">
        <v>99</v>
      </c>
      <c r="Z1817" s="837">
        <f t="shared" si="43"/>
        <v>0.7777999999999804</v>
      </c>
    </row>
    <row r="1818" spans="12:26" s="292" customFormat="1" x14ac:dyDescent="0.2">
      <c r="L1818" s="279"/>
      <c r="M1818" s="279"/>
      <c r="N1818" s="279"/>
      <c r="O1818" s="279"/>
      <c r="P1818" s="838"/>
      <c r="Q1818" s="838"/>
      <c r="R1818" s="838"/>
      <c r="S1818" s="838"/>
      <c r="U1818" s="371"/>
      <c r="Y1818" s="371" t="s">
        <v>99</v>
      </c>
      <c r="Z1818" s="837">
        <f t="shared" si="43"/>
        <v>0.77789999999998038</v>
      </c>
    </row>
    <row r="1819" spans="12:26" s="292" customFormat="1" x14ac:dyDescent="0.2">
      <c r="L1819" s="279"/>
      <c r="M1819" s="279"/>
      <c r="N1819" s="279"/>
      <c r="O1819" s="279"/>
      <c r="P1819" s="838"/>
      <c r="Q1819" s="838"/>
      <c r="R1819" s="838"/>
      <c r="S1819" s="838"/>
      <c r="U1819" s="371"/>
      <c r="Y1819" s="371" t="s">
        <v>99</v>
      </c>
      <c r="Z1819" s="837">
        <f t="shared" si="43"/>
        <v>0.77799999999998037</v>
      </c>
    </row>
    <row r="1820" spans="12:26" s="292" customFormat="1" x14ac:dyDescent="0.2">
      <c r="L1820" s="279"/>
      <c r="M1820" s="279"/>
      <c r="N1820" s="279"/>
      <c r="O1820" s="279"/>
      <c r="P1820" s="838"/>
      <c r="Q1820" s="838"/>
      <c r="R1820" s="838"/>
      <c r="S1820" s="838"/>
      <c r="U1820" s="371"/>
      <c r="Y1820" s="371" t="s">
        <v>99</v>
      </c>
      <c r="Z1820" s="837">
        <f t="shared" si="43"/>
        <v>0.77809999999998036</v>
      </c>
    </row>
    <row r="1821" spans="12:26" s="292" customFormat="1" x14ac:dyDescent="0.2">
      <c r="L1821" s="279"/>
      <c r="M1821" s="279"/>
      <c r="N1821" s="279"/>
      <c r="O1821" s="279"/>
      <c r="P1821" s="838"/>
      <c r="Q1821" s="838"/>
      <c r="R1821" s="838"/>
      <c r="S1821" s="838"/>
      <c r="U1821" s="371"/>
      <c r="Y1821" s="371" t="s">
        <v>99</v>
      </c>
      <c r="Z1821" s="837">
        <f t="shared" si="43"/>
        <v>0.77819999999998035</v>
      </c>
    </row>
    <row r="1822" spans="12:26" s="292" customFormat="1" x14ac:dyDescent="0.2">
      <c r="L1822" s="279"/>
      <c r="M1822" s="279"/>
      <c r="N1822" s="279"/>
      <c r="O1822" s="279"/>
      <c r="P1822" s="838"/>
      <c r="Q1822" s="838"/>
      <c r="R1822" s="838"/>
      <c r="S1822" s="838"/>
      <c r="U1822" s="371"/>
      <c r="Y1822" s="371" t="s">
        <v>99</v>
      </c>
      <c r="Z1822" s="837">
        <f t="shared" si="43"/>
        <v>0.77829999999998034</v>
      </c>
    </row>
    <row r="1823" spans="12:26" s="292" customFormat="1" x14ac:dyDescent="0.2">
      <c r="L1823" s="279"/>
      <c r="M1823" s="279"/>
      <c r="N1823" s="279"/>
      <c r="O1823" s="279"/>
      <c r="P1823" s="838"/>
      <c r="Q1823" s="838"/>
      <c r="R1823" s="838"/>
      <c r="S1823" s="838"/>
      <c r="U1823" s="371"/>
      <c r="Y1823" s="371" t="s">
        <v>99</v>
      </c>
      <c r="Z1823" s="837">
        <f t="shared" si="43"/>
        <v>0.77839999999998033</v>
      </c>
    </row>
    <row r="1824" spans="12:26" s="292" customFormat="1" x14ac:dyDescent="0.2">
      <c r="L1824" s="279"/>
      <c r="M1824" s="279"/>
      <c r="N1824" s="279"/>
      <c r="O1824" s="279"/>
      <c r="P1824" s="838"/>
      <c r="Q1824" s="838"/>
      <c r="R1824" s="838"/>
      <c r="S1824" s="838"/>
      <c r="U1824" s="371"/>
      <c r="Y1824" s="371" t="s">
        <v>99</v>
      </c>
      <c r="Z1824" s="837">
        <f t="shared" si="43"/>
        <v>0.77849999999998032</v>
      </c>
    </row>
    <row r="1825" spans="12:26" s="292" customFormat="1" x14ac:dyDescent="0.2">
      <c r="L1825" s="279"/>
      <c r="M1825" s="279"/>
      <c r="N1825" s="279"/>
      <c r="O1825" s="279"/>
      <c r="P1825" s="838"/>
      <c r="Q1825" s="838"/>
      <c r="R1825" s="838"/>
      <c r="S1825" s="838"/>
      <c r="U1825" s="371"/>
      <c r="Y1825" s="371" t="s">
        <v>99</v>
      </c>
      <c r="Z1825" s="837">
        <f t="shared" si="43"/>
        <v>0.77859999999998031</v>
      </c>
    </row>
    <row r="1826" spans="12:26" s="292" customFormat="1" x14ac:dyDescent="0.2">
      <c r="L1826" s="279"/>
      <c r="M1826" s="279"/>
      <c r="N1826" s="279"/>
      <c r="O1826" s="279"/>
      <c r="P1826" s="838"/>
      <c r="Q1826" s="838"/>
      <c r="R1826" s="838"/>
      <c r="S1826" s="838"/>
      <c r="U1826" s="371"/>
      <c r="Y1826" s="371" t="s">
        <v>99</v>
      </c>
      <c r="Z1826" s="837">
        <f t="shared" si="43"/>
        <v>0.7786999999999803</v>
      </c>
    </row>
    <row r="1827" spans="12:26" s="292" customFormat="1" x14ac:dyDescent="0.2">
      <c r="L1827" s="279"/>
      <c r="M1827" s="279"/>
      <c r="N1827" s="279"/>
      <c r="O1827" s="279"/>
      <c r="P1827" s="838"/>
      <c r="Q1827" s="838"/>
      <c r="R1827" s="838"/>
      <c r="S1827" s="838"/>
      <c r="U1827" s="371"/>
      <c r="Y1827" s="371" t="s">
        <v>99</v>
      </c>
      <c r="Z1827" s="837">
        <f t="shared" si="43"/>
        <v>0.77879999999998029</v>
      </c>
    </row>
    <row r="1828" spans="12:26" s="292" customFormat="1" x14ac:dyDescent="0.2">
      <c r="L1828" s="279"/>
      <c r="M1828" s="279"/>
      <c r="N1828" s="279"/>
      <c r="O1828" s="279"/>
      <c r="P1828" s="838"/>
      <c r="Q1828" s="838"/>
      <c r="R1828" s="838"/>
      <c r="S1828" s="838"/>
      <c r="U1828" s="371"/>
      <c r="Y1828" s="371" t="s">
        <v>99</v>
      </c>
      <c r="Z1828" s="837">
        <f t="shared" si="43"/>
        <v>0.77889999999998027</v>
      </c>
    </row>
    <row r="1829" spans="12:26" s="292" customFormat="1" x14ac:dyDescent="0.2">
      <c r="L1829" s="279"/>
      <c r="M1829" s="279"/>
      <c r="N1829" s="279"/>
      <c r="O1829" s="279"/>
      <c r="P1829" s="838"/>
      <c r="Q1829" s="838"/>
      <c r="R1829" s="838"/>
      <c r="S1829" s="838"/>
      <c r="U1829" s="371"/>
      <c r="Y1829" s="371" t="s">
        <v>99</v>
      </c>
      <c r="Z1829" s="837">
        <f t="shared" si="43"/>
        <v>0.77899999999998026</v>
      </c>
    </row>
    <row r="1830" spans="12:26" s="292" customFormat="1" x14ac:dyDescent="0.2">
      <c r="L1830" s="279"/>
      <c r="M1830" s="279"/>
      <c r="N1830" s="279"/>
      <c r="O1830" s="279"/>
      <c r="P1830" s="838"/>
      <c r="Q1830" s="838"/>
      <c r="R1830" s="838"/>
      <c r="S1830" s="838"/>
      <c r="U1830" s="371"/>
      <c r="Y1830" s="371" t="s">
        <v>99</v>
      </c>
      <c r="Z1830" s="837">
        <f t="shared" si="43"/>
        <v>0.77909999999998025</v>
      </c>
    </row>
    <row r="1831" spans="12:26" s="292" customFormat="1" x14ac:dyDescent="0.2">
      <c r="L1831" s="279"/>
      <c r="M1831" s="279"/>
      <c r="N1831" s="279"/>
      <c r="O1831" s="279"/>
      <c r="P1831" s="838"/>
      <c r="Q1831" s="838"/>
      <c r="R1831" s="838"/>
      <c r="S1831" s="838"/>
      <c r="U1831" s="371"/>
      <c r="Y1831" s="371" t="s">
        <v>99</v>
      </c>
      <c r="Z1831" s="837">
        <f t="shared" si="43"/>
        <v>0.77919999999998024</v>
      </c>
    </row>
    <row r="1832" spans="12:26" s="292" customFormat="1" x14ac:dyDescent="0.2">
      <c r="L1832" s="279"/>
      <c r="M1832" s="279"/>
      <c r="N1832" s="279"/>
      <c r="O1832" s="279"/>
      <c r="P1832" s="838"/>
      <c r="Q1832" s="838"/>
      <c r="R1832" s="838"/>
      <c r="S1832" s="838"/>
      <c r="U1832" s="371"/>
      <c r="Y1832" s="371" t="s">
        <v>99</v>
      </c>
      <c r="Z1832" s="837">
        <f t="shared" si="43"/>
        <v>0.77929999999998023</v>
      </c>
    </row>
    <row r="1833" spans="12:26" s="292" customFormat="1" x14ac:dyDescent="0.2">
      <c r="L1833" s="279"/>
      <c r="M1833" s="279"/>
      <c r="N1833" s="279"/>
      <c r="O1833" s="279"/>
      <c r="P1833" s="838"/>
      <c r="Q1833" s="838"/>
      <c r="R1833" s="838"/>
      <c r="S1833" s="838"/>
      <c r="U1833" s="371"/>
      <c r="Y1833" s="371" t="s">
        <v>99</v>
      </c>
      <c r="Z1833" s="837">
        <f t="shared" ref="Z1833:Z1896" si="44">SUM(Z1832+0.01%)</f>
        <v>0.77939999999998022</v>
      </c>
    </row>
    <row r="1834" spans="12:26" s="292" customFormat="1" x14ac:dyDescent="0.2">
      <c r="L1834" s="279"/>
      <c r="M1834" s="279"/>
      <c r="N1834" s="279"/>
      <c r="O1834" s="279"/>
      <c r="P1834" s="838"/>
      <c r="Q1834" s="838"/>
      <c r="R1834" s="838"/>
      <c r="S1834" s="838"/>
      <c r="U1834" s="371"/>
      <c r="Y1834" s="371" t="s">
        <v>99</v>
      </c>
      <c r="Z1834" s="837">
        <f t="shared" si="44"/>
        <v>0.77949999999998021</v>
      </c>
    </row>
    <row r="1835" spans="12:26" s="292" customFormat="1" x14ac:dyDescent="0.2">
      <c r="L1835" s="279"/>
      <c r="M1835" s="279"/>
      <c r="N1835" s="279"/>
      <c r="O1835" s="279"/>
      <c r="P1835" s="838"/>
      <c r="Q1835" s="838"/>
      <c r="R1835" s="838"/>
      <c r="S1835" s="838"/>
      <c r="U1835" s="371"/>
      <c r="Y1835" s="371" t="s">
        <v>99</v>
      </c>
      <c r="Z1835" s="837">
        <f t="shared" si="44"/>
        <v>0.7795999999999802</v>
      </c>
    </row>
    <row r="1836" spans="12:26" s="292" customFormat="1" x14ac:dyDescent="0.2">
      <c r="L1836" s="279"/>
      <c r="M1836" s="279"/>
      <c r="N1836" s="279"/>
      <c r="O1836" s="279"/>
      <c r="P1836" s="838"/>
      <c r="Q1836" s="838"/>
      <c r="R1836" s="838"/>
      <c r="S1836" s="838"/>
      <c r="U1836" s="371"/>
      <c r="Y1836" s="371" t="s">
        <v>99</v>
      </c>
      <c r="Z1836" s="837">
        <f t="shared" si="44"/>
        <v>0.77969999999998019</v>
      </c>
    </row>
    <row r="1837" spans="12:26" s="292" customFormat="1" x14ac:dyDescent="0.2">
      <c r="L1837" s="279"/>
      <c r="M1837" s="279"/>
      <c r="N1837" s="279"/>
      <c r="O1837" s="279"/>
      <c r="P1837" s="838"/>
      <c r="Q1837" s="838"/>
      <c r="R1837" s="838"/>
      <c r="S1837" s="838"/>
      <c r="U1837" s="371"/>
      <c r="Y1837" s="371" t="s">
        <v>99</v>
      </c>
      <c r="Z1837" s="837">
        <f t="shared" si="44"/>
        <v>0.77979999999998018</v>
      </c>
    </row>
    <row r="1838" spans="12:26" s="292" customFormat="1" x14ac:dyDescent="0.2">
      <c r="L1838" s="279"/>
      <c r="M1838" s="279"/>
      <c r="N1838" s="279"/>
      <c r="O1838" s="279"/>
      <c r="P1838" s="838"/>
      <c r="Q1838" s="838"/>
      <c r="R1838" s="838"/>
      <c r="S1838" s="838"/>
      <c r="U1838" s="371"/>
      <c r="Y1838" s="371" t="s">
        <v>99</v>
      </c>
      <c r="Z1838" s="837">
        <f t="shared" si="44"/>
        <v>0.77989999999998016</v>
      </c>
    </row>
    <row r="1839" spans="12:26" s="292" customFormat="1" x14ac:dyDescent="0.2">
      <c r="L1839" s="279"/>
      <c r="M1839" s="279"/>
      <c r="N1839" s="279"/>
      <c r="O1839" s="279"/>
      <c r="P1839" s="838"/>
      <c r="Q1839" s="838"/>
      <c r="R1839" s="838"/>
      <c r="S1839" s="838"/>
      <c r="U1839" s="371"/>
      <c r="Y1839" s="371" t="s">
        <v>99</v>
      </c>
      <c r="Z1839" s="837">
        <f t="shared" si="44"/>
        <v>0.77999999999998015</v>
      </c>
    </row>
    <row r="1840" spans="12:26" s="292" customFormat="1" x14ac:dyDescent="0.2">
      <c r="L1840" s="279"/>
      <c r="M1840" s="279"/>
      <c r="N1840" s="279"/>
      <c r="O1840" s="279"/>
      <c r="P1840" s="838"/>
      <c r="Q1840" s="838"/>
      <c r="R1840" s="838"/>
      <c r="S1840" s="838"/>
      <c r="U1840" s="371"/>
      <c r="Y1840" s="371" t="s">
        <v>99</v>
      </c>
      <c r="Z1840" s="837">
        <f t="shared" si="44"/>
        <v>0.78009999999998014</v>
      </c>
    </row>
    <row r="1841" spans="12:26" s="292" customFormat="1" x14ac:dyDescent="0.2">
      <c r="L1841" s="279"/>
      <c r="M1841" s="279"/>
      <c r="N1841" s="279"/>
      <c r="O1841" s="279"/>
      <c r="P1841" s="838"/>
      <c r="Q1841" s="838"/>
      <c r="R1841" s="838"/>
      <c r="S1841" s="838"/>
      <c r="U1841" s="371"/>
      <c r="Y1841" s="371" t="s">
        <v>99</v>
      </c>
      <c r="Z1841" s="837">
        <f t="shared" si="44"/>
        <v>0.78019999999998013</v>
      </c>
    </row>
    <row r="1842" spans="12:26" s="292" customFormat="1" x14ac:dyDescent="0.2">
      <c r="L1842" s="279"/>
      <c r="M1842" s="279"/>
      <c r="N1842" s="279"/>
      <c r="O1842" s="279"/>
      <c r="P1842" s="838"/>
      <c r="Q1842" s="838"/>
      <c r="R1842" s="838"/>
      <c r="S1842" s="838"/>
      <c r="U1842" s="371"/>
      <c r="Y1842" s="371" t="s">
        <v>99</v>
      </c>
      <c r="Z1842" s="837">
        <f t="shared" si="44"/>
        <v>0.78029999999998012</v>
      </c>
    </row>
    <row r="1843" spans="12:26" s="292" customFormat="1" x14ac:dyDescent="0.2">
      <c r="L1843" s="279"/>
      <c r="M1843" s="279"/>
      <c r="N1843" s="279"/>
      <c r="O1843" s="279"/>
      <c r="P1843" s="838"/>
      <c r="Q1843" s="838"/>
      <c r="R1843" s="838"/>
      <c r="S1843" s="838"/>
      <c r="U1843" s="371"/>
      <c r="Y1843" s="371" t="s">
        <v>99</v>
      </c>
      <c r="Z1843" s="837">
        <f t="shared" si="44"/>
        <v>0.78039999999998011</v>
      </c>
    </row>
    <row r="1844" spans="12:26" s="292" customFormat="1" x14ac:dyDescent="0.2">
      <c r="L1844" s="279"/>
      <c r="M1844" s="279"/>
      <c r="N1844" s="279"/>
      <c r="O1844" s="279"/>
      <c r="P1844" s="838"/>
      <c r="Q1844" s="838"/>
      <c r="R1844" s="838"/>
      <c r="S1844" s="838"/>
      <c r="U1844" s="371"/>
      <c r="Y1844" s="371" t="s">
        <v>99</v>
      </c>
      <c r="Z1844" s="837">
        <f t="shared" si="44"/>
        <v>0.7804999999999801</v>
      </c>
    </row>
    <row r="1845" spans="12:26" s="292" customFormat="1" x14ac:dyDescent="0.2">
      <c r="L1845" s="279"/>
      <c r="M1845" s="279"/>
      <c r="N1845" s="279"/>
      <c r="O1845" s="279"/>
      <c r="P1845" s="838"/>
      <c r="Q1845" s="838"/>
      <c r="R1845" s="838"/>
      <c r="S1845" s="838"/>
      <c r="U1845" s="371"/>
      <c r="Y1845" s="371" t="s">
        <v>99</v>
      </c>
      <c r="Z1845" s="837">
        <f t="shared" si="44"/>
        <v>0.78059999999998009</v>
      </c>
    </row>
    <row r="1846" spans="12:26" s="292" customFormat="1" x14ac:dyDescent="0.2">
      <c r="L1846" s="279"/>
      <c r="M1846" s="279"/>
      <c r="N1846" s="279"/>
      <c r="O1846" s="279"/>
      <c r="P1846" s="838"/>
      <c r="Q1846" s="838"/>
      <c r="R1846" s="838"/>
      <c r="S1846" s="838"/>
      <c r="U1846" s="371"/>
      <c r="Y1846" s="371" t="s">
        <v>99</v>
      </c>
      <c r="Z1846" s="837">
        <f t="shared" si="44"/>
        <v>0.78069999999998008</v>
      </c>
    </row>
    <row r="1847" spans="12:26" s="292" customFormat="1" x14ac:dyDescent="0.2">
      <c r="L1847" s="279"/>
      <c r="M1847" s="279"/>
      <c r="N1847" s="279"/>
      <c r="O1847" s="279"/>
      <c r="P1847" s="838"/>
      <c r="Q1847" s="838"/>
      <c r="R1847" s="838"/>
      <c r="S1847" s="838"/>
      <c r="U1847" s="371"/>
      <c r="Y1847" s="371" t="s">
        <v>99</v>
      </c>
      <c r="Z1847" s="837">
        <f t="shared" si="44"/>
        <v>0.78079999999998007</v>
      </c>
    </row>
    <row r="1848" spans="12:26" s="292" customFormat="1" x14ac:dyDescent="0.2">
      <c r="L1848" s="279"/>
      <c r="M1848" s="279"/>
      <c r="N1848" s="279"/>
      <c r="O1848" s="279"/>
      <c r="P1848" s="838"/>
      <c r="Q1848" s="838"/>
      <c r="R1848" s="838"/>
      <c r="S1848" s="838"/>
      <c r="U1848" s="371"/>
      <c r="Y1848" s="371" t="s">
        <v>99</v>
      </c>
      <c r="Z1848" s="837">
        <f t="shared" si="44"/>
        <v>0.78089999999998005</v>
      </c>
    </row>
    <row r="1849" spans="12:26" s="292" customFormat="1" x14ac:dyDescent="0.2">
      <c r="L1849" s="279"/>
      <c r="M1849" s="279"/>
      <c r="N1849" s="279"/>
      <c r="O1849" s="279"/>
      <c r="P1849" s="838"/>
      <c r="Q1849" s="838"/>
      <c r="R1849" s="838"/>
      <c r="S1849" s="838"/>
      <c r="U1849" s="371"/>
      <c r="Y1849" s="371" t="s">
        <v>99</v>
      </c>
      <c r="Z1849" s="837">
        <f t="shared" si="44"/>
        <v>0.78099999999998004</v>
      </c>
    </row>
    <row r="1850" spans="12:26" s="292" customFormat="1" x14ac:dyDescent="0.2">
      <c r="L1850" s="279"/>
      <c r="M1850" s="279"/>
      <c r="N1850" s="279"/>
      <c r="O1850" s="279"/>
      <c r="P1850" s="838"/>
      <c r="Q1850" s="838"/>
      <c r="R1850" s="838"/>
      <c r="S1850" s="838"/>
      <c r="U1850" s="371"/>
      <c r="Y1850" s="371" t="s">
        <v>99</v>
      </c>
      <c r="Z1850" s="837">
        <f t="shared" si="44"/>
        <v>0.78109999999998003</v>
      </c>
    </row>
    <row r="1851" spans="12:26" s="292" customFormat="1" x14ac:dyDescent="0.2">
      <c r="L1851" s="279"/>
      <c r="M1851" s="279"/>
      <c r="N1851" s="279"/>
      <c r="O1851" s="279"/>
      <c r="P1851" s="838"/>
      <c r="Q1851" s="838"/>
      <c r="R1851" s="838"/>
      <c r="S1851" s="838"/>
      <c r="U1851" s="371"/>
      <c r="Y1851" s="371" t="s">
        <v>99</v>
      </c>
      <c r="Z1851" s="837">
        <f t="shared" si="44"/>
        <v>0.78119999999998002</v>
      </c>
    </row>
    <row r="1852" spans="12:26" s="292" customFormat="1" x14ac:dyDescent="0.2">
      <c r="L1852" s="279"/>
      <c r="M1852" s="279"/>
      <c r="N1852" s="279"/>
      <c r="O1852" s="279"/>
      <c r="P1852" s="838"/>
      <c r="Q1852" s="838"/>
      <c r="R1852" s="838"/>
      <c r="S1852" s="838"/>
      <c r="U1852" s="371"/>
      <c r="Y1852" s="371" t="s">
        <v>99</v>
      </c>
      <c r="Z1852" s="837">
        <f t="shared" si="44"/>
        <v>0.78129999999998001</v>
      </c>
    </row>
    <row r="1853" spans="12:26" s="292" customFormat="1" x14ac:dyDescent="0.2">
      <c r="L1853" s="279"/>
      <c r="M1853" s="279"/>
      <c r="N1853" s="279"/>
      <c r="O1853" s="279"/>
      <c r="P1853" s="838"/>
      <c r="Q1853" s="838"/>
      <c r="R1853" s="838"/>
      <c r="S1853" s="838"/>
      <c r="U1853" s="371"/>
      <c r="Y1853" s="371" t="s">
        <v>99</v>
      </c>
      <c r="Z1853" s="837">
        <f t="shared" si="44"/>
        <v>0.78139999999998</v>
      </c>
    </row>
    <row r="1854" spans="12:26" s="292" customFormat="1" x14ac:dyDescent="0.2">
      <c r="L1854" s="279"/>
      <c r="M1854" s="279"/>
      <c r="N1854" s="279"/>
      <c r="O1854" s="279"/>
      <c r="P1854" s="838"/>
      <c r="Q1854" s="838"/>
      <c r="R1854" s="838"/>
      <c r="S1854" s="838"/>
      <c r="U1854" s="371"/>
      <c r="Y1854" s="371" t="s">
        <v>99</v>
      </c>
      <c r="Z1854" s="837">
        <f t="shared" si="44"/>
        <v>0.78149999999997999</v>
      </c>
    </row>
    <row r="1855" spans="12:26" s="292" customFormat="1" x14ac:dyDescent="0.2">
      <c r="L1855" s="279"/>
      <c r="M1855" s="279"/>
      <c r="N1855" s="279"/>
      <c r="O1855" s="279"/>
      <c r="P1855" s="838"/>
      <c r="Q1855" s="838"/>
      <c r="R1855" s="838"/>
      <c r="S1855" s="838"/>
      <c r="U1855" s="371"/>
      <c r="Y1855" s="371" t="s">
        <v>99</v>
      </c>
      <c r="Z1855" s="837">
        <f t="shared" si="44"/>
        <v>0.78159999999997998</v>
      </c>
    </row>
    <row r="1856" spans="12:26" s="292" customFormat="1" x14ac:dyDescent="0.2">
      <c r="L1856" s="279"/>
      <c r="M1856" s="279"/>
      <c r="N1856" s="279"/>
      <c r="O1856" s="279"/>
      <c r="P1856" s="838"/>
      <c r="Q1856" s="838"/>
      <c r="R1856" s="838"/>
      <c r="S1856" s="838"/>
      <c r="U1856" s="371"/>
      <c r="Y1856" s="371" t="s">
        <v>99</v>
      </c>
      <c r="Z1856" s="837">
        <f t="shared" si="44"/>
        <v>0.78169999999997997</v>
      </c>
    </row>
    <row r="1857" spans="12:26" s="292" customFormat="1" x14ac:dyDescent="0.2">
      <c r="L1857" s="279"/>
      <c r="M1857" s="279"/>
      <c r="N1857" s="279"/>
      <c r="O1857" s="279"/>
      <c r="P1857" s="838"/>
      <c r="Q1857" s="838"/>
      <c r="R1857" s="838"/>
      <c r="S1857" s="838"/>
      <c r="U1857" s="371"/>
      <c r="Y1857" s="371" t="s">
        <v>99</v>
      </c>
      <c r="Z1857" s="837">
        <f t="shared" si="44"/>
        <v>0.78179999999997996</v>
      </c>
    </row>
    <row r="1858" spans="12:26" s="292" customFormat="1" x14ac:dyDescent="0.2">
      <c r="L1858" s="279"/>
      <c r="M1858" s="279"/>
      <c r="N1858" s="279"/>
      <c r="O1858" s="279"/>
      <c r="P1858" s="838"/>
      <c r="Q1858" s="838"/>
      <c r="R1858" s="838"/>
      <c r="S1858" s="838"/>
      <c r="U1858" s="371"/>
      <c r="Y1858" s="371" t="s">
        <v>99</v>
      </c>
      <c r="Z1858" s="837">
        <f t="shared" si="44"/>
        <v>0.78189999999997994</v>
      </c>
    </row>
    <row r="1859" spans="12:26" s="292" customFormat="1" x14ac:dyDescent="0.2">
      <c r="L1859" s="279"/>
      <c r="M1859" s="279"/>
      <c r="N1859" s="279"/>
      <c r="O1859" s="279"/>
      <c r="P1859" s="838"/>
      <c r="Q1859" s="838"/>
      <c r="R1859" s="838"/>
      <c r="S1859" s="838"/>
      <c r="U1859" s="371"/>
      <c r="Y1859" s="371" t="s">
        <v>99</v>
      </c>
      <c r="Z1859" s="837">
        <f t="shared" si="44"/>
        <v>0.78199999999997993</v>
      </c>
    </row>
    <row r="1860" spans="12:26" s="292" customFormat="1" x14ac:dyDescent="0.2">
      <c r="L1860" s="279"/>
      <c r="M1860" s="279"/>
      <c r="N1860" s="279"/>
      <c r="O1860" s="279"/>
      <c r="P1860" s="838"/>
      <c r="Q1860" s="838"/>
      <c r="R1860" s="838"/>
      <c r="S1860" s="838"/>
      <c r="U1860" s="371"/>
      <c r="Y1860" s="371" t="s">
        <v>99</v>
      </c>
      <c r="Z1860" s="837">
        <f t="shared" si="44"/>
        <v>0.78209999999997992</v>
      </c>
    </row>
    <row r="1861" spans="12:26" s="292" customFormat="1" x14ac:dyDescent="0.2">
      <c r="L1861" s="279"/>
      <c r="M1861" s="279"/>
      <c r="N1861" s="279"/>
      <c r="O1861" s="279"/>
      <c r="P1861" s="838"/>
      <c r="Q1861" s="838"/>
      <c r="R1861" s="838"/>
      <c r="S1861" s="838"/>
      <c r="U1861" s="371"/>
      <c r="Y1861" s="371" t="s">
        <v>99</v>
      </c>
      <c r="Z1861" s="837">
        <f t="shared" si="44"/>
        <v>0.78219999999997991</v>
      </c>
    </row>
    <row r="1862" spans="12:26" s="292" customFormat="1" x14ac:dyDescent="0.2">
      <c r="L1862" s="279"/>
      <c r="M1862" s="279"/>
      <c r="N1862" s="279"/>
      <c r="O1862" s="279"/>
      <c r="P1862" s="838"/>
      <c r="Q1862" s="838"/>
      <c r="R1862" s="838"/>
      <c r="S1862" s="838"/>
      <c r="U1862" s="371"/>
      <c r="Y1862" s="371" t="s">
        <v>99</v>
      </c>
      <c r="Z1862" s="837">
        <f t="shared" si="44"/>
        <v>0.7822999999999799</v>
      </c>
    </row>
    <row r="1863" spans="12:26" s="292" customFormat="1" x14ac:dyDescent="0.2">
      <c r="L1863" s="279"/>
      <c r="M1863" s="279"/>
      <c r="N1863" s="279"/>
      <c r="O1863" s="279"/>
      <c r="P1863" s="838"/>
      <c r="Q1863" s="838"/>
      <c r="R1863" s="838"/>
      <c r="S1863" s="838"/>
      <c r="U1863" s="371"/>
      <c r="Y1863" s="371" t="s">
        <v>99</v>
      </c>
      <c r="Z1863" s="837">
        <f t="shared" si="44"/>
        <v>0.78239999999997989</v>
      </c>
    </row>
    <row r="1864" spans="12:26" s="292" customFormat="1" x14ac:dyDescent="0.2">
      <c r="L1864" s="279"/>
      <c r="M1864" s="279"/>
      <c r="N1864" s="279"/>
      <c r="O1864" s="279"/>
      <c r="P1864" s="838"/>
      <c r="Q1864" s="838"/>
      <c r="R1864" s="838"/>
      <c r="S1864" s="838"/>
      <c r="U1864" s="371"/>
      <c r="Y1864" s="371" t="s">
        <v>99</v>
      </c>
      <c r="Z1864" s="837">
        <f t="shared" si="44"/>
        <v>0.78249999999997988</v>
      </c>
    </row>
    <row r="1865" spans="12:26" s="292" customFormat="1" x14ac:dyDescent="0.2">
      <c r="L1865" s="279"/>
      <c r="M1865" s="279"/>
      <c r="N1865" s="279"/>
      <c r="O1865" s="279"/>
      <c r="P1865" s="838"/>
      <c r="Q1865" s="838"/>
      <c r="R1865" s="838"/>
      <c r="S1865" s="838"/>
      <c r="U1865" s="371"/>
      <c r="Y1865" s="371" t="s">
        <v>99</v>
      </c>
      <c r="Z1865" s="837">
        <f t="shared" si="44"/>
        <v>0.78259999999997987</v>
      </c>
    </row>
    <row r="1866" spans="12:26" s="292" customFormat="1" x14ac:dyDescent="0.2">
      <c r="L1866" s="279"/>
      <c r="M1866" s="279"/>
      <c r="N1866" s="279"/>
      <c r="O1866" s="279"/>
      <c r="P1866" s="838"/>
      <c r="Q1866" s="838"/>
      <c r="R1866" s="838"/>
      <c r="S1866" s="838"/>
      <c r="U1866" s="371"/>
      <c r="Y1866" s="371" t="s">
        <v>99</v>
      </c>
      <c r="Z1866" s="837">
        <f t="shared" si="44"/>
        <v>0.78269999999997986</v>
      </c>
    </row>
    <row r="1867" spans="12:26" s="292" customFormat="1" x14ac:dyDescent="0.2">
      <c r="L1867" s="279"/>
      <c r="M1867" s="279"/>
      <c r="N1867" s="279"/>
      <c r="O1867" s="279"/>
      <c r="P1867" s="838"/>
      <c r="Q1867" s="838"/>
      <c r="R1867" s="838"/>
      <c r="S1867" s="838"/>
      <c r="U1867" s="371"/>
      <c r="Y1867" s="371" t="s">
        <v>99</v>
      </c>
      <c r="Z1867" s="837">
        <f t="shared" si="44"/>
        <v>0.78279999999997985</v>
      </c>
    </row>
    <row r="1868" spans="12:26" s="292" customFormat="1" x14ac:dyDescent="0.2">
      <c r="L1868" s="279"/>
      <c r="M1868" s="279"/>
      <c r="N1868" s="279"/>
      <c r="O1868" s="279"/>
      <c r="P1868" s="838"/>
      <c r="Q1868" s="838"/>
      <c r="R1868" s="838"/>
      <c r="S1868" s="838"/>
      <c r="U1868" s="371"/>
      <c r="Y1868" s="371" t="s">
        <v>99</v>
      </c>
      <c r="Z1868" s="837">
        <f t="shared" si="44"/>
        <v>0.78289999999997983</v>
      </c>
    </row>
    <row r="1869" spans="12:26" s="292" customFormat="1" x14ac:dyDescent="0.2">
      <c r="L1869" s="279"/>
      <c r="M1869" s="279"/>
      <c r="N1869" s="279"/>
      <c r="O1869" s="279"/>
      <c r="P1869" s="838"/>
      <c r="Q1869" s="838"/>
      <c r="R1869" s="838"/>
      <c r="S1869" s="838"/>
      <c r="U1869" s="371"/>
      <c r="Y1869" s="371" t="s">
        <v>99</v>
      </c>
      <c r="Z1869" s="837">
        <f t="shared" si="44"/>
        <v>0.78299999999997982</v>
      </c>
    </row>
    <row r="1870" spans="12:26" s="292" customFormat="1" x14ac:dyDescent="0.2">
      <c r="L1870" s="279"/>
      <c r="M1870" s="279"/>
      <c r="N1870" s="279"/>
      <c r="O1870" s="279"/>
      <c r="P1870" s="838"/>
      <c r="Q1870" s="838"/>
      <c r="R1870" s="838"/>
      <c r="S1870" s="838"/>
      <c r="U1870" s="371"/>
      <c r="Y1870" s="371" t="s">
        <v>99</v>
      </c>
      <c r="Z1870" s="837">
        <f t="shared" si="44"/>
        <v>0.78309999999997981</v>
      </c>
    </row>
    <row r="1871" spans="12:26" s="292" customFormat="1" x14ac:dyDescent="0.2">
      <c r="L1871" s="279"/>
      <c r="M1871" s="279"/>
      <c r="N1871" s="279"/>
      <c r="O1871" s="279"/>
      <c r="P1871" s="838"/>
      <c r="Q1871" s="838"/>
      <c r="R1871" s="838"/>
      <c r="S1871" s="838"/>
      <c r="U1871" s="371"/>
      <c r="Y1871" s="371" t="s">
        <v>99</v>
      </c>
      <c r="Z1871" s="837">
        <f t="shared" si="44"/>
        <v>0.7831999999999798</v>
      </c>
    </row>
    <row r="1872" spans="12:26" s="292" customFormat="1" x14ac:dyDescent="0.2">
      <c r="L1872" s="279"/>
      <c r="M1872" s="279"/>
      <c r="N1872" s="279"/>
      <c r="O1872" s="279"/>
      <c r="P1872" s="838"/>
      <c r="Q1872" s="838"/>
      <c r="R1872" s="838"/>
      <c r="S1872" s="838"/>
      <c r="U1872" s="371"/>
      <c r="Y1872" s="371" t="s">
        <v>99</v>
      </c>
      <c r="Z1872" s="837">
        <f t="shared" si="44"/>
        <v>0.78329999999997979</v>
      </c>
    </row>
    <row r="1873" spans="12:26" s="292" customFormat="1" x14ac:dyDescent="0.2">
      <c r="L1873" s="279"/>
      <c r="M1873" s="279"/>
      <c r="N1873" s="279"/>
      <c r="O1873" s="279"/>
      <c r="P1873" s="838"/>
      <c r="Q1873" s="838"/>
      <c r="R1873" s="838"/>
      <c r="S1873" s="838"/>
      <c r="U1873" s="371"/>
      <c r="Y1873" s="371" t="s">
        <v>99</v>
      </c>
      <c r="Z1873" s="837">
        <f t="shared" si="44"/>
        <v>0.78339999999997978</v>
      </c>
    </row>
    <row r="1874" spans="12:26" s="292" customFormat="1" x14ac:dyDescent="0.2">
      <c r="L1874" s="279"/>
      <c r="M1874" s="279"/>
      <c r="N1874" s="279"/>
      <c r="O1874" s="279"/>
      <c r="P1874" s="838"/>
      <c r="Q1874" s="838"/>
      <c r="R1874" s="838"/>
      <c r="S1874" s="838"/>
      <c r="U1874" s="371"/>
      <c r="Y1874" s="371" t="s">
        <v>99</v>
      </c>
      <c r="Z1874" s="837">
        <f t="shared" si="44"/>
        <v>0.78349999999997977</v>
      </c>
    </row>
    <row r="1875" spans="12:26" s="292" customFormat="1" x14ac:dyDescent="0.2">
      <c r="L1875" s="279"/>
      <c r="M1875" s="279"/>
      <c r="N1875" s="279"/>
      <c r="O1875" s="279"/>
      <c r="P1875" s="838"/>
      <c r="Q1875" s="838"/>
      <c r="R1875" s="838"/>
      <c r="S1875" s="838"/>
      <c r="U1875" s="371"/>
      <c r="Y1875" s="371" t="s">
        <v>99</v>
      </c>
      <c r="Z1875" s="837">
        <f t="shared" si="44"/>
        <v>0.78359999999997976</v>
      </c>
    </row>
    <row r="1876" spans="12:26" s="292" customFormat="1" x14ac:dyDescent="0.2">
      <c r="L1876" s="279"/>
      <c r="M1876" s="279"/>
      <c r="N1876" s="279"/>
      <c r="O1876" s="279"/>
      <c r="P1876" s="838"/>
      <c r="Q1876" s="838"/>
      <c r="R1876" s="838"/>
      <c r="S1876" s="838"/>
      <c r="U1876" s="371"/>
      <c r="Y1876" s="371" t="s">
        <v>99</v>
      </c>
      <c r="Z1876" s="837">
        <f t="shared" si="44"/>
        <v>0.78369999999997975</v>
      </c>
    </row>
    <row r="1877" spans="12:26" s="292" customFormat="1" x14ac:dyDescent="0.2">
      <c r="L1877" s="279"/>
      <c r="M1877" s="279"/>
      <c r="N1877" s="279"/>
      <c r="O1877" s="279"/>
      <c r="P1877" s="838"/>
      <c r="Q1877" s="838"/>
      <c r="R1877" s="838"/>
      <c r="S1877" s="838"/>
      <c r="U1877" s="371"/>
      <c r="Y1877" s="371" t="s">
        <v>99</v>
      </c>
      <c r="Z1877" s="837">
        <f t="shared" si="44"/>
        <v>0.78379999999997974</v>
      </c>
    </row>
    <row r="1878" spans="12:26" s="292" customFormat="1" x14ac:dyDescent="0.2">
      <c r="L1878" s="279"/>
      <c r="M1878" s="279"/>
      <c r="N1878" s="279"/>
      <c r="O1878" s="279"/>
      <c r="P1878" s="838"/>
      <c r="Q1878" s="838"/>
      <c r="R1878" s="838"/>
      <c r="S1878" s="838"/>
      <c r="U1878" s="371"/>
      <c r="Y1878" s="371" t="s">
        <v>99</v>
      </c>
      <c r="Z1878" s="837">
        <f t="shared" si="44"/>
        <v>0.78389999999997972</v>
      </c>
    </row>
    <row r="1879" spans="12:26" s="292" customFormat="1" x14ac:dyDescent="0.2">
      <c r="L1879" s="279"/>
      <c r="M1879" s="279"/>
      <c r="N1879" s="279"/>
      <c r="O1879" s="279"/>
      <c r="P1879" s="838"/>
      <c r="Q1879" s="838"/>
      <c r="R1879" s="838"/>
      <c r="S1879" s="838"/>
      <c r="U1879" s="371"/>
      <c r="Y1879" s="371" t="s">
        <v>99</v>
      </c>
      <c r="Z1879" s="837">
        <f t="shared" si="44"/>
        <v>0.78399999999997971</v>
      </c>
    </row>
    <row r="1880" spans="12:26" s="292" customFormat="1" x14ac:dyDescent="0.2">
      <c r="L1880" s="279"/>
      <c r="M1880" s="279"/>
      <c r="N1880" s="279"/>
      <c r="O1880" s="279"/>
      <c r="P1880" s="838"/>
      <c r="Q1880" s="838"/>
      <c r="R1880" s="838"/>
      <c r="S1880" s="838"/>
      <c r="U1880" s="371"/>
      <c r="Y1880" s="371" t="s">
        <v>99</v>
      </c>
      <c r="Z1880" s="837">
        <f t="shared" si="44"/>
        <v>0.7840999999999797</v>
      </c>
    </row>
    <row r="1881" spans="12:26" s="292" customFormat="1" x14ac:dyDescent="0.2">
      <c r="L1881" s="279"/>
      <c r="M1881" s="279"/>
      <c r="N1881" s="279"/>
      <c r="O1881" s="279"/>
      <c r="P1881" s="838"/>
      <c r="Q1881" s="838"/>
      <c r="R1881" s="838"/>
      <c r="S1881" s="838"/>
      <c r="U1881" s="371"/>
      <c r="Y1881" s="371" t="s">
        <v>99</v>
      </c>
      <c r="Z1881" s="837">
        <f t="shared" si="44"/>
        <v>0.78419999999997969</v>
      </c>
    </row>
    <row r="1882" spans="12:26" s="292" customFormat="1" x14ac:dyDescent="0.2">
      <c r="L1882" s="279"/>
      <c r="M1882" s="279"/>
      <c r="N1882" s="279"/>
      <c r="O1882" s="279"/>
      <c r="P1882" s="838"/>
      <c r="Q1882" s="838"/>
      <c r="R1882" s="838"/>
      <c r="S1882" s="838"/>
      <c r="U1882" s="371"/>
      <c r="Y1882" s="371" t="s">
        <v>99</v>
      </c>
      <c r="Z1882" s="837">
        <f t="shared" si="44"/>
        <v>0.78429999999997968</v>
      </c>
    </row>
    <row r="1883" spans="12:26" s="292" customFormat="1" x14ac:dyDescent="0.2">
      <c r="L1883" s="279"/>
      <c r="M1883" s="279"/>
      <c r="N1883" s="279"/>
      <c r="O1883" s="279"/>
      <c r="P1883" s="838"/>
      <c r="Q1883" s="838"/>
      <c r="R1883" s="838"/>
      <c r="S1883" s="838"/>
      <c r="U1883" s="371"/>
      <c r="Y1883" s="371" t="s">
        <v>99</v>
      </c>
      <c r="Z1883" s="837">
        <f t="shared" si="44"/>
        <v>0.78439999999997967</v>
      </c>
    </row>
    <row r="1884" spans="12:26" s="292" customFormat="1" x14ac:dyDescent="0.2">
      <c r="L1884" s="279"/>
      <c r="M1884" s="279"/>
      <c r="N1884" s="279"/>
      <c r="O1884" s="279"/>
      <c r="P1884" s="838"/>
      <c r="Q1884" s="838"/>
      <c r="R1884" s="838"/>
      <c r="S1884" s="838"/>
      <c r="U1884" s="371"/>
      <c r="Y1884" s="371" t="s">
        <v>99</v>
      </c>
      <c r="Z1884" s="837">
        <f t="shared" si="44"/>
        <v>0.78449999999997966</v>
      </c>
    </row>
    <row r="1885" spans="12:26" s="292" customFormat="1" x14ac:dyDescent="0.2">
      <c r="L1885" s="279"/>
      <c r="M1885" s="279"/>
      <c r="N1885" s="279"/>
      <c r="O1885" s="279"/>
      <c r="P1885" s="838"/>
      <c r="Q1885" s="838"/>
      <c r="R1885" s="838"/>
      <c r="S1885" s="838"/>
      <c r="U1885" s="371"/>
      <c r="Y1885" s="371" t="s">
        <v>99</v>
      </c>
      <c r="Z1885" s="837">
        <f t="shared" si="44"/>
        <v>0.78459999999997965</v>
      </c>
    </row>
    <row r="1886" spans="12:26" s="292" customFormat="1" x14ac:dyDescent="0.2">
      <c r="L1886" s="279"/>
      <c r="M1886" s="279"/>
      <c r="N1886" s="279"/>
      <c r="O1886" s="279"/>
      <c r="P1886" s="838"/>
      <c r="Q1886" s="838"/>
      <c r="R1886" s="838"/>
      <c r="S1886" s="838"/>
      <c r="U1886" s="371"/>
      <c r="Y1886" s="371" t="s">
        <v>99</v>
      </c>
      <c r="Z1886" s="837">
        <f t="shared" si="44"/>
        <v>0.78469999999997964</v>
      </c>
    </row>
    <row r="1887" spans="12:26" s="292" customFormat="1" x14ac:dyDescent="0.2">
      <c r="L1887" s="279"/>
      <c r="M1887" s="279"/>
      <c r="N1887" s="279"/>
      <c r="O1887" s="279"/>
      <c r="P1887" s="838"/>
      <c r="Q1887" s="838"/>
      <c r="R1887" s="838"/>
      <c r="S1887" s="838"/>
      <c r="U1887" s="371"/>
      <c r="Y1887" s="371" t="s">
        <v>99</v>
      </c>
      <c r="Z1887" s="837">
        <f t="shared" si="44"/>
        <v>0.78479999999997963</v>
      </c>
    </row>
    <row r="1888" spans="12:26" s="292" customFormat="1" x14ac:dyDescent="0.2">
      <c r="L1888" s="279"/>
      <c r="M1888" s="279"/>
      <c r="N1888" s="279"/>
      <c r="O1888" s="279"/>
      <c r="P1888" s="838"/>
      <c r="Q1888" s="838"/>
      <c r="R1888" s="838"/>
      <c r="S1888" s="838"/>
      <c r="U1888" s="371"/>
      <c r="Y1888" s="371" t="s">
        <v>99</v>
      </c>
      <c r="Z1888" s="837">
        <f t="shared" si="44"/>
        <v>0.78489999999997961</v>
      </c>
    </row>
    <row r="1889" spans="12:26" s="292" customFormat="1" x14ac:dyDescent="0.2">
      <c r="L1889" s="279"/>
      <c r="M1889" s="279"/>
      <c r="N1889" s="279"/>
      <c r="O1889" s="279"/>
      <c r="P1889" s="838"/>
      <c r="Q1889" s="838"/>
      <c r="R1889" s="838"/>
      <c r="S1889" s="838"/>
      <c r="U1889" s="371"/>
      <c r="Y1889" s="371" t="s">
        <v>99</v>
      </c>
      <c r="Z1889" s="837">
        <f t="shared" si="44"/>
        <v>0.7849999999999796</v>
      </c>
    </row>
    <row r="1890" spans="12:26" s="292" customFormat="1" x14ac:dyDescent="0.2">
      <c r="L1890" s="279"/>
      <c r="M1890" s="279"/>
      <c r="N1890" s="279"/>
      <c r="O1890" s="279"/>
      <c r="P1890" s="838"/>
      <c r="Q1890" s="838"/>
      <c r="R1890" s="838"/>
      <c r="S1890" s="838"/>
      <c r="U1890" s="371"/>
      <c r="Y1890" s="371" t="s">
        <v>99</v>
      </c>
      <c r="Z1890" s="837">
        <f t="shared" si="44"/>
        <v>0.78509999999997959</v>
      </c>
    </row>
    <row r="1891" spans="12:26" s="292" customFormat="1" x14ac:dyDescent="0.2">
      <c r="L1891" s="279"/>
      <c r="M1891" s="279"/>
      <c r="N1891" s="279"/>
      <c r="O1891" s="279"/>
      <c r="P1891" s="838"/>
      <c r="Q1891" s="838"/>
      <c r="R1891" s="838"/>
      <c r="S1891" s="838"/>
      <c r="U1891" s="371"/>
      <c r="Y1891" s="371" t="s">
        <v>99</v>
      </c>
      <c r="Z1891" s="837">
        <f t="shared" si="44"/>
        <v>0.78519999999997958</v>
      </c>
    </row>
    <row r="1892" spans="12:26" s="292" customFormat="1" x14ac:dyDescent="0.2">
      <c r="L1892" s="279"/>
      <c r="M1892" s="279"/>
      <c r="N1892" s="279"/>
      <c r="O1892" s="279"/>
      <c r="P1892" s="838"/>
      <c r="Q1892" s="838"/>
      <c r="R1892" s="838"/>
      <c r="S1892" s="838"/>
      <c r="U1892" s="371"/>
      <c r="Y1892" s="371" t="s">
        <v>99</v>
      </c>
      <c r="Z1892" s="837">
        <f t="shared" si="44"/>
        <v>0.78529999999997957</v>
      </c>
    </row>
    <row r="1893" spans="12:26" s="292" customFormat="1" x14ac:dyDescent="0.2">
      <c r="L1893" s="279"/>
      <c r="M1893" s="279"/>
      <c r="N1893" s="279"/>
      <c r="O1893" s="279"/>
      <c r="P1893" s="838"/>
      <c r="Q1893" s="838"/>
      <c r="R1893" s="838"/>
      <c r="S1893" s="838"/>
      <c r="U1893" s="371"/>
      <c r="Y1893" s="371" t="s">
        <v>99</v>
      </c>
      <c r="Z1893" s="837">
        <f t="shared" si="44"/>
        <v>0.78539999999997956</v>
      </c>
    </row>
    <row r="1894" spans="12:26" s="292" customFormat="1" x14ac:dyDescent="0.2">
      <c r="L1894" s="279"/>
      <c r="M1894" s="279"/>
      <c r="N1894" s="279"/>
      <c r="O1894" s="279"/>
      <c r="P1894" s="838"/>
      <c r="Q1894" s="838"/>
      <c r="R1894" s="838"/>
      <c r="S1894" s="838"/>
      <c r="U1894" s="371"/>
      <c r="Y1894" s="371" t="s">
        <v>99</v>
      </c>
      <c r="Z1894" s="837">
        <f t="shared" si="44"/>
        <v>0.78549999999997955</v>
      </c>
    </row>
    <row r="1895" spans="12:26" s="292" customFormat="1" x14ac:dyDescent="0.2">
      <c r="L1895" s="279"/>
      <c r="M1895" s="279"/>
      <c r="N1895" s="279"/>
      <c r="O1895" s="279"/>
      <c r="P1895" s="838"/>
      <c r="Q1895" s="838"/>
      <c r="R1895" s="838"/>
      <c r="S1895" s="838"/>
      <c r="U1895" s="371"/>
      <c r="Y1895" s="371" t="s">
        <v>99</v>
      </c>
      <c r="Z1895" s="837">
        <f t="shared" si="44"/>
        <v>0.78559999999997954</v>
      </c>
    </row>
    <row r="1896" spans="12:26" s="292" customFormat="1" x14ac:dyDescent="0.2">
      <c r="L1896" s="279"/>
      <c r="M1896" s="279"/>
      <c r="N1896" s="279"/>
      <c r="O1896" s="279"/>
      <c r="P1896" s="838"/>
      <c r="Q1896" s="838"/>
      <c r="R1896" s="838"/>
      <c r="S1896" s="838"/>
      <c r="U1896" s="371"/>
      <c r="Y1896" s="371" t="s">
        <v>99</v>
      </c>
      <c r="Z1896" s="837">
        <f t="shared" si="44"/>
        <v>0.78569999999997953</v>
      </c>
    </row>
    <row r="1897" spans="12:26" s="292" customFormat="1" x14ac:dyDescent="0.2">
      <c r="L1897" s="279"/>
      <c r="M1897" s="279"/>
      <c r="N1897" s="279"/>
      <c r="O1897" s="279"/>
      <c r="P1897" s="838"/>
      <c r="Q1897" s="838"/>
      <c r="R1897" s="838"/>
      <c r="S1897" s="838"/>
      <c r="U1897" s="371"/>
      <c r="Y1897" s="371" t="s">
        <v>99</v>
      </c>
      <c r="Z1897" s="837">
        <f t="shared" ref="Z1897:Z1960" si="45">SUM(Z1896+0.01%)</f>
        <v>0.78579999999997951</v>
      </c>
    </row>
    <row r="1898" spans="12:26" s="292" customFormat="1" x14ac:dyDescent="0.2">
      <c r="L1898" s="279"/>
      <c r="M1898" s="279"/>
      <c r="N1898" s="279"/>
      <c r="O1898" s="279"/>
      <c r="P1898" s="838"/>
      <c r="Q1898" s="838"/>
      <c r="R1898" s="838"/>
      <c r="S1898" s="838"/>
      <c r="U1898" s="371"/>
      <c r="Y1898" s="371" t="s">
        <v>99</v>
      </c>
      <c r="Z1898" s="837">
        <f t="shared" si="45"/>
        <v>0.7858999999999795</v>
      </c>
    </row>
    <row r="1899" spans="12:26" s="292" customFormat="1" x14ac:dyDescent="0.2">
      <c r="L1899" s="279"/>
      <c r="M1899" s="279"/>
      <c r="N1899" s="279"/>
      <c r="O1899" s="279"/>
      <c r="P1899" s="838"/>
      <c r="Q1899" s="838"/>
      <c r="R1899" s="838"/>
      <c r="S1899" s="838"/>
      <c r="U1899" s="371"/>
      <c r="Y1899" s="371" t="s">
        <v>99</v>
      </c>
      <c r="Z1899" s="837">
        <f t="shared" si="45"/>
        <v>0.78599999999997949</v>
      </c>
    </row>
    <row r="1900" spans="12:26" s="292" customFormat="1" x14ac:dyDescent="0.2">
      <c r="L1900" s="279"/>
      <c r="M1900" s="279"/>
      <c r="N1900" s="279"/>
      <c r="O1900" s="279"/>
      <c r="P1900" s="838"/>
      <c r="Q1900" s="838"/>
      <c r="R1900" s="838"/>
      <c r="S1900" s="838"/>
      <c r="U1900" s="371"/>
      <c r="Y1900" s="371" t="s">
        <v>99</v>
      </c>
      <c r="Z1900" s="837">
        <f t="shared" si="45"/>
        <v>0.78609999999997948</v>
      </c>
    </row>
    <row r="1901" spans="12:26" s="292" customFormat="1" x14ac:dyDescent="0.2">
      <c r="L1901" s="279"/>
      <c r="M1901" s="279"/>
      <c r="N1901" s="279"/>
      <c r="O1901" s="279"/>
      <c r="P1901" s="838"/>
      <c r="Q1901" s="838"/>
      <c r="R1901" s="838"/>
      <c r="S1901" s="838"/>
      <c r="U1901" s="371"/>
      <c r="Y1901" s="371" t="s">
        <v>99</v>
      </c>
      <c r="Z1901" s="837">
        <f t="shared" si="45"/>
        <v>0.78619999999997947</v>
      </c>
    </row>
    <row r="1902" spans="12:26" s="292" customFormat="1" x14ac:dyDescent="0.2">
      <c r="L1902" s="279"/>
      <c r="M1902" s="279"/>
      <c r="N1902" s="279"/>
      <c r="O1902" s="279"/>
      <c r="P1902" s="838"/>
      <c r="Q1902" s="838"/>
      <c r="R1902" s="838"/>
      <c r="S1902" s="838"/>
      <c r="U1902" s="371"/>
      <c r="Y1902" s="371" t="s">
        <v>99</v>
      </c>
      <c r="Z1902" s="837">
        <f t="shared" si="45"/>
        <v>0.78629999999997946</v>
      </c>
    </row>
    <row r="1903" spans="12:26" s="292" customFormat="1" x14ac:dyDescent="0.2">
      <c r="L1903" s="279"/>
      <c r="M1903" s="279"/>
      <c r="N1903" s="279"/>
      <c r="O1903" s="279"/>
      <c r="P1903" s="838"/>
      <c r="Q1903" s="838"/>
      <c r="R1903" s="838"/>
      <c r="S1903" s="838"/>
      <c r="U1903" s="371"/>
      <c r="Y1903" s="371" t="s">
        <v>99</v>
      </c>
      <c r="Z1903" s="837">
        <f t="shared" si="45"/>
        <v>0.78639999999997945</v>
      </c>
    </row>
    <row r="1904" spans="12:26" s="292" customFormat="1" x14ac:dyDescent="0.2">
      <c r="L1904" s="279"/>
      <c r="M1904" s="279"/>
      <c r="N1904" s="279"/>
      <c r="O1904" s="279"/>
      <c r="P1904" s="838"/>
      <c r="Q1904" s="838"/>
      <c r="R1904" s="838"/>
      <c r="S1904" s="838"/>
      <c r="U1904" s="371"/>
      <c r="Y1904" s="371" t="s">
        <v>99</v>
      </c>
      <c r="Z1904" s="837">
        <f t="shared" si="45"/>
        <v>0.78649999999997944</v>
      </c>
    </row>
    <row r="1905" spans="12:26" s="292" customFormat="1" x14ac:dyDescent="0.2">
      <c r="L1905" s="279"/>
      <c r="M1905" s="279"/>
      <c r="N1905" s="279"/>
      <c r="O1905" s="279"/>
      <c r="P1905" s="838"/>
      <c r="Q1905" s="838"/>
      <c r="R1905" s="838"/>
      <c r="S1905" s="838"/>
      <c r="U1905" s="371"/>
      <c r="Y1905" s="371" t="s">
        <v>99</v>
      </c>
      <c r="Z1905" s="837">
        <f t="shared" si="45"/>
        <v>0.78659999999997943</v>
      </c>
    </row>
    <row r="1906" spans="12:26" s="292" customFormat="1" x14ac:dyDescent="0.2">
      <c r="L1906" s="279"/>
      <c r="M1906" s="279"/>
      <c r="N1906" s="279"/>
      <c r="O1906" s="279"/>
      <c r="P1906" s="838"/>
      <c r="Q1906" s="838"/>
      <c r="R1906" s="838"/>
      <c r="S1906" s="838"/>
      <c r="U1906" s="371"/>
      <c r="Y1906" s="371" t="s">
        <v>99</v>
      </c>
      <c r="Z1906" s="837">
        <f t="shared" si="45"/>
        <v>0.78669999999997942</v>
      </c>
    </row>
    <row r="1907" spans="12:26" s="292" customFormat="1" x14ac:dyDescent="0.2">
      <c r="L1907" s="279"/>
      <c r="M1907" s="279"/>
      <c r="N1907" s="279"/>
      <c r="O1907" s="279"/>
      <c r="P1907" s="838"/>
      <c r="Q1907" s="838"/>
      <c r="R1907" s="838"/>
      <c r="S1907" s="838"/>
      <c r="U1907" s="371"/>
      <c r="Y1907" s="371" t="s">
        <v>99</v>
      </c>
      <c r="Z1907" s="837">
        <f t="shared" si="45"/>
        <v>0.7867999999999794</v>
      </c>
    </row>
    <row r="1908" spans="12:26" s="292" customFormat="1" x14ac:dyDescent="0.2">
      <c r="L1908" s="279"/>
      <c r="M1908" s="279"/>
      <c r="N1908" s="279"/>
      <c r="O1908" s="279"/>
      <c r="P1908" s="838"/>
      <c r="Q1908" s="838"/>
      <c r="R1908" s="838"/>
      <c r="S1908" s="838"/>
      <c r="U1908" s="371"/>
      <c r="Y1908" s="371" t="s">
        <v>99</v>
      </c>
      <c r="Z1908" s="837">
        <f t="shared" si="45"/>
        <v>0.78689999999997939</v>
      </c>
    </row>
    <row r="1909" spans="12:26" s="292" customFormat="1" x14ac:dyDescent="0.2">
      <c r="L1909" s="279"/>
      <c r="M1909" s="279"/>
      <c r="N1909" s="279"/>
      <c r="O1909" s="279"/>
      <c r="P1909" s="838"/>
      <c r="Q1909" s="838"/>
      <c r="R1909" s="838"/>
      <c r="S1909" s="838"/>
      <c r="U1909" s="371"/>
      <c r="Y1909" s="371" t="s">
        <v>99</v>
      </c>
      <c r="Z1909" s="837">
        <f t="shared" si="45"/>
        <v>0.78699999999997938</v>
      </c>
    </row>
    <row r="1910" spans="12:26" s="292" customFormat="1" x14ac:dyDescent="0.2">
      <c r="L1910" s="279"/>
      <c r="M1910" s="279"/>
      <c r="N1910" s="279"/>
      <c r="O1910" s="279"/>
      <c r="P1910" s="838"/>
      <c r="Q1910" s="838"/>
      <c r="R1910" s="838"/>
      <c r="S1910" s="838"/>
      <c r="U1910" s="371"/>
      <c r="Y1910" s="371" t="s">
        <v>99</v>
      </c>
      <c r="Z1910" s="837">
        <f t="shared" si="45"/>
        <v>0.78709999999997937</v>
      </c>
    </row>
    <row r="1911" spans="12:26" s="292" customFormat="1" x14ac:dyDescent="0.2">
      <c r="L1911" s="279"/>
      <c r="M1911" s="279"/>
      <c r="N1911" s="279"/>
      <c r="O1911" s="279"/>
      <c r="P1911" s="838"/>
      <c r="Q1911" s="838"/>
      <c r="R1911" s="838"/>
      <c r="S1911" s="838"/>
      <c r="U1911" s="371"/>
      <c r="Y1911" s="371" t="s">
        <v>99</v>
      </c>
      <c r="Z1911" s="837">
        <f t="shared" si="45"/>
        <v>0.78719999999997936</v>
      </c>
    </row>
    <row r="1912" spans="12:26" s="292" customFormat="1" x14ac:dyDescent="0.2">
      <c r="L1912" s="279"/>
      <c r="M1912" s="279"/>
      <c r="N1912" s="279"/>
      <c r="O1912" s="279"/>
      <c r="P1912" s="838"/>
      <c r="Q1912" s="838"/>
      <c r="R1912" s="838"/>
      <c r="S1912" s="838"/>
      <c r="U1912" s="371"/>
      <c r="Y1912" s="371" t="s">
        <v>99</v>
      </c>
      <c r="Z1912" s="837">
        <f t="shared" si="45"/>
        <v>0.78729999999997935</v>
      </c>
    </row>
    <row r="1913" spans="12:26" s="292" customFormat="1" x14ac:dyDescent="0.2">
      <c r="L1913" s="279"/>
      <c r="M1913" s="279"/>
      <c r="N1913" s="279"/>
      <c r="O1913" s="279"/>
      <c r="P1913" s="838"/>
      <c r="Q1913" s="838"/>
      <c r="R1913" s="838"/>
      <c r="S1913" s="838"/>
      <c r="U1913" s="371"/>
      <c r="Y1913" s="371" t="s">
        <v>99</v>
      </c>
      <c r="Z1913" s="837">
        <f t="shared" si="45"/>
        <v>0.78739999999997934</v>
      </c>
    </row>
    <row r="1914" spans="12:26" s="292" customFormat="1" x14ac:dyDescent="0.2">
      <c r="L1914" s="279"/>
      <c r="M1914" s="279"/>
      <c r="N1914" s="279"/>
      <c r="O1914" s="279"/>
      <c r="P1914" s="838"/>
      <c r="Q1914" s="838"/>
      <c r="R1914" s="838"/>
      <c r="S1914" s="838"/>
      <c r="U1914" s="371"/>
      <c r="Y1914" s="371" t="s">
        <v>99</v>
      </c>
      <c r="Z1914" s="837">
        <f t="shared" si="45"/>
        <v>0.78749999999997933</v>
      </c>
    </row>
    <row r="1915" spans="12:26" s="292" customFormat="1" x14ac:dyDescent="0.2">
      <c r="L1915" s="279"/>
      <c r="M1915" s="279"/>
      <c r="N1915" s="279"/>
      <c r="O1915" s="279"/>
      <c r="P1915" s="838"/>
      <c r="Q1915" s="838"/>
      <c r="R1915" s="838"/>
      <c r="S1915" s="838"/>
      <c r="U1915" s="371"/>
      <c r="Y1915" s="371" t="s">
        <v>99</v>
      </c>
      <c r="Z1915" s="837">
        <f t="shared" si="45"/>
        <v>0.78759999999997932</v>
      </c>
    </row>
    <row r="1916" spans="12:26" s="292" customFormat="1" x14ac:dyDescent="0.2">
      <c r="L1916" s="279"/>
      <c r="M1916" s="279"/>
      <c r="N1916" s="279"/>
      <c r="O1916" s="279"/>
      <c r="P1916" s="838"/>
      <c r="Q1916" s="838"/>
      <c r="R1916" s="838"/>
      <c r="S1916" s="838"/>
      <c r="U1916" s="371"/>
      <c r="Y1916" s="371" t="s">
        <v>99</v>
      </c>
      <c r="Z1916" s="837">
        <f t="shared" si="45"/>
        <v>0.78769999999997931</v>
      </c>
    </row>
    <row r="1917" spans="12:26" s="292" customFormat="1" x14ac:dyDescent="0.2">
      <c r="L1917" s="279"/>
      <c r="M1917" s="279"/>
      <c r="N1917" s="279"/>
      <c r="O1917" s="279"/>
      <c r="P1917" s="838"/>
      <c r="Q1917" s="838"/>
      <c r="R1917" s="838"/>
      <c r="S1917" s="838"/>
      <c r="U1917" s="371"/>
      <c r="Y1917" s="371" t="s">
        <v>99</v>
      </c>
      <c r="Z1917" s="837">
        <f t="shared" si="45"/>
        <v>0.78779999999997929</v>
      </c>
    </row>
    <row r="1918" spans="12:26" s="292" customFormat="1" x14ac:dyDescent="0.2">
      <c r="L1918" s="279"/>
      <c r="M1918" s="279"/>
      <c r="N1918" s="279"/>
      <c r="O1918" s="279"/>
      <c r="P1918" s="838"/>
      <c r="Q1918" s="838"/>
      <c r="R1918" s="838"/>
      <c r="S1918" s="838"/>
      <c r="U1918" s="371"/>
      <c r="Y1918" s="371" t="s">
        <v>99</v>
      </c>
      <c r="Z1918" s="837">
        <f t="shared" si="45"/>
        <v>0.78789999999997928</v>
      </c>
    </row>
    <row r="1919" spans="12:26" s="292" customFormat="1" x14ac:dyDescent="0.2">
      <c r="L1919" s="279"/>
      <c r="M1919" s="279"/>
      <c r="N1919" s="279"/>
      <c r="O1919" s="279"/>
      <c r="P1919" s="838"/>
      <c r="Q1919" s="838"/>
      <c r="R1919" s="838"/>
      <c r="S1919" s="838"/>
      <c r="U1919" s="371"/>
      <c r="Y1919" s="371" t="s">
        <v>99</v>
      </c>
      <c r="Z1919" s="837">
        <f t="shared" si="45"/>
        <v>0.78799999999997927</v>
      </c>
    </row>
    <row r="1920" spans="12:26" s="292" customFormat="1" x14ac:dyDescent="0.2">
      <c r="L1920" s="279"/>
      <c r="M1920" s="279"/>
      <c r="N1920" s="279"/>
      <c r="O1920" s="279"/>
      <c r="P1920" s="838"/>
      <c r="Q1920" s="838"/>
      <c r="R1920" s="838"/>
      <c r="S1920" s="838"/>
      <c r="U1920" s="371"/>
      <c r="Y1920" s="371" t="s">
        <v>99</v>
      </c>
      <c r="Z1920" s="837">
        <f t="shared" si="45"/>
        <v>0.78809999999997926</v>
      </c>
    </row>
    <row r="1921" spans="12:26" s="292" customFormat="1" x14ac:dyDescent="0.2">
      <c r="L1921" s="279"/>
      <c r="M1921" s="279"/>
      <c r="N1921" s="279"/>
      <c r="O1921" s="279"/>
      <c r="P1921" s="838"/>
      <c r="Q1921" s="838"/>
      <c r="R1921" s="838"/>
      <c r="S1921" s="838"/>
      <c r="U1921" s="371"/>
      <c r="Y1921" s="371" t="s">
        <v>99</v>
      </c>
      <c r="Z1921" s="837">
        <f t="shared" si="45"/>
        <v>0.78819999999997925</v>
      </c>
    </row>
    <row r="1922" spans="12:26" s="292" customFormat="1" x14ac:dyDescent="0.2">
      <c r="L1922" s="279"/>
      <c r="M1922" s="279"/>
      <c r="N1922" s="279"/>
      <c r="O1922" s="279"/>
      <c r="P1922" s="838"/>
      <c r="Q1922" s="838"/>
      <c r="R1922" s="838"/>
      <c r="S1922" s="838"/>
      <c r="U1922" s="371"/>
      <c r="Y1922" s="371" t="s">
        <v>99</v>
      </c>
      <c r="Z1922" s="837">
        <f t="shared" si="45"/>
        <v>0.78829999999997924</v>
      </c>
    </row>
    <row r="1923" spans="12:26" s="292" customFormat="1" x14ac:dyDescent="0.2">
      <c r="L1923" s="279"/>
      <c r="M1923" s="279"/>
      <c r="N1923" s="279"/>
      <c r="O1923" s="279"/>
      <c r="P1923" s="838"/>
      <c r="Q1923" s="838"/>
      <c r="R1923" s="838"/>
      <c r="S1923" s="838"/>
      <c r="U1923" s="371"/>
      <c r="Y1923" s="371" t="s">
        <v>99</v>
      </c>
      <c r="Z1923" s="837">
        <f t="shared" si="45"/>
        <v>0.78839999999997923</v>
      </c>
    </row>
    <row r="1924" spans="12:26" s="292" customFormat="1" x14ac:dyDescent="0.2">
      <c r="L1924" s="279"/>
      <c r="M1924" s="279"/>
      <c r="N1924" s="279"/>
      <c r="O1924" s="279"/>
      <c r="P1924" s="838"/>
      <c r="Q1924" s="838"/>
      <c r="R1924" s="838"/>
      <c r="S1924" s="838"/>
      <c r="U1924" s="371"/>
      <c r="Y1924" s="371" t="s">
        <v>99</v>
      </c>
      <c r="Z1924" s="837">
        <f t="shared" si="45"/>
        <v>0.78849999999997922</v>
      </c>
    </row>
    <row r="1925" spans="12:26" s="292" customFormat="1" x14ac:dyDescent="0.2">
      <c r="L1925" s="279"/>
      <c r="M1925" s="279"/>
      <c r="N1925" s="279"/>
      <c r="O1925" s="279"/>
      <c r="P1925" s="838"/>
      <c r="Q1925" s="838"/>
      <c r="R1925" s="838"/>
      <c r="S1925" s="838"/>
      <c r="U1925" s="371"/>
      <c r="Y1925" s="371" t="s">
        <v>99</v>
      </c>
      <c r="Z1925" s="837">
        <f t="shared" si="45"/>
        <v>0.78859999999997921</v>
      </c>
    </row>
    <row r="1926" spans="12:26" s="292" customFormat="1" x14ac:dyDescent="0.2">
      <c r="L1926" s="279"/>
      <c r="M1926" s="279"/>
      <c r="N1926" s="279"/>
      <c r="O1926" s="279"/>
      <c r="P1926" s="838"/>
      <c r="Q1926" s="838"/>
      <c r="R1926" s="838"/>
      <c r="S1926" s="838"/>
      <c r="U1926" s="371"/>
      <c r="Y1926" s="371" t="s">
        <v>99</v>
      </c>
      <c r="Z1926" s="837">
        <f t="shared" si="45"/>
        <v>0.7886999999999792</v>
      </c>
    </row>
    <row r="1927" spans="12:26" s="292" customFormat="1" x14ac:dyDescent="0.2">
      <c r="L1927" s="279"/>
      <c r="M1927" s="279"/>
      <c r="N1927" s="279"/>
      <c r="O1927" s="279"/>
      <c r="P1927" s="838"/>
      <c r="Q1927" s="838"/>
      <c r="R1927" s="838"/>
      <c r="S1927" s="838"/>
      <c r="U1927" s="371"/>
      <c r="Y1927" s="371" t="s">
        <v>99</v>
      </c>
      <c r="Z1927" s="837">
        <f t="shared" si="45"/>
        <v>0.78879999999997918</v>
      </c>
    </row>
    <row r="1928" spans="12:26" s="292" customFormat="1" x14ac:dyDescent="0.2">
      <c r="L1928" s="279"/>
      <c r="M1928" s="279"/>
      <c r="N1928" s="279"/>
      <c r="O1928" s="279"/>
      <c r="P1928" s="838"/>
      <c r="Q1928" s="838"/>
      <c r="R1928" s="838"/>
      <c r="S1928" s="838"/>
      <c r="U1928" s="371"/>
      <c r="Y1928" s="371" t="s">
        <v>99</v>
      </c>
      <c r="Z1928" s="837">
        <f t="shared" si="45"/>
        <v>0.78889999999997917</v>
      </c>
    </row>
    <row r="1929" spans="12:26" s="292" customFormat="1" x14ac:dyDescent="0.2">
      <c r="L1929" s="279"/>
      <c r="M1929" s="279"/>
      <c r="N1929" s="279"/>
      <c r="O1929" s="279"/>
      <c r="P1929" s="838"/>
      <c r="Q1929" s="838"/>
      <c r="R1929" s="838"/>
      <c r="S1929" s="838"/>
      <c r="U1929" s="371"/>
      <c r="Y1929" s="371" t="s">
        <v>99</v>
      </c>
      <c r="Z1929" s="837">
        <f t="shared" si="45"/>
        <v>0.78899999999997916</v>
      </c>
    </row>
    <row r="1930" spans="12:26" s="292" customFormat="1" x14ac:dyDescent="0.2">
      <c r="L1930" s="279"/>
      <c r="M1930" s="279"/>
      <c r="N1930" s="279"/>
      <c r="O1930" s="279"/>
      <c r="P1930" s="838"/>
      <c r="Q1930" s="838"/>
      <c r="R1930" s="838"/>
      <c r="S1930" s="838"/>
      <c r="U1930" s="371"/>
      <c r="Y1930" s="371" t="s">
        <v>99</v>
      </c>
      <c r="Z1930" s="837">
        <f t="shared" si="45"/>
        <v>0.78909999999997915</v>
      </c>
    </row>
    <row r="1931" spans="12:26" s="292" customFormat="1" x14ac:dyDescent="0.2">
      <c r="L1931" s="279"/>
      <c r="M1931" s="279"/>
      <c r="N1931" s="279"/>
      <c r="O1931" s="279"/>
      <c r="P1931" s="838"/>
      <c r="Q1931" s="838"/>
      <c r="R1931" s="838"/>
      <c r="S1931" s="838"/>
      <c r="U1931" s="371"/>
      <c r="Y1931" s="371" t="s">
        <v>99</v>
      </c>
      <c r="Z1931" s="837">
        <f t="shared" si="45"/>
        <v>0.78919999999997914</v>
      </c>
    </row>
    <row r="1932" spans="12:26" s="292" customFormat="1" x14ac:dyDescent="0.2">
      <c r="L1932" s="279"/>
      <c r="M1932" s="279"/>
      <c r="N1932" s="279"/>
      <c r="O1932" s="279"/>
      <c r="P1932" s="838"/>
      <c r="Q1932" s="838"/>
      <c r="R1932" s="838"/>
      <c r="S1932" s="838"/>
      <c r="U1932" s="371"/>
      <c r="Y1932" s="371" t="s">
        <v>99</v>
      </c>
      <c r="Z1932" s="837">
        <f t="shared" si="45"/>
        <v>0.78929999999997913</v>
      </c>
    </row>
    <row r="1933" spans="12:26" s="292" customFormat="1" x14ac:dyDescent="0.2">
      <c r="L1933" s="279"/>
      <c r="M1933" s="279"/>
      <c r="N1933" s="279"/>
      <c r="O1933" s="279"/>
      <c r="P1933" s="838"/>
      <c r="Q1933" s="838"/>
      <c r="R1933" s="838"/>
      <c r="S1933" s="838"/>
      <c r="U1933" s="371"/>
      <c r="Y1933" s="371" t="s">
        <v>99</v>
      </c>
      <c r="Z1933" s="837">
        <f t="shared" si="45"/>
        <v>0.78939999999997912</v>
      </c>
    </row>
    <row r="1934" spans="12:26" s="292" customFormat="1" x14ac:dyDescent="0.2">
      <c r="L1934" s="279"/>
      <c r="M1934" s="279"/>
      <c r="N1934" s="279"/>
      <c r="O1934" s="279"/>
      <c r="P1934" s="838"/>
      <c r="Q1934" s="838"/>
      <c r="R1934" s="838"/>
      <c r="S1934" s="838"/>
      <c r="U1934" s="371"/>
      <c r="Y1934" s="371" t="s">
        <v>99</v>
      </c>
      <c r="Z1934" s="837">
        <f t="shared" si="45"/>
        <v>0.78949999999997911</v>
      </c>
    </row>
    <row r="1935" spans="12:26" s="292" customFormat="1" x14ac:dyDescent="0.2">
      <c r="L1935" s="279"/>
      <c r="M1935" s="279"/>
      <c r="N1935" s="279"/>
      <c r="O1935" s="279"/>
      <c r="P1935" s="838"/>
      <c r="Q1935" s="838"/>
      <c r="R1935" s="838"/>
      <c r="S1935" s="838"/>
      <c r="U1935" s="371"/>
      <c r="Y1935" s="371" t="s">
        <v>99</v>
      </c>
      <c r="Z1935" s="837">
        <f t="shared" si="45"/>
        <v>0.7895999999999791</v>
      </c>
    </row>
    <row r="1936" spans="12:26" s="292" customFormat="1" x14ac:dyDescent="0.2">
      <c r="L1936" s="279"/>
      <c r="M1936" s="279"/>
      <c r="N1936" s="279"/>
      <c r="O1936" s="279"/>
      <c r="P1936" s="838"/>
      <c r="Q1936" s="838"/>
      <c r="R1936" s="838"/>
      <c r="S1936" s="838"/>
      <c r="U1936" s="371"/>
      <c r="Y1936" s="371" t="s">
        <v>99</v>
      </c>
      <c r="Z1936" s="837">
        <f t="shared" si="45"/>
        <v>0.78969999999997909</v>
      </c>
    </row>
    <row r="1937" spans="12:26" s="292" customFormat="1" x14ac:dyDescent="0.2">
      <c r="L1937" s="279"/>
      <c r="M1937" s="279"/>
      <c r="N1937" s="279"/>
      <c r="O1937" s="279"/>
      <c r="P1937" s="838"/>
      <c r="Q1937" s="838"/>
      <c r="R1937" s="838"/>
      <c r="S1937" s="838"/>
      <c r="U1937" s="371"/>
      <c r="Y1937" s="371" t="s">
        <v>99</v>
      </c>
      <c r="Z1937" s="837">
        <f t="shared" si="45"/>
        <v>0.78979999999997907</v>
      </c>
    </row>
    <row r="1938" spans="12:26" s="292" customFormat="1" x14ac:dyDescent="0.2">
      <c r="L1938" s="279"/>
      <c r="M1938" s="279"/>
      <c r="N1938" s="279"/>
      <c r="O1938" s="279"/>
      <c r="P1938" s="838"/>
      <c r="Q1938" s="838"/>
      <c r="R1938" s="838"/>
      <c r="S1938" s="838"/>
      <c r="U1938" s="371"/>
      <c r="Y1938" s="371" t="s">
        <v>99</v>
      </c>
      <c r="Z1938" s="837">
        <f t="shared" si="45"/>
        <v>0.78989999999997906</v>
      </c>
    </row>
    <row r="1939" spans="12:26" s="292" customFormat="1" x14ac:dyDescent="0.2">
      <c r="L1939" s="279"/>
      <c r="M1939" s="279"/>
      <c r="N1939" s="279"/>
      <c r="O1939" s="279"/>
      <c r="P1939" s="838"/>
      <c r="Q1939" s="838"/>
      <c r="R1939" s="838"/>
      <c r="S1939" s="838"/>
      <c r="U1939" s="371"/>
      <c r="Y1939" s="371" t="s">
        <v>99</v>
      </c>
      <c r="Z1939" s="837">
        <f t="shared" si="45"/>
        <v>0.78999999999997905</v>
      </c>
    </row>
    <row r="1940" spans="12:26" s="292" customFormat="1" x14ac:dyDescent="0.2">
      <c r="L1940" s="279"/>
      <c r="M1940" s="279"/>
      <c r="N1940" s="279"/>
      <c r="O1940" s="279"/>
      <c r="P1940" s="838"/>
      <c r="Q1940" s="838"/>
      <c r="R1940" s="838"/>
      <c r="S1940" s="838"/>
      <c r="U1940" s="371"/>
      <c r="Y1940" s="371" t="s">
        <v>99</v>
      </c>
      <c r="Z1940" s="837">
        <f t="shared" si="45"/>
        <v>0.79009999999997904</v>
      </c>
    </row>
    <row r="1941" spans="12:26" s="292" customFormat="1" x14ac:dyDescent="0.2">
      <c r="L1941" s="279"/>
      <c r="M1941" s="279"/>
      <c r="N1941" s="279"/>
      <c r="O1941" s="279"/>
      <c r="P1941" s="838"/>
      <c r="Q1941" s="838"/>
      <c r="R1941" s="838"/>
      <c r="S1941" s="838"/>
      <c r="U1941" s="371"/>
      <c r="Y1941" s="371" t="s">
        <v>99</v>
      </c>
      <c r="Z1941" s="837">
        <f t="shared" si="45"/>
        <v>0.79019999999997903</v>
      </c>
    </row>
    <row r="1942" spans="12:26" s="292" customFormat="1" x14ac:dyDescent="0.2">
      <c r="L1942" s="279"/>
      <c r="M1942" s="279"/>
      <c r="N1942" s="279"/>
      <c r="O1942" s="279"/>
      <c r="P1942" s="838"/>
      <c r="Q1942" s="838"/>
      <c r="R1942" s="838"/>
      <c r="S1942" s="838"/>
      <c r="U1942" s="371"/>
      <c r="Y1942" s="371" t="s">
        <v>99</v>
      </c>
      <c r="Z1942" s="837">
        <f t="shared" si="45"/>
        <v>0.79029999999997902</v>
      </c>
    </row>
    <row r="1943" spans="12:26" s="292" customFormat="1" x14ac:dyDescent="0.2">
      <c r="L1943" s="279"/>
      <c r="M1943" s="279"/>
      <c r="N1943" s="279"/>
      <c r="O1943" s="279"/>
      <c r="P1943" s="838"/>
      <c r="Q1943" s="838"/>
      <c r="R1943" s="838"/>
      <c r="S1943" s="838"/>
      <c r="U1943" s="371"/>
      <c r="Y1943" s="371" t="s">
        <v>99</v>
      </c>
      <c r="Z1943" s="837">
        <f t="shared" si="45"/>
        <v>0.79039999999997901</v>
      </c>
    </row>
    <row r="1944" spans="12:26" s="292" customFormat="1" x14ac:dyDescent="0.2">
      <c r="L1944" s="279"/>
      <c r="M1944" s="279"/>
      <c r="N1944" s="279"/>
      <c r="O1944" s="279"/>
      <c r="P1944" s="838"/>
      <c r="Q1944" s="838"/>
      <c r="R1944" s="838"/>
      <c r="S1944" s="838"/>
      <c r="U1944" s="371"/>
      <c r="Y1944" s="371" t="s">
        <v>99</v>
      </c>
      <c r="Z1944" s="837">
        <f t="shared" si="45"/>
        <v>0.790499999999979</v>
      </c>
    </row>
    <row r="1945" spans="12:26" s="292" customFormat="1" x14ac:dyDescent="0.2">
      <c r="L1945" s="279"/>
      <c r="M1945" s="279"/>
      <c r="N1945" s="279"/>
      <c r="O1945" s="279"/>
      <c r="P1945" s="838"/>
      <c r="Q1945" s="838"/>
      <c r="R1945" s="838"/>
      <c r="S1945" s="838"/>
      <c r="U1945" s="371"/>
      <c r="Y1945" s="371" t="s">
        <v>99</v>
      </c>
      <c r="Z1945" s="837">
        <f t="shared" si="45"/>
        <v>0.79059999999997899</v>
      </c>
    </row>
    <row r="1946" spans="12:26" s="292" customFormat="1" x14ac:dyDescent="0.2">
      <c r="L1946" s="279"/>
      <c r="M1946" s="279"/>
      <c r="N1946" s="279"/>
      <c r="O1946" s="279"/>
      <c r="P1946" s="838"/>
      <c r="Q1946" s="838"/>
      <c r="R1946" s="838"/>
      <c r="S1946" s="838"/>
      <c r="U1946" s="371"/>
      <c r="Y1946" s="371" t="s">
        <v>99</v>
      </c>
      <c r="Z1946" s="837">
        <f t="shared" si="45"/>
        <v>0.79069999999997898</v>
      </c>
    </row>
    <row r="1947" spans="12:26" s="292" customFormat="1" x14ac:dyDescent="0.2">
      <c r="L1947" s="279"/>
      <c r="M1947" s="279"/>
      <c r="N1947" s="279"/>
      <c r="O1947" s="279"/>
      <c r="P1947" s="838"/>
      <c r="Q1947" s="838"/>
      <c r="R1947" s="838"/>
      <c r="S1947" s="838"/>
      <c r="U1947" s="371"/>
      <c r="Y1947" s="371" t="s">
        <v>99</v>
      </c>
      <c r="Z1947" s="837">
        <f t="shared" si="45"/>
        <v>0.79079999999997896</v>
      </c>
    </row>
    <row r="1948" spans="12:26" s="292" customFormat="1" x14ac:dyDescent="0.2">
      <c r="L1948" s="279"/>
      <c r="M1948" s="279"/>
      <c r="N1948" s="279"/>
      <c r="O1948" s="279"/>
      <c r="P1948" s="838"/>
      <c r="Q1948" s="838"/>
      <c r="R1948" s="838"/>
      <c r="S1948" s="838"/>
      <c r="U1948" s="371"/>
      <c r="Y1948" s="371" t="s">
        <v>99</v>
      </c>
      <c r="Z1948" s="837">
        <f t="shared" si="45"/>
        <v>0.79089999999997895</v>
      </c>
    </row>
    <row r="1949" spans="12:26" s="292" customFormat="1" x14ac:dyDescent="0.2">
      <c r="L1949" s="279"/>
      <c r="M1949" s="279"/>
      <c r="N1949" s="279"/>
      <c r="O1949" s="279"/>
      <c r="P1949" s="838"/>
      <c r="Q1949" s="838"/>
      <c r="R1949" s="838"/>
      <c r="S1949" s="838"/>
      <c r="U1949" s="371"/>
      <c r="Y1949" s="371" t="s">
        <v>99</v>
      </c>
      <c r="Z1949" s="837">
        <f t="shared" si="45"/>
        <v>0.79099999999997894</v>
      </c>
    </row>
    <row r="1950" spans="12:26" s="292" customFormat="1" x14ac:dyDescent="0.2">
      <c r="L1950" s="279"/>
      <c r="M1950" s="279"/>
      <c r="N1950" s="279"/>
      <c r="O1950" s="279"/>
      <c r="P1950" s="838"/>
      <c r="Q1950" s="838"/>
      <c r="R1950" s="838"/>
      <c r="S1950" s="838"/>
      <c r="U1950" s="371"/>
      <c r="Y1950" s="371" t="s">
        <v>99</v>
      </c>
      <c r="Z1950" s="837">
        <f t="shared" si="45"/>
        <v>0.79109999999997893</v>
      </c>
    </row>
    <row r="1951" spans="12:26" s="292" customFormat="1" x14ac:dyDescent="0.2">
      <c r="L1951" s="279"/>
      <c r="M1951" s="279"/>
      <c r="N1951" s="279"/>
      <c r="O1951" s="279"/>
      <c r="P1951" s="838"/>
      <c r="Q1951" s="838"/>
      <c r="R1951" s="838"/>
      <c r="S1951" s="838"/>
      <c r="U1951" s="371"/>
      <c r="Y1951" s="371" t="s">
        <v>99</v>
      </c>
      <c r="Z1951" s="837">
        <f t="shared" si="45"/>
        <v>0.79119999999997892</v>
      </c>
    </row>
    <row r="1952" spans="12:26" s="292" customFormat="1" x14ac:dyDescent="0.2">
      <c r="L1952" s="279"/>
      <c r="M1952" s="279"/>
      <c r="N1952" s="279"/>
      <c r="O1952" s="279"/>
      <c r="P1952" s="838"/>
      <c r="Q1952" s="838"/>
      <c r="R1952" s="838"/>
      <c r="S1952" s="838"/>
      <c r="U1952" s="371"/>
      <c r="Y1952" s="371" t="s">
        <v>99</v>
      </c>
      <c r="Z1952" s="837">
        <f t="shared" si="45"/>
        <v>0.79129999999997891</v>
      </c>
    </row>
    <row r="1953" spans="12:26" s="292" customFormat="1" x14ac:dyDescent="0.2">
      <c r="L1953" s="279"/>
      <c r="M1953" s="279"/>
      <c r="N1953" s="279"/>
      <c r="O1953" s="279"/>
      <c r="P1953" s="838"/>
      <c r="Q1953" s="838"/>
      <c r="R1953" s="838"/>
      <c r="S1953" s="838"/>
      <c r="U1953" s="371"/>
      <c r="Y1953" s="371" t="s">
        <v>99</v>
      </c>
      <c r="Z1953" s="837">
        <f t="shared" si="45"/>
        <v>0.7913999999999789</v>
      </c>
    </row>
    <row r="1954" spans="12:26" s="292" customFormat="1" x14ac:dyDescent="0.2">
      <c r="L1954" s="279"/>
      <c r="M1954" s="279"/>
      <c r="N1954" s="279"/>
      <c r="O1954" s="279"/>
      <c r="P1954" s="838"/>
      <c r="Q1954" s="838"/>
      <c r="R1954" s="838"/>
      <c r="S1954" s="838"/>
      <c r="U1954" s="371"/>
      <c r="Y1954" s="371" t="s">
        <v>99</v>
      </c>
      <c r="Z1954" s="837">
        <f t="shared" si="45"/>
        <v>0.79149999999997889</v>
      </c>
    </row>
    <row r="1955" spans="12:26" s="292" customFormat="1" x14ac:dyDescent="0.2">
      <c r="L1955" s="279"/>
      <c r="M1955" s="279"/>
      <c r="N1955" s="279"/>
      <c r="O1955" s="279"/>
      <c r="P1955" s="838"/>
      <c r="Q1955" s="838"/>
      <c r="R1955" s="838"/>
      <c r="S1955" s="838"/>
      <c r="U1955" s="371"/>
      <c r="Y1955" s="371" t="s">
        <v>99</v>
      </c>
      <c r="Z1955" s="837">
        <f t="shared" si="45"/>
        <v>0.79159999999997888</v>
      </c>
    </row>
    <row r="1956" spans="12:26" s="292" customFormat="1" x14ac:dyDescent="0.2">
      <c r="L1956" s="279"/>
      <c r="M1956" s="279"/>
      <c r="N1956" s="279"/>
      <c r="O1956" s="279"/>
      <c r="P1956" s="838"/>
      <c r="Q1956" s="838"/>
      <c r="R1956" s="838"/>
      <c r="S1956" s="838"/>
      <c r="U1956" s="371"/>
      <c r="Y1956" s="371" t="s">
        <v>99</v>
      </c>
      <c r="Z1956" s="837">
        <f t="shared" si="45"/>
        <v>0.79169999999997887</v>
      </c>
    </row>
    <row r="1957" spans="12:26" s="292" customFormat="1" x14ac:dyDescent="0.2">
      <c r="L1957" s="279"/>
      <c r="M1957" s="279"/>
      <c r="N1957" s="279"/>
      <c r="O1957" s="279"/>
      <c r="P1957" s="838"/>
      <c r="Q1957" s="838"/>
      <c r="R1957" s="838"/>
      <c r="S1957" s="838"/>
      <c r="U1957" s="371"/>
      <c r="Y1957" s="371" t="s">
        <v>99</v>
      </c>
      <c r="Z1957" s="837">
        <f t="shared" si="45"/>
        <v>0.79179999999997885</v>
      </c>
    </row>
    <row r="1958" spans="12:26" s="292" customFormat="1" x14ac:dyDescent="0.2">
      <c r="L1958" s="279"/>
      <c r="M1958" s="279"/>
      <c r="N1958" s="279"/>
      <c r="O1958" s="279"/>
      <c r="P1958" s="838"/>
      <c r="Q1958" s="838"/>
      <c r="R1958" s="838"/>
      <c r="S1958" s="838"/>
      <c r="U1958" s="371"/>
      <c r="Y1958" s="371" t="s">
        <v>99</v>
      </c>
      <c r="Z1958" s="837">
        <f t="shared" si="45"/>
        <v>0.79189999999997884</v>
      </c>
    </row>
    <row r="1959" spans="12:26" s="292" customFormat="1" x14ac:dyDescent="0.2">
      <c r="L1959" s="279"/>
      <c r="M1959" s="279"/>
      <c r="N1959" s="279"/>
      <c r="O1959" s="279"/>
      <c r="P1959" s="838"/>
      <c r="Q1959" s="838"/>
      <c r="R1959" s="838"/>
      <c r="S1959" s="838"/>
      <c r="U1959" s="371"/>
      <c r="Y1959" s="371" t="s">
        <v>99</v>
      </c>
      <c r="Z1959" s="837">
        <f t="shared" si="45"/>
        <v>0.79199999999997883</v>
      </c>
    </row>
    <row r="1960" spans="12:26" s="292" customFormat="1" x14ac:dyDescent="0.2">
      <c r="L1960" s="279"/>
      <c r="M1960" s="279"/>
      <c r="N1960" s="279"/>
      <c r="O1960" s="279"/>
      <c r="P1960" s="838"/>
      <c r="Q1960" s="838"/>
      <c r="R1960" s="838"/>
      <c r="S1960" s="838"/>
      <c r="U1960" s="371"/>
      <c r="Y1960" s="371" t="s">
        <v>99</v>
      </c>
      <c r="Z1960" s="837">
        <f t="shared" si="45"/>
        <v>0.79209999999997882</v>
      </c>
    </row>
    <row r="1961" spans="12:26" s="292" customFormat="1" x14ac:dyDescent="0.2">
      <c r="L1961" s="279"/>
      <c r="M1961" s="279"/>
      <c r="N1961" s="279"/>
      <c r="O1961" s="279"/>
      <c r="P1961" s="838"/>
      <c r="Q1961" s="838"/>
      <c r="R1961" s="838"/>
      <c r="S1961" s="838"/>
      <c r="U1961" s="371"/>
      <c r="Y1961" s="371" t="s">
        <v>99</v>
      </c>
      <c r="Z1961" s="837">
        <f t="shared" ref="Z1961:Z2024" si="46">SUM(Z1960+0.01%)</f>
        <v>0.79219999999997881</v>
      </c>
    </row>
    <row r="1962" spans="12:26" s="292" customFormat="1" x14ac:dyDescent="0.2">
      <c r="L1962" s="279"/>
      <c r="M1962" s="279"/>
      <c r="N1962" s="279"/>
      <c r="O1962" s="279"/>
      <c r="P1962" s="838"/>
      <c r="Q1962" s="838"/>
      <c r="R1962" s="838"/>
      <c r="S1962" s="838"/>
      <c r="U1962" s="371"/>
      <c r="Y1962" s="371" t="s">
        <v>99</v>
      </c>
      <c r="Z1962" s="837">
        <f t="shared" si="46"/>
        <v>0.7922999999999788</v>
      </c>
    </row>
    <row r="1963" spans="12:26" s="292" customFormat="1" x14ac:dyDescent="0.2">
      <c r="L1963" s="279"/>
      <c r="M1963" s="279"/>
      <c r="N1963" s="279"/>
      <c r="O1963" s="279"/>
      <c r="P1963" s="838"/>
      <c r="Q1963" s="838"/>
      <c r="R1963" s="838"/>
      <c r="S1963" s="838"/>
      <c r="U1963" s="371"/>
      <c r="Y1963" s="371" t="s">
        <v>99</v>
      </c>
      <c r="Z1963" s="837">
        <f t="shared" si="46"/>
        <v>0.79239999999997879</v>
      </c>
    </row>
    <row r="1964" spans="12:26" s="292" customFormat="1" x14ac:dyDescent="0.2">
      <c r="L1964" s="279"/>
      <c r="M1964" s="279"/>
      <c r="N1964" s="279"/>
      <c r="O1964" s="279"/>
      <c r="P1964" s="838"/>
      <c r="Q1964" s="838"/>
      <c r="R1964" s="838"/>
      <c r="S1964" s="838"/>
      <c r="U1964" s="371"/>
      <c r="Y1964" s="371" t="s">
        <v>99</v>
      </c>
      <c r="Z1964" s="837">
        <f t="shared" si="46"/>
        <v>0.79249999999997878</v>
      </c>
    </row>
    <row r="1965" spans="12:26" s="292" customFormat="1" x14ac:dyDescent="0.2">
      <c r="L1965" s="279"/>
      <c r="M1965" s="279"/>
      <c r="N1965" s="279"/>
      <c r="O1965" s="279"/>
      <c r="P1965" s="838"/>
      <c r="Q1965" s="838"/>
      <c r="R1965" s="838"/>
      <c r="S1965" s="838"/>
      <c r="U1965" s="371"/>
      <c r="Y1965" s="371" t="s">
        <v>99</v>
      </c>
      <c r="Z1965" s="837">
        <f t="shared" si="46"/>
        <v>0.79259999999997877</v>
      </c>
    </row>
    <row r="1966" spans="12:26" s="292" customFormat="1" x14ac:dyDescent="0.2">
      <c r="L1966" s="279"/>
      <c r="M1966" s="279"/>
      <c r="N1966" s="279"/>
      <c r="O1966" s="279"/>
      <c r="P1966" s="838"/>
      <c r="Q1966" s="838"/>
      <c r="R1966" s="838"/>
      <c r="S1966" s="838"/>
      <c r="U1966" s="371"/>
      <c r="Y1966" s="371" t="s">
        <v>99</v>
      </c>
      <c r="Z1966" s="837">
        <f t="shared" si="46"/>
        <v>0.79269999999997875</v>
      </c>
    </row>
    <row r="1967" spans="12:26" s="292" customFormat="1" x14ac:dyDescent="0.2">
      <c r="L1967" s="279"/>
      <c r="M1967" s="279"/>
      <c r="N1967" s="279"/>
      <c r="O1967" s="279"/>
      <c r="P1967" s="838"/>
      <c r="Q1967" s="838"/>
      <c r="R1967" s="838"/>
      <c r="S1967" s="838"/>
      <c r="U1967" s="371"/>
      <c r="Y1967" s="371" t="s">
        <v>99</v>
      </c>
      <c r="Z1967" s="837">
        <f t="shared" si="46"/>
        <v>0.79279999999997874</v>
      </c>
    </row>
    <row r="1968" spans="12:26" s="292" customFormat="1" x14ac:dyDescent="0.2">
      <c r="L1968" s="279"/>
      <c r="M1968" s="279"/>
      <c r="N1968" s="279"/>
      <c r="O1968" s="279"/>
      <c r="P1968" s="838"/>
      <c r="Q1968" s="838"/>
      <c r="R1968" s="838"/>
      <c r="S1968" s="838"/>
      <c r="U1968" s="371"/>
      <c r="Y1968" s="371" t="s">
        <v>99</v>
      </c>
      <c r="Z1968" s="837">
        <f t="shared" si="46"/>
        <v>0.79289999999997873</v>
      </c>
    </row>
    <row r="1969" spans="12:26" s="292" customFormat="1" x14ac:dyDescent="0.2">
      <c r="L1969" s="279"/>
      <c r="M1969" s="279"/>
      <c r="N1969" s="279"/>
      <c r="O1969" s="279"/>
      <c r="P1969" s="838"/>
      <c r="Q1969" s="838"/>
      <c r="R1969" s="838"/>
      <c r="S1969" s="838"/>
      <c r="U1969" s="371"/>
      <c r="Y1969" s="371" t="s">
        <v>99</v>
      </c>
      <c r="Z1969" s="837">
        <f t="shared" si="46"/>
        <v>0.79299999999997872</v>
      </c>
    </row>
    <row r="1970" spans="12:26" s="292" customFormat="1" x14ac:dyDescent="0.2">
      <c r="L1970" s="279"/>
      <c r="M1970" s="279"/>
      <c r="N1970" s="279"/>
      <c r="O1970" s="279"/>
      <c r="P1970" s="838"/>
      <c r="Q1970" s="838"/>
      <c r="R1970" s="838"/>
      <c r="S1970" s="838"/>
      <c r="U1970" s="371"/>
      <c r="Y1970" s="371" t="s">
        <v>99</v>
      </c>
      <c r="Z1970" s="837">
        <f t="shared" si="46"/>
        <v>0.79309999999997871</v>
      </c>
    </row>
    <row r="1971" spans="12:26" s="292" customFormat="1" x14ac:dyDescent="0.2">
      <c r="L1971" s="279"/>
      <c r="M1971" s="279"/>
      <c r="N1971" s="279"/>
      <c r="O1971" s="279"/>
      <c r="P1971" s="838"/>
      <c r="Q1971" s="838"/>
      <c r="R1971" s="838"/>
      <c r="S1971" s="838"/>
      <c r="U1971" s="371"/>
      <c r="Y1971" s="371" t="s">
        <v>99</v>
      </c>
      <c r="Z1971" s="837">
        <f t="shared" si="46"/>
        <v>0.7931999999999787</v>
      </c>
    </row>
    <row r="1972" spans="12:26" s="292" customFormat="1" x14ac:dyDescent="0.2">
      <c r="L1972" s="279"/>
      <c r="M1972" s="279"/>
      <c r="N1972" s="279"/>
      <c r="O1972" s="279"/>
      <c r="P1972" s="838"/>
      <c r="Q1972" s="838"/>
      <c r="R1972" s="838"/>
      <c r="S1972" s="838"/>
      <c r="U1972" s="371"/>
      <c r="Y1972" s="371" t="s">
        <v>99</v>
      </c>
      <c r="Z1972" s="837">
        <f t="shared" si="46"/>
        <v>0.79329999999997869</v>
      </c>
    </row>
    <row r="1973" spans="12:26" s="292" customFormat="1" x14ac:dyDescent="0.2">
      <c r="L1973" s="279"/>
      <c r="M1973" s="279"/>
      <c r="N1973" s="279"/>
      <c r="O1973" s="279"/>
      <c r="P1973" s="838"/>
      <c r="Q1973" s="838"/>
      <c r="R1973" s="838"/>
      <c r="S1973" s="838"/>
      <c r="U1973" s="371"/>
      <c r="Y1973" s="371" t="s">
        <v>99</v>
      </c>
      <c r="Z1973" s="837">
        <f t="shared" si="46"/>
        <v>0.79339999999997868</v>
      </c>
    </row>
    <row r="1974" spans="12:26" s="292" customFormat="1" x14ac:dyDescent="0.2">
      <c r="L1974" s="279"/>
      <c r="M1974" s="279"/>
      <c r="N1974" s="279"/>
      <c r="O1974" s="279"/>
      <c r="P1974" s="838"/>
      <c r="Q1974" s="838"/>
      <c r="R1974" s="838"/>
      <c r="S1974" s="838"/>
      <c r="U1974" s="371"/>
      <c r="Y1974" s="371" t="s">
        <v>99</v>
      </c>
      <c r="Z1974" s="837">
        <f t="shared" si="46"/>
        <v>0.79349999999997867</v>
      </c>
    </row>
    <row r="1975" spans="12:26" s="292" customFormat="1" x14ac:dyDescent="0.2">
      <c r="L1975" s="279"/>
      <c r="M1975" s="279"/>
      <c r="N1975" s="279"/>
      <c r="O1975" s="279"/>
      <c r="P1975" s="838"/>
      <c r="Q1975" s="838"/>
      <c r="R1975" s="838"/>
      <c r="S1975" s="838"/>
      <c r="U1975" s="371"/>
      <c r="Y1975" s="371" t="s">
        <v>99</v>
      </c>
      <c r="Z1975" s="837">
        <f t="shared" si="46"/>
        <v>0.79359999999997866</v>
      </c>
    </row>
    <row r="1976" spans="12:26" s="292" customFormat="1" x14ac:dyDescent="0.2">
      <c r="L1976" s="279"/>
      <c r="M1976" s="279"/>
      <c r="N1976" s="279"/>
      <c r="O1976" s="279"/>
      <c r="P1976" s="838"/>
      <c r="Q1976" s="838"/>
      <c r="R1976" s="838"/>
      <c r="S1976" s="838"/>
      <c r="U1976" s="371"/>
      <c r="Y1976" s="371" t="s">
        <v>99</v>
      </c>
      <c r="Z1976" s="837">
        <f t="shared" si="46"/>
        <v>0.79369999999997864</v>
      </c>
    </row>
    <row r="1977" spans="12:26" s="292" customFormat="1" x14ac:dyDescent="0.2">
      <c r="L1977" s="279"/>
      <c r="M1977" s="279"/>
      <c r="N1977" s="279"/>
      <c r="O1977" s="279"/>
      <c r="P1977" s="838"/>
      <c r="Q1977" s="838"/>
      <c r="R1977" s="838"/>
      <c r="S1977" s="838"/>
      <c r="U1977" s="371"/>
      <c r="Y1977" s="371" t="s">
        <v>99</v>
      </c>
      <c r="Z1977" s="837">
        <f t="shared" si="46"/>
        <v>0.79379999999997863</v>
      </c>
    </row>
    <row r="1978" spans="12:26" s="292" customFormat="1" x14ac:dyDescent="0.2">
      <c r="L1978" s="279"/>
      <c r="M1978" s="279"/>
      <c r="N1978" s="279"/>
      <c r="O1978" s="279"/>
      <c r="P1978" s="838"/>
      <c r="Q1978" s="838"/>
      <c r="R1978" s="838"/>
      <c r="S1978" s="838"/>
      <c r="U1978" s="371"/>
      <c r="Y1978" s="371" t="s">
        <v>99</v>
      </c>
      <c r="Z1978" s="837">
        <f t="shared" si="46"/>
        <v>0.79389999999997862</v>
      </c>
    </row>
    <row r="1979" spans="12:26" s="292" customFormat="1" x14ac:dyDescent="0.2">
      <c r="L1979" s="279"/>
      <c r="M1979" s="279"/>
      <c r="N1979" s="279"/>
      <c r="O1979" s="279"/>
      <c r="P1979" s="838"/>
      <c r="Q1979" s="838"/>
      <c r="R1979" s="838"/>
      <c r="S1979" s="838"/>
      <c r="U1979" s="371"/>
      <c r="Y1979" s="371" t="s">
        <v>99</v>
      </c>
      <c r="Z1979" s="837">
        <f t="shared" si="46"/>
        <v>0.79399999999997861</v>
      </c>
    </row>
    <row r="1980" spans="12:26" s="292" customFormat="1" x14ac:dyDescent="0.2">
      <c r="L1980" s="279"/>
      <c r="M1980" s="279"/>
      <c r="N1980" s="279"/>
      <c r="O1980" s="279"/>
      <c r="P1980" s="838"/>
      <c r="Q1980" s="838"/>
      <c r="R1980" s="838"/>
      <c r="S1980" s="838"/>
      <c r="U1980" s="371"/>
      <c r="Y1980" s="371" t="s">
        <v>99</v>
      </c>
      <c r="Z1980" s="837">
        <f t="shared" si="46"/>
        <v>0.7940999999999786</v>
      </c>
    </row>
    <row r="1981" spans="12:26" s="292" customFormat="1" x14ac:dyDescent="0.2">
      <c r="L1981" s="279"/>
      <c r="M1981" s="279"/>
      <c r="N1981" s="279"/>
      <c r="O1981" s="279"/>
      <c r="P1981" s="838"/>
      <c r="Q1981" s="838"/>
      <c r="R1981" s="838"/>
      <c r="S1981" s="838"/>
      <c r="U1981" s="371"/>
      <c r="Y1981" s="371" t="s">
        <v>99</v>
      </c>
      <c r="Z1981" s="837">
        <f t="shared" si="46"/>
        <v>0.79419999999997859</v>
      </c>
    </row>
    <row r="1982" spans="12:26" s="292" customFormat="1" x14ac:dyDescent="0.2">
      <c r="L1982" s="279"/>
      <c r="M1982" s="279"/>
      <c r="N1982" s="279"/>
      <c r="O1982" s="279"/>
      <c r="P1982" s="838"/>
      <c r="Q1982" s="838"/>
      <c r="R1982" s="838"/>
      <c r="S1982" s="838"/>
      <c r="U1982" s="371"/>
      <c r="Y1982" s="371" t="s">
        <v>99</v>
      </c>
      <c r="Z1982" s="837">
        <f t="shared" si="46"/>
        <v>0.79429999999997858</v>
      </c>
    </row>
    <row r="1983" spans="12:26" s="292" customFormat="1" x14ac:dyDescent="0.2">
      <c r="L1983" s="279"/>
      <c r="M1983" s="279"/>
      <c r="N1983" s="279"/>
      <c r="O1983" s="279"/>
      <c r="P1983" s="838"/>
      <c r="Q1983" s="838"/>
      <c r="R1983" s="838"/>
      <c r="S1983" s="838"/>
      <c r="U1983" s="371"/>
      <c r="Y1983" s="371" t="s">
        <v>99</v>
      </c>
      <c r="Z1983" s="837">
        <f t="shared" si="46"/>
        <v>0.79439999999997857</v>
      </c>
    </row>
    <row r="1984" spans="12:26" s="292" customFormat="1" x14ac:dyDescent="0.2">
      <c r="L1984" s="279"/>
      <c r="M1984" s="279"/>
      <c r="N1984" s="279"/>
      <c r="O1984" s="279"/>
      <c r="P1984" s="838"/>
      <c r="Q1984" s="838"/>
      <c r="R1984" s="838"/>
      <c r="S1984" s="838"/>
      <c r="U1984" s="371"/>
      <c r="Y1984" s="371" t="s">
        <v>99</v>
      </c>
      <c r="Z1984" s="837">
        <f t="shared" si="46"/>
        <v>0.79449999999997856</v>
      </c>
    </row>
    <row r="1985" spans="12:26" s="292" customFormat="1" x14ac:dyDescent="0.2">
      <c r="L1985" s="279"/>
      <c r="M1985" s="279"/>
      <c r="N1985" s="279"/>
      <c r="O1985" s="279"/>
      <c r="P1985" s="838"/>
      <c r="Q1985" s="838"/>
      <c r="R1985" s="838"/>
      <c r="S1985" s="838"/>
      <c r="U1985" s="371"/>
      <c r="Y1985" s="371" t="s">
        <v>99</v>
      </c>
      <c r="Z1985" s="837">
        <f t="shared" si="46"/>
        <v>0.79459999999997855</v>
      </c>
    </row>
    <row r="1986" spans="12:26" s="292" customFormat="1" x14ac:dyDescent="0.2">
      <c r="L1986" s="279"/>
      <c r="M1986" s="279"/>
      <c r="N1986" s="279"/>
      <c r="O1986" s="279"/>
      <c r="P1986" s="838"/>
      <c r="Q1986" s="838"/>
      <c r="R1986" s="838"/>
      <c r="S1986" s="838"/>
      <c r="U1986" s="371"/>
      <c r="Y1986" s="371" t="s">
        <v>99</v>
      </c>
      <c r="Z1986" s="837">
        <f t="shared" si="46"/>
        <v>0.79469999999997853</v>
      </c>
    </row>
    <row r="1987" spans="12:26" s="292" customFormat="1" x14ac:dyDescent="0.2">
      <c r="L1987" s="279"/>
      <c r="M1987" s="279"/>
      <c r="N1987" s="279"/>
      <c r="O1987" s="279"/>
      <c r="P1987" s="838"/>
      <c r="Q1987" s="838"/>
      <c r="R1987" s="838"/>
      <c r="S1987" s="838"/>
      <c r="U1987" s="371"/>
      <c r="Y1987" s="371" t="s">
        <v>99</v>
      </c>
      <c r="Z1987" s="837">
        <f t="shared" si="46"/>
        <v>0.79479999999997852</v>
      </c>
    </row>
    <row r="1988" spans="12:26" s="292" customFormat="1" x14ac:dyDescent="0.2">
      <c r="L1988" s="279"/>
      <c r="M1988" s="279"/>
      <c r="N1988" s="279"/>
      <c r="O1988" s="279"/>
      <c r="P1988" s="838"/>
      <c r="Q1988" s="838"/>
      <c r="R1988" s="838"/>
      <c r="S1988" s="838"/>
      <c r="U1988" s="371"/>
      <c r="Y1988" s="371" t="s">
        <v>99</v>
      </c>
      <c r="Z1988" s="837">
        <f t="shared" si="46"/>
        <v>0.79489999999997851</v>
      </c>
    </row>
    <row r="1989" spans="12:26" s="292" customFormat="1" x14ac:dyDescent="0.2">
      <c r="L1989" s="279"/>
      <c r="M1989" s="279"/>
      <c r="N1989" s="279"/>
      <c r="O1989" s="279"/>
      <c r="P1989" s="838"/>
      <c r="Q1989" s="838"/>
      <c r="R1989" s="838"/>
      <c r="S1989" s="838"/>
      <c r="U1989" s="371"/>
      <c r="Y1989" s="371" t="s">
        <v>99</v>
      </c>
      <c r="Z1989" s="837">
        <f t="shared" si="46"/>
        <v>0.7949999999999785</v>
      </c>
    </row>
    <row r="1990" spans="12:26" s="292" customFormat="1" x14ac:dyDescent="0.2">
      <c r="L1990" s="279"/>
      <c r="M1990" s="279"/>
      <c r="N1990" s="279"/>
      <c r="O1990" s="279"/>
      <c r="P1990" s="838"/>
      <c r="Q1990" s="838"/>
      <c r="R1990" s="838"/>
      <c r="S1990" s="838"/>
      <c r="U1990" s="371"/>
      <c r="Y1990" s="371" t="s">
        <v>99</v>
      </c>
      <c r="Z1990" s="837">
        <f t="shared" si="46"/>
        <v>0.79509999999997849</v>
      </c>
    </row>
    <row r="1991" spans="12:26" s="292" customFormat="1" x14ac:dyDescent="0.2">
      <c r="L1991" s="279"/>
      <c r="M1991" s="279"/>
      <c r="N1991" s="279"/>
      <c r="O1991" s="279"/>
      <c r="P1991" s="838"/>
      <c r="Q1991" s="838"/>
      <c r="R1991" s="838"/>
      <c r="S1991" s="838"/>
      <c r="U1991" s="371"/>
      <c r="Y1991" s="371" t="s">
        <v>99</v>
      </c>
      <c r="Z1991" s="837">
        <f t="shared" si="46"/>
        <v>0.79519999999997848</v>
      </c>
    </row>
    <row r="1992" spans="12:26" s="292" customFormat="1" x14ac:dyDescent="0.2">
      <c r="L1992" s="279"/>
      <c r="M1992" s="279"/>
      <c r="N1992" s="279"/>
      <c r="O1992" s="279"/>
      <c r="P1992" s="838"/>
      <c r="Q1992" s="838"/>
      <c r="R1992" s="838"/>
      <c r="S1992" s="838"/>
      <c r="U1992" s="371"/>
      <c r="Y1992" s="371" t="s">
        <v>99</v>
      </c>
      <c r="Z1992" s="837">
        <f t="shared" si="46"/>
        <v>0.79529999999997847</v>
      </c>
    </row>
    <row r="1993" spans="12:26" s="292" customFormat="1" x14ac:dyDescent="0.2">
      <c r="L1993" s="279"/>
      <c r="M1993" s="279"/>
      <c r="N1993" s="279"/>
      <c r="O1993" s="279"/>
      <c r="P1993" s="838"/>
      <c r="Q1993" s="838"/>
      <c r="R1993" s="838"/>
      <c r="S1993" s="838"/>
      <c r="U1993" s="371"/>
      <c r="Y1993" s="371" t="s">
        <v>99</v>
      </c>
      <c r="Z1993" s="837">
        <f t="shared" si="46"/>
        <v>0.79539999999997846</v>
      </c>
    </row>
    <row r="1994" spans="12:26" s="292" customFormat="1" x14ac:dyDescent="0.2">
      <c r="L1994" s="279"/>
      <c r="M1994" s="279"/>
      <c r="N1994" s="279"/>
      <c r="O1994" s="279"/>
      <c r="P1994" s="838"/>
      <c r="Q1994" s="838"/>
      <c r="R1994" s="838"/>
      <c r="S1994" s="838"/>
      <c r="U1994" s="371"/>
      <c r="Y1994" s="371" t="s">
        <v>99</v>
      </c>
      <c r="Z1994" s="837">
        <f t="shared" si="46"/>
        <v>0.79549999999997845</v>
      </c>
    </row>
    <row r="1995" spans="12:26" s="292" customFormat="1" x14ac:dyDescent="0.2">
      <c r="L1995" s="279"/>
      <c r="M1995" s="279"/>
      <c r="N1995" s="279"/>
      <c r="O1995" s="279"/>
      <c r="P1995" s="838"/>
      <c r="Q1995" s="838"/>
      <c r="R1995" s="838"/>
      <c r="S1995" s="838"/>
      <c r="U1995" s="371"/>
      <c r="Y1995" s="371" t="s">
        <v>99</v>
      </c>
      <c r="Z1995" s="837">
        <f t="shared" si="46"/>
        <v>0.79559999999997844</v>
      </c>
    </row>
    <row r="1996" spans="12:26" s="292" customFormat="1" x14ac:dyDescent="0.2">
      <c r="L1996" s="279"/>
      <c r="M1996" s="279"/>
      <c r="N1996" s="279"/>
      <c r="O1996" s="279"/>
      <c r="P1996" s="838"/>
      <c r="Q1996" s="838"/>
      <c r="R1996" s="838"/>
      <c r="S1996" s="838"/>
      <c r="U1996" s="371"/>
      <c r="Y1996" s="371" t="s">
        <v>99</v>
      </c>
      <c r="Z1996" s="837">
        <f t="shared" si="46"/>
        <v>0.79569999999997842</v>
      </c>
    </row>
    <row r="1997" spans="12:26" s="292" customFormat="1" x14ac:dyDescent="0.2">
      <c r="L1997" s="279"/>
      <c r="M1997" s="279"/>
      <c r="N1997" s="279"/>
      <c r="O1997" s="279"/>
      <c r="P1997" s="838"/>
      <c r="Q1997" s="838"/>
      <c r="R1997" s="838"/>
      <c r="S1997" s="838"/>
      <c r="U1997" s="371"/>
      <c r="Y1997" s="371" t="s">
        <v>99</v>
      </c>
      <c r="Z1997" s="837">
        <f t="shared" si="46"/>
        <v>0.79579999999997841</v>
      </c>
    </row>
    <row r="1998" spans="12:26" s="292" customFormat="1" x14ac:dyDescent="0.2">
      <c r="L1998" s="279"/>
      <c r="M1998" s="279"/>
      <c r="N1998" s="279"/>
      <c r="O1998" s="279"/>
      <c r="P1998" s="838"/>
      <c r="Q1998" s="838"/>
      <c r="R1998" s="838"/>
      <c r="S1998" s="838"/>
      <c r="U1998" s="371"/>
      <c r="Y1998" s="371" t="s">
        <v>99</v>
      </c>
      <c r="Z1998" s="837">
        <f t="shared" si="46"/>
        <v>0.7958999999999784</v>
      </c>
    </row>
    <row r="1999" spans="12:26" s="292" customFormat="1" x14ac:dyDescent="0.2">
      <c r="L1999" s="279"/>
      <c r="M1999" s="279"/>
      <c r="N1999" s="279"/>
      <c r="O1999" s="279"/>
      <c r="P1999" s="838"/>
      <c r="Q1999" s="838"/>
      <c r="R1999" s="838"/>
      <c r="S1999" s="838"/>
      <c r="U1999" s="371"/>
      <c r="Y1999" s="371" t="s">
        <v>99</v>
      </c>
      <c r="Z1999" s="837">
        <f t="shared" si="46"/>
        <v>0.79599999999997839</v>
      </c>
    </row>
    <row r="2000" spans="12:26" s="292" customFormat="1" x14ac:dyDescent="0.2">
      <c r="L2000" s="279"/>
      <c r="M2000" s="279"/>
      <c r="N2000" s="279"/>
      <c r="O2000" s="279"/>
      <c r="P2000" s="838"/>
      <c r="Q2000" s="838"/>
      <c r="R2000" s="838"/>
      <c r="S2000" s="838"/>
      <c r="U2000" s="371"/>
      <c r="Y2000" s="371" t="s">
        <v>99</v>
      </c>
      <c r="Z2000" s="837">
        <f t="shared" si="46"/>
        <v>0.79609999999997838</v>
      </c>
    </row>
    <row r="2001" spans="12:26" s="292" customFormat="1" x14ac:dyDescent="0.2">
      <c r="L2001" s="279"/>
      <c r="M2001" s="279"/>
      <c r="N2001" s="279"/>
      <c r="O2001" s="279"/>
      <c r="P2001" s="838"/>
      <c r="Q2001" s="838"/>
      <c r="R2001" s="838"/>
      <c r="S2001" s="838"/>
      <c r="U2001" s="371"/>
      <c r="Y2001" s="371" t="s">
        <v>99</v>
      </c>
      <c r="Z2001" s="837">
        <f t="shared" si="46"/>
        <v>0.79619999999997837</v>
      </c>
    </row>
    <row r="2002" spans="12:26" s="292" customFormat="1" x14ac:dyDescent="0.2">
      <c r="L2002" s="279"/>
      <c r="M2002" s="279"/>
      <c r="N2002" s="279"/>
      <c r="O2002" s="279"/>
      <c r="P2002" s="838"/>
      <c r="Q2002" s="838"/>
      <c r="R2002" s="838"/>
      <c r="S2002" s="838"/>
      <c r="U2002" s="371"/>
      <c r="Y2002" s="371" t="s">
        <v>99</v>
      </c>
      <c r="Z2002" s="837">
        <f t="shared" si="46"/>
        <v>0.79629999999997836</v>
      </c>
    </row>
    <row r="2003" spans="12:26" s="292" customFormat="1" x14ac:dyDescent="0.2">
      <c r="L2003" s="279"/>
      <c r="M2003" s="279"/>
      <c r="N2003" s="279"/>
      <c r="O2003" s="279"/>
      <c r="P2003" s="838"/>
      <c r="Q2003" s="838"/>
      <c r="R2003" s="838"/>
      <c r="S2003" s="838"/>
      <c r="U2003" s="371"/>
      <c r="Y2003" s="371" t="s">
        <v>99</v>
      </c>
      <c r="Z2003" s="837">
        <f t="shared" si="46"/>
        <v>0.79639999999997835</v>
      </c>
    </row>
    <row r="2004" spans="12:26" s="292" customFormat="1" x14ac:dyDescent="0.2">
      <c r="L2004" s="279"/>
      <c r="M2004" s="279"/>
      <c r="N2004" s="279"/>
      <c r="O2004" s="279"/>
      <c r="P2004" s="838"/>
      <c r="Q2004" s="838"/>
      <c r="R2004" s="838"/>
      <c r="S2004" s="838"/>
      <c r="U2004" s="371"/>
      <c r="Y2004" s="371" t="s">
        <v>99</v>
      </c>
      <c r="Z2004" s="837">
        <f t="shared" si="46"/>
        <v>0.79649999999997834</v>
      </c>
    </row>
    <row r="2005" spans="12:26" s="292" customFormat="1" x14ac:dyDescent="0.2">
      <c r="L2005" s="279"/>
      <c r="M2005" s="279"/>
      <c r="N2005" s="279"/>
      <c r="O2005" s="279"/>
      <c r="P2005" s="838"/>
      <c r="Q2005" s="838"/>
      <c r="R2005" s="838"/>
      <c r="S2005" s="838"/>
      <c r="U2005" s="371"/>
      <c r="Y2005" s="371" t="s">
        <v>99</v>
      </c>
      <c r="Z2005" s="837">
        <f t="shared" si="46"/>
        <v>0.79659999999997833</v>
      </c>
    </row>
    <row r="2006" spans="12:26" s="292" customFormat="1" x14ac:dyDescent="0.2">
      <c r="L2006" s="279"/>
      <c r="M2006" s="279"/>
      <c r="N2006" s="279"/>
      <c r="O2006" s="279"/>
      <c r="P2006" s="838"/>
      <c r="Q2006" s="838"/>
      <c r="R2006" s="838"/>
      <c r="S2006" s="838"/>
      <c r="U2006" s="371"/>
      <c r="Y2006" s="371" t="s">
        <v>99</v>
      </c>
      <c r="Z2006" s="837">
        <f t="shared" si="46"/>
        <v>0.79669999999997831</v>
      </c>
    </row>
    <row r="2007" spans="12:26" s="292" customFormat="1" x14ac:dyDescent="0.2">
      <c r="L2007" s="279"/>
      <c r="M2007" s="279"/>
      <c r="N2007" s="279"/>
      <c r="O2007" s="279"/>
      <c r="P2007" s="838"/>
      <c r="Q2007" s="838"/>
      <c r="R2007" s="838"/>
      <c r="S2007" s="838"/>
      <c r="U2007" s="371"/>
      <c r="Y2007" s="371" t="s">
        <v>99</v>
      </c>
      <c r="Z2007" s="837">
        <f t="shared" si="46"/>
        <v>0.7967999999999783</v>
      </c>
    </row>
    <row r="2008" spans="12:26" s="292" customFormat="1" x14ac:dyDescent="0.2">
      <c r="L2008" s="279"/>
      <c r="M2008" s="279"/>
      <c r="N2008" s="279"/>
      <c r="O2008" s="279"/>
      <c r="P2008" s="838"/>
      <c r="Q2008" s="838"/>
      <c r="R2008" s="838"/>
      <c r="S2008" s="838"/>
      <c r="U2008" s="371"/>
      <c r="Y2008" s="371" t="s">
        <v>99</v>
      </c>
      <c r="Z2008" s="837">
        <f t="shared" si="46"/>
        <v>0.79689999999997829</v>
      </c>
    </row>
    <row r="2009" spans="12:26" s="292" customFormat="1" x14ac:dyDescent="0.2">
      <c r="L2009" s="279"/>
      <c r="M2009" s="279"/>
      <c r="N2009" s="279"/>
      <c r="O2009" s="279"/>
      <c r="P2009" s="838"/>
      <c r="Q2009" s="838"/>
      <c r="R2009" s="838"/>
      <c r="S2009" s="838"/>
      <c r="U2009" s="371"/>
      <c r="Y2009" s="371" t="s">
        <v>99</v>
      </c>
      <c r="Z2009" s="837">
        <f t="shared" si="46"/>
        <v>0.79699999999997828</v>
      </c>
    </row>
    <row r="2010" spans="12:26" s="292" customFormat="1" x14ac:dyDescent="0.2">
      <c r="L2010" s="279"/>
      <c r="M2010" s="279"/>
      <c r="N2010" s="279"/>
      <c r="O2010" s="279"/>
      <c r="P2010" s="838"/>
      <c r="Q2010" s="838"/>
      <c r="R2010" s="838"/>
      <c r="S2010" s="838"/>
      <c r="U2010" s="371"/>
      <c r="Y2010" s="371" t="s">
        <v>99</v>
      </c>
      <c r="Z2010" s="837">
        <f t="shared" si="46"/>
        <v>0.79709999999997827</v>
      </c>
    </row>
    <row r="2011" spans="12:26" s="292" customFormat="1" x14ac:dyDescent="0.2">
      <c r="L2011" s="279"/>
      <c r="M2011" s="279"/>
      <c r="N2011" s="279"/>
      <c r="O2011" s="279"/>
      <c r="P2011" s="838"/>
      <c r="Q2011" s="838"/>
      <c r="R2011" s="838"/>
      <c r="S2011" s="838"/>
      <c r="U2011" s="371"/>
      <c r="Y2011" s="371" t="s">
        <v>99</v>
      </c>
      <c r="Z2011" s="837">
        <f t="shared" si="46"/>
        <v>0.79719999999997826</v>
      </c>
    </row>
    <row r="2012" spans="12:26" s="292" customFormat="1" x14ac:dyDescent="0.2">
      <c r="L2012" s="279"/>
      <c r="M2012" s="279"/>
      <c r="N2012" s="279"/>
      <c r="O2012" s="279"/>
      <c r="P2012" s="838"/>
      <c r="Q2012" s="838"/>
      <c r="R2012" s="838"/>
      <c r="S2012" s="838"/>
      <c r="U2012" s="371"/>
      <c r="Y2012" s="371" t="s">
        <v>99</v>
      </c>
      <c r="Z2012" s="837">
        <f t="shared" si="46"/>
        <v>0.79729999999997825</v>
      </c>
    </row>
    <row r="2013" spans="12:26" s="292" customFormat="1" x14ac:dyDescent="0.2">
      <c r="L2013" s="279"/>
      <c r="M2013" s="279"/>
      <c r="N2013" s="279"/>
      <c r="O2013" s="279"/>
      <c r="P2013" s="838"/>
      <c r="Q2013" s="838"/>
      <c r="R2013" s="838"/>
      <c r="S2013" s="838"/>
      <c r="U2013" s="371"/>
      <c r="Y2013" s="371" t="s">
        <v>99</v>
      </c>
      <c r="Z2013" s="837">
        <f t="shared" si="46"/>
        <v>0.79739999999997824</v>
      </c>
    </row>
    <row r="2014" spans="12:26" s="292" customFormat="1" x14ac:dyDescent="0.2">
      <c r="L2014" s="279"/>
      <c r="M2014" s="279"/>
      <c r="N2014" s="279"/>
      <c r="O2014" s="279"/>
      <c r="P2014" s="838"/>
      <c r="Q2014" s="838"/>
      <c r="R2014" s="838"/>
      <c r="S2014" s="838"/>
      <c r="U2014" s="371"/>
      <c r="Y2014" s="371" t="s">
        <v>99</v>
      </c>
      <c r="Z2014" s="837">
        <f t="shared" si="46"/>
        <v>0.79749999999997823</v>
      </c>
    </row>
    <row r="2015" spans="12:26" s="292" customFormat="1" x14ac:dyDescent="0.2">
      <c r="L2015" s="279"/>
      <c r="M2015" s="279"/>
      <c r="N2015" s="279"/>
      <c r="O2015" s="279"/>
      <c r="P2015" s="838"/>
      <c r="Q2015" s="838"/>
      <c r="R2015" s="838"/>
      <c r="S2015" s="838"/>
      <c r="U2015" s="371"/>
      <c r="Y2015" s="371" t="s">
        <v>99</v>
      </c>
      <c r="Z2015" s="837">
        <f t="shared" si="46"/>
        <v>0.79759999999997822</v>
      </c>
    </row>
    <row r="2016" spans="12:26" s="292" customFormat="1" x14ac:dyDescent="0.2">
      <c r="L2016" s="279"/>
      <c r="M2016" s="279"/>
      <c r="N2016" s="279"/>
      <c r="O2016" s="279"/>
      <c r="P2016" s="838"/>
      <c r="Q2016" s="838"/>
      <c r="R2016" s="838"/>
      <c r="S2016" s="838"/>
      <c r="U2016" s="371"/>
      <c r="Y2016" s="371" t="s">
        <v>99</v>
      </c>
      <c r="Z2016" s="837">
        <f t="shared" si="46"/>
        <v>0.7976999999999782</v>
      </c>
    </row>
    <row r="2017" spans="12:26" s="292" customFormat="1" x14ac:dyDescent="0.2">
      <c r="L2017" s="279"/>
      <c r="M2017" s="279"/>
      <c r="N2017" s="279"/>
      <c r="O2017" s="279"/>
      <c r="P2017" s="838"/>
      <c r="Q2017" s="838"/>
      <c r="R2017" s="838"/>
      <c r="S2017" s="838"/>
      <c r="U2017" s="371"/>
      <c r="Y2017" s="371" t="s">
        <v>99</v>
      </c>
      <c r="Z2017" s="837">
        <f t="shared" si="46"/>
        <v>0.79779999999997819</v>
      </c>
    </row>
    <row r="2018" spans="12:26" s="292" customFormat="1" x14ac:dyDescent="0.2">
      <c r="L2018" s="279"/>
      <c r="M2018" s="279"/>
      <c r="N2018" s="279"/>
      <c r="O2018" s="279"/>
      <c r="P2018" s="838"/>
      <c r="Q2018" s="838"/>
      <c r="R2018" s="838"/>
      <c r="S2018" s="838"/>
      <c r="U2018" s="371"/>
      <c r="Y2018" s="371" t="s">
        <v>99</v>
      </c>
      <c r="Z2018" s="837">
        <f t="shared" si="46"/>
        <v>0.79789999999997818</v>
      </c>
    </row>
    <row r="2019" spans="12:26" s="292" customFormat="1" x14ac:dyDescent="0.2">
      <c r="L2019" s="279"/>
      <c r="M2019" s="279"/>
      <c r="N2019" s="279"/>
      <c r="O2019" s="279"/>
      <c r="P2019" s="838"/>
      <c r="Q2019" s="838"/>
      <c r="R2019" s="838"/>
      <c r="S2019" s="838"/>
      <c r="U2019" s="371"/>
      <c r="Y2019" s="371" t="s">
        <v>99</v>
      </c>
      <c r="Z2019" s="837">
        <f t="shared" si="46"/>
        <v>0.79799999999997817</v>
      </c>
    </row>
    <row r="2020" spans="12:26" s="292" customFormat="1" x14ac:dyDescent="0.2">
      <c r="L2020" s="279"/>
      <c r="M2020" s="279"/>
      <c r="N2020" s="279"/>
      <c r="O2020" s="279"/>
      <c r="P2020" s="838"/>
      <c r="Q2020" s="838"/>
      <c r="R2020" s="838"/>
      <c r="S2020" s="838"/>
      <c r="U2020" s="371"/>
      <c r="Y2020" s="371" t="s">
        <v>99</v>
      </c>
      <c r="Z2020" s="837">
        <f t="shared" si="46"/>
        <v>0.79809999999997816</v>
      </c>
    </row>
    <row r="2021" spans="12:26" s="292" customFormat="1" x14ac:dyDescent="0.2">
      <c r="L2021" s="279"/>
      <c r="M2021" s="279"/>
      <c r="N2021" s="279"/>
      <c r="O2021" s="279"/>
      <c r="P2021" s="838"/>
      <c r="Q2021" s="838"/>
      <c r="R2021" s="838"/>
      <c r="S2021" s="838"/>
      <c r="U2021" s="371"/>
      <c r="Y2021" s="371" t="s">
        <v>99</v>
      </c>
      <c r="Z2021" s="837">
        <f t="shared" si="46"/>
        <v>0.79819999999997815</v>
      </c>
    </row>
    <row r="2022" spans="12:26" s="292" customFormat="1" x14ac:dyDescent="0.2">
      <c r="L2022" s="279"/>
      <c r="M2022" s="279"/>
      <c r="N2022" s="279"/>
      <c r="O2022" s="279"/>
      <c r="P2022" s="838"/>
      <c r="Q2022" s="838"/>
      <c r="R2022" s="838"/>
      <c r="S2022" s="838"/>
      <c r="U2022" s="371"/>
      <c r="Y2022" s="371" t="s">
        <v>99</v>
      </c>
      <c r="Z2022" s="837">
        <f t="shared" si="46"/>
        <v>0.79829999999997814</v>
      </c>
    </row>
    <row r="2023" spans="12:26" s="292" customFormat="1" x14ac:dyDescent="0.2">
      <c r="L2023" s="279"/>
      <c r="M2023" s="279"/>
      <c r="N2023" s="279"/>
      <c r="O2023" s="279"/>
      <c r="P2023" s="838"/>
      <c r="Q2023" s="838"/>
      <c r="R2023" s="838"/>
      <c r="S2023" s="838"/>
      <c r="U2023" s="371"/>
      <c r="Y2023" s="371" t="s">
        <v>99</v>
      </c>
      <c r="Z2023" s="837">
        <f t="shared" si="46"/>
        <v>0.79839999999997813</v>
      </c>
    </row>
    <row r="2024" spans="12:26" s="292" customFormat="1" x14ac:dyDescent="0.2">
      <c r="L2024" s="279"/>
      <c r="M2024" s="279"/>
      <c r="N2024" s="279"/>
      <c r="O2024" s="279"/>
      <c r="P2024" s="838"/>
      <c r="Q2024" s="838"/>
      <c r="R2024" s="838"/>
      <c r="S2024" s="838"/>
      <c r="U2024" s="371"/>
      <c r="Y2024" s="371" t="s">
        <v>99</v>
      </c>
      <c r="Z2024" s="837">
        <f t="shared" si="46"/>
        <v>0.79849999999997812</v>
      </c>
    </row>
    <row r="2025" spans="12:26" s="292" customFormat="1" x14ac:dyDescent="0.2">
      <c r="L2025" s="279"/>
      <c r="M2025" s="279"/>
      <c r="N2025" s="279"/>
      <c r="O2025" s="279"/>
      <c r="P2025" s="838"/>
      <c r="Q2025" s="838"/>
      <c r="R2025" s="838"/>
      <c r="S2025" s="838"/>
      <c r="U2025" s="371"/>
      <c r="Y2025" s="371" t="s">
        <v>99</v>
      </c>
      <c r="Z2025" s="837">
        <f t="shared" ref="Z2025:Z2088" si="47">SUM(Z2024+0.01%)</f>
        <v>0.79859999999997811</v>
      </c>
    </row>
    <row r="2026" spans="12:26" s="292" customFormat="1" x14ac:dyDescent="0.2">
      <c r="L2026" s="279"/>
      <c r="M2026" s="279"/>
      <c r="N2026" s="279"/>
      <c r="O2026" s="279"/>
      <c r="P2026" s="838"/>
      <c r="Q2026" s="838"/>
      <c r="R2026" s="838"/>
      <c r="S2026" s="838"/>
      <c r="U2026" s="371"/>
      <c r="Y2026" s="371" t="s">
        <v>99</v>
      </c>
      <c r="Z2026" s="837">
        <f t="shared" si="47"/>
        <v>0.79869999999997809</v>
      </c>
    </row>
    <row r="2027" spans="12:26" s="292" customFormat="1" x14ac:dyDescent="0.2">
      <c r="L2027" s="279"/>
      <c r="M2027" s="279"/>
      <c r="N2027" s="279"/>
      <c r="O2027" s="279"/>
      <c r="P2027" s="838"/>
      <c r="Q2027" s="838"/>
      <c r="R2027" s="838"/>
      <c r="S2027" s="838"/>
      <c r="U2027" s="371"/>
      <c r="Y2027" s="371" t="s">
        <v>99</v>
      </c>
      <c r="Z2027" s="837">
        <f t="shared" si="47"/>
        <v>0.79879999999997808</v>
      </c>
    </row>
    <row r="2028" spans="12:26" s="292" customFormat="1" x14ac:dyDescent="0.2">
      <c r="L2028" s="279"/>
      <c r="M2028" s="279"/>
      <c r="N2028" s="279"/>
      <c r="O2028" s="279"/>
      <c r="P2028" s="838"/>
      <c r="Q2028" s="838"/>
      <c r="R2028" s="838"/>
      <c r="S2028" s="838"/>
      <c r="U2028" s="371"/>
      <c r="Y2028" s="371" t="s">
        <v>99</v>
      </c>
      <c r="Z2028" s="837">
        <f t="shared" si="47"/>
        <v>0.79889999999997807</v>
      </c>
    </row>
    <row r="2029" spans="12:26" s="292" customFormat="1" x14ac:dyDescent="0.2">
      <c r="L2029" s="279"/>
      <c r="M2029" s="279"/>
      <c r="N2029" s="279"/>
      <c r="O2029" s="279"/>
      <c r="P2029" s="838"/>
      <c r="Q2029" s="838"/>
      <c r="R2029" s="838"/>
      <c r="S2029" s="838"/>
      <c r="U2029" s="371"/>
      <c r="Y2029" s="371" t="s">
        <v>99</v>
      </c>
      <c r="Z2029" s="837">
        <f t="shared" si="47"/>
        <v>0.79899999999997806</v>
      </c>
    </row>
    <row r="2030" spans="12:26" s="292" customFormat="1" x14ac:dyDescent="0.2">
      <c r="L2030" s="279"/>
      <c r="M2030" s="279"/>
      <c r="N2030" s="279"/>
      <c r="O2030" s="279"/>
      <c r="P2030" s="838"/>
      <c r="Q2030" s="838"/>
      <c r="R2030" s="838"/>
      <c r="S2030" s="838"/>
      <c r="U2030" s="371"/>
      <c r="Y2030" s="371" t="s">
        <v>99</v>
      </c>
      <c r="Z2030" s="837">
        <f t="shared" si="47"/>
        <v>0.79909999999997805</v>
      </c>
    </row>
    <row r="2031" spans="12:26" s="292" customFormat="1" x14ac:dyDescent="0.2">
      <c r="L2031" s="279"/>
      <c r="M2031" s="279"/>
      <c r="N2031" s="279"/>
      <c r="O2031" s="279"/>
      <c r="P2031" s="838"/>
      <c r="Q2031" s="838"/>
      <c r="R2031" s="838"/>
      <c r="S2031" s="838"/>
      <c r="U2031" s="371"/>
      <c r="Y2031" s="371" t="s">
        <v>99</v>
      </c>
      <c r="Z2031" s="837">
        <f t="shared" si="47"/>
        <v>0.79919999999997804</v>
      </c>
    </row>
    <row r="2032" spans="12:26" s="292" customFormat="1" x14ac:dyDescent="0.2">
      <c r="L2032" s="279"/>
      <c r="M2032" s="279"/>
      <c r="N2032" s="279"/>
      <c r="O2032" s="279"/>
      <c r="P2032" s="838"/>
      <c r="Q2032" s="838"/>
      <c r="R2032" s="838"/>
      <c r="S2032" s="838"/>
      <c r="U2032" s="371"/>
      <c r="Y2032" s="371" t="s">
        <v>99</v>
      </c>
      <c r="Z2032" s="837">
        <f t="shared" si="47"/>
        <v>0.79929999999997803</v>
      </c>
    </row>
    <row r="2033" spans="12:26" s="292" customFormat="1" x14ac:dyDescent="0.2">
      <c r="L2033" s="279"/>
      <c r="M2033" s="279"/>
      <c r="N2033" s="279"/>
      <c r="O2033" s="279"/>
      <c r="P2033" s="838"/>
      <c r="Q2033" s="838"/>
      <c r="R2033" s="838"/>
      <c r="S2033" s="838"/>
      <c r="U2033" s="371"/>
      <c r="Y2033" s="371" t="s">
        <v>99</v>
      </c>
      <c r="Z2033" s="837">
        <f t="shared" si="47"/>
        <v>0.79939999999997802</v>
      </c>
    </row>
    <row r="2034" spans="12:26" s="292" customFormat="1" x14ac:dyDescent="0.2">
      <c r="L2034" s="279"/>
      <c r="M2034" s="279"/>
      <c r="N2034" s="279"/>
      <c r="O2034" s="279"/>
      <c r="P2034" s="838"/>
      <c r="Q2034" s="838"/>
      <c r="R2034" s="838"/>
      <c r="S2034" s="838"/>
      <c r="U2034" s="371"/>
      <c r="Y2034" s="371" t="s">
        <v>99</v>
      </c>
      <c r="Z2034" s="837">
        <f t="shared" si="47"/>
        <v>0.79949999999997801</v>
      </c>
    </row>
    <row r="2035" spans="12:26" s="292" customFormat="1" x14ac:dyDescent="0.2">
      <c r="L2035" s="279"/>
      <c r="M2035" s="279"/>
      <c r="N2035" s="279"/>
      <c r="O2035" s="279"/>
      <c r="P2035" s="838"/>
      <c r="Q2035" s="838"/>
      <c r="R2035" s="838"/>
      <c r="S2035" s="838"/>
      <c r="U2035" s="371"/>
      <c r="Y2035" s="371" t="s">
        <v>99</v>
      </c>
      <c r="Z2035" s="837">
        <f t="shared" si="47"/>
        <v>0.799599999999978</v>
      </c>
    </row>
    <row r="2036" spans="12:26" s="292" customFormat="1" x14ac:dyDescent="0.2">
      <c r="L2036" s="279"/>
      <c r="M2036" s="279"/>
      <c r="N2036" s="279"/>
      <c r="O2036" s="279"/>
      <c r="P2036" s="838"/>
      <c r="Q2036" s="838"/>
      <c r="R2036" s="838"/>
      <c r="S2036" s="838"/>
      <c r="U2036" s="371"/>
      <c r="Y2036" s="371" t="s">
        <v>99</v>
      </c>
      <c r="Z2036" s="837">
        <f t="shared" si="47"/>
        <v>0.79969999999997798</v>
      </c>
    </row>
    <row r="2037" spans="12:26" s="292" customFormat="1" x14ac:dyDescent="0.2">
      <c r="L2037" s="279"/>
      <c r="M2037" s="279"/>
      <c r="N2037" s="279"/>
      <c r="O2037" s="279"/>
      <c r="P2037" s="838"/>
      <c r="Q2037" s="838"/>
      <c r="R2037" s="838"/>
      <c r="S2037" s="838"/>
      <c r="U2037" s="371"/>
      <c r="Y2037" s="371" t="s">
        <v>99</v>
      </c>
      <c r="Z2037" s="837">
        <f t="shared" si="47"/>
        <v>0.79979999999997797</v>
      </c>
    </row>
    <row r="2038" spans="12:26" s="292" customFormat="1" x14ac:dyDescent="0.2">
      <c r="L2038" s="279"/>
      <c r="M2038" s="279"/>
      <c r="N2038" s="279"/>
      <c r="O2038" s="279"/>
      <c r="P2038" s="838"/>
      <c r="Q2038" s="838"/>
      <c r="R2038" s="838"/>
      <c r="S2038" s="838"/>
      <c r="U2038" s="371"/>
      <c r="Y2038" s="371" t="s">
        <v>99</v>
      </c>
      <c r="Z2038" s="837">
        <f t="shared" si="47"/>
        <v>0.79989999999997796</v>
      </c>
    </row>
    <row r="2039" spans="12:26" s="292" customFormat="1" x14ac:dyDescent="0.2">
      <c r="L2039" s="279"/>
      <c r="M2039" s="279"/>
      <c r="N2039" s="279"/>
      <c r="O2039" s="279"/>
      <c r="P2039" s="838"/>
      <c r="Q2039" s="838"/>
      <c r="R2039" s="838"/>
      <c r="S2039" s="838"/>
      <c r="U2039" s="371"/>
      <c r="Y2039" s="371" t="s">
        <v>99</v>
      </c>
      <c r="Z2039" s="837">
        <f t="shared" si="47"/>
        <v>0.79999999999997795</v>
      </c>
    </row>
    <row r="2040" spans="12:26" s="292" customFormat="1" x14ac:dyDescent="0.2">
      <c r="L2040" s="279"/>
      <c r="M2040" s="279"/>
      <c r="N2040" s="279"/>
      <c r="O2040" s="279"/>
      <c r="P2040" s="838"/>
      <c r="Q2040" s="838"/>
      <c r="R2040" s="838"/>
      <c r="S2040" s="838"/>
      <c r="U2040" s="371"/>
      <c r="Y2040" s="371" t="s">
        <v>99</v>
      </c>
      <c r="Z2040" s="837">
        <f t="shared" si="47"/>
        <v>0.80009999999997794</v>
      </c>
    </row>
    <row r="2041" spans="12:26" s="292" customFormat="1" x14ac:dyDescent="0.2">
      <c r="L2041" s="279"/>
      <c r="M2041" s="279"/>
      <c r="N2041" s="279"/>
      <c r="O2041" s="279"/>
      <c r="P2041" s="838"/>
      <c r="Q2041" s="838"/>
      <c r="R2041" s="838"/>
      <c r="S2041" s="838"/>
      <c r="U2041" s="371"/>
      <c r="Y2041" s="371" t="s">
        <v>99</v>
      </c>
      <c r="Z2041" s="837">
        <f t="shared" si="47"/>
        <v>0.80019999999997793</v>
      </c>
    </row>
    <row r="2042" spans="12:26" s="292" customFormat="1" x14ac:dyDescent="0.2">
      <c r="L2042" s="279"/>
      <c r="M2042" s="279"/>
      <c r="N2042" s="279"/>
      <c r="O2042" s="279"/>
      <c r="P2042" s="838"/>
      <c r="Q2042" s="838"/>
      <c r="R2042" s="838"/>
      <c r="S2042" s="838"/>
      <c r="U2042" s="371"/>
      <c r="Y2042" s="371" t="s">
        <v>99</v>
      </c>
      <c r="Z2042" s="837">
        <f t="shared" si="47"/>
        <v>0.80029999999997792</v>
      </c>
    </row>
    <row r="2043" spans="12:26" s="292" customFormat="1" x14ac:dyDescent="0.2">
      <c r="L2043" s="279"/>
      <c r="M2043" s="279"/>
      <c r="N2043" s="279"/>
      <c r="O2043" s="279"/>
      <c r="P2043" s="838"/>
      <c r="Q2043" s="838"/>
      <c r="R2043" s="838"/>
      <c r="S2043" s="838"/>
      <c r="U2043" s="371"/>
      <c r="Y2043" s="371" t="s">
        <v>99</v>
      </c>
      <c r="Z2043" s="837">
        <f t="shared" si="47"/>
        <v>0.80039999999997791</v>
      </c>
    </row>
    <row r="2044" spans="12:26" s="292" customFormat="1" x14ac:dyDescent="0.2">
      <c r="L2044" s="279"/>
      <c r="M2044" s="279"/>
      <c r="N2044" s="279"/>
      <c r="O2044" s="279"/>
      <c r="P2044" s="838"/>
      <c r="Q2044" s="838"/>
      <c r="R2044" s="838"/>
      <c r="S2044" s="838"/>
      <c r="U2044" s="371"/>
      <c r="Y2044" s="371" t="s">
        <v>99</v>
      </c>
      <c r="Z2044" s="837">
        <f t="shared" si="47"/>
        <v>0.8004999999999779</v>
      </c>
    </row>
    <row r="2045" spans="12:26" s="292" customFormat="1" x14ac:dyDescent="0.2">
      <c r="L2045" s="279"/>
      <c r="M2045" s="279"/>
      <c r="N2045" s="279"/>
      <c r="O2045" s="279"/>
      <c r="P2045" s="838"/>
      <c r="Q2045" s="838"/>
      <c r="R2045" s="838"/>
      <c r="S2045" s="838"/>
      <c r="U2045" s="371"/>
      <c r="Y2045" s="371" t="s">
        <v>99</v>
      </c>
      <c r="Z2045" s="837">
        <f t="shared" si="47"/>
        <v>0.80059999999997788</v>
      </c>
    </row>
    <row r="2046" spans="12:26" s="292" customFormat="1" x14ac:dyDescent="0.2">
      <c r="L2046" s="279"/>
      <c r="M2046" s="279"/>
      <c r="N2046" s="279"/>
      <c r="O2046" s="279"/>
      <c r="P2046" s="838"/>
      <c r="Q2046" s="838"/>
      <c r="R2046" s="838"/>
      <c r="S2046" s="838"/>
      <c r="U2046" s="371"/>
      <c r="Y2046" s="371" t="s">
        <v>99</v>
      </c>
      <c r="Z2046" s="837">
        <f t="shared" si="47"/>
        <v>0.80069999999997787</v>
      </c>
    </row>
    <row r="2047" spans="12:26" s="292" customFormat="1" x14ac:dyDescent="0.2">
      <c r="L2047" s="279"/>
      <c r="M2047" s="279"/>
      <c r="N2047" s="279"/>
      <c r="O2047" s="279"/>
      <c r="P2047" s="838"/>
      <c r="Q2047" s="838"/>
      <c r="R2047" s="838"/>
      <c r="S2047" s="838"/>
      <c r="U2047" s="371"/>
      <c r="Y2047" s="371" t="s">
        <v>99</v>
      </c>
      <c r="Z2047" s="837">
        <f t="shared" si="47"/>
        <v>0.80079999999997786</v>
      </c>
    </row>
    <row r="2048" spans="12:26" s="292" customFormat="1" x14ac:dyDescent="0.2">
      <c r="L2048" s="279"/>
      <c r="M2048" s="279"/>
      <c r="N2048" s="279"/>
      <c r="O2048" s="279"/>
      <c r="P2048" s="838"/>
      <c r="Q2048" s="838"/>
      <c r="R2048" s="838"/>
      <c r="S2048" s="838"/>
      <c r="U2048" s="371"/>
      <c r="Y2048" s="371" t="s">
        <v>99</v>
      </c>
      <c r="Z2048" s="837">
        <f t="shared" si="47"/>
        <v>0.80089999999997785</v>
      </c>
    </row>
    <row r="2049" spans="12:26" s="292" customFormat="1" x14ac:dyDescent="0.2">
      <c r="L2049" s="279"/>
      <c r="M2049" s="279"/>
      <c r="N2049" s="279"/>
      <c r="O2049" s="279"/>
      <c r="P2049" s="838"/>
      <c r="Q2049" s="838"/>
      <c r="R2049" s="838"/>
      <c r="S2049" s="838"/>
      <c r="U2049" s="371"/>
      <c r="Y2049" s="371" t="s">
        <v>99</v>
      </c>
      <c r="Z2049" s="837">
        <f t="shared" si="47"/>
        <v>0.80099999999997784</v>
      </c>
    </row>
    <row r="2050" spans="12:26" s="292" customFormat="1" x14ac:dyDescent="0.2">
      <c r="L2050" s="279"/>
      <c r="M2050" s="279"/>
      <c r="N2050" s="279"/>
      <c r="O2050" s="279"/>
      <c r="P2050" s="838"/>
      <c r="Q2050" s="838"/>
      <c r="R2050" s="838"/>
      <c r="S2050" s="838"/>
      <c r="U2050" s="371"/>
      <c r="Y2050" s="371" t="s">
        <v>99</v>
      </c>
      <c r="Z2050" s="837">
        <f t="shared" si="47"/>
        <v>0.80109999999997783</v>
      </c>
    </row>
    <row r="2051" spans="12:26" s="292" customFormat="1" x14ac:dyDescent="0.2">
      <c r="L2051" s="279"/>
      <c r="M2051" s="279"/>
      <c r="N2051" s="279"/>
      <c r="O2051" s="279"/>
      <c r="P2051" s="838"/>
      <c r="Q2051" s="838"/>
      <c r="R2051" s="838"/>
      <c r="S2051" s="838"/>
      <c r="U2051" s="371"/>
      <c r="Y2051" s="371" t="s">
        <v>99</v>
      </c>
      <c r="Z2051" s="837">
        <f t="shared" si="47"/>
        <v>0.80119999999997782</v>
      </c>
    </row>
    <row r="2052" spans="12:26" s="292" customFormat="1" x14ac:dyDescent="0.2">
      <c r="L2052" s="279"/>
      <c r="M2052" s="279"/>
      <c r="N2052" s="279"/>
      <c r="O2052" s="279"/>
      <c r="P2052" s="838"/>
      <c r="Q2052" s="838"/>
      <c r="R2052" s="838"/>
      <c r="S2052" s="838"/>
      <c r="U2052" s="371"/>
      <c r="Y2052" s="371" t="s">
        <v>99</v>
      </c>
      <c r="Z2052" s="837">
        <f t="shared" si="47"/>
        <v>0.80129999999997781</v>
      </c>
    </row>
    <row r="2053" spans="12:26" s="292" customFormat="1" x14ac:dyDescent="0.2">
      <c r="L2053" s="279"/>
      <c r="M2053" s="279"/>
      <c r="N2053" s="279"/>
      <c r="O2053" s="279"/>
      <c r="P2053" s="838"/>
      <c r="Q2053" s="838"/>
      <c r="R2053" s="838"/>
      <c r="S2053" s="838"/>
      <c r="U2053" s="371"/>
      <c r="Y2053" s="371" t="s">
        <v>99</v>
      </c>
      <c r="Z2053" s="837">
        <f t="shared" si="47"/>
        <v>0.8013999999999778</v>
      </c>
    </row>
    <row r="2054" spans="12:26" s="292" customFormat="1" x14ac:dyDescent="0.2">
      <c r="L2054" s="279"/>
      <c r="M2054" s="279"/>
      <c r="N2054" s="279"/>
      <c r="O2054" s="279"/>
      <c r="P2054" s="838"/>
      <c r="Q2054" s="838"/>
      <c r="R2054" s="838"/>
      <c r="S2054" s="838"/>
      <c r="U2054" s="371"/>
      <c r="Y2054" s="371" t="s">
        <v>99</v>
      </c>
      <c r="Z2054" s="837">
        <f t="shared" si="47"/>
        <v>0.80149999999997779</v>
      </c>
    </row>
    <row r="2055" spans="12:26" s="292" customFormat="1" x14ac:dyDescent="0.2">
      <c r="L2055" s="279"/>
      <c r="M2055" s="279"/>
      <c r="N2055" s="279"/>
      <c r="O2055" s="279"/>
      <c r="P2055" s="838"/>
      <c r="Q2055" s="838"/>
      <c r="R2055" s="838"/>
      <c r="S2055" s="838"/>
      <c r="U2055" s="371"/>
      <c r="Y2055" s="371" t="s">
        <v>99</v>
      </c>
      <c r="Z2055" s="837">
        <f t="shared" si="47"/>
        <v>0.80159999999997777</v>
      </c>
    </row>
    <row r="2056" spans="12:26" s="292" customFormat="1" x14ac:dyDescent="0.2">
      <c r="L2056" s="279"/>
      <c r="M2056" s="279"/>
      <c r="N2056" s="279"/>
      <c r="O2056" s="279"/>
      <c r="P2056" s="838"/>
      <c r="Q2056" s="838"/>
      <c r="R2056" s="838"/>
      <c r="S2056" s="838"/>
      <c r="U2056" s="371"/>
      <c r="Y2056" s="371" t="s">
        <v>99</v>
      </c>
      <c r="Z2056" s="837">
        <f t="shared" si="47"/>
        <v>0.80169999999997776</v>
      </c>
    </row>
    <row r="2057" spans="12:26" s="292" customFormat="1" x14ac:dyDescent="0.2">
      <c r="L2057" s="279"/>
      <c r="M2057" s="279"/>
      <c r="N2057" s="279"/>
      <c r="O2057" s="279"/>
      <c r="P2057" s="838"/>
      <c r="Q2057" s="838"/>
      <c r="R2057" s="838"/>
      <c r="S2057" s="838"/>
      <c r="U2057" s="371"/>
      <c r="Y2057" s="371" t="s">
        <v>99</v>
      </c>
      <c r="Z2057" s="837">
        <f t="shared" si="47"/>
        <v>0.80179999999997775</v>
      </c>
    </row>
    <row r="2058" spans="12:26" s="292" customFormat="1" x14ac:dyDescent="0.2">
      <c r="L2058" s="279"/>
      <c r="M2058" s="279"/>
      <c r="N2058" s="279"/>
      <c r="O2058" s="279"/>
      <c r="P2058" s="838"/>
      <c r="Q2058" s="838"/>
      <c r="R2058" s="838"/>
      <c r="S2058" s="838"/>
      <c r="U2058" s="371"/>
      <c r="Y2058" s="371" t="s">
        <v>99</v>
      </c>
      <c r="Z2058" s="837">
        <f t="shared" si="47"/>
        <v>0.80189999999997774</v>
      </c>
    </row>
    <row r="2059" spans="12:26" s="292" customFormat="1" x14ac:dyDescent="0.2">
      <c r="L2059" s="279"/>
      <c r="M2059" s="279"/>
      <c r="N2059" s="279"/>
      <c r="O2059" s="279"/>
      <c r="P2059" s="838"/>
      <c r="Q2059" s="838"/>
      <c r="R2059" s="838"/>
      <c r="S2059" s="838"/>
      <c r="U2059" s="371"/>
      <c r="Y2059" s="371" t="s">
        <v>99</v>
      </c>
      <c r="Z2059" s="837">
        <f t="shared" si="47"/>
        <v>0.80199999999997773</v>
      </c>
    </row>
    <row r="2060" spans="12:26" s="292" customFormat="1" x14ac:dyDescent="0.2">
      <c r="L2060" s="279"/>
      <c r="M2060" s="279"/>
      <c r="N2060" s="279"/>
      <c r="O2060" s="279"/>
      <c r="P2060" s="838"/>
      <c r="Q2060" s="838"/>
      <c r="R2060" s="838"/>
      <c r="S2060" s="838"/>
      <c r="U2060" s="371"/>
      <c r="Y2060" s="371" t="s">
        <v>99</v>
      </c>
      <c r="Z2060" s="837">
        <f t="shared" si="47"/>
        <v>0.80209999999997772</v>
      </c>
    </row>
    <row r="2061" spans="12:26" s="292" customFormat="1" x14ac:dyDescent="0.2">
      <c r="L2061" s="279"/>
      <c r="M2061" s="279"/>
      <c r="N2061" s="279"/>
      <c r="O2061" s="279"/>
      <c r="P2061" s="838"/>
      <c r="Q2061" s="838"/>
      <c r="R2061" s="838"/>
      <c r="S2061" s="838"/>
      <c r="U2061" s="371"/>
      <c r="Y2061" s="371" t="s">
        <v>99</v>
      </c>
      <c r="Z2061" s="837">
        <f t="shared" si="47"/>
        <v>0.80219999999997771</v>
      </c>
    </row>
    <row r="2062" spans="12:26" s="292" customFormat="1" x14ac:dyDescent="0.2">
      <c r="L2062" s="279"/>
      <c r="M2062" s="279"/>
      <c r="N2062" s="279"/>
      <c r="O2062" s="279"/>
      <c r="P2062" s="838"/>
      <c r="Q2062" s="838"/>
      <c r="R2062" s="838"/>
      <c r="S2062" s="838"/>
      <c r="U2062" s="371"/>
      <c r="Y2062" s="371" t="s">
        <v>99</v>
      </c>
      <c r="Z2062" s="837">
        <f t="shared" si="47"/>
        <v>0.8022999999999777</v>
      </c>
    </row>
    <row r="2063" spans="12:26" s="292" customFormat="1" x14ac:dyDescent="0.2">
      <c r="L2063" s="279"/>
      <c r="M2063" s="279"/>
      <c r="N2063" s="279"/>
      <c r="O2063" s="279"/>
      <c r="P2063" s="838"/>
      <c r="Q2063" s="838"/>
      <c r="R2063" s="838"/>
      <c r="S2063" s="838"/>
      <c r="U2063" s="371"/>
      <c r="Y2063" s="371" t="s">
        <v>99</v>
      </c>
      <c r="Z2063" s="837">
        <f t="shared" si="47"/>
        <v>0.80239999999997769</v>
      </c>
    </row>
    <row r="2064" spans="12:26" s="292" customFormat="1" x14ac:dyDescent="0.2">
      <c r="L2064" s="279"/>
      <c r="M2064" s="279"/>
      <c r="N2064" s="279"/>
      <c r="O2064" s="279"/>
      <c r="P2064" s="838"/>
      <c r="Q2064" s="838"/>
      <c r="R2064" s="838"/>
      <c r="S2064" s="838"/>
      <c r="U2064" s="371"/>
      <c r="Y2064" s="371" t="s">
        <v>99</v>
      </c>
      <c r="Z2064" s="837">
        <f t="shared" si="47"/>
        <v>0.80249999999997768</v>
      </c>
    </row>
    <row r="2065" spans="12:26" s="292" customFormat="1" x14ac:dyDescent="0.2">
      <c r="L2065" s="279"/>
      <c r="M2065" s="279"/>
      <c r="N2065" s="279"/>
      <c r="O2065" s="279"/>
      <c r="P2065" s="838"/>
      <c r="Q2065" s="838"/>
      <c r="R2065" s="838"/>
      <c r="S2065" s="838"/>
      <c r="U2065" s="371"/>
      <c r="Y2065" s="371" t="s">
        <v>99</v>
      </c>
      <c r="Z2065" s="837">
        <f t="shared" si="47"/>
        <v>0.80259999999997766</v>
      </c>
    </row>
    <row r="2066" spans="12:26" s="292" customFormat="1" x14ac:dyDescent="0.2">
      <c r="L2066" s="279"/>
      <c r="M2066" s="279"/>
      <c r="N2066" s="279"/>
      <c r="O2066" s="279"/>
      <c r="P2066" s="838"/>
      <c r="Q2066" s="838"/>
      <c r="R2066" s="838"/>
      <c r="S2066" s="838"/>
      <c r="U2066" s="371"/>
      <c r="Y2066" s="371" t="s">
        <v>99</v>
      </c>
      <c r="Z2066" s="837">
        <f t="shared" si="47"/>
        <v>0.80269999999997765</v>
      </c>
    </row>
    <row r="2067" spans="12:26" s="292" customFormat="1" x14ac:dyDescent="0.2">
      <c r="L2067" s="279"/>
      <c r="M2067" s="279"/>
      <c r="N2067" s="279"/>
      <c r="O2067" s="279"/>
      <c r="P2067" s="838"/>
      <c r="Q2067" s="838"/>
      <c r="R2067" s="838"/>
      <c r="S2067" s="838"/>
      <c r="U2067" s="371"/>
      <c r="Y2067" s="371" t="s">
        <v>99</v>
      </c>
      <c r="Z2067" s="837">
        <f t="shared" si="47"/>
        <v>0.80279999999997764</v>
      </c>
    </row>
    <row r="2068" spans="12:26" s="292" customFormat="1" x14ac:dyDescent="0.2">
      <c r="L2068" s="279"/>
      <c r="M2068" s="279"/>
      <c r="N2068" s="279"/>
      <c r="O2068" s="279"/>
      <c r="P2068" s="838"/>
      <c r="Q2068" s="838"/>
      <c r="R2068" s="838"/>
      <c r="S2068" s="838"/>
      <c r="U2068" s="371"/>
      <c r="Y2068" s="371" t="s">
        <v>99</v>
      </c>
      <c r="Z2068" s="837">
        <f t="shared" si="47"/>
        <v>0.80289999999997763</v>
      </c>
    </row>
    <row r="2069" spans="12:26" s="292" customFormat="1" x14ac:dyDescent="0.2">
      <c r="L2069" s="279"/>
      <c r="M2069" s="279"/>
      <c r="N2069" s="279"/>
      <c r="O2069" s="279"/>
      <c r="P2069" s="838"/>
      <c r="Q2069" s="838"/>
      <c r="R2069" s="838"/>
      <c r="S2069" s="838"/>
      <c r="U2069" s="371"/>
      <c r="Y2069" s="371" t="s">
        <v>99</v>
      </c>
      <c r="Z2069" s="837">
        <f t="shared" si="47"/>
        <v>0.80299999999997762</v>
      </c>
    </row>
    <row r="2070" spans="12:26" s="292" customFormat="1" x14ac:dyDescent="0.2">
      <c r="L2070" s="279"/>
      <c r="M2070" s="279"/>
      <c r="N2070" s="279"/>
      <c r="O2070" s="279"/>
      <c r="P2070" s="838"/>
      <c r="Q2070" s="838"/>
      <c r="R2070" s="838"/>
      <c r="S2070" s="838"/>
      <c r="U2070" s="371"/>
      <c r="Y2070" s="371" t="s">
        <v>99</v>
      </c>
      <c r="Z2070" s="837">
        <f t="shared" si="47"/>
        <v>0.80309999999997761</v>
      </c>
    </row>
    <row r="2071" spans="12:26" s="292" customFormat="1" x14ac:dyDescent="0.2">
      <c r="L2071" s="279"/>
      <c r="M2071" s="279"/>
      <c r="N2071" s="279"/>
      <c r="O2071" s="279"/>
      <c r="P2071" s="838"/>
      <c r="Q2071" s="838"/>
      <c r="R2071" s="838"/>
      <c r="S2071" s="838"/>
      <c r="U2071" s="371"/>
      <c r="Y2071" s="371" t="s">
        <v>99</v>
      </c>
      <c r="Z2071" s="837">
        <f t="shared" si="47"/>
        <v>0.8031999999999776</v>
      </c>
    </row>
    <row r="2072" spans="12:26" s="292" customFormat="1" x14ac:dyDescent="0.2">
      <c r="L2072" s="279"/>
      <c r="M2072" s="279"/>
      <c r="N2072" s="279"/>
      <c r="O2072" s="279"/>
      <c r="P2072" s="838"/>
      <c r="Q2072" s="838"/>
      <c r="R2072" s="838"/>
      <c r="S2072" s="838"/>
      <c r="U2072" s="371"/>
      <c r="Y2072" s="371" t="s">
        <v>99</v>
      </c>
      <c r="Z2072" s="837">
        <f t="shared" si="47"/>
        <v>0.80329999999997759</v>
      </c>
    </row>
    <row r="2073" spans="12:26" s="292" customFormat="1" x14ac:dyDescent="0.2">
      <c r="L2073" s="279"/>
      <c r="M2073" s="279"/>
      <c r="N2073" s="279"/>
      <c r="O2073" s="279"/>
      <c r="P2073" s="838"/>
      <c r="Q2073" s="838"/>
      <c r="R2073" s="838"/>
      <c r="S2073" s="838"/>
      <c r="U2073" s="371"/>
      <c r="Y2073" s="371" t="s">
        <v>99</v>
      </c>
      <c r="Z2073" s="837">
        <f t="shared" si="47"/>
        <v>0.80339999999997758</v>
      </c>
    </row>
    <row r="2074" spans="12:26" s="292" customFormat="1" x14ac:dyDescent="0.2">
      <c r="L2074" s="279"/>
      <c r="M2074" s="279"/>
      <c r="N2074" s="279"/>
      <c r="O2074" s="279"/>
      <c r="P2074" s="838"/>
      <c r="Q2074" s="838"/>
      <c r="R2074" s="838"/>
      <c r="S2074" s="838"/>
      <c r="U2074" s="371"/>
      <c r="Y2074" s="371" t="s">
        <v>99</v>
      </c>
      <c r="Z2074" s="837">
        <f t="shared" si="47"/>
        <v>0.80349999999997757</v>
      </c>
    </row>
    <row r="2075" spans="12:26" s="292" customFormat="1" x14ac:dyDescent="0.2">
      <c r="L2075" s="279"/>
      <c r="M2075" s="279"/>
      <c r="N2075" s="279"/>
      <c r="O2075" s="279"/>
      <c r="P2075" s="838"/>
      <c r="Q2075" s="838"/>
      <c r="R2075" s="838"/>
      <c r="S2075" s="838"/>
      <c r="U2075" s="371"/>
      <c r="Y2075" s="371" t="s">
        <v>99</v>
      </c>
      <c r="Z2075" s="837">
        <f t="shared" si="47"/>
        <v>0.80359999999997755</v>
      </c>
    </row>
    <row r="2076" spans="12:26" s="292" customFormat="1" x14ac:dyDescent="0.2">
      <c r="L2076" s="279"/>
      <c r="M2076" s="279"/>
      <c r="N2076" s="279"/>
      <c r="O2076" s="279"/>
      <c r="P2076" s="838"/>
      <c r="Q2076" s="838"/>
      <c r="R2076" s="838"/>
      <c r="S2076" s="838"/>
      <c r="U2076" s="371"/>
      <c r="Y2076" s="371" t="s">
        <v>99</v>
      </c>
      <c r="Z2076" s="837">
        <f t="shared" si="47"/>
        <v>0.80369999999997754</v>
      </c>
    </row>
    <row r="2077" spans="12:26" s="292" customFormat="1" x14ac:dyDescent="0.2">
      <c r="L2077" s="279"/>
      <c r="M2077" s="279"/>
      <c r="N2077" s="279"/>
      <c r="O2077" s="279"/>
      <c r="P2077" s="838"/>
      <c r="Q2077" s="838"/>
      <c r="R2077" s="838"/>
      <c r="S2077" s="838"/>
      <c r="U2077" s="371"/>
      <c r="Y2077" s="371" t="s">
        <v>99</v>
      </c>
      <c r="Z2077" s="837">
        <f t="shared" si="47"/>
        <v>0.80379999999997753</v>
      </c>
    </row>
    <row r="2078" spans="12:26" s="292" customFormat="1" x14ac:dyDescent="0.2">
      <c r="L2078" s="279"/>
      <c r="M2078" s="279"/>
      <c r="N2078" s="279"/>
      <c r="O2078" s="279"/>
      <c r="P2078" s="838"/>
      <c r="Q2078" s="838"/>
      <c r="R2078" s="838"/>
      <c r="S2078" s="838"/>
      <c r="U2078" s="371"/>
      <c r="Y2078" s="371" t="s">
        <v>99</v>
      </c>
      <c r="Z2078" s="837">
        <f t="shared" si="47"/>
        <v>0.80389999999997752</v>
      </c>
    </row>
    <row r="2079" spans="12:26" s="292" customFormat="1" x14ac:dyDescent="0.2">
      <c r="L2079" s="279"/>
      <c r="M2079" s="279"/>
      <c r="N2079" s="279"/>
      <c r="O2079" s="279"/>
      <c r="P2079" s="838"/>
      <c r="Q2079" s="838"/>
      <c r="R2079" s="838"/>
      <c r="S2079" s="838"/>
      <c r="U2079" s="371"/>
      <c r="Y2079" s="371" t="s">
        <v>99</v>
      </c>
      <c r="Z2079" s="837">
        <f t="shared" si="47"/>
        <v>0.80399999999997751</v>
      </c>
    </row>
    <row r="2080" spans="12:26" s="292" customFormat="1" x14ac:dyDescent="0.2">
      <c r="L2080" s="279"/>
      <c r="M2080" s="279"/>
      <c r="N2080" s="279"/>
      <c r="O2080" s="279"/>
      <c r="P2080" s="838"/>
      <c r="Q2080" s="838"/>
      <c r="R2080" s="838"/>
      <c r="S2080" s="838"/>
      <c r="U2080" s="371"/>
      <c r="Y2080" s="371" t="s">
        <v>99</v>
      </c>
      <c r="Z2080" s="837">
        <f t="shared" si="47"/>
        <v>0.8040999999999775</v>
      </c>
    </row>
    <row r="2081" spans="12:26" s="292" customFormat="1" x14ac:dyDescent="0.2">
      <c r="L2081" s="279"/>
      <c r="M2081" s="279"/>
      <c r="N2081" s="279"/>
      <c r="O2081" s="279"/>
      <c r="P2081" s="838"/>
      <c r="Q2081" s="838"/>
      <c r="R2081" s="838"/>
      <c r="S2081" s="838"/>
      <c r="U2081" s="371"/>
      <c r="Y2081" s="371" t="s">
        <v>99</v>
      </c>
      <c r="Z2081" s="837">
        <f t="shared" si="47"/>
        <v>0.80419999999997749</v>
      </c>
    </row>
    <row r="2082" spans="12:26" s="292" customFormat="1" x14ac:dyDescent="0.2">
      <c r="L2082" s="279"/>
      <c r="M2082" s="279"/>
      <c r="N2082" s="279"/>
      <c r="O2082" s="279"/>
      <c r="P2082" s="838"/>
      <c r="Q2082" s="838"/>
      <c r="R2082" s="838"/>
      <c r="S2082" s="838"/>
      <c r="U2082" s="371"/>
      <c r="Y2082" s="371" t="s">
        <v>99</v>
      </c>
      <c r="Z2082" s="837">
        <f t="shared" si="47"/>
        <v>0.80429999999997748</v>
      </c>
    </row>
    <row r="2083" spans="12:26" s="292" customFormat="1" x14ac:dyDescent="0.2">
      <c r="L2083" s="279"/>
      <c r="M2083" s="279"/>
      <c r="N2083" s="279"/>
      <c r="O2083" s="279"/>
      <c r="P2083" s="838"/>
      <c r="Q2083" s="838"/>
      <c r="R2083" s="838"/>
      <c r="S2083" s="838"/>
      <c r="U2083" s="371"/>
      <c r="Y2083" s="371" t="s">
        <v>99</v>
      </c>
      <c r="Z2083" s="837">
        <f t="shared" si="47"/>
        <v>0.80439999999997747</v>
      </c>
    </row>
    <row r="2084" spans="12:26" s="292" customFormat="1" x14ac:dyDescent="0.2">
      <c r="L2084" s="279"/>
      <c r="M2084" s="279"/>
      <c r="N2084" s="279"/>
      <c r="O2084" s="279"/>
      <c r="P2084" s="838"/>
      <c r="Q2084" s="838"/>
      <c r="R2084" s="838"/>
      <c r="S2084" s="838"/>
      <c r="U2084" s="371"/>
      <c r="Y2084" s="371" t="s">
        <v>99</v>
      </c>
      <c r="Z2084" s="837">
        <f t="shared" si="47"/>
        <v>0.80449999999997746</v>
      </c>
    </row>
    <row r="2085" spans="12:26" s="292" customFormat="1" x14ac:dyDescent="0.2">
      <c r="L2085" s="279"/>
      <c r="M2085" s="279"/>
      <c r="N2085" s="279"/>
      <c r="O2085" s="279"/>
      <c r="P2085" s="838"/>
      <c r="Q2085" s="838"/>
      <c r="R2085" s="838"/>
      <c r="S2085" s="838"/>
      <c r="U2085" s="371"/>
      <c r="Y2085" s="371" t="s">
        <v>99</v>
      </c>
      <c r="Z2085" s="837">
        <f t="shared" si="47"/>
        <v>0.80459999999997744</v>
      </c>
    </row>
    <row r="2086" spans="12:26" s="292" customFormat="1" x14ac:dyDescent="0.2">
      <c r="L2086" s="279"/>
      <c r="M2086" s="279"/>
      <c r="N2086" s="279"/>
      <c r="O2086" s="279"/>
      <c r="P2086" s="838"/>
      <c r="Q2086" s="838"/>
      <c r="R2086" s="838"/>
      <c r="S2086" s="838"/>
      <c r="U2086" s="371"/>
      <c r="Y2086" s="371" t="s">
        <v>99</v>
      </c>
      <c r="Z2086" s="837">
        <f t="shared" si="47"/>
        <v>0.80469999999997743</v>
      </c>
    </row>
    <row r="2087" spans="12:26" s="292" customFormat="1" x14ac:dyDescent="0.2">
      <c r="L2087" s="279"/>
      <c r="M2087" s="279"/>
      <c r="N2087" s="279"/>
      <c r="O2087" s="279"/>
      <c r="P2087" s="838"/>
      <c r="Q2087" s="838"/>
      <c r="R2087" s="838"/>
      <c r="S2087" s="838"/>
      <c r="U2087" s="371"/>
      <c r="Y2087" s="371" t="s">
        <v>99</v>
      </c>
      <c r="Z2087" s="837">
        <f t="shared" si="47"/>
        <v>0.80479999999997742</v>
      </c>
    </row>
    <row r="2088" spans="12:26" s="292" customFormat="1" x14ac:dyDescent="0.2">
      <c r="L2088" s="279"/>
      <c r="M2088" s="279"/>
      <c r="N2088" s="279"/>
      <c r="O2088" s="279"/>
      <c r="P2088" s="838"/>
      <c r="Q2088" s="838"/>
      <c r="R2088" s="838"/>
      <c r="S2088" s="838"/>
      <c r="U2088" s="371"/>
      <c r="Y2088" s="371" t="s">
        <v>99</v>
      </c>
      <c r="Z2088" s="837">
        <f t="shared" si="47"/>
        <v>0.80489999999997741</v>
      </c>
    </row>
    <row r="2089" spans="12:26" s="292" customFormat="1" x14ac:dyDescent="0.2">
      <c r="L2089" s="279"/>
      <c r="M2089" s="279"/>
      <c r="N2089" s="279"/>
      <c r="O2089" s="279"/>
      <c r="P2089" s="838"/>
      <c r="Q2089" s="838"/>
      <c r="R2089" s="838"/>
      <c r="S2089" s="838"/>
      <c r="U2089" s="371"/>
      <c r="Y2089" s="371" t="s">
        <v>99</v>
      </c>
      <c r="Z2089" s="837">
        <f t="shared" ref="Z2089:Z2152" si="48">SUM(Z2088+0.01%)</f>
        <v>0.8049999999999774</v>
      </c>
    </row>
    <row r="2090" spans="12:26" s="292" customFormat="1" x14ac:dyDescent="0.2">
      <c r="L2090" s="279"/>
      <c r="M2090" s="279"/>
      <c r="N2090" s="279"/>
      <c r="O2090" s="279"/>
      <c r="P2090" s="838"/>
      <c r="Q2090" s="838"/>
      <c r="R2090" s="838"/>
      <c r="S2090" s="838"/>
      <c r="U2090" s="371"/>
      <c r="Y2090" s="371" t="s">
        <v>99</v>
      </c>
      <c r="Z2090" s="837">
        <f t="shared" si="48"/>
        <v>0.80509999999997739</v>
      </c>
    </row>
    <row r="2091" spans="12:26" s="292" customFormat="1" x14ac:dyDescent="0.2">
      <c r="L2091" s="279"/>
      <c r="M2091" s="279"/>
      <c r="N2091" s="279"/>
      <c r="O2091" s="279"/>
      <c r="P2091" s="838"/>
      <c r="Q2091" s="838"/>
      <c r="R2091" s="838"/>
      <c r="S2091" s="838"/>
      <c r="U2091" s="371"/>
      <c r="Y2091" s="371" t="s">
        <v>99</v>
      </c>
      <c r="Z2091" s="837">
        <f t="shared" si="48"/>
        <v>0.80519999999997738</v>
      </c>
    </row>
    <row r="2092" spans="12:26" s="292" customFormat="1" x14ac:dyDescent="0.2">
      <c r="L2092" s="279"/>
      <c r="M2092" s="279"/>
      <c r="N2092" s="279"/>
      <c r="O2092" s="279"/>
      <c r="P2092" s="838"/>
      <c r="Q2092" s="838"/>
      <c r="R2092" s="838"/>
      <c r="S2092" s="838"/>
      <c r="U2092" s="371"/>
      <c r="Y2092" s="371" t="s">
        <v>99</v>
      </c>
      <c r="Z2092" s="837">
        <f t="shared" si="48"/>
        <v>0.80529999999997737</v>
      </c>
    </row>
    <row r="2093" spans="12:26" s="292" customFormat="1" x14ac:dyDescent="0.2">
      <c r="L2093" s="279"/>
      <c r="M2093" s="279"/>
      <c r="N2093" s="279"/>
      <c r="O2093" s="279"/>
      <c r="P2093" s="838"/>
      <c r="Q2093" s="838"/>
      <c r="R2093" s="838"/>
      <c r="S2093" s="838"/>
      <c r="U2093" s="371"/>
      <c r="Y2093" s="371" t="s">
        <v>99</v>
      </c>
      <c r="Z2093" s="837">
        <f t="shared" si="48"/>
        <v>0.80539999999997736</v>
      </c>
    </row>
    <row r="2094" spans="12:26" s="292" customFormat="1" x14ac:dyDescent="0.2">
      <c r="L2094" s="279"/>
      <c r="M2094" s="279"/>
      <c r="N2094" s="279"/>
      <c r="O2094" s="279"/>
      <c r="P2094" s="838"/>
      <c r="Q2094" s="838"/>
      <c r="R2094" s="838"/>
      <c r="S2094" s="838"/>
      <c r="U2094" s="371"/>
      <c r="Y2094" s="371" t="s">
        <v>99</v>
      </c>
      <c r="Z2094" s="837">
        <f t="shared" si="48"/>
        <v>0.80549999999997735</v>
      </c>
    </row>
    <row r="2095" spans="12:26" s="292" customFormat="1" x14ac:dyDescent="0.2">
      <c r="L2095" s="279"/>
      <c r="M2095" s="279"/>
      <c r="N2095" s="279"/>
      <c r="O2095" s="279"/>
      <c r="P2095" s="838"/>
      <c r="Q2095" s="838"/>
      <c r="R2095" s="838"/>
      <c r="S2095" s="838"/>
      <c r="U2095" s="371"/>
      <c r="Y2095" s="371" t="s">
        <v>99</v>
      </c>
      <c r="Z2095" s="837">
        <f t="shared" si="48"/>
        <v>0.80559999999997733</v>
      </c>
    </row>
    <row r="2096" spans="12:26" s="292" customFormat="1" x14ac:dyDescent="0.2">
      <c r="L2096" s="279"/>
      <c r="M2096" s="279"/>
      <c r="N2096" s="279"/>
      <c r="O2096" s="279"/>
      <c r="P2096" s="838"/>
      <c r="Q2096" s="838"/>
      <c r="R2096" s="838"/>
      <c r="S2096" s="838"/>
      <c r="U2096" s="371"/>
      <c r="Y2096" s="371" t="s">
        <v>99</v>
      </c>
      <c r="Z2096" s="837">
        <f t="shared" si="48"/>
        <v>0.80569999999997732</v>
      </c>
    </row>
    <row r="2097" spans="12:26" s="292" customFormat="1" x14ac:dyDescent="0.2">
      <c r="L2097" s="279"/>
      <c r="M2097" s="279"/>
      <c r="N2097" s="279"/>
      <c r="O2097" s="279"/>
      <c r="P2097" s="838"/>
      <c r="Q2097" s="838"/>
      <c r="R2097" s="838"/>
      <c r="S2097" s="838"/>
      <c r="U2097" s="371"/>
      <c r="Y2097" s="371" t="s">
        <v>99</v>
      </c>
      <c r="Z2097" s="837">
        <f t="shared" si="48"/>
        <v>0.80579999999997731</v>
      </c>
    </row>
    <row r="2098" spans="12:26" s="292" customFormat="1" x14ac:dyDescent="0.2">
      <c r="L2098" s="279"/>
      <c r="M2098" s="279"/>
      <c r="N2098" s="279"/>
      <c r="O2098" s="279"/>
      <c r="P2098" s="838"/>
      <c r="Q2098" s="838"/>
      <c r="R2098" s="838"/>
      <c r="S2098" s="838"/>
      <c r="U2098" s="371"/>
      <c r="Y2098" s="371" t="s">
        <v>99</v>
      </c>
      <c r="Z2098" s="837">
        <f t="shared" si="48"/>
        <v>0.8058999999999773</v>
      </c>
    </row>
    <row r="2099" spans="12:26" s="292" customFormat="1" x14ac:dyDescent="0.2">
      <c r="L2099" s="279"/>
      <c r="M2099" s="279"/>
      <c r="N2099" s="279"/>
      <c r="O2099" s="279"/>
      <c r="P2099" s="838"/>
      <c r="Q2099" s="838"/>
      <c r="R2099" s="838"/>
      <c r="S2099" s="838"/>
      <c r="U2099" s="371"/>
      <c r="Y2099" s="371" t="s">
        <v>99</v>
      </c>
      <c r="Z2099" s="837">
        <f t="shared" si="48"/>
        <v>0.80599999999997729</v>
      </c>
    </row>
    <row r="2100" spans="12:26" s="292" customFormat="1" x14ac:dyDescent="0.2">
      <c r="L2100" s="279"/>
      <c r="M2100" s="279"/>
      <c r="N2100" s="279"/>
      <c r="O2100" s="279"/>
      <c r="P2100" s="838"/>
      <c r="Q2100" s="838"/>
      <c r="R2100" s="838"/>
      <c r="S2100" s="838"/>
      <c r="U2100" s="371"/>
      <c r="Y2100" s="371" t="s">
        <v>99</v>
      </c>
      <c r="Z2100" s="837">
        <f t="shared" si="48"/>
        <v>0.80609999999997728</v>
      </c>
    </row>
    <row r="2101" spans="12:26" s="292" customFormat="1" x14ac:dyDescent="0.2">
      <c r="L2101" s="279"/>
      <c r="M2101" s="279"/>
      <c r="N2101" s="279"/>
      <c r="O2101" s="279"/>
      <c r="P2101" s="838"/>
      <c r="Q2101" s="838"/>
      <c r="R2101" s="838"/>
      <c r="S2101" s="838"/>
      <c r="U2101" s="371"/>
      <c r="Y2101" s="371" t="s">
        <v>99</v>
      </c>
      <c r="Z2101" s="837">
        <f t="shared" si="48"/>
        <v>0.80619999999997727</v>
      </c>
    </row>
    <row r="2102" spans="12:26" s="292" customFormat="1" x14ac:dyDescent="0.2">
      <c r="L2102" s="279"/>
      <c r="M2102" s="279"/>
      <c r="N2102" s="279"/>
      <c r="O2102" s="279"/>
      <c r="P2102" s="838"/>
      <c r="Q2102" s="838"/>
      <c r="R2102" s="838"/>
      <c r="S2102" s="838"/>
      <c r="U2102" s="371"/>
      <c r="Y2102" s="371" t="s">
        <v>99</v>
      </c>
      <c r="Z2102" s="837">
        <f t="shared" si="48"/>
        <v>0.80629999999997726</v>
      </c>
    </row>
    <row r="2103" spans="12:26" s="292" customFormat="1" x14ac:dyDescent="0.2">
      <c r="L2103" s="279"/>
      <c r="M2103" s="279"/>
      <c r="N2103" s="279"/>
      <c r="O2103" s="279"/>
      <c r="P2103" s="838"/>
      <c r="Q2103" s="838"/>
      <c r="R2103" s="838"/>
      <c r="S2103" s="838"/>
      <c r="U2103" s="371"/>
      <c r="Y2103" s="371" t="s">
        <v>99</v>
      </c>
      <c r="Z2103" s="837">
        <f t="shared" si="48"/>
        <v>0.80639999999997725</v>
      </c>
    </row>
    <row r="2104" spans="12:26" s="292" customFormat="1" x14ac:dyDescent="0.2">
      <c r="L2104" s="279"/>
      <c r="M2104" s="279"/>
      <c r="N2104" s="279"/>
      <c r="O2104" s="279"/>
      <c r="P2104" s="838"/>
      <c r="Q2104" s="838"/>
      <c r="R2104" s="838"/>
      <c r="S2104" s="838"/>
      <c r="U2104" s="371"/>
      <c r="Y2104" s="371" t="s">
        <v>99</v>
      </c>
      <c r="Z2104" s="837">
        <f t="shared" si="48"/>
        <v>0.80649999999997724</v>
      </c>
    </row>
    <row r="2105" spans="12:26" s="292" customFormat="1" x14ac:dyDescent="0.2">
      <c r="L2105" s="279"/>
      <c r="M2105" s="279"/>
      <c r="N2105" s="279"/>
      <c r="O2105" s="279"/>
      <c r="P2105" s="838"/>
      <c r="Q2105" s="838"/>
      <c r="R2105" s="838"/>
      <c r="S2105" s="838"/>
      <c r="U2105" s="371"/>
      <c r="Y2105" s="371" t="s">
        <v>99</v>
      </c>
      <c r="Z2105" s="837">
        <f t="shared" si="48"/>
        <v>0.80659999999997722</v>
      </c>
    </row>
    <row r="2106" spans="12:26" s="292" customFormat="1" x14ac:dyDescent="0.2">
      <c r="L2106" s="279"/>
      <c r="M2106" s="279"/>
      <c r="N2106" s="279"/>
      <c r="O2106" s="279"/>
      <c r="P2106" s="838"/>
      <c r="Q2106" s="838"/>
      <c r="R2106" s="838"/>
      <c r="S2106" s="838"/>
      <c r="U2106" s="371"/>
      <c r="Y2106" s="371" t="s">
        <v>99</v>
      </c>
      <c r="Z2106" s="837">
        <f t="shared" si="48"/>
        <v>0.80669999999997721</v>
      </c>
    </row>
    <row r="2107" spans="12:26" s="292" customFormat="1" x14ac:dyDescent="0.2">
      <c r="L2107" s="279"/>
      <c r="M2107" s="279"/>
      <c r="N2107" s="279"/>
      <c r="O2107" s="279"/>
      <c r="P2107" s="838"/>
      <c r="Q2107" s="838"/>
      <c r="R2107" s="838"/>
      <c r="S2107" s="838"/>
      <c r="U2107" s="371"/>
      <c r="Y2107" s="371" t="s">
        <v>99</v>
      </c>
      <c r="Z2107" s="837">
        <f t="shared" si="48"/>
        <v>0.8067999999999772</v>
      </c>
    </row>
    <row r="2108" spans="12:26" s="292" customFormat="1" x14ac:dyDescent="0.2">
      <c r="L2108" s="279"/>
      <c r="M2108" s="279"/>
      <c r="N2108" s="279"/>
      <c r="O2108" s="279"/>
      <c r="P2108" s="838"/>
      <c r="Q2108" s="838"/>
      <c r="R2108" s="838"/>
      <c r="S2108" s="838"/>
      <c r="U2108" s="371"/>
      <c r="Y2108" s="371" t="s">
        <v>99</v>
      </c>
      <c r="Z2108" s="837">
        <f t="shared" si="48"/>
        <v>0.80689999999997719</v>
      </c>
    </row>
    <row r="2109" spans="12:26" s="292" customFormat="1" x14ac:dyDescent="0.2">
      <c r="L2109" s="279"/>
      <c r="M2109" s="279"/>
      <c r="N2109" s="279"/>
      <c r="O2109" s="279"/>
      <c r="P2109" s="838"/>
      <c r="Q2109" s="838"/>
      <c r="R2109" s="838"/>
      <c r="S2109" s="838"/>
      <c r="U2109" s="371"/>
      <c r="Y2109" s="371" t="s">
        <v>99</v>
      </c>
      <c r="Z2109" s="837">
        <f t="shared" si="48"/>
        <v>0.80699999999997718</v>
      </c>
    </row>
    <row r="2110" spans="12:26" s="292" customFormat="1" x14ac:dyDescent="0.2">
      <c r="L2110" s="279"/>
      <c r="M2110" s="279"/>
      <c r="N2110" s="279"/>
      <c r="O2110" s="279"/>
      <c r="P2110" s="838"/>
      <c r="Q2110" s="838"/>
      <c r="R2110" s="838"/>
      <c r="S2110" s="838"/>
      <c r="U2110" s="371"/>
      <c r="Y2110" s="371" t="s">
        <v>99</v>
      </c>
      <c r="Z2110" s="837">
        <f t="shared" si="48"/>
        <v>0.80709999999997717</v>
      </c>
    </row>
    <row r="2111" spans="12:26" s="292" customFormat="1" x14ac:dyDescent="0.2">
      <c r="L2111" s="279"/>
      <c r="M2111" s="279"/>
      <c r="N2111" s="279"/>
      <c r="O2111" s="279"/>
      <c r="P2111" s="838"/>
      <c r="Q2111" s="838"/>
      <c r="R2111" s="838"/>
      <c r="S2111" s="838"/>
      <c r="U2111" s="371"/>
      <c r="Y2111" s="371" t="s">
        <v>99</v>
      </c>
      <c r="Z2111" s="837">
        <f t="shared" si="48"/>
        <v>0.80719999999997716</v>
      </c>
    </row>
    <row r="2112" spans="12:26" s="292" customFormat="1" x14ac:dyDescent="0.2">
      <c r="L2112" s="279"/>
      <c r="M2112" s="279"/>
      <c r="N2112" s="279"/>
      <c r="O2112" s="279"/>
      <c r="P2112" s="838"/>
      <c r="Q2112" s="838"/>
      <c r="R2112" s="838"/>
      <c r="S2112" s="838"/>
      <c r="U2112" s="371"/>
      <c r="Y2112" s="371" t="s">
        <v>99</v>
      </c>
      <c r="Z2112" s="837">
        <f t="shared" si="48"/>
        <v>0.80729999999997715</v>
      </c>
    </row>
    <row r="2113" spans="12:26" s="292" customFormat="1" x14ac:dyDescent="0.2">
      <c r="L2113" s="279"/>
      <c r="M2113" s="279"/>
      <c r="N2113" s="279"/>
      <c r="O2113" s="279"/>
      <c r="P2113" s="838"/>
      <c r="Q2113" s="838"/>
      <c r="R2113" s="838"/>
      <c r="S2113" s="838"/>
      <c r="U2113" s="371"/>
      <c r="Y2113" s="371" t="s">
        <v>99</v>
      </c>
      <c r="Z2113" s="837">
        <f t="shared" si="48"/>
        <v>0.80739999999997714</v>
      </c>
    </row>
    <row r="2114" spans="12:26" s="292" customFormat="1" x14ac:dyDescent="0.2">
      <c r="L2114" s="279"/>
      <c r="M2114" s="279"/>
      <c r="N2114" s="279"/>
      <c r="O2114" s="279"/>
      <c r="P2114" s="838"/>
      <c r="Q2114" s="838"/>
      <c r="R2114" s="838"/>
      <c r="S2114" s="838"/>
      <c r="U2114" s="371"/>
      <c r="Y2114" s="371" t="s">
        <v>99</v>
      </c>
      <c r="Z2114" s="837">
        <f t="shared" si="48"/>
        <v>0.80749999999997712</v>
      </c>
    </row>
    <row r="2115" spans="12:26" s="292" customFormat="1" x14ac:dyDescent="0.2">
      <c r="L2115" s="279"/>
      <c r="M2115" s="279"/>
      <c r="N2115" s="279"/>
      <c r="O2115" s="279"/>
      <c r="P2115" s="838"/>
      <c r="Q2115" s="838"/>
      <c r="R2115" s="838"/>
      <c r="S2115" s="838"/>
      <c r="U2115" s="371"/>
      <c r="Y2115" s="371" t="s">
        <v>99</v>
      </c>
      <c r="Z2115" s="837">
        <f t="shared" si="48"/>
        <v>0.80759999999997711</v>
      </c>
    </row>
    <row r="2116" spans="12:26" s="292" customFormat="1" x14ac:dyDescent="0.2">
      <c r="L2116" s="279"/>
      <c r="M2116" s="279"/>
      <c r="N2116" s="279"/>
      <c r="O2116" s="279"/>
      <c r="P2116" s="838"/>
      <c r="Q2116" s="838"/>
      <c r="R2116" s="838"/>
      <c r="S2116" s="838"/>
      <c r="U2116" s="371"/>
      <c r="Y2116" s="371" t="s">
        <v>99</v>
      </c>
      <c r="Z2116" s="837">
        <f t="shared" si="48"/>
        <v>0.8076999999999771</v>
      </c>
    </row>
    <row r="2117" spans="12:26" s="292" customFormat="1" x14ac:dyDescent="0.2">
      <c r="L2117" s="279"/>
      <c r="M2117" s="279"/>
      <c r="N2117" s="279"/>
      <c r="O2117" s="279"/>
      <c r="P2117" s="838"/>
      <c r="Q2117" s="838"/>
      <c r="R2117" s="838"/>
      <c r="S2117" s="838"/>
      <c r="U2117" s="371"/>
      <c r="Y2117" s="371" t="s">
        <v>99</v>
      </c>
      <c r="Z2117" s="837">
        <f t="shared" si="48"/>
        <v>0.80779999999997709</v>
      </c>
    </row>
    <row r="2118" spans="12:26" s="292" customFormat="1" x14ac:dyDescent="0.2">
      <c r="L2118" s="279"/>
      <c r="M2118" s="279"/>
      <c r="N2118" s="279"/>
      <c r="O2118" s="279"/>
      <c r="P2118" s="838"/>
      <c r="Q2118" s="838"/>
      <c r="R2118" s="838"/>
      <c r="S2118" s="838"/>
      <c r="U2118" s="371"/>
      <c r="Y2118" s="371" t="s">
        <v>99</v>
      </c>
      <c r="Z2118" s="837">
        <f t="shared" si="48"/>
        <v>0.80789999999997708</v>
      </c>
    </row>
    <row r="2119" spans="12:26" s="292" customFormat="1" x14ac:dyDescent="0.2">
      <c r="L2119" s="279"/>
      <c r="M2119" s="279"/>
      <c r="N2119" s="279"/>
      <c r="O2119" s="279"/>
      <c r="P2119" s="838"/>
      <c r="Q2119" s="838"/>
      <c r="R2119" s="838"/>
      <c r="S2119" s="838"/>
      <c r="U2119" s="371"/>
      <c r="Y2119" s="371" t="s">
        <v>99</v>
      </c>
      <c r="Z2119" s="837">
        <f t="shared" si="48"/>
        <v>0.80799999999997707</v>
      </c>
    </row>
    <row r="2120" spans="12:26" s="292" customFormat="1" x14ac:dyDescent="0.2">
      <c r="L2120" s="279"/>
      <c r="M2120" s="279"/>
      <c r="N2120" s="279"/>
      <c r="O2120" s="279"/>
      <c r="P2120" s="838"/>
      <c r="Q2120" s="838"/>
      <c r="R2120" s="838"/>
      <c r="S2120" s="838"/>
      <c r="U2120" s="371"/>
      <c r="Y2120" s="371" t="s">
        <v>99</v>
      </c>
      <c r="Z2120" s="837">
        <f t="shared" si="48"/>
        <v>0.80809999999997706</v>
      </c>
    </row>
    <row r="2121" spans="12:26" s="292" customFormat="1" x14ac:dyDescent="0.2">
      <c r="L2121" s="279"/>
      <c r="M2121" s="279"/>
      <c r="N2121" s="279"/>
      <c r="O2121" s="279"/>
      <c r="P2121" s="838"/>
      <c r="Q2121" s="838"/>
      <c r="R2121" s="838"/>
      <c r="S2121" s="838"/>
      <c r="U2121" s="371"/>
      <c r="Y2121" s="371" t="s">
        <v>99</v>
      </c>
      <c r="Z2121" s="837">
        <f t="shared" si="48"/>
        <v>0.80819999999997705</v>
      </c>
    </row>
    <row r="2122" spans="12:26" s="292" customFormat="1" x14ac:dyDescent="0.2">
      <c r="L2122" s="279"/>
      <c r="M2122" s="279"/>
      <c r="N2122" s="279"/>
      <c r="O2122" s="279"/>
      <c r="P2122" s="838"/>
      <c r="Q2122" s="838"/>
      <c r="R2122" s="838"/>
      <c r="S2122" s="838"/>
      <c r="U2122" s="371"/>
      <c r="Y2122" s="371" t="s">
        <v>99</v>
      </c>
      <c r="Z2122" s="837">
        <f t="shared" si="48"/>
        <v>0.80829999999997704</v>
      </c>
    </row>
    <row r="2123" spans="12:26" s="292" customFormat="1" x14ac:dyDescent="0.2">
      <c r="L2123" s="279"/>
      <c r="M2123" s="279"/>
      <c r="N2123" s="279"/>
      <c r="O2123" s="279"/>
      <c r="P2123" s="838"/>
      <c r="Q2123" s="838"/>
      <c r="R2123" s="838"/>
      <c r="S2123" s="838"/>
      <c r="U2123" s="371"/>
      <c r="Y2123" s="371" t="s">
        <v>99</v>
      </c>
      <c r="Z2123" s="837">
        <f t="shared" si="48"/>
        <v>0.80839999999997703</v>
      </c>
    </row>
    <row r="2124" spans="12:26" s="292" customFormat="1" x14ac:dyDescent="0.2">
      <c r="L2124" s="279"/>
      <c r="M2124" s="279"/>
      <c r="N2124" s="279"/>
      <c r="O2124" s="279"/>
      <c r="P2124" s="838"/>
      <c r="Q2124" s="838"/>
      <c r="R2124" s="838"/>
      <c r="S2124" s="838"/>
      <c r="U2124" s="371"/>
      <c r="Y2124" s="371" t="s">
        <v>99</v>
      </c>
      <c r="Z2124" s="837">
        <f t="shared" si="48"/>
        <v>0.80849999999997701</v>
      </c>
    </row>
    <row r="2125" spans="12:26" s="292" customFormat="1" x14ac:dyDescent="0.2">
      <c r="L2125" s="279"/>
      <c r="M2125" s="279"/>
      <c r="N2125" s="279"/>
      <c r="O2125" s="279"/>
      <c r="P2125" s="838"/>
      <c r="Q2125" s="838"/>
      <c r="R2125" s="838"/>
      <c r="S2125" s="838"/>
      <c r="U2125" s="371"/>
      <c r="Y2125" s="371" t="s">
        <v>99</v>
      </c>
      <c r="Z2125" s="837">
        <f t="shared" si="48"/>
        <v>0.808599999999977</v>
      </c>
    </row>
    <row r="2126" spans="12:26" s="292" customFormat="1" x14ac:dyDescent="0.2">
      <c r="L2126" s="279"/>
      <c r="M2126" s="279"/>
      <c r="N2126" s="279"/>
      <c r="O2126" s="279"/>
      <c r="P2126" s="838"/>
      <c r="Q2126" s="838"/>
      <c r="R2126" s="838"/>
      <c r="S2126" s="838"/>
      <c r="U2126" s="371"/>
      <c r="Y2126" s="371" t="s">
        <v>99</v>
      </c>
      <c r="Z2126" s="837">
        <f t="shared" si="48"/>
        <v>0.80869999999997699</v>
      </c>
    </row>
    <row r="2127" spans="12:26" s="292" customFormat="1" x14ac:dyDescent="0.2">
      <c r="L2127" s="279"/>
      <c r="M2127" s="279"/>
      <c r="N2127" s="279"/>
      <c r="O2127" s="279"/>
      <c r="P2127" s="838"/>
      <c r="Q2127" s="838"/>
      <c r="R2127" s="838"/>
      <c r="S2127" s="838"/>
      <c r="U2127" s="371"/>
      <c r="Y2127" s="371" t="s">
        <v>99</v>
      </c>
      <c r="Z2127" s="837">
        <f t="shared" si="48"/>
        <v>0.80879999999997698</v>
      </c>
    </row>
    <row r="2128" spans="12:26" s="292" customFormat="1" x14ac:dyDescent="0.2">
      <c r="L2128" s="279"/>
      <c r="M2128" s="279"/>
      <c r="N2128" s="279"/>
      <c r="O2128" s="279"/>
      <c r="P2128" s="838"/>
      <c r="Q2128" s="838"/>
      <c r="R2128" s="838"/>
      <c r="S2128" s="838"/>
      <c r="U2128" s="371"/>
      <c r="Y2128" s="371" t="s">
        <v>99</v>
      </c>
      <c r="Z2128" s="837">
        <f t="shared" si="48"/>
        <v>0.80889999999997697</v>
      </c>
    </row>
    <row r="2129" spans="12:26" s="292" customFormat="1" x14ac:dyDescent="0.2">
      <c r="L2129" s="279"/>
      <c r="M2129" s="279"/>
      <c r="N2129" s="279"/>
      <c r="O2129" s="279"/>
      <c r="P2129" s="838"/>
      <c r="Q2129" s="838"/>
      <c r="R2129" s="838"/>
      <c r="S2129" s="838"/>
      <c r="U2129" s="371"/>
      <c r="Y2129" s="371" t="s">
        <v>99</v>
      </c>
      <c r="Z2129" s="837">
        <f t="shared" si="48"/>
        <v>0.80899999999997696</v>
      </c>
    </row>
    <row r="2130" spans="12:26" s="292" customFormat="1" x14ac:dyDescent="0.2">
      <c r="L2130" s="279"/>
      <c r="M2130" s="279"/>
      <c r="N2130" s="279"/>
      <c r="O2130" s="279"/>
      <c r="P2130" s="838"/>
      <c r="Q2130" s="838"/>
      <c r="R2130" s="838"/>
      <c r="S2130" s="838"/>
      <c r="U2130" s="371"/>
      <c r="Y2130" s="371" t="s">
        <v>99</v>
      </c>
      <c r="Z2130" s="837">
        <f t="shared" si="48"/>
        <v>0.80909999999997695</v>
      </c>
    </row>
    <row r="2131" spans="12:26" s="292" customFormat="1" x14ac:dyDescent="0.2">
      <c r="L2131" s="279"/>
      <c r="M2131" s="279"/>
      <c r="N2131" s="279"/>
      <c r="O2131" s="279"/>
      <c r="P2131" s="838"/>
      <c r="Q2131" s="838"/>
      <c r="R2131" s="838"/>
      <c r="S2131" s="838"/>
      <c r="U2131" s="371"/>
      <c r="Y2131" s="371" t="s">
        <v>99</v>
      </c>
      <c r="Z2131" s="837">
        <f t="shared" si="48"/>
        <v>0.80919999999997694</v>
      </c>
    </row>
    <row r="2132" spans="12:26" s="292" customFormat="1" x14ac:dyDescent="0.2">
      <c r="L2132" s="279"/>
      <c r="M2132" s="279"/>
      <c r="N2132" s="279"/>
      <c r="O2132" s="279"/>
      <c r="P2132" s="838"/>
      <c r="Q2132" s="838"/>
      <c r="R2132" s="838"/>
      <c r="S2132" s="838"/>
      <c r="U2132" s="371"/>
      <c r="Y2132" s="371" t="s">
        <v>99</v>
      </c>
      <c r="Z2132" s="837">
        <f t="shared" si="48"/>
        <v>0.80929999999997693</v>
      </c>
    </row>
    <row r="2133" spans="12:26" s="292" customFormat="1" x14ac:dyDescent="0.2">
      <c r="L2133" s="279"/>
      <c r="M2133" s="279"/>
      <c r="N2133" s="279"/>
      <c r="O2133" s="279"/>
      <c r="P2133" s="838"/>
      <c r="Q2133" s="838"/>
      <c r="R2133" s="838"/>
      <c r="S2133" s="838"/>
      <c r="U2133" s="371"/>
      <c r="Y2133" s="371" t="s">
        <v>99</v>
      </c>
      <c r="Z2133" s="837">
        <f t="shared" si="48"/>
        <v>0.80939999999997692</v>
      </c>
    </row>
    <row r="2134" spans="12:26" s="292" customFormat="1" x14ac:dyDescent="0.2">
      <c r="L2134" s="279"/>
      <c r="M2134" s="279"/>
      <c r="N2134" s="279"/>
      <c r="O2134" s="279"/>
      <c r="P2134" s="838"/>
      <c r="Q2134" s="838"/>
      <c r="R2134" s="838"/>
      <c r="S2134" s="838"/>
      <c r="U2134" s="371"/>
      <c r="Y2134" s="371" t="s">
        <v>99</v>
      </c>
      <c r="Z2134" s="837">
        <f t="shared" si="48"/>
        <v>0.8094999999999769</v>
      </c>
    </row>
    <row r="2135" spans="12:26" s="292" customFormat="1" x14ac:dyDescent="0.2">
      <c r="L2135" s="279"/>
      <c r="M2135" s="279"/>
      <c r="N2135" s="279"/>
      <c r="O2135" s="279"/>
      <c r="P2135" s="838"/>
      <c r="Q2135" s="838"/>
      <c r="R2135" s="838"/>
      <c r="S2135" s="838"/>
      <c r="U2135" s="371"/>
      <c r="Y2135" s="371" t="s">
        <v>99</v>
      </c>
      <c r="Z2135" s="837">
        <f t="shared" si="48"/>
        <v>0.80959999999997689</v>
      </c>
    </row>
    <row r="2136" spans="12:26" s="292" customFormat="1" x14ac:dyDescent="0.2">
      <c r="L2136" s="279"/>
      <c r="M2136" s="279"/>
      <c r="N2136" s="279"/>
      <c r="O2136" s="279"/>
      <c r="P2136" s="838"/>
      <c r="Q2136" s="838"/>
      <c r="R2136" s="838"/>
      <c r="S2136" s="838"/>
      <c r="U2136" s="371"/>
      <c r="Y2136" s="371" t="s">
        <v>99</v>
      </c>
      <c r="Z2136" s="837">
        <f t="shared" si="48"/>
        <v>0.80969999999997688</v>
      </c>
    </row>
    <row r="2137" spans="12:26" s="292" customFormat="1" x14ac:dyDescent="0.2">
      <c r="L2137" s="279"/>
      <c r="M2137" s="279"/>
      <c r="N2137" s="279"/>
      <c r="O2137" s="279"/>
      <c r="P2137" s="838"/>
      <c r="Q2137" s="838"/>
      <c r="R2137" s="838"/>
      <c r="S2137" s="838"/>
      <c r="U2137" s="371"/>
      <c r="Y2137" s="371" t="s">
        <v>99</v>
      </c>
      <c r="Z2137" s="837">
        <f t="shared" si="48"/>
        <v>0.80979999999997687</v>
      </c>
    </row>
    <row r="2138" spans="12:26" s="292" customFormat="1" x14ac:dyDescent="0.2">
      <c r="L2138" s="279"/>
      <c r="M2138" s="279"/>
      <c r="N2138" s="279"/>
      <c r="O2138" s="279"/>
      <c r="P2138" s="838"/>
      <c r="Q2138" s="838"/>
      <c r="R2138" s="838"/>
      <c r="S2138" s="838"/>
      <c r="U2138" s="371"/>
      <c r="Y2138" s="371" t="s">
        <v>99</v>
      </c>
      <c r="Z2138" s="837">
        <f t="shared" si="48"/>
        <v>0.80989999999997686</v>
      </c>
    </row>
    <row r="2139" spans="12:26" s="292" customFormat="1" x14ac:dyDescent="0.2">
      <c r="L2139" s="279"/>
      <c r="M2139" s="279"/>
      <c r="N2139" s="279"/>
      <c r="O2139" s="279"/>
      <c r="P2139" s="838"/>
      <c r="Q2139" s="838"/>
      <c r="R2139" s="838"/>
      <c r="S2139" s="838"/>
      <c r="U2139" s="371"/>
      <c r="Y2139" s="371" t="s">
        <v>99</v>
      </c>
      <c r="Z2139" s="837">
        <f t="shared" si="48"/>
        <v>0.80999999999997685</v>
      </c>
    </row>
    <row r="2140" spans="12:26" s="292" customFormat="1" x14ac:dyDescent="0.2">
      <c r="L2140" s="279"/>
      <c r="M2140" s="279"/>
      <c r="N2140" s="279"/>
      <c r="O2140" s="279"/>
      <c r="P2140" s="838"/>
      <c r="Q2140" s="838"/>
      <c r="R2140" s="838"/>
      <c r="S2140" s="838"/>
      <c r="U2140" s="371"/>
      <c r="Y2140" s="371" t="s">
        <v>99</v>
      </c>
      <c r="Z2140" s="837">
        <f t="shared" si="48"/>
        <v>0.81009999999997684</v>
      </c>
    </row>
    <row r="2141" spans="12:26" s="292" customFormat="1" x14ac:dyDescent="0.2">
      <c r="L2141" s="279"/>
      <c r="M2141" s="279"/>
      <c r="N2141" s="279"/>
      <c r="O2141" s="279"/>
      <c r="P2141" s="838"/>
      <c r="Q2141" s="838"/>
      <c r="R2141" s="838"/>
      <c r="S2141" s="838"/>
      <c r="U2141" s="371"/>
      <c r="Y2141" s="371" t="s">
        <v>99</v>
      </c>
      <c r="Z2141" s="837">
        <f t="shared" si="48"/>
        <v>0.81019999999997683</v>
      </c>
    </row>
    <row r="2142" spans="12:26" s="292" customFormat="1" x14ac:dyDescent="0.2">
      <c r="L2142" s="279"/>
      <c r="M2142" s="279"/>
      <c r="N2142" s="279"/>
      <c r="O2142" s="279"/>
      <c r="P2142" s="838"/>
      <c r="Q2142" s="838"/>
      <c r="R2142" s="838"/>
      <c r="S2142" s="838"/>
      <c r="U2142" s="371"/>
      <c r="Y2142" s="371" t="s">
        <v>99</v>
      </c>
      <c r="Z2142" s="837">
        <f t="shared" si="48"/>
        <v>0.81029999999997682</v>
      </c>
    </row>
    <row r="2143" spans="12:26" s="292" customFormat="1" x14ac:dyDescent="0.2">
      <c r="L2143" s="279"/>
      <c r="M2143" s="279"/>
      <c r="N2143" s="279"/>
      <c r="O2143" s="279"/>
      <c r="P2143" s="838"/>
      <c r="Q2143" s="838"/>
      <c r="R2143" s="838"/>
      <c r="S2143" s="838"/>
      <c r="U2143" s="371"/>
      <c r="Y2143" s="371" t="s">
        <v>99</v>
      </c>
      <c r="Z2143" s="837">
        <f t="shared" si="48"/>
        <v>0.81039999999997681</v>
      </c>
    </row>
    <row r="2144" spans="12:26" s="292" customFormat="1" x14ac:dyDescent="0.2">
      <c r="L2144" s="279"/>
      <c r="M2144" s="279"/>
      <c r="N2144" s="279"/>
      <c r="O2144" s="279"/>
      <c r="P2144" s="838"/>
      <c r="Q2144" s="838"/>
      <c r="R2144" s="838"/>
      <c r="S2144" s="838"/>
      <c r="U2144" s="371"/>
      <c r="Y2144" s="371" t="s">
        <v>99</v>
      </c>
      <c r="Z2144" s="837">
        <f t="shared" si="48"/>
        <v>0.81049999999997679</v>
      </c>
    </row>
    <row r="2145" spans="12:26" s="292" customFormat="1" x14ac:dyDescent="0.2">
      <c r="L2145" s="279"/>
      <c r="M2145" s="279"/>
      <c r="N2145" s="279"/>
      <c r="O2145" s="279"/>
      <c r="P2145" s="838"/>
      <c r="Q2145" s="838"/>
      <c r="R2145" s="838"/>
      <c r="S2145" s="838"/>
      <c r="U2145" s="371"/>
      <c r="Y2145" s="371" t="s">
        <v>99</v>
      </c>
      <c r="Z2145" s="837">
        <f t="shared" si="48"/>
        <v>0.81059999999997678</v>
      </c>
    </row>
    <row r="2146" spans="12:26" s="292" customFormat="1" x14ac:dyDescent="0.2">
      <c r="L2146" s="279"/>
      <c r="M2146" s="279"/>
      <c r="N2146" s="279"/>
      <c r="O2146" s="279"/>
      <c r="P2146" s="838"/>
      <c r="Q2146" s="838"/>
      <c r="R2146" s="838"/>
      <c r="S2146" s="838"/>
      <c r="U2146" s="371"/>
      <c r="Y2146" s="371" t="s">
        <v>99</v>
      </c>
      <c r="Z2146" s="837">
        <f t="shared" si="48"/>
        <v>0.81069999999997677</v>
      </c>
    </row>
    <row r="2147" spans="12:26" s="292" customFormat="1" x14ac:dyDescent="0.2">
      <c r="L2147" s="279"/>
      <c r="M2147" s="279"/>
      <c r="N2147" s="279"/>
      <c r="O2147" s="279"/>
      <c r="P2147" s="838"/>
      <c r="Q2147" s="838"/>
      <c r="R2147" s="838"/>
      <c r="S2147" s="838"/>
      <c r="U2147" s="371"/>
      <c r="Y2147" s="371" t="s">
        <v>99</v>
      </c>
      <c r="Z2147" s="837">
        <f t="shared" si="48"/>
        <v>0.81079999999997676</v>
      </c>
    </row>
    <row r="2148" spans="12:26" s="292" customFormat="1" x14ac:dyDescent="0.2">
      <c r="L2148" s="279"/>
      <c r="M2148" s="279"/>
      <c r="N2148" s="279"/>
      <c r="O2148" s="279"/>
      <c r="P2148" s="838"/>
      <c r="Q2148" s="838"/>
      <c r="R2148" s="838"/>
      <c r="S2148" s="838"/>
      <c r="U2148" s="371"/>
      <c r="Y2148" s="371" t="s">
        <v>99</v>
      </c>
      <c r="Z2148" s="837">
        <f t="shared" si="48"/>
        <v>0.81089999999997675</v>
      </c>
    </row>
    <row r="2149" spans="12:26" s="292" customFormat="1" x14ac:dyDescent="0.2">
      <c r="L2149" s="279"/>
      <c r="M2149" s="279"/>
      <c r="N2149" s="279"/>
      <c r="O2149" s="279"/>
      <c r="P2149" s="838"/>
      <c r="Q2149" s="838"/>
      <c r="R2149" s="838"/>
      <c r="S2149" s="838"/>
      <c r="U2149" s="371"/>
      <c r="Y2149" s="371" t="s">
        <v>99</v>
      </c>
      <c r="Z2149" s="837">
        <f t="shared" si="48"/>
        <v>0.81099999999997674</v>
      </c>
    </row>
    <row r="2150" spans="12:26" s="292" customFormat="1" x14ac:dyDescent="0.2">
      <c r="L2150" s="279"/>
      <c r="M2150" s="279"/>
      <c r="N2150" s="279"/>
      <c r="O2150" s="279"/>
      <c r="P2150" s="838"/>
      <c r="Q2150" s="838"/>
      <c r="R2150" s="838"/>
      <c r="S2150" s="838"/>
      <c r="U2150" s="371"/>
      <c r="Y2150" s="371" t="s">
        <v>99</v>
      </c>
      <c r="Z2150" s="837">
        <f t="shared" si="48"/>
        <v>0.81109999999997673</v>
      </c>
    </row>
    <row r="2151" spans="12:26" s="292" customFormat="1" x14ac:dyDescent="0.2">
      <c r="L2151" s="279"/>
      <c r="M2151" s="279"/>
      <c r="N2151" s="279"/>
      <c r="O2151" s="279"/>
      <c r="P2151" s="838"/>
      <c r="Q2151" s="838"/>
      <c r="R2151" s="838"/>
      <c r="S2151" s="838"/>
      <c r="U2151" s="371"/>
      <c r="Y2151" s="371" t="s">
        <v>99</v>
      </c>
      <c r="Z2151" s="837">
        <f t="shared" si="48"/>
        <v>0.81119999999997672</v>
      </c>
    </row>
    <row r="2152" spans="12:26" s="292" customFormat="1" x14ac:dyDescent="0.2">
      <c r="L2152" s="279"/>
      <c r="M2152" s="279"/>
      <c r="N2152" s="279"/>
      <c r="O2152" s="279"/>
      <c r="P2152" s="838"/>
      <c r="Q2152" s="838"/>
      <c r="R2152" s="838"/>
      <c r="S2152" s="838"/>
      <c r="U2152" s="371"/>
      <c r="Y2152" s="371" t="s">
        <v>99</v>
      </c>
      <c r="Z2152" s="837">
        <f t="shared" si="48"/>
        <v>0.81129999999997671</v>
      </c>
    </row>
    <row r="2153" spans="12:26" s="292" customFormat="1" x14ac:dyDescent="0.2">
      <c r="L2153" s="279"/>
      <c r="M2153" s="279"/>
      <c r="N2153" s="279"/>
      <c r="O2153" s="279"/>
      <c r="P2153" s="838"/>
      <c r="Q2153" s="838"/>
      <c r="R2153" s="838"/>
      <c r="S2153" s="838"/>
      <c r="U2153" s="371"/>
      <c r="Y2153" s="371" t="s">
        <v>99</v>
      </c>
      <c r="Z2153" s="837">
        <f t="shared" ref="Z2153:Z2216" si="49">SUM(Z2152+0.01%)</f>
        <v>0.8113999999999767</v>
      </c>
    </row>
    <row r="2154" spans="12:26" s="292" customFormat="1" x14ac:dyDescent="0.2">
      <c r="L2154" s="279"/>
      <c r="M2154" s="279"/>
      <c r="N2154" s="279"/>
      <c r="O2154" s="279"/>
      <c r="P2154" s="838"/>
      <c r="Q2154" s="838"/>
      <c r="R2154" s="838"/>
      <c r="S2154" s="838"/>
      <c r="U2154" s="371"/>
      <c r="Y2154" s="371" t="s">
        <v>99</v>
      </c>
      <c r="Z2154" s="837">
        <f t="shared" si="49"/>
        <v>0.81149999999997668</v>
      </c>
    </row>
    <row r="2155" spans="12:26" s="292" customFormat="1" x14ac:dyDescent="0.2">
      <c r="L2155" s="279"/>
      <c r="M2155" s="279"/>
      <c r="N2155" s="279"/>
      <c r="O2155" s="279"/>
      <c r="P2155" s="838"/>
      <c r="Q2155" s="838"/>
      <c r="R2155" s="838"/>
      <c r="S2155" s="838"/>
      <c r="U2155" s="371"/>
      <c r="Y2155" s="371" t="s">
        <v>99</v>
      </c>
      <c r="Z2155" s="837">
        <f t="shared" si="49"/>
        <v>0.81159999999997667</v>
      </c>
    </row>
    <row r="2156" spans="12:26" s="292" customFormat="1" x14ac:dyDescent="0.2">
      <c r="L2156" s="279"/>
      <c r="M2156" s="279"/>
      <c r="N2156" s="279"/>
      <c r="O2156" s="279"/>
      <c r="P2156" s="838"/>
      <c r="Q2156" s="838"/>
      <c r="R2156" s="838"/>
      <c r="S2156" s="838"/>
      <c r="U2156" s="371"/>
      <c r="Y2156" s="371" t="s">
        <v>99</v>
      </c>
      <c r="Z2156" s="837">
        <f t="shared" si="49"/>
        <v>0.81169999999997666</v>
      </c>
    </row>
    <row r="2157" spans="12:26" s="292" customFormat="1" x14ac:dyDescent="0.2">
      <c r="L2157" s="279"/>
      <c r="M2157" s="279"/>
      <c r="N2157" s="279"/>
      <c r="O2157" s="279"/>
      <c r="P2157" s="838"/>
      <c r="Q2157" s="838"/>
      <c r="R2157" s="838"/>
      <c r="S2157" s="838"/>
      <c r="U2157" s="371"/>
      <c r="Y2157" s="371" t="s">
        <v>99</v>
      </c>
      <c r="Z2157" s="837">
        <f t="shared" si="49"/>
        <v>0.81179999999997665</v>
      </c>
    </row>
    <row r="2158" spans="12:26" s="292" customFormat="1" x14ac:dyDescent="0.2">
      <c r="L2158" s="279"/>
      <c r="M2158" s="279"/>
      <c r="N2158" s="279"/>
      <c r="O2158" s="279"/>
      <c r="P2158" s="838"/>
      <c r="Q2158" s="838"/>
      <c r="R2158" s="838"/>
      <c r="S2158" s="838"/>
      <c r="U2158" s="371"/>
      <c r="Y2158" s="371" t="s">
        <v>99</v>
      </c>
      <c r="Z2158" s="837">
        <f t="shared" si="49"/>
        <v>0.81189999999997664</v>
      </c>
    </row>
    <row r="2159" spans="12:26" s="292" customFormat="1" x14ac:dyDescent="0.2">
      <c r="L2159" s="279"/>
      <c r="M2159" s="279"/>
      <c r="N2159" s="279"/>
      <c r="O2159" s="279"/>
      <c r="P2159" s="838"/>
      <c r="Q2159" s="838"/>
      <c r="R2159" s="838"/>
      <c r="S2159" s="838"/>
      <c r="U2159" s="371"/>
      <c r="Y2159" s="371" t="s">
        <v>99</v>
      </c>
      <c r="Z2159" s="837">
        <f t="shared" si="49"/>
        <v>0.81199999999997663</v>
      </c>
    </row>
    <row r="2160" spans="12:26" s="292" customFormat="1" x14ac:dyDescent="0.2">
      <c r="L2160" s="279"/>
      <c r="M2160" s="279"/>
      <c r="N2160" s="279"/>
      <c r="O2160" s="279"/>
      <c r="P2160" s="838"/>
      <c r="Q2160" s="838"/>
      <c r="R2160" s="838"/>
      <c r="S2160" s="838"/>
      <c r="U2160" s="371"/>
      <c r="Y2160" s="371" t="s">
        <v>99</v>
      </c>
      <c r="Z2160" s="837">
        <f t="shared" si="49"/>
        <v>0.81209999999997662</v>
      </c>
    </row>
    <row r="2161" spans="12:26" s="292" customFormat="1" x14ac:dyDescent="0.2">
      <c r="L2161" s="279"/>
      <c r="M2161" s="279"/>
      <c r="N2161" s="279"/>
      <c r="O2161" s="279"/>
      <c r="P2161" s="838"/>
      <c r="Q2161" s="838"/>
      <c r="R2161" s="838"/>
      <c r="S2161" s="838"/>
      <c r="U2161" s="371"/>
      <c r="Y2161" s="371" t="s">
        <v>99</v>
      </c>
      <c r="Z2161" s="837">
        <f t="shared" si="49"/>
        <v>0.81219999999997661</v>
      </c>
    </row>
    <row r="2162" spans="12:26" s="292" customFormat="1" x14ac:dyDescent="0.2">
      <c r="L2162" s="279"/>
      <c r="M2162" s="279"/>
      <c r="N2162" s="279"/>
      <c r="O2162" s="279"/>
      <c r="P2162" s="838"/>
      <c r="Q2162" s="838"/>
      <c r="R2162" s="838"/>
      <c r="S2162" s="838"/>
      <c r="U2162" s="371"/>
      <c r="Y2162" s="371" t="s">
        <v>99</v>
      </c>
      <c r="Z2162" s="837">
        <f t="shared" si="49"/>
        <v>0.8122999999999766</v>
      </c>
    </row>
    <row r="2163" spans="12:26" s="292" customFormat="1" x14ac:dyDescent="0.2">
      <c r="L2163" s="279"/>
      <c r="M2163" s="279"/>
      <c r="N2163" s="279"/>
      <c r="O2163" s="279"/>
      <c r="P2163" s="838"/>
      <c r="Q2163" s="838"/>
      <c r="R2163" s="838"/>
      <c r="S2163" s="838"/>
      <c r="U2163" s="371"/>
      <c r="Y2163" s="371" t="s">
        <v>99</v>
      </c>
      <c r="Z2163" s="837">
        <f t="shared" si="49"/>
        <v>0.81239999999997659</v>
      </c>
    </row>
    <row r="2164" spans="12:26" s="292" customFormat="1" x14ac:dyDescent="0.2">
      <c r="L2164" s="279"/>
      <c r="M2164" s="279"/>
      <c r="N2164" s="279"/>
      <c r="O2164" s="279"/>
      <c r="P2164" s="838"/>
      <c r="Q2164" s="838"/>
      <c r="R2164" s="838"/>
      <c r="S2164" s="838"/>
      <c r="U2164" s="371"/>
      <c r="Y2164" s="371" t="s">
        <v>99</v>
      </c>
      <c r="Z2164" s="837">
        <f t="shared" si="49"/>
        <v>0.81249999999997657</v>
      </c>
    </row>
    <row r="2165" spans="12:26" s="292" customFormat="1" x14ac:dyDescent="0.2">
      <c r="L2165" s="279"/>
      <c r="M2165" s="279"/>
      <c r="N2165" s="279"/>
      <c r="O2165" s="279"/>
      <c r="P2165" s="838"/>
      <c r="Q2165" s="838"/>
      <c r="R2165" s="838"/>
      <c r="S2165" s="838"/>
      <c r="U2165" s="371"/>
      <c r="Y2165" s="371" t="s">
        <v>99</v>
      </c>
      <c r="Z2165" s="837">
        <f t="shared" si="49"/>
        <v>0.81259999999997656</v>
      </c>
    </row>
    <row r="2166" spans="12:26" s="292" customFormat="1" x14ac:dyDescent="0.2">
      <c r="L2166" s="279"/>
      <c r="M2166" s="279"/>
      <c r="N2166" s="279"/>
      <c r="O2166" s="279"/>
      <c r="P2166" s="838"/>
      <c r="Q2166" s="838"/>
      <c r="R2166" s="838"/>
      <c r="S2166" s="838"/>
      <c r="U2166" s="371"/>
      <c r="Y2166" s="371" t="s">
        <v>99</v>
      </c>
      <c r="Z2166" s="837">
        <f t="shared" si="49"/>
        <v>0.81269999999997655</v>
      </c>
    </row>
    <row r="2167" spans="12:26" s="292" customFormat="1" x14ac:dyDescent="0.2">
      <c r="L2167" s="279"/>
      <c r="M2167" s="279"/>
      <c r="N2167" s="279"/>
      <c r="O2167" s="279"/>
      <c r="P2167" s="838"/>
      <c r="Q2167" s="838"/>
      <c r="R2167" s="838"/>
      <c r="S2167" s="838"/>
      <c r="U2167" s="371"/>
      <c r="Y2167" s="371" t="s">
        <v>99</v>
      </c>
      <c r="Z2167" s="837">
        <f t="shared" si="49"/>
        <v>0.81279999999997654</v>
      </c>
    </row>
    <row r="2168" spans="12:26" s="292" customFormat="1" x14ac:dyDescent="0.2">
      <c r="L2168" s="279"/>
      <c r="M2168" s="279"/>
      <c r="N2168" s="279"/>
      <c r="O2168" s="279"/>
      <c r="P2168" s="838"/>
      <c r="Q2168" s="838"/>
      <c r="R2168" s="838"/>
      <c r="S2168" s="838"/>
      <c r="U2168" s="371"/>
      <c r="Y2168" s="371" t="s">
        <v>99</v>
      </c>
      <c r="Z2168" s="837">
        <f t="shared" si="49"/>
        <v>0.81289999999997653</v>
      </c>
    </row>
    <row r="2169" spans="12:26" s="292" customFormat="1" x14ac:dyDescent="0.2">
      <c r="L2169" s="279"/>
      <c r="M2169" s="279"/>
      <c r="N2169" s="279"/>
      <c r="O2169" s="279"/>
      <c r="P2169" s="838"/>
      <c r="Q2169" s="838"/>
      <c r="R2169" s="838"/>
      <c r="S2169" s="838"/>
      <c r="U2169" s="371"/>
      <c r="Y2169" s="371" t="s">
        <v>99</v>
      </c>
      <c r="Z2169" s="837">
        <f t="shared" si="49"/>
        <v>0.81299999999997652</v>
      </c>
    </row>
    <row r="2170" spans="12:26" s="292" customFormat="1" x14ac:dyDescent="0.2">
      <c r="L2170" s="279"/>
      <c r="M2170" s="279"/>
      <c r="N2170" s="279"/>
      <c r="O2170" s="279"/>
      <c r="P2170" s="838"/>
      <c r="Q2170" s="838"/>
      <c r="R2170" s="838"/>
      <c r="S2170" s="838"/>
      <c r="U2170" s="371"/>
      <c r="Y2170" s="371" t="s">
        <v>99</v>
      </c>
      <c r="Z2170" s="837">
        <f t="shared" si="49"/>
        <v>0.81309999999997651</v>
      </c>
    </row>
    <row r="2171" spans="12:26" s="292" customFormat="1" x14ac:dyDescent="0.2">
      <c r="L2171" s="279"/>
      <c r="M2171" s="279"/>
      <c r="N2171" s="279"/>
      <c r="O2171" s="279"/>
      <c r="P2171" s="838"/>
      <c r="Q2171" s="838"/>
      <c r="R2171" s="838"/>
      <c r="S2171" s="838"/>
      <c r="U2171" s="371"/>
      <c r="Y2171" s="371" t="s">
        <v>99</v>
      </c>
      <c r="Z2171" s="837">
        <f t="shared" si="49"/>
        <v>0.8131999999999765</v>
      </c>
    </row>
    <row r="2172" spans="12:26" s="292" customFormat="1" x14ac:dyDescent="0.2">
      <c r="L2172" s="279"/>
      <c r="M2172" s="279"/>
      <c r="N2172" s="279"/>
      <c r="O2172" s="279"/>
      <c r="P2172" s="838"/>
      <c r="Q2172" s="838"/>
      <c r="R2172" s="838"/>
      <c r="S2172" s="838"/>
      <c r="U2172" s="371"/>
      <c r="Y2172" s="371" t="s">
        <v>99</v>
      </c>
      <c r="Z2172" s="837">
        <f t="shared" si="49"/>
        <v>0.81329999999997649</v>
      </c>
    </row>
    <row r="2173" spans="12:26" s="292" customFormat="1" x14ac:dyDescent="0.2">
      <c r="L2173" s="279"/>
      <c r="M2173" s="279"/>
      <c r="N2173" s="279"/>
      <c r="O2173" s="279"/>
      <c r="P2173" s="838"/>
      <c r="Q2173" s="838"/>
      <c r="R2173" s="838"/>
      <c r="S2173" s="838"/>
      <c r="U2173" s="371"/>
      <c r="Y2173" s="371" t="s">
        <v>99</v>
      </c>
      <c r="Z2173" s="837">
        <f t="shared" si="49"/>
        <v>0.81339999999997648</v>
      </c>
    </row>
    <row r="2174" spans="12:26" s="292" customFormat="1" x14ac:dyDescent="0.2">
      <c r="L2174" s="279"/>
      <c r="M2174" s="279"/>
      <c r="N2174" s="279"/>
      <c r="O2174" s="279"/>
      <c r="P2174" s="838"/>
      <c r="Q2174" s="838"/>
      <c r="R2174" s="838"/>
      <c r="S2174" s="838"/>
      <c r="U2174" s="371"/>
      <c r="Y2174" s="371" t="s">
        <v>99</v>
      </c>
      <c r="Z2174" s="837">
        <f t="shared" si="49"/>
        <v>0.81349999999997646</v>
      </c>
    </row>
    <row r="2175" spans="12:26" s="292" customFormat="1" x14ac:dyDescent="0.2">
      <c r="L2175" s="279"/>
      <c r="M2175" s="279"/>
      <c r="N2175" s="279"/>
      <c r="O2175" s="279"/>
      <c r="P2175" s="838"/>
      <c r="Q2175" s="838"/>
      <c r="R2175" s="838"/>
      <c r="S2175" s="838"/>
      <c r="U2175" s="371"/>
      <c r="Y2175" s="371" t="s">
        <v>99</v>
      </c>
      <c r="Z2175" s="837">
        <f t="shared" si="49"/>
        <v>0.81359999999997645</v>
      </c>
    </row>
    <row r="2176" spans="12:26" s="292" customFormat="1" x14ac:dyDescent="0.2">
      <c r="L2176" s="279"/>
      <c r="M2176" s="279"/>
      <c r="N2176" s="279"/>
      <c r="O2176" s="279"/>
      <c r="P2176" s="838"/>
      <c r="Q2176" s="838"/>
      <c r="R2176" s="838"/>
      <c r="S2176" s="838"/>
      <c r="U2176" s="371"/>
      <c r="Y2176" s="371" t="s">
        <v>99</v>
      </c>
      <c r="Z2176" s="837">
        <f t="shared" si="49"/>
        <v>0.81369999999997644</v>
      </c>
    </row>
    <row r="2177" spans="12:26" s="292" customFormat="1" x14ac:dyDescent="0.2">
      <c r="L2177" s="279"/>
      <c r="M2177" s="279"/>
      <c r="N2177" s="279"/>
      <c r="O2177" s="279"/>
      <c r="P2177" s="838"/>
      <c r="Q2177" s="838"/>
      <c r="R2177" s="838"/>
      <c r="S2177" s="838"/>
      <c r="U2177" s="371"/>
      <c r="Y2177" s="371" t="s">
        <v>99</v>
      </c>
      <c r="Z2177" s="837">
        <f t="shared" si="49"/>
        <v>0.81379999999997643</v>
      </c>
    </row>
    <row r="2178" spans="12:26" s="292" customFormat="1" x14ac:dyDescent="0.2">
      <c r="L2178" s="279"/>
      <c r="M2178" s="279"/>
      <c r="N2178" s="279"/>
      <c r="O2178" s="279"/>
      <c r="P2178" s="838"/>
      <c r="Q2178" s="838"/>
      <c r="R2178" s="838"/>
      <c r="S2178" s="838"/>
      <c r="U2178" s="371"/>
      <c r="Y2178" s="371" t="s">
        <v>99</v>
      </c>
      <c r="Z2178" s="837">
        <f t="shared" si="49"/>
        <v>0.81389999999997642</v>
      </c>
    </row>
    <row r="2179" spans="12:26" s="292" customFormat="1" x14ac:dyDescent="0.2">
      <c r="L2179" s="279"/>
      <c r="M2179" s="279"/>
      <c r="N2179" s="279"/>
      <c r="O2179" s="279"/>
      <c r="P2179" s="838"/>
      <c r="Q2179" s="838"/>
      <c r="R2179" s="838"/>
      <c r="S2179" s="838"/>
      <c r="U2179" s="371"/>
      <c r="Y2179" s="371" t="s">
        <v>99</v>
      </c>
      <c r="Z2179" s="837">
        <f t="shared" si="49"/>
        <v>0.81399999999997641</v>
      </c>
    </row>
    <row r="2180" spans="12:26" s="292" customFormat="1" x14ac:dyDescent="0.2">
      <c r="L2180" s="279"/>
      <c r="M2180" s="279"/>
      <c r="N2180" s="279"/>
      <c r="O2180" s="279"/>
      <c r="P2180" s="838"/>
      <c r="Q2180" s="838"/>
      <c r="R2180" s="838"/>
      <c r="S2180" s="838"/>
      <c r="U2180" s="371"/>
      <c r="Y2180" s="371" t="s">
        <v>99</v>
      </c>
      <c r="Z2180" s="837">
        <f t="shared" si="49"/>
        <v>0.8140999999999764</v>
      </c>
    </row>
    <row r="2181" spans="12:26" s="292" customFormat="1" x14ac:dyDescent="0.2">
      <c r="L2181" s="279"/>
      <c r="M2181" s="279"/>
      <c r="N2181" s="279"/>
      <c r="O2181" s="279"/>
      <c r="P2181" s="838"/>
      <c r="Q2181" s="838"/>
      <c r="R2181" s="838"/>
      <c r="S2181" s="838"/>
      <c r="U2181" s="371"/>
      <c r="Y2181" s="371" t="s">
        <v>99</v>
      </c>
      <c r="Z2181" s="837">
        <f t="shared" si="49"/>
        <v>0.81419999999997639</v>
      </c>
    </row>
    <row r="2182" spans="12:26" s="292" customFormat="1" x14ac:dyDescent="0.2">
      <c r="L2182" s="279"/>
      <c r="M2182" s="279"/>
      <c r="N2182" s="279"/>
      <c r="O2182" s="279"/>
      <c r="P2182" s="838"/>
      <c r="Q2182" s="838"/>
      <c r="R2182" s="838"/>
      <c r="S2182" s="838"/>
      <c r="U2182" s="371"/>
      <c r="Y2182" s="371" t="s">
        <v>99</v>
      </c>
      <c r="Z2182" s="837">
        <f t="shared" si="49"/>
        <v>0.81429999999997638</v>
      </c>
    </row>
    <row r="2183" spans="12:26" s="292" customFormat="1" x14ac:dyDescent="0.2">
      <c r="L2183" s="279"/>
      <c r="M2183" s="279"/>
      <c r="N2183" s="279"/>
      <c r="O2183" s="279"/>
      <c r="P2183" s="838"/>
      <c r="Q2183" s="838"/>
      <c r="R2183" s="838"/>
      <c r="S2183" s="838"/>
      <c r="U2183" s="371"/>
      <c r="Y2183" s="371" t="s">
        <v>99</v>
      </c>
      <c r="Z2183" s="837">
        <f t="shared" si="49"/>
        <v>0.81439999999997637</v>
      </c>
    </row>
    <row r="2184" spans="12:26" s="292" customFormat="1" x14ac:dyDescent="0.2">
      <c r="L2184" s="279"/>
      <c r="M2184" s="279"/>
      <c r="N2184" s="279"/>
      <c r="O2184" s="279"/>
      <c r="P2184" s="838"/>
      <c r="Q2184" s="838"/>
      <c r="R2184" s="838"/>
      <c r="S2184" s="838"/>
      <c r="U2184" s="371"/>
      <c r="Y2184" s="371" t="s">
        <v>99</v>
      </c>
      <c r="Z2184" s="837">
        <f t="shared" si="49"/>
        <v>0.81449999999997635</v>
      </c>
    </row>
    <row r="2185" spans="12:26" s="292" customFormat="1" x14ac:dyDescent="0.2">
      <c r="L2185" s="279"/>
      <c r="M2185" s="279"/>
      <c r="N2185" s="279"/>
      <c r="O2185" s="279"/>
      <c r="P2185" s="838"/>
      <c r="Q2185" s="838"/>
      <c r="R2185" s="838"/>
      <c r="S2185" s="838"/>
      <c r="U2185" s="371"/>
      <c r="Y2185" s="371" t="s">
        <v>99</v>
      </c>
      <c r="Z2185" s="837">
        <f t="shared" si="49"/>
        <v>0.81459999999997634</v>
      </c>
    </row>
    <row r="2186" spans="12:26" s="292" customFormat="1" x14ac:dyDescent="0.2">
      <c r="L2186" s="279"/>
      <c r="M2186" s="279"/>
      <c r="N2186" s="279"/>
      <c r="O2186" s="279"/>
      <c r="P2186" s="838"/>
      <c r="Q2186" s="838"/>
      <c r="R2186" s="838"/>
      <c r="S2186" s="838"/>
      <c r="U2186" s="371"/>
      <c r="Y2186" s="371" t="s">
        <v>99</v>
      </c>
      <c r="Z2186" s="837">
        <f t="shared" si="49"/>
        <v>0.81469999999997633</v>
      </c>
    </row>
    <row r="2187" spans="12:26" s="292" customFormat="1" x14ac:dyDescent="0.2">
      <c r="L2187" s="279"/>
      <c r="M2187" s="279"/>
      <c r="N2187" s="279"/>
      <c r="O2187" s="279"/>
      <c r="P2187" s="838"/>
      <c r="Q2187" s="838"/>
      <c r="R2187" s="838"/>
      <c r="S2187" s="838"/>
      <c r="U2187" s="371"/>
      <c r="Y2187" s="371" t="s">
        <v>99</v>
      </c>
      <c r="Z2187" s="837">
        <f t="shared" si="49"/>
        <v>0.81479999999997632</v>
      </c>
    </row>
    <row r="2188" spans="12:26" s="292" customFormat="1" x14ac:dyDescent="0.2">
      <c r="L2188" s="279"/>
      <c r="M2188" s="279"/>
      <c r="N2188" s="279"/>
      <c r="O2188" s="279"/>
      <c r="P2188" s="838"/>
      <c r="Q2188" s="838"/>
      <c r="R2188" s="838"/>
      <c r="S2188" s="838"/>
      <c r="U2188" s="371"/>
      <c r="Y2188" s="371" t="s">
        <v>99</v>
      </c>
      <c r="Z2188" s="837">
        <f t="shared" si="49"/>
        <v>0.81489999999997631</v>
      </c>
    </row>
    <row r="2189" spans="12:26" s="292" customFormat="1" x14ac:dyDescent="0.2">
      <c r="L2189" s="279"/>
      <c r="M2189" s="279"/>
      <c r="N2189" s="279"/>
      <c r="O2189" s="279"/>
      <c r="P2189" s="838"/>
      <c r="Q2189" s="838"/>
      <c r="R2189" s="838"/>
      <c r="S2189" s="838"/>
      <c r="U2189" s="371"/>
      <c r="Y2189" s="371" t="s">
        <v>99</v>
      </c>
      <c r="Z2189" s="837">
        <f t="shared" si="49"/>
        <v>0.8149999999999763</v>
      </c>
    </row>
    <row r="2190" spans="12:26" s="292" customFormat="1" x14ac:dyDescent="0.2">
      <c r="L2190" s="279"/>
      <c r="M2190" s="279"/>
      <c r="N2190" s="279"/>
      <c r="O2190" s="279"/>
      <c r="P2190" s="838"/>
      <c r="Q2190" s="838"/>
      <c r="R2190" s="838"/>
      <c r="S2190" s="838"/>
      <c r="U2190" s="371"/>
      <c r="Y2190" s="371" t="s">
        <v>99</v>
      </c>
      <c r="Z2190" s="837">
        <f t="shared" si="49"/>
        <v>0.81509999999997629</v>
      </c>
    </row>
    <row r="2191" spans="12:26" s="292" customFormat="1" x14ac:dyDescent="0.2">
      <c r="L2191" s="279"/>
      <c r="M2191" s="279"/>
      <c r="N2191" s="279"/>
      <c r="O2191" s="279"/>
      <c r="P2191" s="838"/>
      <c r="Q2191" s="838"/>
      <c r="R2191" s="838"/>
      <c r="S2191" s="838"/>
      <c r="U2191" s="371"/>
      <c r="Y2191" s="371" t="s">
        <v>99</v>
      </c>
      <c r="Z2191" s="837">
        <f t="shared" si="49"/>
        <v>0.81519999999997628</v>
      </c>
    </row>
    <row r="2192" spans="12:26" s="292" customFormat="1" x14ac:dyDescent="0.2">
      <c r="L2192" s="279"/>
      <c r="M2192" s="279"/>
      <c r="N2192" s="279"/>
      <c r="O2192" s="279"/>
      <c r="P2192" s="838"/>
      <c r="Q2192" s="838"/>
      <c r="R2192" s="838"/>
      <c r="S2192" s="838"/>
      <c r="U2192" s="371"/>
      <c r="Y2192" s="371" t="s">
        <v>99</v>
      </c>
      <c r="Z2192" s="837">
        <f t="shared" si="49"/>
        <v>0.81529999999997627</v>
      </c>
    </row>
    <row r="2193" spans="12:26" s="292" customFormat="1" x14ac:dyDescent="0.2">
      <c r="L2193" s="279"/>
      <c r="M2193" s="279"/>
      <c r="N2193" s="279"/>
      <c r="O2193" s="279"/>
      <c r="P2193" s="838"/>
      <c r="Q2193" s="838"/>
      <c r="R2193" s="838"/>
      <c r="S2193" s="838"/>
      <c r="U2193" s="371"/>
      <c r="Y2193" s="371" t="s">
        <v>99</v>
      </c>
      <c r="Z2193" s="837">
        <f t="shared" si="49"/>
        <v>0.81539999999997625</v>
      </c>
    </row>
    <row r="2194" spans="12:26" s="292" customFormat="1" x14ac:dyDescent="0.2">
      <c r="L2194" s="279"/>
      <c r="M2194" s="279"/>
      <c r="N2194" s="279"/>
      <c r="O2194" s="279"/>
      <c r="P2194" s="838"/>
      <c r="Q2194" s="838"/>
      <c r="R2194" s="838"/>
      <c r="S2194" s="838"/>
      <c r="U2194" s="371"/>
      <c r="Y2194" s="371" t="s">
        <v>99</v>
      </c>
      <c r="Z2194" s="837">
        <f t="shared" si="49"/>
        <v>0.81549999999997624</v>
      </c>
    </row>
    <row r="2195" spans="12:26" s="292" customFormat="1" x14ac:dyDescent="0.2">
      <c r="L2195" s="279"/>
      <c r="M2195" s="279"/>
      <c r="N2195" s="279"/>
      <c r="O2195" s="279"/>
      <c r="P2195" s="838"/>
      <c r="Q2195" s="838"/>
      <c r="R2195" s="838"/>
      <c r="S2195" s="838"/>
      <c r="U2195" s="371"/>
      <c r="Y2195" s="371" t="s">
        <v>99</v>
      </c>
      <c r="Z2195" s="837">
        <f t="shared" si="49"/>
        <v>0.81559999999997623</v>
      </c>
    </row>
    <row r="2196" spans="12:26" s="292" customFormat="1" x14ac:dyDescent="0.2">
      <c r="L2196" s="279"/>
      <c r="M2196" s="279"/>
      <c r="N2196" s="279"/>
      <c r="O2196" s="279"/>
      <c r="P2196" s="838"/>
      <c r="Q2196" s="838"/>
      <c r="R2196" s="838"/>
      <c r="S2196" s="838"/>
      <c r="U2196" s="371"/>
      <c r="Y2196" s="371" t="s">
        <v>99</v>
      </c>
      <c r="Z2196" s="837">
        <f t="shared" si="49"/>
        <v>0.81569999999997622</v>
      </c>
    </row>
    <row r="2197" spans="12:26" s="292" customFormat="1" x14ac:dyDescent="0.2">
      <c r="L2197" s="279"/>
      <c r="M2197" s="279"/>
      <c r="N2197" s="279"/>
      <c r="O2197" s="279"/>
      <c r="P2197" s="838"/>
      <c r="Q2197" s="838"/>
      <c r="R2197" s="838"/>
      <c r="S2197" s="838"/>
      <c r="U2197" s="371"/>
      <c r="Y2197" s="371" t="s">
        <v>99</v>
      </c>
      <c r="Z2197" s="837">
        <f t="shared" si="49"/>
        <v>0.81579999999997621</v>
      </c>
    </row>
    <row r="2198" spans="12:26" s="292" customFormat="1" x14ac:dyDescent="0.2">
      <c r="L2198" s="279"/>
      <c r="M2198" s="279"/>
      <c r="N2198" s="279"/>
      <c r="O2198" s="279"/>
      <c r="P2198" s="838"/>
      <c r="Q2198" s="838"/>
      <c r="R2198" s="838"/>
      <c r="S2198" s="838"/>
      <c r="U2198" s="371"/>
      <c r="Y2198" s="371" t="s">
        <v>99</v>
      </c>
      <c r="Z2198" s="837">
        <f t="shared" si="49"/>
        <v>0.8158999999999762</v>
      </c>
    </row>
    <row r="2199" spans="12:26" s="292" customFormat="1" x14ac:dyDescent="0.2">
      <c r="L2199" s="279"/>
      <c r="M2199" s="279"/>
      <c r="N2199" s="279"/>
      <c r="O2199" s="279"/>
      <c r="P2199" s="838"/>
      <c r="Q2199" s="838"/>
      <c r="R2199" s="838"/>
      <c r="S2199" s="838"/>
      <c r="U2199" s="371"/>
      <c r="Y2199" s="371" t="s">
        <v>99</v>
      </c>
      <c r="Z2199" s="837">
        <f t="shared" si="49"/>
        <v>0.81599999999997619</v>
      </c>
    </row>
    <row r="2200" spans="12:26" s="292" customFormat="1" x14ac:dyDescent="0.2">
      <c r="L2200" s="279"/>
      <c r="M2200" s="279"/>
      <c r="N2200" s="279"/>
      <c r="O2200" s="279"/>
      <c r="P2200" s="838"/>
      <c r="Q2200" s="838"/>
      <c r="R2200" s="838"/>
      <c r="S2200" s="838"/>
      <c r="U2200" s="371"/>
      <c r="Y2200" s="371" t="s">
        <v>99</v>
      </c>
      <c r="Z2200" s="837">
        <f t="shared" si="49"/>
        <v>0.81609999999997618</v>
      </c>
    </row>
    <row r="2201" spans="12:26" s="292" customFormat="1" x14ac:dyDescent="0.2">
      <c r="L2201" s="279"/>
      <c r="M2201" s="279"/>
      <c r="N2201" s="279"/>
      <c r="O2201" s="279"/>
      <c r="P2201" s="838"/>
      <c r="Q2201" s="838"/>
      <c r="R2201" s="838"/>
      <c r="S2201" s="838"/>
      <c r="U2201" s="371"/>
      <c r="Y2201" s="371" t="s">
        <v>99</v>
      </c>
      <c r="Z2201" s="837">
        <f t="shared" si="49"/>
        <v>0.81619999999997617</v>
      </c>
    </row>
    <row r="2202" spans="12:26" s="292" customFormat="1" x14ac:dyDescent="0.2">
      <c r="L2202" s="279"/>
      <c r="M2202" s="279"/>
      <c r="N2202" s="279"/>
      <c r="O2202" s="279"/>
      <c r="P2202" s="838"/>
      <c r="Q2202" s="838"/>
      <c r="R2202" s="838"/>
      <c r="S2202" s="838"/>
      <c r="U2202" s="371"/>
      <c r="Y2202" s="371" t="s">
        <v>99</v>
      </c>
      <c r="Z2202" s="837">
        <f t="shared" si="49"/>
        <v>0.81629999999997616</v>
      </c>
    </row>
    <row r="2203" spans="12:26" s="292" customFormat="1" x14ac:dyDescent="0.2">
      <c r="L2203" s="279"/>
      <c r="M2203" s="279"/>
      <c r="N2203" s="279"/>
      <c r="O2203" s="279"/>
      <c r="P2203" s="838"/>
      <c r="Q2203" s="838"/>
      <c r="R2203" s="838"/>
      <c r="S2203" s="838"/>
      <c r="U2203" s="371"/>
      <c r="Y2203" s="371" t="s">
        <v>99</v>
      </c>
      <c r="Z2203" s="837">
        <f t="shared" si="49"/>
        <v>0.81639999999997614</v>
      </c>
    </row>
    <row r="2204" spans="12:26" s="292" customFormat="1" x14ac:dyDescent="0.2">
      <c r="L2204" s="279"/>
      <c r="M2204" s="279"/>
      <c r="N2204" s="279"/>
      <c r="O2204" s="279"/>
      <c r="P2204" s="838"/>
      <c r="Q2204" s="838"/>
      <c r="R2204" s="838"/>
      <c r="S2204" s="838"/>
      <c r="U2204" s="371"/>
      <c r="Y2204" s="371" t="s">
        <v>99</v>
      </c>
      <c r="Z2204" s="837">
        <f t="shared" si="49"/>
        <v>0.81649999999997613</v>
      </c>
    </row>
    <row r="2205" spans="12:26" s="292" customFormat="1" x14ac:dyDescent="0.2">
      <c r="L2205" s="279"/>
      <c r="M2205" s="279"/>
      <c r="N2205" s="279"/>
      <c r="O2205" s="279"/>
      <c r="P2205" s="838"/>
      <c r="Q2205" s="838"/>
      <c r="R2205" s="838"/>
      <c r="S2205" s="838"/>
      <c r="U2205" s="371"/>
      <c r="Y2205" s="371" t="s">
        <v>99</v>
      </c>
      <c r="Z2205" s="837">
        <f t="shared" si="49"/>
        <v>0.81659999999997612</v>
      </c>
    </row>
    <row r="2206" spans="12:26" s="292" customFormat="1" x14ac:dyDescent="0.2">
      <c r="L2206" s="279"/>
      <c r="M2206" s="279"/>
      <c r="N2206" s="279"/>
      <c r="O2206" s="279"/>
      <c r="P2206" s="838"/>
      <c r="Q2206" s="838"/>
      <c r="R2206" s="838"/>
      <c r="S2206" s="838"/>
      <c r="U2206" s="371"/>
      <c r="Y2206" s="371" t="s">
        <v>99</v>
      </c>
      <c r="Z2206" s="837">
        <f t="shared" si="49"/>
        <v>0.81669999999997611</v>
      </c>
    </row>
    <row r="2207" spans="12:26" s="292" customFormat="1" x14ac:dyDescent="0.2">
      <c r="L2207" s="279"/>
      <c r="M2207" s="279"/>
      <c r="N2207" s="279"/>
      <c r="O2207" s="279"/>
      <c r="P2207" s="838"/>
      <c r="Q2207" s="838"/>
      <c r="R2207" s="838"/>
      <c r="S2207" s="838"/>
      <c r="U2207" s="371"/>
      <c r="Y2207" s="371" t="s">
        <v>99</v>
      </c>
      <c r="Z2207" s="837">
        <f t="shared" si="49"/>
        <v>0.8167999999999761</v>
      </c>
    </row>
    <row r="2208" spans="12:26" s="292" customFormat="1" x14ac:dyDescent="0.2">
      <c r="L2208" s="279"/>
      <c r="M2208" s="279"/>
      <c r="N2208" s="279"/>
      <c r="O2208" s="279"/>
      <c r="P2208" s="838"/>
      <c r="Q2208" s="838"/>
      <c r="R2208" s="838"/>
      <c r="S2208" s="838"/>
      <c r="U2208" s="371"/>
      <c r="Y2208" s="371" t="s">
        <v>99</v>
      </c>
      <c r="Z2208" s="837">
        <f t="shared" si="49"/>
        <v>0.81689999999997609</v>
      </c>
    </row>
    <row r="2209" spans="12:26" s="292" customFormat="1" x14ac:dyDescent="0.2">
      <c r="L2209" s="279"/>
      <c r="M2209" s="279"/>
      <c r="N2209" s="279"/>
      <c r="O2209" s="279"/>
      <c r="P2209" s="838"/>
      <c r="Q2209" s="838"/>
      <c r="R2209" s="838"/>
      <c r="S2209" s="838"/>
      <c r="U2209" s="371"/>
      <c r="Y2209" s="371" t="s">
        <v>99</v>
      </c>
      <c r="Z2209" s="837">
        <f t="shared" si="49"/>
        <v>0.81699999999997608</v>
      </c>
    </row>
    <row r="2210" spans="12:26" s="292" customFormat="1" x14ac:dyDescent="0.2">
      <c r="L2210" s="279"/>
      <c r="M2210" s="279"/>
      <c r="N2210" s="279"/>
      <c r="O2210" s="279"/>
      <c r="P2210" s="838"/>
      <c r="Q2210" s="838"/>
      <c r="R2210" s="838"/>
      <c r="S2210" s="838"/>
      <c r="U2210" s="371"/>
      <c r="Y2210" s="371" t="s">
        <v>99</v>
      </c>
      <c r="Z2210" s="837">
        <f t="shared" si="49"/>
        <v>0.81709999999997607</v>
      </c>
    </row>
    <row r="2211" spans="12:26" s="292" customFormat="1" x14ac:dyDescent="0.2">
      <c r="L2211" s="279"/>
      <c r="M2211" s="279"/>
      <c r="N2211" s="279"/>
      <c r="O2211" s="279"/>
      <c r="P2211" s="838"/>
      <c r="Q2211" s="838"/>
      <c r="R2211" s="838"/>
      <c r="S2211" s="838"/>
      <c r="U2211" s="371"/>
      <c r="Y2211" s="371" t="s">
        <v>99</v>
      </c>
      <c r="Z2211" s="837">
        <f t="shared" si="49"/>
        <v>0.81719999999997606</v>
      </c>
    </row>
    <row r="2212" spans="12:26" s="292" customFormat="1" x14ac:dyDescent="0.2">
      <c r="L2212" s="279"/>
      <c r="M2212" s="279"/>
      <c r="N2212" s="279"/>
      <c r="O2212" s="279"/>
      <c r="P2212" s="838"/>
      <c r="Q2212" s="838"/>
      <c r="R2212" s="838"/>
      <c r="S2212" s="838"/>
      <c r="U2212" s="371"/>
      <c r="Y2212" s="371" t="s">
        <v>99</v>
      </c>
      <c r="Z2212" s="837">
        <f t="shared" si="49"/>
        <v>0.81729999999997605</v>
      </c>
    </row>
    <row r="2213" spans="12:26" s="292" customFormat="1" x14ac:dyDescent="0.2">
      <c r="L2213" s="279"/>
      <c r="M2213" s="279"/>
      <c r="N2213" s="279"/>
      <c r="O2213" s="279"/>
      <c r="P2213" s="838"/>
      <c r="Q2213" s="838"/>
      <c r="R2213" s="838"/>
      <c r="S2213" s="838"/>
      <c r="U2213" s="371"/>
      <c r="Y2213" s="371" t="s">
        <v>99</v>
      </c>
      <c r="Z2213" s="837">
        <f t="shared" si="49"/>
        <v>0.81739999999997603</v>
      </c>
    </row>
    <row r="2214" spans="12:26" s="292" customFormat="1" x14ac:dyDescent="0.2">
      <c r="L2214" s="279"/>
      <c r="M2214" s="279"/>
      <c r="N2214" s="279"/>
      <c r="O2214" s="279"/>
      <c r="P2214" s="838"/>
      <c r="Q2214" s="838"/>
      <c r="R2214" s="838"/>
      <c r="S2214" s="838"/>
      <c r="U2214" s="371"/>
      <c r="Y2214" s="371" t="s">
        <v>99</v>
      </c>
      <c r="Z2214" s="837">
        <f t="shared" si="49"/>
        <v>0.81749999999997602</v>
      </c>
    </row>
    <row r="2215" spans="12:26" s="292" customFormat="1" x14ac:dyDescent="0.2">
      <c r="L2215" s="279"/>
      <c r="M2215" s="279"/>
      <c r="N2215" s="279"/>
      <c r="O2215" s="279"/>
      <c r="P2215" s="838"/>
      <c r="Q2215" s="838"/>
      <c r="R2215" s="838"/>
      <c r="S2215" s="838"/>
      <c r="U2215" s="371"/>
      <c r="Y2215" s="371" t="s">
        <v>99</v>
      </c>
      <c r="Z2215" s="837">
        <f t="shared" si="49"/>
        <v>0.81759999999997601</v>
      </c>
    </row>
    <row r="2216" spans="12:26" s="292" customFormat="1" x14ac:dyDescent="0.2">
      <c r="L2216" s="279"/>
      <c r="M2216" s="279"/>
      <c r="N2216" s="279"/>
      <c r="O2216" s="279"/>
      <c r="P2216" s="838"/>
      <c r="Q2216" s="838"/>
      <c r="R2216" s="838"/>
      <c r="S2216" s="838"/>
      <c r="U2216" s="371"/>
      <c r="Y2216" s="371" t="s">
        <v>99</v>
      </c>
      <c r="Z2216" s="837">
        <f t="shared" si="49"/>
        <v>0.817699999999976</v>
      </c>
    </row>
    <row r="2217" spans="12:26" s="292" customFormat="1" x14ac:dyDescent="0.2">
      <c r="L2217" s="279"/>
      <c r="M2217" s="279"/>
      <c r="N2217" s="279"/>
      <c r="O2217" s="279"/>
      <c r="P2217" s="838"/>
      <c r="Q2217" s="838"/>
      <c r="R2217" s="838"/>
      <c r="S2217" s="838"/>
      <c r="U2217" s="371"/>
      <c r="Y2217" s="371" t="s">
        <v>99</v>
      </c>
      <c r="Z2217" s="837">
        <f t="shared" ref="Z2217:Z2280" si="50">SUM(Z2216+0.01%)</f>
        <v>0.81779999999997599</v>
      </c>
    </row>
    <row r="2218" spans="12:26" s="292" customFormat="1" x14ac:dyDescent="0.2">
      <c r="L2218" s="279"/>
      <c r="M2218" s="279"/>
      <c r="N2218" s="279"/>
      <c r="O2218" s="279"/>
      <c r="P2218" s="838"/>
      <c r="Q2218" s="838"/>
      <c r="R2218" s="838"/>
      <c r="S2218" s="838"/>
      <c r="U2218" s="371"/>
      <c r="Y2218" s="371" t="s">
        <v>99</v>
      </c>
      <c r="Z2218" s="837">
        <f t="shared" si="50"/>
        <v>0.81789999999997598</v>
      </c>
    </row>
    <row r="2219" spans="12:26" s="292" customFormat="1" x14ac:dyDescent="0.2">
      <c r="L2219" s="279"/>
      <c r="M2219" s="279"/>
      <c r="N2219" s="279"/>
      <c r="O2219" s="279"/>
      <c r="P2219" s="838"/>
      <c r="Q2219" s="838"/>
      <c r="R2219" s="838"/>
      <c r="S2219" s="838"/>
      <c r="U2219" s="371"/>
      <c r="Y2219" s="371" t="s">
        <v>99</v>
      </c>
      <c r="Z2219" s="837">
        <f t="shared" si="50"/>
        <v>0.81799999999997597</v>
      </c>
    </row>
    <row r="2220" spans="12:26" s="292" customFormat="1" x14ac:dyDescent="0.2">
      <c r="L2220" s="279"/>
      <c r="M2220" s="279"/>
      <c r="N2220" s="279"/>
      <c r="O2220" s="279"/>
      <c r="P2220" s="838"/>
      <c r="Q2220" s="838"/>
      <c r="R2220" s="838"/>
      <c r="S2220" s="838"/>
      <c r="U2220" s="371"/>
      <c r="Y2220" s="371" t="s">
        <v>99</v>
      </c>
      <c r="Z2220" s="837">
        <f t="shared" si="50"/>
        <v>0.81809999999997596</v>
      </c>
    </row>
    <row r="2221" spans="12:26" s="292" customFormat="1" x14ac:dyDescent="0.2">
      <c r="L2221" s="279"/>
      <c r="M2221" s="279"/>
      <c r="N2221" s="279"/>
      <c r="O2221" s="279"/>
      <c r="P2221" s="838"/>
      <c r="Q2221" s="838"/>
      <c r="R2221" s="838"/>
      <c r="S2221" s="838"/>
      <c r="U2221" s="371"/>
      <c r="Y2221" s="371" t="s">
        <v>99</v>
      </c>
      <c r="Z2221" s="837">
        <f t="shared" si="50"/>
        <v>0.81819999999997595</v>
      </c>
    </row>
    <row r="2222" spans="12:26" s="292" customFormat="1" x14ac:dyDescent="0.2">
      <c r="L2222" s="279"/>
      <c r="M2222" s="279"/>
      <c r="N2222" s="279"/>
      <c r="O2222" s="279"/>
      <c r="P2222" s="838"/>
      <c r="Q2222" s="838"/>
      <c r="R2222" s="838"/>
      <c r="S2222" s="838"/>
      <c r="U2222" s="371"/>
      <c r="Y2222" s="371" t="s">
        <v>99</v>
      </c>
      <c r="Z2222" s="837">
        <f t="shared" si="50"/>
        <v>0.81829999999997594</v>
      </c>
    </row>
    <row r="2223" spans="12:26" s="292" customFormat="1" x14ac:dyDescent="0.2">
      <c r="L2223" s="279"/>
      <c r="M2223" s="279"/>
      <c r="N2223" s="279"/>
      <c r="O2223" s="279"/>
      <c r="P2223" s="838"/>
      <c r="Q2223" s="838"/>
      <c r="R2223" s="838"/>
      <c r="S2223" s="838"/>
      <c r="U2223" s="371"/>
      <c r="Y2223" s="371" t="s">
        <v>99</v>
      </c>
      <c r="Z2223" s="837">
        <f t="shared" si="50"/>
        <v>0.81839999999997592</v>
      </c>
    </row>
    <row r="2224" spans="12:26" s="292" customFormat="1" x14ac:dyDescent="0.2">
      <c r="L2224" s="279"/>
      <c r="M2224" s="279"/>
      <c r="N2224" s="279"/>
      <c r="O2224" s="279"/>
      <c r="P2224" s="838"/>
      <c r="Q2224" s="838"/>
      <c r="R2224" s="838"/>
      <c r="S2224" s="838"/>
      <c r="U2224" s="371"/>
      <c r="Y2224" s="371" t="s">
        <v>99</v>
      </c>
      <c r="Z2224" s="837">
        <f t="shared" si="50"/>
        <v>0.81849999999997591</v>
      </c>
    </row>
    <row r="2225" spans="12:26" s="292" customFormat="1" x14ac:dyDescent="0.2">
      <c r="L2225" s="279"/>
      <c r="M2225" s="279"/>
      <c r="N2225" s="279"/>
      <c r="O2225" s="279"/>
      <c r="P2225" s="838"/>
      <c r="Q2225" s="838"/>
      <c r="R2225" s="838"/>
      <c r="S2225" s="838"/>
      <c r="U2225" s="371"/>
      <c r="Y2225" s="371" t="s">
        <v>99</v>
      </c>
      <c r="Z2225" s="837">
        <f t="shared" si="50"/>
        <v>0.8185999999999759</v>
      </c>
    </row>
    <row r="2226" spans="12:26" s="292" customFormat="1" x14ac:dyDescent="0.2">
      <c r="L2226" s="279"/>
      <c r="M2226" s="279"/>
      <c r="N2226" s="279"/>
      <c r="O2226" s="279"/>
      <c r="P2226" s="838"/>
      <c r="Q2226" s="838"/>
      <c r="R2226" s="838"/>
      <c r="S2226" s="838"/>
      <c r="U2226" s="371"/>
      <c r="Y2226" s="371" t="s">
        <v>99</v>
      </c>
      <c r="Z2226" s="837">
        <f t="shared" si="50"/>
        <v>0.81869999999997589</v>
      </c>
    </row>
    <row r="2227" spans="12:26" s="292" customFormat="1" x14ac:dyDescent="0.2">
      <c r="L2227" s="279"/>
      <c r="M2227" s="279"/>
      <c r="N2227" s="279"/>
      <c r="O2227" s="279"/>
      <c r="P2227" s="838"/>
      <c r="Q2227" s="838"/>
      <c r="R2227" s="838"/>
      <c r="S2227" s="838"/>
      <c r="U2227" s="371"/>
      <c r="Y2227" s="371" t="s">
        <v>99</v>
      </c>
      <c r="Z2227" s="837">
        <f t="shared" si="50"/>
        <v>0.81879999999997588</v>
      </c>
    </row>
    <row r="2228" spans="12:26" s="292" customFormat="1" x14ac:dyDescent="0.2">
      <c r="L2228" s="279"/>
      <c r="M2228" s="279"/>
      <c r="N2228" s="279"/>
      <c r="O2228" s="279"/>
      <c r="P2228" s="838"/>
      <c r="Q2228" s="838"/>
      <c r="R2228" s="838"/>
      <c r="S2228" s="838"/>
      <c r="U2228" s="371"/>
      <c r="Y2228" s="371" t="s">
        <v>99</v>
      </c>
      <c r="Z2228" s="837">
        <f t="shared" si="50"/>
        <v>0.81889999999997587</v>
      </c>
    </row>
    <row r="2229" spans="12:26" s="292" customFormat="1" x14ac:dyDescent="0.2">
      <c r="L2229" s="279"/>
      <c r="M2229" s="279"/>
      <c r="N2229" s="279"/>
      <c r="O2229" s="279"/>
      <c r="P2229" s="838"/>
      <c r="Q2229" s="838"/>
      <c r="R2229" s="838"/>
      <c r="S2229" s="838"/>
      <c r="U2229" s="371"/>
      <c r="Y2229" s="371" t="s">
        <v>99</v>
      </c>
      <c r="Z2229" s="837">
        <f t="shared" si="50"/>
        <v>0.81899999999997586</v>
      </c>
    </row>
    <row r="2230" spans="12:26" s="292" customFormat="1" x14ac:dyDescent="0.2">
      <c r="L2230" s="279"/>
      <c r="M2230" s="279"/>
      <c r="N2230" s="279"/>
      <c r="O2230" s="279"/>
      <c r="P2230" s="838"/>
      <c r="Q2230" s="838"/>
      <c r="R2230" s="838"/>
      <c r="S2230" s="838"/>
      <c r="U2230" s="371"/>
      <c r="Y2230" s="371" t="s">
        <v>99</v>
      </c>
      <c r="Z2230" s="837">
        <f t="shared" si="50"/>
        <v>0.81909999999997585</v>
      </c>
    </row>
    <row r="2231" spans="12:26" s="292" customFormat="1" x14ac:dyDescent="0.2">
      <c r="L2231" s="279"/>
      <c r="M2231" s="279"/>
      <c r="N2231" s="279"/>
      <c r="O2231" s="279"/>
      <c r="P2231" s="838"/>
      <c r="Q2231" s="838"/>
      <c r="R2231" s="838"/>
      <c r="S2231" s="838"/>
      <c r="U2231" s="371"/>
      <c r="Y2231" s="371" t="s">
        <v>99</v>
      </c>
      <c r="Z2231" s="837">
        <f t="shared" si="50"/>
        <v>0.81919999999997584</v>
      </c>
    </row>
    <row r="2232" spans="12:26" s="292" customFormat="1" x14ac:dyDescent="0.2">
      <c r="L2232" s="279"/>
      <c r="M2232" s="279"/>
      <c r="N2232" s="279"/>
      <c r="O2232" s="279"/>
      <c r="P2232" s="838"/>
      <c r="Q2232" s="838"/>
      <c r="R2232" s="838"/>
      <c r="S2232" s="838"/>
      <c r="U2232" s="371"/>
      <c r="Y2232" s="371" t="s">
        <v>99</v>
      </c>
      <c r="Z2232" s="837">
        <f t="shared" si="50"/>
        <v>0.81929999999997583</v>
      </c>
    </row>
    <row r="2233" spans="12:26" s="292" customFormat="1" x14ac:dyDescent="0.2">
      <c r="L2233" s="279"/>
      <c r="M2233" s="279"/>
      <c r="N2233" s="279"/>
      <c r="O2233" s="279"/>
      <c r="P2233" s="838"/>
      <c r="Q2233" s="838"/>
      <c r="R2233" s="838"/>
      <c r="S2233" s="838"/>
      <c r="U2233" s="371"/>
      <c r="Y2233" s="371" t="s">
        <v>99</v>
      </c>
      <c r="Z2233" s="837">
        <f t="shared" si="50"/>
        <v>0.81939999999997581</v>
      </c>
    </row>
    <row r="2234" spans="12:26" s="292" customFormat="1" x14ac:dyDescent="0.2">
      <c r="L2234" s="279"/>
      <c r="M2234" s="279"/>
      <c r="N2234" s="279"/>
      <c r="O2234" s="279"/>
      <c r="P2234" s="838"/>
      <c r="Q2234" s="838"/>
      <c r="R2234" s="838"/>
      <c r="S2234" s="838"/>
      <c r="U2234" s="371"/>
      <c r="Y2234" s="371" t="s">
        <v>99</v>
      </c>
      <c r="Z2234" s="837">
        <f t="shared" si="50"/>
        <v>0.8194999999999758</v>
      </c>
    </row>
    <row r="2235" spans="12:26" s="292" customFormat="1" x14ac:dyDescent="0.2">
      <c r="L2235" s="279"/>
      <c r="M2235" s="279"/>
      <c r="N2235" s="279"/>
      <c r="O2235" s="279"/>
      <c r="P2235" s="838"/>
      <c r="Q2235" s="838"/>
      <c r="R2235" s="838"/>
      <c r="S2235" s="838"/>
      <c r="U2235" s="371"/>
      <c r="Y2235" s="371" t="s">
        <v>99</v>
      </c>
      <c r="Z2235" s="837">
        <f t="shared" si="50"/>
        <v>0.81959999999997579</v>
      </c>
    </row>
    <row r="2236" spans="12:26" s="292" customFormat="1" x14ac:dyDescent="0.2">
      <c r="L2236" s="279"/>
      <c r="M2236" s="279"/>
      <c r="N2236" s="279"/>
      <c r="O2236" s="279"/>
      <c r="P2236" s="838"/>
      <c r="Q2236" s="838"/>
      <c r="R2236" s="838"/>
      <c r="S2236" s="838"/>
      <c r="U2236" s="371"/>
      <c r="Y2236" s="371" t="s">
        <v>99</v>
      </c>
      <c r="Z2236" s="837">
        <f t="shared" si="50"/>
        <v>0.81969999999997578</v>
      </c>
    </row>
    <row r="2237" spans="12:26" s="292" customFormat="1" x14ac:dyDescent="0.2">
      <c r="L2237" s="279"/>
      <c r="M2237" s="279"/>
      <c r="N2237" s="279"/>
      <c r="O2237" s="279"/>
      <c r="P2237" s="838"/>
      <c r="Q2237" s="838"/>
      <c r="R2237" s="838"/>
      <c r="S2237" s="838"/>
      <c r="U2237" s="371"/>
      <c r="Y2237" s="371" t="s">
        <v>99</v>
      </c>
      <c r="Z2237" s="837">
        <f t="shared" si="50"/>
        <v>0.81979999999997577</v>
      </c>
    </row>
    <row r="2238" spans="12:26" s="292" customFormat="1" x14ac:dyDescent="0.2">
      <c r="L2238" s="279"/>
      <c r="M2238" s="279"/>
      <c r="N2238" s="279"/>
      <c r="O2238" s="279"/>
      <c r="P2238" s="838"/>
      <c r="Q2238" s="838"/>
      <c r="R2238" s="838"/>
      <c r="S2238" s="838"/>
      <c r="U2238" s="371"/>
      <c r="Y2238" s="371" t="s">
        <v>99</v>
      </c>
      <c r="Z2238" s="837">
        <f t="shared" si="50"/>
        <v>0.81989999999997576</v>
      </c>
    </row>
    <row r="2239" spans="12:26" s="292" customFormat="1" x14ac:dyDescent="0.2">
      <c r="L2239" s="279"/>
      <c r="M2239" s="279"/>
      <c r="N2239" s="279"/>
      <c r="O2239" s="279"/>
      <c r="P2239" s="838"/>
      <c r="Q2239" s="838"/>
      <c r="R2239" s="838"/>
      <c r="S2239" s="838"/>
      <c r="U2239" s="371"/>
      <c r="Y2239" s="371" t="s">
        <v>99</v>
      </c>
      <c r="Z2239" s="837">
        <f t="shared" si="50"/>
        <v>0.81999999999997575</v>
      </c>
    </row>
    <row r="2240" spans="12:26" s="292" customFormat="1" x14ac:dyDescent="0.2">
      <c r="L2240" s="279"/>
      <c r="M2240" s="279"/>
      <c r="N2240" s="279"/>
      <c r="O2240" s="279"/>
      <c r="P2240" s="838"/>
      <c r="Q2240" s="838"/>
      <c r="R2240" s="838"/>
      <c r="S2240" s="838"/>
      <c r="U2240" s="371"/>
      <c r="Y2240" s="371" t="s">
        <v>99</v>
      </c>
      <c r="Z2240" s="837">
        <f t="shared" si="50"/>
        <v>0.82009999999997574</v>
      </c>
    </row>
    <row r="2241" spans="12:26" s="292" customFormat="1" x14ac:dyDescent="0.2">
      <c r="L2241" s="279"/>
      <c r="M2241" s="279"/>
      <c r="N2241" s="279"/>
      <c r="O2241" s="279"/>
      <c r="P2241" s="838"/>
      <c r="Q2241" s="838"/>
      <c r="R2241" s="838"/>
      <c r="S2241" s="838"/>
      <c r="U2241" s="371"/>
      <c r="Y2241" s="371" t="s">
        <v>99</v>
      </c>
      <c r="Z2241" s="837">
        <f t="shared" si="50"/>
        <v>0.82019999999997573</v>
      </c>
    </row>
    <row r="2242" spans="12:26" s="292" customFormat="1" x14ac:dyDescent="0.2">
      <c r="L2242" s="279"/>
      <c r="M2242" s="279"/>
      <c r="N2242" s="279"/>
      <c r="O2242" s="279"/>
      <c r="P2242" s="838"/>
      <c r="Q2242" s="838"/>
      <c r="R2242" s="838"/>
      <c r="S2242" s="838"/>
      <c r="U2242" s="371"/>
      <c r="Y2242" s="371" t="s">
        <v>99</v>
      </c>
      <c r="Z2242" s="837">
        <f t="shared" si="50"/>
        <v>0.82029999999997572</v>
      </c>
    </row>
    <row r="2243" spans="12:26" s="292" customFormat="1" x14ac:dyDescent="0.2">
      <c r="L2243" s="279"/>
      <c r="M2243" s="279"/>
      <c r="N2243" s="279"/>
      <c r="O2243" s="279"/>
      <c r="P2243" s="838"/>
      <c r="Q2243" s="838"/>
      <c r="R2243" s="838"/>
      <c r="S2243" s="838"/>
      <c r="U2243" s="371"/>
      <c r="Y2243" s="371" t="s">
        <v>99</v>
      </c>
      <c r="Z2243" s="837">
        <f t="shared" si="50"/>
        <v>0.8203999999999757</v>
      </c>
    </row>
    <row r="2244" spans="12:26" s="292" customFormat="1" x14ac:dyDescent="0.2">
      <c r="L2244" s="279"/>
      <c r="M2244" s="279"/>
      <c r="N2244" s="279"/>
      <c r="O2244" s="279"/>
      <c r="P2244" s="838"/>
      <c r="Q2244" s="838"/>
      <c r="R2244" s="838"/>
      <c r="S2244" s="838"/>
      <c r="U2244" s="371"/>
      <c r="Y2244" s="371" t="s">
        <v>99</v>
      </c>
      <c r="Z2244" s="837">
        <f t="shared" si="50"/>
        <v>0.82049999999997569</v>
      </c>
    </row>
    <row r="2245" spans="12:26" s="292" customFormat="1" x14ac:dyDescent="0.2">
      <c r="L2245" s="279"/>
      <c r="M2245" s="279"/>
      <c r="N2245" s="279"/>
      <c r="O2245" s="279"/>
      <c r="P2245" s="838"/>
      <c r="Q2245" s="838"/>
      <c r="R2245" s="838"/>
      <c r="S2245" s="838"/>
      <c r="U2245" s="371"/>
      <c r="Y2245" s="371" t="s">
        <v>99</v>
      </c>
      <c r="Z2245" s="837">
        <f t="shared" si="50"/>
        <v>0.82059999999997568</v>
      </c>
    </row>
    <row r="2246" spans="12:26" s="292" customFormat="1" x14ac:dyDescent="0.2">
      <c r="L2246" s="279"/>
      <c r="M2246" s="279"/>
      <c r="N2246" s="279"/>
      <c r="O2246" s="279"/>
      <c r="P2246" s="838"/>
      <c r="Q2246" s="838"/>
      <c r="R2246" s="838"/>
      <c r="S2246" s="838"/>
      <c r="U2246" s="371"/>
      <c r="Y2246" s="371" t="s">
        <v>99</v>
      </c>
      <c r="Z2246" s="837">
        <f t="shared" si="50"/>
        <v>0.82069999999997567</v>
      </c>
    </row>
    <row r="2247" spans="12:26" s="292" customFormat="1" x14ac:dyDescent="0.2">
      <c r="L2247" s="279"/>
      <c r="M2247" s="279"/>
      <c r="N2247" s="279"/>
      <c r="O2247" s="279"/>
      <c r="P2247" s="838"/>
      <c r="Q2247" s="838"/>
      <c r="R2247" s="838"/>
      <c r="S2247" s="838"/>
      <c r="U2247" s="371"/>
      <c r="Y2247" s="371" t="s">
        <v>99</v>
      </c>
      <c r="Z2247" s="837">
        <f t="shared" si="50"/>
        <v>0.82079999999997566</v>
      </c>
    </row>
    <row r="2248" spans="12:26" s="292" customFormat="1" x14ac:dyDescent="0.2">
      <c r="L2248" s="279"/>
      <c r="M2248" s="279"/>
      <c r="N2248" s="279"/>
      <c r="O2248" s="279"/>
      <c r="P2248" s="838"/>
      <c r="Q2248" s="838"/>
      <c r="R2248" s="838"/>
      <c r="S2248" s="838"/>
      <c r="U2248" s="371"/>
      <c r="Y2248" s="371" t="s">
        <v>99</v>
      </c>
      <c r="Z2248" s="837">
        <f t="shared" si="50"/>
        <v>0.82089999999997565</v>
      </c>
    </row>
    <row r="2249" spans="12:26" s="292" customFormat="1" x14ac:dyDescent="0.2">
      <c r="L2249" s="279"/>
      <c r="M2249" s="279"/>
      <c r="N2249" s="279"/>
      <c r="O2249" s="279"/>
      <c r="P2249" s="838"/>
      <c r="Q2249" s="838"/>
      <c r="R2249" s="838"/>
      <c r="S2249" s="838"/>
      <c r="U2249" s="371"/>
      <c r="Y2249" s="371" t="s">
        <v>99</v>
      </c>
      <c r="Z2249" s="837">
        <f t="shared" si="50"/>
        <v>0.82099999999997564</v>
      </c>
    </row>
    <row r="2250" spans="12:26" s="292" customFormat="1" x14ac:dyDescent="0.2">
      <c r="L2250" s="279"/>
      <c r="M2250" s="279"/>
      <c r="N2250" s="279"/>
      <c r="O2250" s="279"/>
      <c r="P2250" s="838"/>
      <c r="Q2250" s="838"/>
      <c r="R2250" s="838"/>
      <c r="S2250" s="838"/>
      <c r="U2250" s="371"/>
      <c r="Y2250" s="371" t="s">
        <v>99</v>
      </c>
      <c r="Z2250" s="837">
        <f t="shared" si="50"/>
        <v>0.82109999999997563</v>
      </c>
    </row>
    <row r="2251" spans="12:26" s="292" customFormat="1" x14ac:dyDescent="0.2">
      <c r="L2251" s="279"/>
      <c r="M2251" s="279"/>
      <c r="N2251" s="279"/>
      <c r="O2251" s="279"/>
      <c r="P2251" s="838"/>
      <c r="Q2251" s="838"/>
      <c r="R2251" s="838"/>
      <c r="S2251" s="838"/>
      <c r="U2251" s="371"/>
      <c r="Y2251" s="371" t="s">
        <v>99</v>
      </c>
      <c r="Z2251" s="837">
        <f t="shared" si="50"/>
        <v>0.82119999999997562</v>
      </c>
    </row>
    <row r="2252" spans="12:26" s="292" customFormat="1" x14ac:dyDescent="0.2">
      <c r="L2252" s="279"/>
      <c r="M2252" s="279"/>
      <c r="N2252" s="279"/>
      <c r="O2252" s="279"/>
      <c r="P2252" s="838"/>
      <c r="Q2252" s="838"/>
      <c r="R2252" s="838"/>
      <c r="S2252" s="838"/>
      <c r="U2252" s="371"/>
      <c r="Y2252" s="371" t="s">
        <v>99</v>
      </c>
      <c r="Z2252" s="837">
        <f t="shared" si="50"/>
        <v>0.82129999999997561</v>
      </c>
    </row>
    <row r="2253" spans="12:26" s="292" customFormat="1" x14ac:dyDescent="0.2">
      <c r="L2253" s="279"/>
      <c r="M2253" s="279"/>
      <c r="N2253" s="279"/>
      <c r="O2253" s="279"/>
      <c r="P2253" s="838"/>
      <c r="Q2253" s="838"/>
      <c r="R2253" s="838"/>
      <c r="S2253" s="838"/>
      <c r="U2253" s="371"/>
      <c r="Y2253" s="371" t="s">
        <v>99</v>
      </c>
      <c r="Z2253" s="837">
        <f t="shared" si="50"/>
        <v>0.82139999999997559</v>
      </c>
    </row>
    <row r="2254" spans="12:26" s="292" customFormat="1" x14ac:dyDescent="0.2">
      <c r="L2254" s="279"/>
      <c r="M2254" s="279"/>
      <c r="N2254" s="279"/>
      <c r="O2254" s="279"/>
      <c r="P2254" s="838"/>
      <c r="Q2254" s="838"/>
      <c r="R2254" s="838"/>
      <c r="S2254" s="838"/>
      <c r="U2254" s="371"/>
      <c r="Y2254" s="371" t="s">
        <v>99</v>
      </c>
      <c r="Z2254" s="837">
        <f t="shared" si="50"/>
        <v>0.82149999999997558</v>
      </c>
    </row>
    <row r="2255" spans="12:26" s="292" customFormat="1" x14ac:dyDescent="0.2">
      <c r="L2255" s="279"/>
      <c r="M2255" s="279"/>
      <c r="N2255" s="279"/>
      <c r="O2255" s="279"/>
      <c r="P2255" s="838"/>
      <c r="Q2255" s="838"/>
      <c r="R2255" s="838"/>
      <c r="S2255" s="838"/>
      <c r="U2255" s="371"/>
      <c r="Y2255" s="371" t="s">
        <v>99</v>
      </c>
      <c r="Z2255" s="837">
        <f t="shared" si="50"/>
        <v>0.82159999999997557</v>
      </c>
    </row>
    <row r="2256" spans="12:26" s="292" customFormat="1" x14ac:dyDescent="0.2">
      <c r="L2256" s="279"/>
      <c r="M2256" s="279"/>
      <c r="N2256" s="279"/>
      <c r="O2256" s="279"/>
      <c r="P2256" s="838"/>
      <c r="Q2256" s="838"/>
      <c r="R2256" s="838"/>
      <c r="S2256" s="838"/>
      <c r="U2256" s="371"/>
      <c r="Y2256" s="371" t="s">
        <v>99</v>
      </c>
      <c r="Z2256" s="837">
        <f t="shared" si="50"/>
        <v>0.82169999999997556</v>
      </c>
    </row>
    <row r="2257" spans="12:26" s="292" customFormat="1" x14ac:dyDescent="0.2">
      <c r="L2257" s="279"/>
      <c r="M2257" s="279"/>
      <c r="N2257" s="279"/>
      <c r="O2257" s="279"/>
      <c r="P2257" s="838"/>
      <c r="Q2257" s="838"/>
      <c r="R2257" s="838"/>
      <c r="S2257" s="838"/>
      <c r="U2257" s="371"/>
      <c r="Y2257" s="371" t="s">
        <v>99</v>
      </c>
      <c r="Z2257" s="837">
        <f t="shared" si="50"/>
        <v>0.82179999999997555</v>
      </c>
    </row>
    <row r="2258" spans="12:26" s="292" customFormat="1" x14ac:dyDescent="0.2">
      <c r="L2258" s="279"/>
      <c r="M2258" s="279"/>
      <c r="N2258" s="279"/>
      <c r="O2258" s="279"/>
      <c r="P2258" s="838"/>
      <c r="Q2258" s="838"/>
      <c r="R2258" s="838"/>
      <c r="S2258" s="838"/>
      <c r="U2258" s="371"/>
      <c r="Y2258" s="371" t="s">
        <v>99</v>
      </c>
      <c r="Z2258" s="837">
        <f t="shared" si="50"/>
        <v>0.82189999999997554</v>
      </c>
    </row>
    <row r="2259" spans="12:26" s="292" customFormat="1" x14ac:dyDescent="0.2">
      <c r="L2259" s="279"/>
      <c r="M2259" s="279"/>
      <c r="N2259" s="279"/>
      <c r="O2259" s="279"/>
      <c r="P2259" s="838"/>
      <c r="Q2259" s="838"/>
      <c r="R2259" s="838"/>
      <c r="S2259" s="838"/>
      <c r="U2259" s="371"/>
      <c r="Y2259" s="371" t="s">
        <v>99</v>
      </c>
      <c r="Z2259" s="837">
        <f t="shared" si="50"/>
        <v>0.82199999999997553</v>
      </c>
    </row>
    <row r="2260" spans="12:26" s="292" customFormat="1" x14ac:dyDescent="0.2">
      <c r="L2260" s="279"/>
      <c r="M2260" s="279"/>
      <c r="N2260" s="279"/>
      <c r="O2260" s="279"/>
      <c r="P2260" s="838"/>
      <c r="Q2260" s="838"/>
      <c r="R2260" s="838"/>
      <c r="S2260" s="838"/>
      <c r="U2260" s="371"/>
      <c r="Y2260" s="371" t="s">
        <v>99</v>
      </c>
      <c r="Z2260" s="837">
        <f t="shared" si="50"/>
        <v>0.82209999999997552</v>
      </c>
    </row>
    <row r="2261" spans="12:26" s="292" customFormat="1" x14ac:dyDescent="0.2">
      <c r="L2261" s="279"/>
      <c r="M2261" s="279"/>
      <c r="N2261" s="279"/>
      <c r="O2261" s="279"/>
      <c r="P2261" s="838"/>
      <c r="Q2261" s="838"/>
      <c r="R2261" s="838"/>
      <c r="S2261" s="838"/>
      <c r="U2261" s="371"/>
      <c r="Y2261" s="371" t="s">
        <v>99</v>
      </c>
      <c r="Z2261" s="837">
        <f t="shared" si="50"/>
        <v>0.82219999999997551</v>
      </c>
    </row>
    <row r="2262" spans="12:26" s="292" customFormat="1" x14ac:dyDescent="0.2">
      <c r="L2262" s="279"/>
      <c r="M2262" s="279"/>
      <c r="N2262" s="279"/>
      <c r="O2262" s="279"/>
      <c r="P2262" s="838"/>
      <c r="Q2262" s="838"/>
      <c r="R2262" s="838"/>
      <c r="S2262" s="838"/>
      <c r="U2262" s="371"/>
      <c r="Y2262" s="371" t="s">
        <v>99</v>
      </c>
      <c r="Z2262" s="837">
        <f t="shared" si="50"/>
        <v>0.82229999999997549</v>
      </c>
    </row>
    <row r="2263" spans="12:26" s="292" customFormat="1" x14ac:dyDescent="0.2">
      <c r="L2263" s="279"/>
      <c r="M2263" s="279"/>
      <c r="N2263" s="279"/>
      <c r="O2263" s="279"/>
      <c r="P2263" s="838"/>
      <c r="Q2263" s="838"/>
      <c r="R2263" s="838"/>
      <c r="S2263" s="838"/>
      <c r="U2263" s="371"/>
      <c r="Y2263" s="371" t="s">
        <v>99</v>
      </c>
      <c r="Z2263" s="837">
        <f t="shared" si="50"/>
        <v>0.82239999999997548</v>
      </c>
    </row>
    <row r="2264" spans="12:26" s="292" customFormat="1" x14ac:dyDescent="0.2">
      <c r="L2264" s="279"/>
      <c r="M2264" s="279"/>
      <c r="N2264" s="279"/>
      <c r="O2264" s="279"/>
      <c r="P2264" s="838"/>
      <c r="Q2264" s="838"/>
      <c r="R2264" s="838"/>
      <c r="S2264" s="838"/>
      <c r="U2264" s="371"/>
      <c r="Y2264" s="371" t="s">
        <v>99</v>
      </c>
      <c r="Z2264" s="837">
        <f t="shared" si="50"/>
        <v>0.82249999999997547</v>
      </c>
    </row>
    <row r="2265" spans="12:26" s="292" customFormat="1" x14ac:dyDescent="0.2">
      <c r="L2265" s="279"/>
      <c r="M2265" s="279"/>
      <c r="N2265" s="279"/>
      <c r="O2265" s="279"/>
      <c r="P2265" s="838"/>
      <c r="Q2265" s="838"/>
      <c r="R2265" s="838"/>
      <c r="S2265" s="838"/>
      <c r="U2265" s="371"/>
      <c r="Y2265" s="371" t="s">
        <v>99</v>
      </c>
      <c r="Z2265" s="837">
        <f t="shared" si="50"/>
        <v>0.82259999999997546</v>
      </c>
    </row>
    <row r="2266" spans="12:26" s="292" customFormat="1" x14ac:dyDescent="0.2">
      <c r="L2266" s="279"/>
      <c r="M2266" s="279"/>
      <c r="N2266" s="279"/>
      <c r="O2266" s="279"/>
      <c r="P2266" s="838"/>
      <c r="Q2266" s="838"/>
      <c r="R2266" s="838"/>
      <c r="S2266" s="838"/>
      <c r="U2266" s="371"/>
      <c r="Y2266" s="371" t="s">
        <v>99</v>
      </c>
      <c r="Z2266" s="837">
        <f t="shared" si="50"/>
        <v>0.82269999999997545</v>
      </c>
    </row>
    <row r="2267" spans="12:26" s="292" customFormat="1" x14ac:dyDescent="0.2">
      <c r="L2267" s="279"/>
      <c r="M2267" s="279"/>
      <c r="N2267" s="279"/>
      <c r="O2267" s="279"/>
      <c r="P2267" s="838"/>
      <c r="Q2267" s="838"/>
      <c r="R2267" s="838"/>
      <c r="S2267" s="838"/>
      <c r="U2267" s="371"/>
      <c r="Y2267" s="371" t="s">
        <v>99</v>
      </c>
      <c r="Z2267" s="837">
        <f t="shared" si="50"/>
        <v>0.82279999999997544</v>
      </c>
    </row>
    <row r="2268" spans="12:26" s="292" customFormat="1" x14ac:dyDescent="0.2">
      <c r="L2268" s="279"/>
      <c r="M2268" s="279"/>
      <c r="N2268" s="279"/>
      <c r="O2268" s="279"/>
      <c r="P2268" s="838"/>
      <c r="Q2268" s="838"/>
      <c r="R2268" s="838"/>
      <c r="S2268" s="838"/>
      <c r="U2268" s="371"/>
      <c r="Y2268" s="371" t="s">
        <v>99</v>
      </c>
      <c r="Z2268" s="837">
        <f t="shared" si="50"/>
        <v>0.82289999999997543</v>
      </c>
    </row>
    <row r="2269" spans="12:26" s="292" customFormat="1" x14ac:dyDescent="0.2">
      <c r="L2269" s="279"/>
      <c r="M2269" s="279"/>
      <c r="N2269" s="279"/>
      <c r="O2269" s="279"/>
      <c r="P2269" s="838"/>
      <c r="Q2269" s="838"/>
      <c r="R2269" s="838"/>
      <c r="S2269" s="838"/>
      <c r="U2269" s="371"/>
      <c r="Y2269" s="371" t="s">
        <v>99</v>
      </c>
      <c r="Z2269" s="837">
        <f t="shared" si="50"/>
        <v>0.82299999999997542</v>
      </c>
    </row>
    <row r="2270" spans="12:26" s="292" customFormat="1" x14ac:dyDescent="0.2">
      <c r="L2270" s="279"/>
      <c r="M2270" s="279"/>
      <c r="N2270" s="279"/>
      <c r="O2270" s="279"/>
      <c r="P2270" s="838"/>
      <c r="Q2270" s="838"/>
      <c r="R2270" s="838"/>
      <c r="S2270" s="838"/>
      <c r="U2270" s="371"/>
      <c r="Y2270" s="371" t="s">
        <v>99</v>
      </c>
      <c r="Z2270" s="837">
        <f t="shared" si="50"/>
        <v>0.82309999999997541</v>
      </c>
    </row>
    <row r="2271" spans="12:26" s="292" customFormat="1" x14ac:dyDescent="0.2">
      <c r="L2271" s="279"/>
      <c r="M2271" s="279"/>
      <c r="N2271" s="279"/>
      <c r="O2271" s="279"/>
      <c r="P2271" s="838"/>
      <c r="Q2271" s="838"/>
      <c r="R2271" s="838"/>
      <c r="S2271" s="838"/>
      <c r="U2271" s="371"/>
      <c r="Y2271" s="371" t="s">
        <v>99</v>
      </c>
      <c r="Z2271" s="837">
        <f t="shared" si="50"/>
        <v>0.8231999999999754</v>
      </c>
    </row>
    <row r="2272" spans="12:26" s="292" customFormat="1" x14ac:dyDescent="0.2">
      <c r="L2272" s="279"/>
      <c r="M2272" s="279"/>
      <c r="N2272" s="279"/>
      <c r="O2272" s="279"/>
      <c r="P2272" s="838"/>
      <c r="Q2272" s="838"/>
      <c r="R2272" s="838"/>
      <c r="S2272" s="838"/>
      <c r="U2272" s="371"/>
      <c r="Y2272" s="371" t="s">
        <v>99</v>
      </c>
      <c r="Z2272" s="837">
        <f t="shared" si="50"/>
        <v>0.82329999999997538</v>
      </c>
    </row>
    <row r="2273" spans="12:26" s="292" customFormat="1" x14ac:dyDescent="0.2">
      <c r="L2273" s="279"/>
      <c r="M2273" s="279"/>
      <c r="N2273" s="279"/>
      <c r="O2273" s="279"/>
      <c r="P2273" s="838"/>
      <c r="Q2273" s="838"/>
      <c r="R2273" s="838"/>
      <c r="S2273" s="838"/>
      <c r="U2273" s="371"/>
      <c r="Y2273" s="371" t="s">
        <v>99</v>
      </c>
      <c r="Z2273" s="837">
        <f t="shared" si="50"/>
        <v>0.82339999999997537</v>
      </c>
    </row>
    <row r="2274" spans="12:26" s="292" customFormat="1" x14ac:dyDescent="0.2">
      <c r="L2274" s="279"/>
      <c r="M2274" s="279"/>
      <c r="N2274" s="279"/>
      <c r="O2274" s="279"/>
      <c r="P2274" s="838"/>
      <c r="Q2274" s="838"/>
      <c r="R2274" s="838"/>
      <c r="S2274" s="838"/>
      <c r="U2274" s="371"/>
      <c r="Y2274" s="371" t="s">
        <v>99</v>
      </c>
      <c r="Z2274" s="837">
        <f t="shared" si="50"/>
        <v>0.82349999999997536</v>
      </c>
    </row>
    <row r="2275" spans="12:26" s="292" customFormat="1" x14ac:dyDescent="0.2">
      <c r="L2275" s="279"/>
      <c r="M2275" s="279"/>
      <c r="N2275" s="279"/>
      <c r="O2275" s="279"/>
      <c r="P2275" s="838"/>
      <c r="Q2275" s="838"/>
      <c r="R2275" s="838"/>
      <c r="S2275" s="838"/>
      <c r="U2275" s="371"/>
      <c r="Y2275" s="371" t="s">
        <v>99</v>
      </c>
      <c r="Z2275" s="837">
        <f t="shared" si="50"/>
        <v>0.82359999999997535</v>
      </c>
    </row>
    <row r="2276" spans="12:26" s="292" customFormat="1" x14ac:dyDescent="0.2">
      <c r="L2276" s="279"/>
      <c r="M2276" s="279"/>
      <c r="N2276" s="279"/>
      <c r="O2276" s="279"/>
      <c r="P2276" s="838"/>
      <c r="Q2276" s="838"/>
      <c r="R2276" s="838"/>
      <c r="S2276" s="838"/>
      <c r="U2276" s="371"/>
      <c r="Y2276" s="371" t="s">
        <v>99</v>
      </c>
      <c r="Z2276" s="837">
        <f t="shared" si="50"/>
        <v>0.82369999999997534</v>
      </c>
    </row>
    <row r="2277" spans="12:26" s="292" customFormat="1" x14ac:dyDescent="0.2">
      <c r="L2277" s="279"/>
      <c r="M2277" s="279"/>
      <c r="N2277" s="279"/>
      <c r="O2277" s="279"/>
      <c r="P2277" s="838"/>
      <c r="Q2277" s="838"/>
      <c r="R2277" s="838"/>
      <c r="S2277" s="838"/>
      <c r="U2277" s="371"/>
      <c r="Y2277" s="371" t="s">
        <v>99</v>
      </c>
      <c r="Z2277" s="837">
        <f t="shared" si="50"/>
        <v>0.82379999999997533</v>
      </c>
    </row>
    <row r="2278" spans="12:26" s="292" customFormat="1" x14ac:dyDescent="0.2">
      <c r="L2278" s="279"/>
      <c r="M2278" s="279"/>
      <c r="N2278" s="279"/>
      <c r="O2278" s="279"/>
      <c r="P2278" s="838"/>
      <c r="Q2278" s="838"/>
      <c r="R2278" s="838"/>
      <c r="S2278" s="838"/>
      <c r="U2278" s="371"/>
      <c r="Y2278" s="371" t="s">
        <v>99</v>
      </c>
      <c r="Z2278" s="837">
        <f t="shared" si="50"/>
        <v>0.82389999999997532</v>
      </c>
    </row>
    <row r="2279" spans="12:26" s="292" customFormat="1" x14ac:dyDescent="0.2">
      <c r="L2279" s="279"/>
      <c r="M2279" s="279"/>
      <c r="N2279" s="279"/>
      <c r="O2279" s="279"/>
      <c r="P2279" s="838"/>
      <c r="Q2279" s="838"/>
      <c r="R2279" s="838"/>
      <c r="S2279" s="838"/>
      <c r="U2279" s="371"/>
      <c r="Y2279" s="371" t="s">
        <v>99</v>
      </c>
      <c r="Z2279" s="837">
        <f t="shared" si="50"/>
        <v>0.82399999999997531</v>
      </c>
    </row>
    <row r="2280" spans="12:26" s="292" customFormat="1" x14ac:dyDescent="0.2">
      <c r="L2280" s="279"/>
      <c r="M2280" s="279"/>
      <c r="N2280" s="279"/>
      <c r="O2280" s="279"/>
      <c r="P2280" s="838"/>
      <c r="Q2280" s="838"/>
      <c r="R2280" s="838"/>
      <c r="S2280" s="838"/>
      <c r="U2280" s="371"/>
      <c r="Y2280" s="371" t="s">
        <v>99</v>
      </c>
      <c r="Z2280" s="837">
        <f t="shared" si="50"/>
        <v>0.8240999999999753</v>
      </c>
    </row>
    <row r="2281" spans="12:26" s="292" customFormat="1" x14ac:dyDescent="0.2">
      <c r="L2281" s="279"/>
      <c r="M2281" s="279"/>
      <c r="N2281" s="279"/>
      <c r="O2281" s="279"/>
      <c r="P2281" s="838"/>
      <c r="Q2281" s="838"/>
      <c r="R2281" s="838"/>
      <c r="S2281" s="838"/>
      <c r="U2281" s="371"/>
      <c r="Y2281" s="371" t="s">
        <v>99</v>
      </c>
      <c r="Z2281" s="837">
        <f t="shared" ref="Z2281:Z2344" si="51">SUM(Z2280+0.01%)</f>
        <v>0.82419999999997529</v>
      </c>
    </row>
    <row r="2282" spans="12:26" s="292" customFormat="1" x14ac:dyDescent="0.2">
      <c r="L2282" s="279"/>
      <c r="M2282" s="279"/>
      <c r="N2282" s="279"/>
      <c r="O2282" s="279"/>
      <c r="P2282" s="838"/>
      <c r="Q2282" s="838"/>
      <c r="R2282" s="838"/>
      <c r="S2282" s="838"/>
      <c r="U2282" s="371"/>
      <c r="Y2282" s="371" t="s">
        <v>99</v>
      </c>
      <c r="Z2282" s="837">
        <f t="shared" si="51"/>
        <v>0.82429999999997527</v>
      </c>
    </row>
    <row r="2283" spans="12:26" s="292" customFormat="1" x14ac:dyDescent="0.2">
      <c r="L2283" s="279"/>
      <c r="M2283" s="279"/>
      <c r="N2283" s="279"/>
      <c r="O2283" s="279"/>
      <c r="P2283" s="838"/>
      <c r="Q2283" s="838"/>
      <c r="R2283" s="838"/>
      <c r="S2283" s="838"/>
      <c r="U2283" s="371"/>
      <c r="Y2283" s="371" t="s">
        <v>99</v>
      </c>
      <c r="Z2283" s="837">
        <f t="shared" si="51"/>
        <v>0.82439999999997526</v>
      </c>
    </row>
    <row r="2284" spans="12:26" s="292" customFormat="1" x14ac:dyDescent="0.2">
      <c r="L2284" s="279"/>
      <c r="M2284" s="279"/>
      <c r="N2284" s="279"/>
      <c r="O2284" s="279"/>
      <c r="P2284" s="838"/>
      <c r="Q2284" s="838"/>
      <c r="R2284" s="838"/>
      <c r="S2284" s="838"/>
      <c r="U2284" s="371"/>
      <c r="Y2284" s="371" t="s">
        <v>99</v>
      </c>
      <c r="Z2284" s="837">
        <f t="shared" si="51"/>
        <v>0.82449999999997525</v>
      </c>
    </row>
    <row r="2285" spans="12:26" s="292" customFormat="1" x14ac:dyDescent="0.2">
      <c r="L2285" s="279"/>
      <c r="M2285" s="279"/>
      <c r="N2285" s="279"/>
      <c r="O2285" s="279"/>
      <c r="P2285" s="838"/>
      <c r="Q2285" s="838"/>
      <c r="R2285" s="838"/>
      <c r="S2285" s="838"/>
      <c r="U2285" s="371"/>
      <c r="Y2285" s="371" t="s">
        <v>99</v>
      </c>
      <c r="Z2285" s="837">
        <f t="shared" si="51"/>
        <v>0.82459999999997524</v>
      </c>
    </row>
    <row r="2286" spans="12:26" s="292" customFormat="1" x14ac:dyDescent="0.2">
      <c r="L2286" s="279"/>
      <c r="M2286" s="279"/>
      <c r="N2286" s="279"/>
      <c r="O2286" s="279"/>
      <c r="P2286" s="838"/>
      <c r="Q2286" s="838"/>
      <c r="R2286" s="838"/>
      <c r="S2286" s="838"/>
      <c r="U2286" s="371"/>
      <c r="Y2286" s="371" t="s">
        <v>99</v>
      </c>
      <c r="Z2286" s="837">
        <f t="shared" si="51"/>
        <v>0.82469999999997523</v>
      </c>
    </row>
    <row r="2287" spans="12:26" s="292" customFormat="1" x14ac:dyDescent="0.2">
      <c r="L2287" s="279"/>
      <c r="M2287" s="279"/>
      <c r="N2287" s="279"/>
      <c r="O2287" s="279"/>
      <c r="P2287" s="838"/>
      <c r="Q2287" s="838"/>
      <c r="R2287" s="838"/>
      <c r="S2287" s="838"/>
      <c r="U2287" s="371"/>
      <c r="Y2287" s="371" t="s">
        <v>99</v>
      </c>
      <c r="Z2287" s="837">
        <f t="shared" si="51"/>
        <v>0.82479999999997522</v>
      </c>
    </row>
    <row r="2288" spans="12:26" s="292" customFormat="1" x14ac:dyDescent="0.2">
      <c r="L2288" s="279"/>
      <c r="M2288" s="279"/>
      <c r="N2288" s="279"/>
      <c r="O2288" s="279"/>
      <c r="P2288" s="838"/>
      <c r="Q2288" s="838"/>
      <c r="R2288" s="838"/>
      <c r="S2288" s="838"/>
      <c r="U2288" s="371"/>
      <c r="Y2288" s="371" t="s">
        <v>99</v>
      </c>
      <c r="Z2288" s="837">
        <f t="shared" si="51"/>
        <v>0.82489999999997521</v>
      </c>
    </row>
    <row r="2289" spans="12:26" s="292" customFormat="1" x14ac:dyDescent="0.2">
      <c r="L2289" s="279"/>
      <c r="M2289" s="279"/>
      <c r="N2289" s="279"/>
      <c r="O2289" s="279"/>
      <c r="P2289" s="838"/>
      <c r="Q2289" s="838"/>
      <c r="R2289" s="838"/>
      <c r="S2289" s="838"/>
      <c r="U2289" s="371"/>
      <c r="Y2289" s="371" t="s">
        <v>99</v>
      </c>
      <c r="Z2289" s="837">
        <f t="shared" si="51"/>
        <v>0.8249999999999752</v>
      </c>
    </row>
    <row r="2290" spans="12:26" s="292" customFormat="1" x14ac:dyDescent="0.2">
      <c r="L2290" s="279"/>
      <c r="M2290" s="279"/>
      <c r="N2290" s="279"/>
      <c r="O2290" s="279"/>
      <c r="P2290" s="838"/>
      <c r="Q2290" s="838"/>
      <c r="R2290" s="838"/>
      <c r="S2290" s="838"/>
      <c r="U2290" s="371"/>
      <c r="Y2290" s="371" t="s">
        <v>99</v>
      </c>
      <c r="Z2290" s="837">
        <f t="shared" si="51"/>
        <v>0.82509999999997519</v>
      </c>
    </row>
    <row r="2291" spans="12:26" s="292" customFormat="1" x14ac:dyDescent="0.2">
      <c r="L2291" s="279"/>
      <c r="M2291" s="279"/>
      <c r="N2291" s="279"/>
      <c r="O2291" s="279"/>
      <c r="P2291" s="838"/>
      <c r="Q2291" s="838"/>
      <c r="R2291" s="838"/>
      <c r="S2291" s="838"/>
      <c r="U2291" s="371"/>
      <c r="Y2291" s="371" t="s">
        <v>99</v>
      </c>
      <c r="Z2291" s="837">
        <f t="shared" si="51"/>
        <v>0.82519999999997518</v>
      </c>
    </row>
    <row r="2292" spans="12:26" s="292" customFormat="1" x14ac:dyDescent="0.2">
      <c r="L2292" s="279"/>
      <c r="M2292" s="279"/>
      <c r="N2292" s="279"/>
      <c r="O2292" s="279"/>
      <c r="P2292" s="838"/>
      <c r="Q2292" s="838"/>
      <c r="R2292" s="838"/>
      <c r="S2292" s="838"/>
      <c r="U2292" s="371"/>
      <c r="Y2292" s="371" t="s">
        <v>99</v>
      </c>
      <c r="Z2292" s="837">
        <f t="shared" si="51"/>
        <v>0.82529999999997516</v>
      </c>
    </row>
    <row r="2293" spans="12:26" s="292" customFormat="1" x14ac:dyDescent="0.2">
      <c r="L2293" s="279"/>
      <c r="M2293" s="279"/>
      <c r="N2293" s="279"/>
      <c r="O2293" s="279"/>
      <c r="P2293" s="838"/>
      <c r="Q2293" s="838"/>
      <c r="R2293" s="838"/>
      <c r="S2293" s="838"/>
      <c r="U2293" s="371"/>
      <c r="Y2293" s="371" t="s">
        <v>99</v>
      </c>
      <c r="Z2293" s="837">
        <f t="shared" si="51"/>
        <v>0.82539999999997515</v>
      </c>
    </row>
    <row r="2294" spans="12:26" s="292" customFormat="1" x14ac:dyDescent="0.2">
      <c r="L2294" s="279"/>
      <c r="M2294" s="279"/>
      <c r="N2294" s="279"/>
      <c r="O2294" s="279"/>
      <c r="P2294" s="838"/>
      <c r="Q2294" s="838"/>
      <c r="R2294" s="838"/>
      <c r="S2294" s="838"/>
      <c r="U2294" s="371"/>
      <c r="Y2294" s="371" t="s">
        <v>99</v>
      </c>
      <c r="Z2294" s="837">
        <f t="shared" si="51"/>
        <v>0.82549999999997514</v>
      </c>
    </row>
    <row r="2295" spans="12:26" s="292" customFormat="1" x14ac:dyDescent="0.2">
      <c r="L2295" s="279"/>
      <c r="M2295" s="279"/>
      <c r="N2295" s="279"/>
      <c r="O2295" s="279"/>
      <c r="P2295" s="838"/>
      <c r="Q2295" s="838"/>
      <c r="R2295" s="838"/>
      <c r="S2295" s="838"/>
      <c r="U2295" s="371"/>
      <c r="Y2295" s="371" t="s">
        <v>99</v>
      </c>
      <c r="Z2295" s="837">
        <f t="shared" si="51"/>
        <v>0.82559999999997513</v>
      </c>
    </row>
    <row r="2296" spans="12:26" s="292" customFormat="1" x14ac:dyDescent="0.2">
      <c r="L2296" s="279"/>
      <c r="M2296" s="279"/>
      <c r="N2296" s="279"/>
      <c r="O2296" s="279"/>
      <c r="P2296" s="838"/>
      <c r="Q2296" s="838"/>
      <c r="R2296" s="838"/>
      <c r="S2296" s="838"/>
      <c r="U2296" s="371"/>
      <c r="Y2296" s="371" t="s">
        <v>99</v>
      </c>
      <c r="Z2296" s="837">
        <f t="shared" si="51"/>
        <v>0.82569999999997512</v>
      </c>
    </row>
    <row r="2297" spans="12:26" s="292" customFormat="1" x14ac:dyDescent="0.2">
      <c r="L2297" s="279"/>
      <c r="M2297" s="279"/>
      <c r="N2297" s="279"/>
      <c r="O2297" s="279"/>
      <c r="P2297" s="838"/>
      <c r="Q2297" s="838"/>
      <c r="R2297" s="838"/>
      <c r="S2297" s="838"/>
      <c r="U2297" s="371"/>
      <c r="Y2297" s="371" t="s">
        <v>99</v>
      </c>
      <c r="Z2297" s="837">
        <f t="shared" si="51"/>
        <v>0.82579999999997511</v>
      </c>
    </row>
    <row r="2298" spans="12:26" s="292" customFormat="1" x14ac:dyDescent="0.2">
      <c r="L2298" s="279"/>
      <c r="M2298" s="279"/>
      <c r="N2298" s="279"/>
      <c r="O2298" s="279"/>
      <c r="P2298" s="838"/>
      <c r="Q2298" s="838"/>
      <c r="R2298" s="838"/>
      <c r="S2298" s="838"/>
      <c r="U2298" s="371"/>
      <c r="Y2298" s="371" t="s">
        <v>99</v>
      </c>
      <c r="Z2298" s="837">
        <f t="shared" si="51"/>
        <v>0.8258999999999751</v>
      </c>
    </row>
    <row r="2299" spans="12:26" s="292" customFormat="1" x14ac:dyDescent="0.2">
      <c r="L2299" s="279"/>
      <c r="M2299" s="279"/>
      <c r="N2299" s="279"/>
      <c r="O2299" s="279"/>
      <c r="P2299" s="838"/>
      <c r="Q2299" s="838"/>
      <c r="R2299" s="838"/>
      <c r="S2299" s="838"/>
      <c r="U2299" s="371"/>
      <c r="Y2299" s="371" t="s">
        <v>99</v>
      </c>
      <c r="Z2299" s="837">
        <f t="shared" si="51"/>
        <v>0.82599999999997509</v>
      </c>
    </row>
    <row r="2300" spans="12:26" s="292" customFormat="1" x14ac:dyDescent="0.2">
      <c r="L2300" s="279"/>
      <c r="M2300" s="279"/>
      <c r="N2300" s="279"/>
      <c r="O2300" s="279"/>
      <c r="P2300" s="838"/>
      <c r="Q2300" s="838"/>
      <c r="R2300" s="838"/>
      <c r="S2300" s="838"/>
      <c r="U2300" s="371"/>
      <c r="Y2300" s="371" t="s">
        <v>99</v>
      </c>
      <c r="Z2300" s="837">
        <f t="shared" si="51"/>
        <v>0.82609999999997508</v>
      </c>
    </row>
    <row r="2301" spans="12:26" s="292" customFormat="1" x14ac:dyDescent="0.2">
      <c r="L2301" s="279"/>
      <c r="M2301" s="279"/>
      <c r="N2301" s="279"/>
      <c r="O2301" s="279"/>
      <c r="P2301" s="838"/>
      <c r="Q2301" s="838"/>
      <c r="R2301" s="838"/>
      <c r="S2301" s="838"/>
      <c r="U2301" s="371"/>
      <c r="Y2301" s="371" t="s">
        <v>99</v>
      </c>
      <c r="Z2301" s="837">
        <f t="shared" si="51"/>
        <v>0.82619999999997507</v>
      </c>
    </row>
    <row r="2302" spans="12:26" s="292" customFormat="1" x14ac:dyDescent="0.2">
      <c r="L2302" s="279"/>
      <c r="M2302" s="279"/>
      <c r="N2302" s="279"/>
      <c r="O2302" s="279"/>
      <c r="P2302" s="838"/>
      <c r="Q2302" s="838"/>
      <c r="R2302" s="838"/>
      <c r="S2302" s="838"/>
      <c r="U2302" s="371"/>
      <c r="Y2302" s="371" t="s">
        <v>99</v>
      </c>
      <c r="Z2302" s="837">
        <f t="shared" si="51"/>
        <v>0.82629999999997505</v>
      </c>
    </row>
    <row r="2303" spans="12:26" s="292" customFormat="1" x14ac:dyDescent="0.2">
      <c r="L2303" s="279"/>
      <c r="M2303" s="279"/>
      <c r="N2303" s="279"/>
      <c r="O2303" s="279"/>
      <c r="P2303" s="838"/>
      <c r="Q2303" s="838"/>
      <c r="R2303" s="838"/>
      <c r="S2303" s="838"/>
      <c r="U2303" s="371"/>
      <c r="Y2303" s="371" t="s">
        <v>99</v>
      </c>
      <c r="Z2303" s="837">
        <f t="shared" si="51"/>
        <v>0.82639999999997504</v>
      </c>
    </row>
    <row r="2304" spans="12:26" s="292" customFormat="1" x14ac:dyDescent="0.2">
      <c r="L2304" s="279"/>
      <c r="M2304" s="279"/>
      <c r="N2304" s="279"/>
      <c r="O2304" s="279"/>
      <c r="P2304" s="838"/>
      <c r="Q2304" s="838"/>
      <c r="R2304" s="838"/>
      <c r="S2304" s="838"/>
      <c r="U2304" s="371"/>
      <c r="Y2304" s="371" t="s">
        <v>99</v>
      </c>
      <c r="Z2304" s="837">
        <f t="shared" si="51"/>
        <v>0.82649999999997503</v>
      </c>
    </row>
    <row r="2305" spans="12:26" s="292" customFormat="1" x14ac:dyDescent="0.2">
      <c r="L2305" s="279"/>
      <c r="M2305" s="279"/>
      <c r="N2305" s="279"/>
      <c r="O2305" s="279"/>
      <c r="P2305" s="838"/>
      <c r="Q2305" s="838"/>
      <c r="R2305" s="838"/>
      <c r="S2305" s="838"/>
      <c r="U2305" s="371"/>
      <c r="Y2305" s="371" t="s">
        <v>99</v>
      </c>
      <c r="Z2305" s="837">
        <f t="shared" si="51"/>
        <v>0.82659999999997502</v>
      </c>
    </row>
    <row r="2306" spans="12:26" s="292" customFormat="1" x14ac:dyDescent="0.2">
      <c r="L2306" s="279"/>
      <c r="M2306" s="279"/>
      <c r="N2306" s="279"/>
      <c r="O2306" s="279"/>
      <c r="P2306" s="838"/>
      <c r="Q2306" s="838"/>
      <c r="R2306" s="838"/>
      <c r="S2306" s="838"/>
      <c r="U2306" s="371"/>
      <c r="Y2306" s="371" t="s">
        <v>99</v>
      </c>
      <c r="Z2306" s="837">
        <f t="shared" si="51"/>
        <v>0.82669999999997501</v>
      </c>
    </row>
    <row r="2307" spans="12:26" s="292" customFormat="1" x14ac:dyDescent="0.2">
      <c r="L2307" s="279"/>
      <c r="M2307" s="279"/>
      <c r="N2307" s="279"/>
      <c r="O2307" s="279"/>
      <c r="P2307" s="838"/>
      <c r="Q2307" s="838"/>
      <c r="R2307" s="838"/>
      <c r="S2307" s="838"/>
      <c r="U2307" s="371"/>
      <c r="Y2307" s="371" t="s">
        <v>99</v>
      </c>
      <c r="Z2307" s="837">
        <f t="shared" si="51"/>
        <v>0.826799999999975</v>
      </c>
    </row>
    <row r="2308" spans="12:26" s="292" customFormat="1" x14ac:dyDescent="0.2">
      <c r="L2308" s="279"/>
      <c r="M2308" s="279"/>
      <c r="N2308" s="279"/>
      <c r="O2308" s="279"/>
      <c r="P2308" s="838"/>
      <c r="Q2308" s="838"/>
      <c r="R2308" s="838"/>
      <c r="S2308" s="838"/>
      <c r="U2308" s="371"/>
      <c r="Y2308" s="371" t="s">
        <v>99</v>
      </c>
      <c r="Z2308" s="837">
        <f t="shared" si="51"/>
        <v>0.82689999999997499</v>
      </c>
    </row>
    <row r="2309" spans="12:26" s="292" customFormat="1" x14ac:dyDescent="0.2">
      <c r="L2309" s="279"/>
      <c r="M2309" s="279"/>
      <c r="N2309" s="279"/>
      <c r="O2309" s="279"/>
      <c r="P2309" s="838"/>
      <c r="Q2309" s="838"/>
      <c r="R2309" s="838"/>
      <c r="S2309" s="838"/>
      <c r="U2309" s="371"/>
      <c r="Y2309" s="371" t="s">
        <v>99</v>
      </c>
      <c r="Z2309" s="837">
        <f t="shared" si="51"/>
        <v>0.82699999999997498</v>
      </c>
    </row>
    <row r="2310" spans="12:26" s="292" customFormat="1" x14ac:dyDescent="0.2">
      <c r="L2310" s="279"/>
      <c r="M2310" s="279"/>
      <c r="N2310" s="279"/>
      <c r="O2310" s="279"/>
      <c r="P2310" s="838"/>
      <c r="Q2310" s="838"/>
      <c r="R2310" s="838"/>
      <c r="S2310" s="838"/>
      <c r="U2310" s="371"/>
      <c r="Y2310" s="371" t="s">
        <v>99</v>
      </c>
      <c r="Z2310" s="837">
        <f t="shared" si="51"/>
        <v>0.82709999999997497</v>
      </c>
    </row>
    <row r="2311" spans="12:26" s="292" customFormat="1" x14ac:dyDescent="0.2">
      <c r="L2311" s="279"/>
      <c r="M2311" s="279"/>
      <c r="N2311" s="279"/>
      <c r="O2311" s="279"/>
      <c r="P2311" s="838"/>
      <c r="Q2311" s="838"/>
      <c r="R2311" s="838"/>
      <c r="S2311" s="838"/>
      <c r="U2311" s="371"/>
      <c r="Y2311" s="371" t="s">
        <v>99</v>
      </c>
      <c r="Z2311" s="837">
        <f t="shared" si="51"/>
        <v>0.82719999999997496</v>
      </c>
    </row>
    <row r="2312" spans="12:26" s="292" customFormat="1" x14ac:dyDescent="0.2">
      <c r="L2312" s="279"/>
      <c r="M2312" s="279"/>
      <c r="N2312" s="279"/>
      <c r="O2312" s="279"/>
      <c r="P2312" s="838"/>
      <c r="Q2312" s="838"/>
      <c r="R2312" s="838"/>
      <c r="S2312" s="838"/>
      <c r="U2312" s="371"/>
      <c r="Y2312" s="371" t="s">
        <v>99</v>
      </c>
      <c r="Z2312" s="837">
        <f t="shared" si="51"/>
        <v>0.82729999999997494</v>
      </c>
    </row>
    <row r="2313" spans="12:26" s="292" customFormat="1" x14ac:dyDescent="0.2">
      <c r="L2313" s="279"/>
      <c r="M2313" s="279"/>
      <c r="N2313" s="279"/>
      <c r="O2313" s="279"/>
      <c r="P2313" s="838"/>
      <c r="Q2313" s="838"/>
      <c r="R2313" s="838"/>
      <c r="S2313" s="838"/>
      <c r="U2313" s="371"/>
      <c r="Y2313" s="371" t="s">
        <v>99</v>
      </c>
      <c r="Z2313" s="837">
        <f t="shared" si="51"/>
        <v>0.82739999999997493</v>
      </c>
    </row>
    <row r="2314" spans="12:26" s="292" customFormat="1" x14ac:dyDescent="0.2">
      <c r="L2314" s="279"/>
      <c r="M2314" s="279"/>
      <c r="N2314" s="279"/>
      <c r="O2314" s="279"/>
      <c r="P2314" s="838"/>
      <c r="Q2314" s="838"/>
      <c r="R2314" s="838"/>
      <c r="S2314" s="838"/>
      <c r="U2314" s="371"/>
      <c r="Y2314" s="371" t="s">
        <v>99</v>
      </c>
      <c r="Z2314" s="837">
        <f t="shared" si="51"/>
        <v>0.82749999999997492</v>
      </c>
    </row>
    <row r="2315" spans="12:26" s="292" customFormat="1" x14ac:dyDescent="0.2">
      <c r="L2315" s="279"/>
      <c r="M2315" s="279"/>
      <c r="N2315" s="279"/>
      <c r="O2315" s="279"/>
      <c r="P2315" s="838"/>
      <c r="Q2315" s="838"/>
      <c r="R2315" s="838"/>
      <c r="S2315" s="838"/>
      <c r="U2315" s="371"/>
      <c r="Y2315" s="371" t="s">
        <v>99</v>
      </c>
      <c r="Z2315" s="837">
        <f t="shared" si="51"/>
        <v>0.82759999999997491</v>
      </c>
    </row>
    <row r="2316" spans="12:26" s="292" customFormat="1" x14ac:dyDescent="0.2">
      <c r="L2316" s="279"/>
      <c r="M2316" s="279"/>
      <c r="N2316" s="279"/>
      <c r="O2316" s="279"/>
      <c r="P2316" s="838"/>
      <c r="Q2316" s="838"/>
      <c r="R2316" s="838"/>
      <c r="S2316" s="838"/>
      <c r="U2316" s="371"/>
      <c r="Y2316" s="371" t="s">
        <v>99</v>
      </c>
      <c r="Z2316" s="837">
        <f t="shared" si="51"/>
        <v>0.8276999999999749</v>
      </c>
    </row>
    <row r="2317" spans="12:26" s="292" customFormat="1" x14ac:dyDescent="0.2">
      <c r="L2317" s="279"/>
      <c r="M2317" s="279"/>
      <c r="N2317" s="279"/>
      <c r="O2317" s="279"/>
      <c r="P2317" s="838"/>
      <c r="Q2317" s="838"/>
      <c r="R2317" s="838"/>
      <c r="S2317" s="838"/>
      <c r="U2317" s="371"/>
      <c r="Y2317" s="371" t="s">
        <v>99</v>
      </c>
      <c r="Z2317" s="837">
        <f t="shared" si="51"/>
        <v>0.82779999999997489</v>
      </c>
    </row>
    <row r="2318" spans="12:26" s="292" customFormat="1" x14ac:dyDescent="0.2">
      <c r="L2318" s="279"/>
      <c r="M2318" s="279"/>
      <c r="N2318" s="279"/>
      <c r="O2318" s="279"/>
      <c r="P2318" s="838"/>
      <c r="Q2318" s="838"/>
      <c r="R2318" s="838"/>
      <c r="S2318" s="838"/>
      <c r="U2318" s="371"/>
      <c r="Y2318" s="371" t="s">
        <v>99</v>
      </c>
      <c r="Z2318" s="837">
        <f t="shared" si="51"/>
        <v>0.82789999999997488</v>
      </c>
    </row>
    <row r="2319" spans="12:26" s="292" customFormat="1" x14ac:dyDescent="0.2">
      <c r="L2319" s="279"/>
      <c r="M2319" s="279"/>
      <c r="N2319" s="279"/>
      <c r="O2319" s="279"/>
      <c r="P2319" s="838"/>
      <c r="Q2319" s="838"/>
      <c r="R2319" s="838"/>
      <c r="S2319" s="838"/>
      <c r="U2319" s="371"/>
      <c r="Y2319" s="371" t="s">
        <v>99</v>
      </c>
      <c r="Z2319" s="837">
        <f t="shared" si="51"/>
        <v>0.82799999999997487</v>
      </c>
    </row>
    <row r="2320" spans="12:26" s="292" customFormat="1" x14ac:dyDescent="0.2">
      <c r="L2320" s="279"/>
      <c r="M2320" s="279"/>
      <c r="N2320" s="279"/>
      <c r="O2320" s="279"/>
      <c r="P2320" s="838"/>
      <c r="Q2320" s="838"/>
      <c r="R2320" s="838"/>
      <c r="S2320" s="838"/>
      <c r="U2320" s="371"/>
      <c r="Y2320" s="371" t="s">
        <v>99</v>
      </c>
      <c r="Z2320" s="837">
        <f t="shared" si="51"/>
        <v>0.82809999999997486</v>
      </c>
    </row>
    <row r="2321" spans="12:26" s="292" customFormat="1" x14ac:dyDescent="0.2">
      <c r="L2321" s="279"/>
      <c r="M2321" s="279"/>
      <c r="N2321" s="279"/>
      <c r="O2321" s="279"/>
      <c r="P2321" s="838"/>
      <c r="Q2321" s="838"/>
      <c r="R2321" s="838"/>
      <c r="S2321" s="838"/>
      <c r="U2321" s="371"/>
      <c r="Y2321" s="371" t="s">
        <v>99</v>
      </c>
      <c r="Z2321" s="837">
        <f t="shared" si="51"/>
        <v>0.82819999999997485</v>
      </c>
    </row>
    <row r="2322" spans="12:26" s="292" customFormat="1" x14ac:dyDescent="0.2">
      <c r="L2322" s="279"/>
      <c r="M2322" s="279"/>
      <c r="N2322" s="279"/>
      <c r="O2322" s="279"/>
      <c r="P2322" s="838"/>
      <c r="Q2322" s="838"/>
      <c r="R2322" s="838"/>
      <c r="S2322" s="838"/>
      <c r="U2322" s="371"/>
      <c r="Y2322" s="371" t="s">
        <v>99</v>
      </c>
      <c r="Z2322" s="837">
        <f t="shared" si="51"/>
        <v>0.82829999999997483</v>
      </c>
    </row>
    <row r="2323" spans="12:26" s="292" customFormat="1" x14ac:dyDescent="0.2">
      <c r="L2323" s="279"/>
      <c r="M2323" s="279"/>
      <c r="N2323" s="279"/>
      <c r="O2323" s="279"/>
      <c r="P2323" s="838"/>
      <c r="Q2323" s="838"/>
      <c r="R2323" s="838"/>
      <c r="S2323" s="838"/>
      <c r="U2323" s="371"/>
      <c r="Y2323" s="371" t="s">
        <v>99</v>
      </c>
      <c r="Z2323" s="837">
        <f t="shared" si="51"/>
        <v>0.82839999999997482</v>
      </c>
    </row>
    <row r="2324" spans="12:26" s="292" customFormat="1" x14ac:dyDescent="0.2">
      <c r="L2324" s="279"/>
      <c r="M2324" s="279"/>
      <c r="N2324" s="279"/>
      <c r="O2324" s="279"/>
      <c r="P2324" s="838"/>
      <c r="Q2324" s="838"/>
      <c r="R2324" s="838"/>
      <c r="S2324" s="838"/>
      <c r="U2324" s="371"/>
      <c r="Y2324" s="371" t="s">
        <v>99</v>
      </c>
      <c r="Z2324" s="837">
        <f t="shared" si="51"/>
        <v>0.82849999999997481</v>
      </c>
    </row>
    <row r="2325" spans="12:26" s="292" customFormat="1" x14ac:dyDescent="0.2">
      <c r="L2325" s="279"/>
      <c r="M2325" s="279"/>
      <c r="N2325" s="279"/>
      <c r="O2325" s="279"/>
      <c r="P2325" s="838"/>
      <c r="Q2325" s="838"/>
      <c r="R2325" s="838"/>
      <c r="S2325" s="838"/>
      <c r="U2325" s="371"/>
      <c r="Y2325" s="371" t="s">
        <v>99</v>
      </c>
      <c r="Z2325" s="837">
        <f t="shared" si="51"/>
        <v>0.8285999999999748</v>
      </c>
    </row>
    <row r="2326" spans="12:26" s="292" customFormat="1" x14ac:dyDescent="0.2">
      <c r="L2326" s="279"/>
      <c r="M2326" s="279"/>
      <c r="N2326" s="279"/>
      <c r="O2326" s="279"/>
      <c r="P2326" s="838"/>
      <c r="Q2326" s="838"/>
      <c r="R2326" s="838"/>
      <c r="S2326" s="838"/>
      <c r="U2326" s="371"/>
      <c r="Y2326" s="371" t="s">
        <v>99</v>
      </c>
      <c r="Z2326" s="837">
        <f t="shared" si="51"/>
        <v>0.82869999999997479</v>
      </c>
    </row>
    <row r="2327" spans="12:26" s="292" customFormat="1" x14ac:dyDescent="0.2">
      <c r="L2327" s="279"/>
      <c r="M2327" s="279"/>
      <c r="N2327" s="279"/>
      <c r="O2327" s="279"/>
      <c r="P2327" s="838"/>
      <c r="Q2327" s="838"/>
      <c r="R2327" s="838"/>
      <c r="S2327" s="838"/>
      <c r="U2327" s="371"/>
      <c r="Y2327" s="371" t="s">
        <v>99</v>
      </c>
      <c r="Z2327" s="837">
        <f t="shared" si="51"/>
        <v>0.82879999999997478</v>
      </c>
    </row>
    <row r="2328" spans="12:26" s="292" customFormat="1" x14ac:dyDescent="0.2">
      <c r="L2328" s="279"/>
      <c r="M2328" s="279"/>
      <c r="N2328" s="279"/>
      <c r="O2328" s="279"/>
      <c r="P2328" s="838"/>
      <c r="Q2328" s="838"/>
      <c r="R2328" s="838"/>
      <c r="S2328" s="838"/>
      <c r="U2328" s="371"/>
      <c r="Y2328" s="371" t="s">
        <v>99</v>
      </c>
      <c r="Z2328" s="837">
        <f t="shared" si="51"/>
        <v>0.82889999999997477</v>
      </c>
    </row>
    <row r="2329" spans="12:26" s="292" customFormat="1" x14ac:dyDescent="0.2">
      <c r="L2329" s="279"/>
      <c r="M2329" s="279"/>
      <c r="N2329" s="279"/>
      <c r="O2329" s="279"/>
      <c r="P2329" s="838"/>
      <c r="Q2329" s="838"/>
      <c r="R2329" s="838"/>
      <c r="S2329" s="838"/>
      <c r="U2329" s="371"/>
      <c r="Y2329" s="371" t="s">
        <v>99</v>
      </c>
      <c r="Z2329" s="837">
        <f t="shared" si="51"/>
        <v>0.82899999999997476</v>
      </c>
    </row>
    <row r="2330" spans="12:26" s="292" customFormat="1" x14ac:dyDescent="0.2">
      <c r="L2330" s="279"/>
      <c r="M2330" s="279"/>
      <c r="N2330" s="279"/>
      <c r="O2330" s="279"/>
      <c r="P2330" s="838"/>
      <c r="Q2330" s="838"/>
      <c r="R2330" s="838"/>
      <c r="S2330" s="838"/>
      <c r="U2330" s="371"/>
      <c r="Y2330" s="371" t="s">
        <v>99</v>
      </c>
      <c r="Z2330" s="837">
        <f t="shared" si="51"/>
        <v>0.82909999999997475</v>
      </c>
    </row>
    <row r="2331" spans="12:26" s="292" customFormat="1" x14ac:dyDescent="0.2">
      <c r="L2331" s="279"/>
      <c r="M2331" s="279"/>
      <c r="N2331" s="279"/>
      <c r="O2331" s="279"/>
      <c r="P2331" s="838"/>
      <c r="Q2331" s="838"/>
      <c r="R2331" s="838"/>
      <c r="S2331" s="838"/>
      <c r="U2331" s="371"/>
      <c r="Y2331" s="371" t="s">
        <v>99</v>
      </c>
      <c r="Z2331" s="837">
        <f t="shared" si="51"/>
        <v>0.82919999999997474</v>
      </c>
    </row>
    <row r="2332" spans="12:26" s="292" customFormat="1" x14ac:dyDescent="0.2">
      <c r="L2332" s="279"/>
      <c r="M2332" s="279"/>
      <c r="N2332" s="279"/>
      <c r="O2332" s="279"/>
      <c r="P2332" s="838"/>
      <c r="Q2332" s="838"/>
      <c r="R2332" s="838"/>
      <c r="S2332" s="838"/>
      <c r="U2332" s="371"/>
      <c r="Y2332" s="371" t="s">
        <v>99</v>
      </c>
      <c r="Z2332" s="837">
        <f t="shared" si="51"/>
        <v>0.82929999999997472</v>
      </c>
    </row>
    <row r="2333" spans="12:26" s="292" customFormat="1" x14ac:dyDescent="0.2">
      <c r="L2333" s="279"/>
      <c r="M2333" s="279"/>
      <c r="N2333" s="279"/>
      <c r="O2333" s="279"/>
      <c r="P2333" s="838"/>
      <c r="Q2333" s="838"/>
      <c r="R2333" s="838"/>
      <c r="S2333" s="838"/>
      <c r="U2333" s="371"/>
      <c r="Y2333" s="371" t="s">
        <v>99</v>
      </c>
      <c r="Z2333" s="837">
        <f t="shared" si="51"/>
        <v>0.82939999999997471</v>
      </c>
    </row>
    <row r="2334" spans="12:26" s="292" customFormat="1" x14ac:dyDescent="0.2">
      <c r="L2334" s="279"/>
      <c r="M2334" s="279"/>
      <c r="N2334" s="279"/>
      <c r="O2334" s="279"/>
      <c r="P2334" s="838"/>
      <c r="Q2334" s="838"/>
      <c r="R2334" s="838"/>
      <c r="S2334" s="838"/>
      <c r="U2334" s="371"/>
      <c r="Y2334" s="371" t="s">
        <v>99</v>
      </c>
      <c r="Z2334" s="837">
        <f t="shared" si="51"/>
        <v>0.8294999999999747</v>
      </c>
    </row>
    <row r="2335" spans="12:26" s="292" customFormat="1" x14ac:dyDescent="0.2">
      <c r="L2335" s="279"/>
      <c r="M2335" s="279"/>
      <c r="N2335" s="279"/>
      <c r="O2335" s="279"/>
      <c r="P2335" s="838"/>
      <c r="Q2335" s="838"/>
      <c r="R2335" s="838"/>
      <c r="S2335" s="838"/>
      <c r="U2335" s="371"/>
      <c r="Y2335" s="371" t="s">
        <v>99</v>
      </c>
      <c r="Z2335" s="837">
        <f t="shared" si="51"/>
        <v>0.82959999999997469</v>
      </c>
    </row>
    <row r="2336" spans="12:26" s="292" customFormat="1" x14ac:dyDescent="0.2">
      <c r="L2336" s="279"/>
      <c r="M2336" s="279"/>
      <c r="N2336" s="279"/>
      <c r="O2336" s="279"/>
      <c r="P2336" s="838"/>
      <c r="Q2336" s="838"/>
      <c r="R2336" s="838"/>
      <c r="S2336" s="838"/>
      <c r="U2336" s="371"/>
      <c r="Y2336" s="371" t="s">
        <v>99</v>
      </c>
      <c r="Z2336" s="837">
        <f t="shared" si="51"/>
        <v>0.82969999999997468</v>
      </c>
    </row>
    <row r="2337" spans="12:26" s="292" customFormat="1" x14ac:dyDescent="0.2">
      <c r="L2337" s="279"/>
      <c r="M2337" s="279"/>
      <c r="N2337" s="279"/>
      <c r="O2337" s="279"/>
      <c r="P2337" s="838"/>
      <c r="Q2337" s="838"/>
      <c r="R2337" s="838"/>
      <c r="S2337" s="838"/>
      <c r="U2337" s="371"/>
      <c r="Y2337" s="371" t="s">
        <v>99</v>
      </c>
      <c r="Z2337" s="837">
        <f t="shared" si="51"/>
        <v>0.82979999999997467</v>
      </c>
    </row>
    <row r="2338" spans="12:26" s="292" customFormat="1" x14ac:dyDescent="0.2">
      <c r="L2338" s="279"/>
      <c r="M2338" s="279"/>
      <c r="N2338" s="279"/>
      <c r="O2338" s="279"/>
      <c r="P2338" s="838"/>
      <c r="Q2338" s="838"/>
      <c r="R2338" s="838"/>
      <c r="S2338" s="838"/>
      <c r="U2338" s="371"/>
      <c r="Y2338" s="371" t="s">
        <v>99</v>
      </c>
      <c r="Z2338" s="837">
        <f t="shared" si="51"/>
        <v>0.82989999999997466</v>
      </c>
    </row>
    <row r="2339" spans="12:26" s="292" customFormat="1" x14ac:dyDescent="0.2">
      <c r="L2339" s="279"/>
      <c r="M2339" s="279"/>
      <c r="N2339" s="279"/>
      <c r="O2339" s="279"/>
      <c r="P2339" s="838"/>
      <c r="Q2339" s="838"/>
      <c r="R2339" s="838"/>
      <c r="S2339" s="838"/>
      <c r="U2339" s="371"/>
      <c r="Y2339" s="371" t="s">
        <v>99</v>
      </c>
      <c r="Z2339" s="837">
        <f t="shared" si="51"/>
        <v>0.82999999999997465</v>
      </c>
    </row>
    <row r="2340" spans="12:26" s="292" customFormat="1" x14ac:dyDescent="0.2">
      <c r="L2340" s="279"/>
      <c r="M2340" s="279"/>
      <c r="N2340" s="279"/>
      <c r="O2340" s="279"/>
      <c r="P2340" s="838"/>
      <c r="Q2340" s="838"/>
      <c r="R2340" s="838"/>
      <c r="S2340" s="838"/>
      <c r="U2340" s="371"/>
      <c r="Y2340" s="371" t="s">
        <v>99</v>
      </c>
      <c r="Z2340" s="837">
        <f t="shared" si="51"/>
        <v>0.83009999999997464</v>
      </c>
    </row>
    <row r="2341" spans="12:26" s="292" customFormat="1" x14ac:dyDescent="0.2">
      <c r="L2341" s="279"/>
      <c r="M2341" s="279"/>
      <c r="N2341" s="279"/>
      <c r="O2341" s="279"/>
      <c r="P2341" s="838"/>
      <c r="Q2341" s="838"/>
      <c r="R2341" s="838"/>
      <c r="S2341" s="838"/>
      <c r="U2341" s="371"/>
      <c r="Y2341" s="371" t="s">
        <v>99</v>
      </c>
      <c r="Z2341" s="837">
        <f t="shared" si="51"/>
        <v>0.83019999999997462</v>
      </c>
    </row>
    <row r="2342" spans="12:26" s="292" customFormat="1" x14ac:dyDescent="0.2">
      <c r="L2342" s="279"/>
      <c r="M2342" s="279"/>
      <c r="N2342" s="279"/>
      <c r="O2342" s="279"/>
      <c r="P2342" s="838"/>
      <c r="Q2342" s="838"/>
      <c r="R2342" s="838"/>
      <c r="S2342" s="838"/>
      <c r="U2342" s="371"/>
      <c r="Y2342" s="371" t="s">
        <v>99</v>
      </c>
      <c r="Z2342" s="837">
        <f t="shared" si="51"/>
        <v>0.83029999999997461</v>
      </c>
    </row>
    <row r="2343" spans="12:26" s="292" customFormat="1" x14ac:dyDescent="0.2">
      <c r="L2343" s="279"/>
      <c r="M2343" s="279"/>
      <c r="N2343" s="279"/>
      <c r="O2343" s="279"/>
      <c r="P2343" s="838"/>
      <c r="Q2343" s="838"/>
      <c r="R2343" s="838"/>
      <c r="S2343" s="838"/>
      <c r="U2343" s="371"/>
      <c r="Y2343" s="371" t="s">
        <v>99</v>
      </c>
      <c r="Z2343" s="837">
        <f t="shared" si="51"/>
        <v>0.8303999999999746</v>
      </c>
    </row>
    <row r="2344" spans="12:26" s="292" customFormat="1" x14ac:dyDescent="0.2">
      <c r="L2344" s="279"/>
      <c r="M2344" s="279"/>
      <c r="N2344" s="279"/>
      <c r="O2344" s="279"/>
      <c r="P2344" s="838"/>
      <c r="Q2344" s="838"/>
      <c r="R2344" s="838"/>
      <c r="S2344" s="838"/>
      <c r="U2344" s="371"/>
      <c r="Y2344" s="371" t="s">
        <v>99</v>
      </c>
      <c r="Z2344" s="837">
        <f t="shared" si="51"/>
        <v>0.83049999999997459</v>
      </c>
    </row>
    <row r="2345" spans="12:26" s="292" customFormat="1" x14ac:dyDescent="0.2">
      <c r="L2345" s="279"/>
      <c r="M2345" s="279"/>
      <c r="N2345" s="279"/>
      <c r="O2345" s="279"/>
      <c r="P2345" s="838"/>
      <c r="Q2345" s="838"/>
      <c r="R2345" s="838"/>
      <c r="S2345" s="838"/>
      <c r="U2345" s="371"/>
      <c r="Y2345" s="371" t="s">
        <v>99</v>
      </c>
      <c r="Z2345" s="837">
        <f t="shared" ref="Z2345:Z2408" si="52">SUM(Z2344+0.01%)</f>
        <v>0.83059999999997458</v>
      </c>
    </row>
    <row r="2346" spans="12:26" s="292" customFormat="1" x14ac:dyDescent="0.2">
      <c r="L2346" s="279"/>
      <c r="M2346" s="279"/>
      <c r="N2346" s="279"/>
      <c r="O2346" s="279"/>
      <c r="P2346" s="838"/>
      <c r="Q2346" s="838"/>
      <c r="R2346" s="838"/>
      <c r="S2346" s="838"/>
      <c r="U2346" s="371"/>
      <c r="Y2346" s="371" t="s">
        <v>99</v>
      </c>
      <c r="Z2346" s="837">
        <f t="shared" si="52"/>
        <v>0.83069999999997457</v>
      </c>
    </row>
    <row r="2347" spans="12:26" s="292" customFormat="1" x14ac:dyDescent="0.2">
      <c r="L2347" s="279"/>
      <c r="M2347" s="279"/>
      <c r="N2347" s="279"/>
      <c r="O2347" s="279"/>
      <c r="P2347" s="838"/>
      <c r="Q2347" s="838"/>
      <c r="R2347" s="838"/>
      <c r="S2347" s="838"/>
      <c r="U2347" s="371"/>
      <c r="Y2347" s="371" t="s">
        <v>99</v>
      </c>
      <c r="Z2347" s="837">
        <f t="shared" si="52"/>
        <v>0.83079999999997456</v>
      </c>
    </row>
    <row r="2348" spans="12:26" s="292" customFormat="1" x14ac:dyDescent="0.2">
      <c r="L2348" s="279"/>
      <c r="M2348" s="279"/>
      <c r="N2348" s="279"/>
      <c r="O2348" s="279"/>
      <c r="P2348" s="838"/>
      <c r="Q2348" s="838"/>
      <c r="R2348" s="838"/>
      <c r="S2348" s="838"/>
      <c r="U2348" s="371"/>
      <c r="Y2348" s="371" t="s">
        <v>99</v>
      </c>
      <c r="Z2348" s="837">
        <f t="shared" si="52"/>
        <v>0.83089999999997455</v>
      </c>
    </row>
    <row r="2349" spans="12:26" s="292" customFormat="1" x14ac:dyDescent="0.2">
      <c r="L2349" s="279"/>
      <c r="M2349" s="279"/>
      <c r="N2349" s="279"/>
      <c r="O2349" s="279"/>
      <c r="P2349" s="838"/>
      <c r="Q2349" s="838"/>
      <c r="R2349" s="838"/>
      <c r="S2349" s="838"/>
      <c r="U2349" s="371"/>
      <c r="Y2349" s="371" t="s">
        <v>99</v>
      </c>
      <c r="Z2349" s="837">
        <f t="shared" si="52"/>
        <v>0.83099999999997454</v>
      </c>
    </row>
    <row r="2350" spans="12:26" s="292" customFormat="1" x14ac:dyDescent="0.2">
      <c r="L2350" s="279"/>
      <c r="M2350" s="279"/>
      <c r="N2350" s="279"/>
      <c r="O2350" s="279"/>
      <c r="P2350" s="838"/>
      <c r="Q2350" s="838"/>
      <c r="R2350" s="838"/>
      <c r="S2350" s="838"/>
      <c r="U2350" s="371"/>
      <c r="Y2350" s="371" t="s">
        <v>99</v>
      </c>
      <c r="Z2350" s="837">
        <f t="shared" si="52"/>
        <v>0.83109999999997453</v>
      </c>
    </row>
    <row r="2351" spans="12:26" s="292" customFormat="1" x14ac:dyDescent="0.2">
      <c r="L2351" s="279"/>
      <c r="M2351" s="279"/>
      <c r="N2351" s="279"/>
      <c r="O2351" s="279"/>
      <c r="P2351" s="838"/>
      <c r="Q2351" s="838"/>
      <c r="R2351" s="838"/>
      <c r="S2351" s="838"/>
      <c r="U2351" s="371"/>
      <c r="Y2351" s="371" t="s">
        <v>99</v>
      </c>
      <c r="Z2351" s="837">
        <f t="shared" si="52"/>
        <v>0.83119999999997451</v>
      </c>
    </row>
    <row r="2352" spans="12:26" s="292" customFormat="1" x14ac:dyDescent="0.2">
      <c r="L2352" s="279"/>
      <c r="M2352" s="279"/>
      <c r="N2352" s="279"/>
      <c r="O2352" s="279"/>
      <c r="P2352" s="838"/>
      <c r="Q2352" s="838"/>
      <c r="R2352" s="838"/>
      <c r="S2352" s="838"/>
      <c r="U2352" s="371"/>
      <c r="Y2352" s="371" t="s">
        <v>99</v>
      </c>
      <c r="Z2352" s="837">
        <f t="shared" si="52"/>
        <v>0.8312999999999745</v>
      </c>
    </row>
    <row r="2353" spans="12:26" s="292" customFormat="1" x14ac:dyDescent="0.2">
      <c r="L2353" s="279"/>
      <c r="M2353" s="279"/>
      <c r="N2353" s="279"/>
      <c r="O2353" s="279"/>
      <c r="P2353" s="838"/>
      <c r="Q2353" s="838"/>
      <c r="R2353" s="838"/>
      <c r="S2353" s="838"/>
      <c r="U2353" s="371"/>
      <c r="Y2353" s="371" t="s">
        <v>99</v>
      </c>
      <c r="Z2353" s="837">
        <f t="shared" si="52"/>
        <v>0.83139999999997449</v>
      </c>
    </row>
    <row r="2354" spans="12:26" s="292" customFormat="1" x14ac:dyDescent="0.2">
      <c r="L2354" s="279"/>
      <c r="M2354" s="279"/>
      <c r="N2354" s="279"/>
      <c r="O2354" s="279"/>
      <c r="P2354" s="838"/>
      <c r="Q2354" s="838"/>
      <c r="R2354" s="838"/>
      <c r="S2354" s="838"/>
      <c r="U2354" s="371"/>
      <c r="Y2354" s="371" t="s">
        <v>99</v>
      </c>
      <c r="Z2354" s="837">
        <f t="shared" si="52"/>
        <v>0.83149999999997448</v>
      </c>
    </row>
    <row r="2355" spans="12:26" s="292" customFormat="1" x14ac:dyDescent="0.2">
      <c r="L2355" s="279"/>
      <c r="M2355" s="279"/>
      <c r="N2355" s="279"/>
      <c r="O2355" s="279"/>
      <c r="P2355" s="838"/>
      <c r="Q2355" s="838"/>
      <c r="R2355" s="838"/>
      <c r="S2355" s="838"/>
      <c r="U2355" s="371"/>
      <c r="Y2355" s="371" t="s">
        <v>99</v>
      </c>
      <c r="Z2355" s="837">
        <f t="shared" si="52"/>
        <v>0.83159999999997447</v>
      </c>
    </row>
    <row r="2356" spans="12:26" s="292" customFormat="1" x14ac:dyDescent="0.2">
      <c r="L2356" s="279"/>
      <c r="M2356" s="279"/>
      <c r="N2356" s="279"/>
      <c r="O2356" s="279"/>
      <c r="P2356" s="838"/>
      <c r="Q2356" s="838"/>
      <c r="R2356" s="838"/>
      <c r="S2356" s="838"/>
      <c r="U2356" s="371"/>
      <c r="Y2356" s="371" t="s">
        <v>99</v>
      </c>
      <c r="Z2356" s="837">
        <f t="shared" si="52"/>
        <v>0.83169999999997446</v>
      </c>
    </row>
    <row r="2357" spans="12:26" s="292" customFormat="1" x14ac:dyDescent="0.2">
      <c r="L2357" s="279"/>
      <c r="M2357" s="279"/>
      <c r="N2357" s="279"/>
      <c r="O2357" s="279"/>
      <c r="P2357" s="838"/>
      <c r="Q2357" s="838"/>
      <c r="R2357" s="838"/>
      <c r="S2357" s="838"/>
      <c r="U2357" s="371"/>
      <c r="Y2357" s="371" t="s">
        <v>99</v>
      </c>
      <c r="Z2357" s="837">
        <f t="shared" si="52"/>
        <v>0.83179999999997445</v>
      </c>
    </row>
    <row r="2358" spans="12:26" s="292" customFormat="1" x14ac:dyDescent="0.2">
      <c r="L2358" s="279"/>
      <c r="M2358" s="279"/>
      <c r="N2358" s="279"/>
      <c r="O2358" s="279"/>
      <c r="P2358" s="838"/>
      <c r="Q2358" s="838"/>
      <c r="R2358" s="838"/>
      <c r="S2358" s="838"/>
      <c r="U2358" s="371"/>
      <c r="Y2358" s="371" t="s">
        <v>99</v>
      </c>
      <c r="Z2358" s="837">
        <f t="shared" si="52"/>
        <v>0.83189999999997444</v>
      </c>
    </row>
    <row r="2359" spans="12:26" s="292" customFormat="1" x14ac:dyDescent="0.2">
      <c r="L2359" s="279"/>
      <c r="M2359" s="279"/>
      <c r="N2359" s="279"/>
      <c r="O2359" s="279"/>
      <c r="P2359" s="838"/>
      <c r="Q2359" s="838"/>
      <c r="R2359" s="838"/>
      <c r="S2359" s="838"/>
      <c r="U2359" s="371"/>
      <c r="Y2359" s="371" t="s">
        <v>99</v>
      </c>
      <c r="Z2359" s="837">
        <f t="shared" si="52"/>
        <v>0.83199999999997443</v>
      </c>
    </row>
    <row r="2360" spans="12:26" s="292" customFormat="1" x14ac:dyDescent="0.2">
      <c r="L2360" s="279"/>
      <c r="M2360" s="279"/>
      <c r="N2360" s="279"/>
      <c r="O2360" s="279"/>
      <c r="P2360" s="838"/>
      <c r="Q2360" s="838"/>
      <c r="R2360" s="838"/>
      <c r="S2360" s="838"/>
      <c r="U2360" s="371"/>
      <c r="Y2360" s="371" t="s">
        <v>99</v>
      </c>
      <c r="Z2360" s="837">
        <f t="shared" si="52"/>
        <v>0.83209999999997442</v>
      </c>
    </row>
    <row r="2361" spans="12:26" s="292" customFormat="1" x14ac:dyDescent="0.2">
      <c r="L2361" s="279"/>
      <c r="M2361" s="279"/>
      <c r="N2361" s="279"/>
      <c r="O2361" s="279"/>
      <c r="P2361" s="838"/>
      <c r="Q2361" s="838"/>
      <c r="R2361" s="838"/>
      <c r="S2361" s="838"/>
      <c r="U2361" s="371"/>
      <c r="Y2361" s="371" t="s">
        <v>99</v>
      </c>
      <c r="Z2361" s="837">
        <f t="shared" si="52"/>
        <v>0.8321999999999744</v>
      </c>
    </row>
    <row r="2362" spans="12:26" s="292" customFormat="1" x14ac:dyDescent="0.2">
      <c r="L2362" s="279"/>
      <c r="M2362" s="279"/>
      <c r="N2362" s="279"/>
      <c r="O2362" s="279"/>
      <c r="P2362" s="838"/>
      <c r="Q2362" s="838"/>
      <c r="R2362" s="838"/>
      <c r="S2362" s="838"/>
      <c r="U2362" s="371"/>
      <c r="Y2362" s="371" t="s">
        <v>99</v>
      </c>
      <c r="Z2362" s="837">
        <f t="shared" si="52"/>
        <v>0.83229999999997439</v>
      </c>
    </row>
    <row r="2363" spans="12:26" s="292" customFormat="1" x14ac:dyDescent="0.2">
      <c r="L2363" s="279"/>
      <c r="M2363" s="279"/>
      <c r="N2363" s="279"/>
      <c r="O2363" s="279"/>
      <c r="P2363" s="838"/>
      <c r="Q2363" s="838"/>
      <c r="R2363" s="838"/>
      <c r="S2363" s="838"/>
      <c r="U2363" s="371"/>
      <c r="Y2363" s="371" t="s">
        <v>99</v>
      </c>
      <c r="Z2363" s="837">
        <f t="shared" si="52"/>
        <v>0.83239999999997438</v>
      </c>
    </row>
    <row r="2364" spans="12:26" s="292" customFormat="1" x14ac:dyDescent="0.2">
      <c r="L2364" s="279"/>
      <c r="M2364" s="279"/>
      <c r="N2364" s="279"/>
      <c r="O2364" s="279"/>
      <c r="P2364" s="838"/>
      <c r="Q2364" s="838"/>
      <c r="R2364" s="838"/>
      <c r="S2364" s="838"/>
      <c r="U2364" s="371"/>
      <c r="Y2364" s="371" t="s">
        <v>99</v>
      </c>
      <c r="Z2364" s="837">
        <f t="shared" si="52"/>
        <v>0.83249999999997437</v>
      </c>
    </row>
    <row r="2365" spans="12:26" s="292" customFormat="1" x14ac:dyDescent="0.2">
      <c r="L2365" s="279"/>
      <c r="M2365" s="279"/>
      <c r="N2365" s="279"/>
      <c r="O2365" s="279"/>
      <c r="P2365" s="838"/>
      <c r="Q2365" s="838"/>
      <c r="R2365" s="838"/>
      <c r="S2365" s="838"/>
      <c r="U2365" s="371"/>
      <c r="Y2365" s="371" t="s">
        <v>99</v>
      </c>
      <c r="Z2365" s="837">
        <f t="shared" si="52"/>
        <v>0.83259999999997436</v>
      </c>
    </row>
    <row r="2366" spans="12:26" s="292" customFormat="1" x14ac:dyDescent="0.2">
      <c r="L2366" s="279"/>
      <c r="M2366" s="279"/>
      <c r="N2366" s="279"/>
      <c r="O2366" s="279"/>
      <c r="P2366" s="838"/>
      <c r="Q2366" s="838"/>
      <c r="R2366" s="838"/>
      <c r="S2366" s="838"/>
      <c r="U2366" s="371"/>
      <c r="Y2366" s="371" t="s">
        <v>99</v>
      </c>
      <c r="Z2366" s="837">
        <f t="shared" si="52"/>
        <v>0.83269999999997435</v>
      </c>
    </row>
    <row r="2367" spans="12:26" s="292" customFormat="1" x14ac:dyDescent="0.2">
      <c r="L2367" s="279"/>
      <c r="M2367" s="279"/>
      <c r="N2367" s="279"/>
      <c r="O2367" s="279"/>
      <c r="P2367" s="838"/>
      <c r="Q2367" s="838"/>
      <c r="R2367" s="838"/>
      <c r="S2367" s="838"/>
      <c r="U2367" s="371"/>
      <c r="Y2367" s="371" t="s">
        <v>99</v>
      </c>
      <c r="Z2367" s="837">
        <f t="shared" si="52"/>
        <v>0.83279999999997434</v>
      </c>
    </row>
    <row r="2368" spans="12:26" s="292" customFormat="1" x14ac:dyDescent="0.2">
      <c r="L2368" s="279"/>
      <c r="M2368" s="279"/>
      <c r="N2368" s="279"/>
      <c r="O2368" s="279"/>
      <c r="P2368" s="838"/>
      <c r="Q2368" s="838"/>
      <c r="R2368" s="838"/>
      <c r="S2368" s="838"/>
      <c r="U2368" s="371"/>
      <c r="Y2368" s="371" t="s">
        <v>99</v>
      </c>
      <c r="Z2368" s="837">
        <f t="shared" si="52"/>
        <v>0.83289999999997433</v>
      </c>
    </row>
    <row r="2369" spans="12:26" s="292" customFormat="1" x14ac:dyDescent="0.2">
      <c r="L2369" s="279"/>
      <c r="M2369" s="279"/>
      <c r="N2369" s="279"/>
      <c r="O2369" s="279"/>
      <c r="P2369" s="838"/>
      <c r="Q2369" s="838"/>
      <c r="R2369" s="838"/>
      <c r="S2369" s="838"/>
      <c r="U2369" s="371"/>
      <c r="Y2369" s="371" t="s">
        <v>99</v>
      </c>
      <c r="Z2369" s="837">
        <f t="shared" si="52"/>
        <v>0.83299999999997432</v>
      </c>
    </row>
    <row r="2370" spans="12:26" s="292" customFormat="1" x14ac:dyDescent="0.2">
      <c r="L2370" s="279"/>
      <c r="M2370" s="279"/>
      <c r="N2370" s="279"/>
      <c r="O2370" s="279"/>
      <c r="P2370" s="838"/>
      <c r="Q2370" s="838"/>
      <c r="R2370" s="838"/>
      <c r="S2370" s="838"/>
      <c r="U2370" s="371"/>
      <c r="Y2370" s="371" t="s">
        <v>99</v>
      </c>
      <c r="Z2370" s="837">
        <f t="shared" si="52"/>
        <v>0.83309999999997431</v>
      </c>
    </row>
    <row r="2371" spans="12:26" s="292" customFormat="1" x14ac:dyDescent="0.2">
      <c r="L2371" s="279"/>
      <c r="M2371" s="279"/>
      <c r="N2371" s="279"/>
      <c r="O2371" s="279"/>
      <c r="P2371" s="838"/>
      <c r="Q2371" s="838"/>
      <c r="R2371" s="838"/>
      <c r="S2371" s="838"/>
      <c r="U2371" s="371"/>
      <c r="Y2371" s="371" t="s">
        <v>99</v>
      </c>
      <c r="Z2371" s="837">
        <f t="shared" si="52"/>
        <v>0.83319999999997429</v>
      </c>
    </row>
    <row r="2372" spans="12:26" s="292" customFormat="1" x14ac:dyDescent="0.2">
      <c r="L2372" s="279"/>
      <c r="M2372" s="279"/>
      <c r="N2372" s="279"/>
      <c r="O2372" s="279"/>
      <c r="P2372" s="838"/>
      <c r="Q2372" s="838"/>
      <c r="R2372" s="838"/>
      <c r="S2372" s="838"/>
      <c r="U2372" s="371"/>
      <c r="Y2372" s="371" t="s">
        <v>99</v>
      </c>
      <c r="Z2372" s="837">
        <f t="shared" si="52"/>
        <v>0.83329999999997428</v>
      </c>
    </row>
    <row r="2373" spans="12:26" s="292" customFormat="1" x14ac:dyDescent="0.2">
      <c r="L2373" s="279"/>
      <c r="M2373" s="279"/>
      <c r="N2373" s="279"/>
      <c r="O2373" s="279"/>
      <c r="P2373" s="838"/>
      <c r="Q2373" s="838"/>
      <c r="R2373" s="838"/>
      <c r="S2373" s="838"/>
      <c r="U2373" s="371"/>
      <c r="Y2373" s="371" t="s">
        <v>99</v>
      </c>
      <c r="Z2373" s="837">
        <f t="shared" si="52"/>
        <v>0.83339999999997427</v>
      </c>
    </row>
    <row r="2374" spans="12:26" s="292" customFormat="1" x14ac:dyDescent="0.2">
      <c r="L2374" s="279"/>
      <c r="M2374" s="279"/>
      <c r="N2374" s="279"/>
      <c r="O2374" s="279"/>
      <c r="P2374" s="838"/>
      <c r="Q2374" s="838"/>
      <c r="R2374" s="838"/>
      <c r="S2374" s="838"/>
      <c r="U2374" s="371"/>
      <c r="Y2374" s="371" t="s">
        <v>99</v>
      </c>
      <c r="Z2374" s="837">
        <f t="shared" si="52"/>
        <v>0.83349999999997426</v>
      </c>
    </row>
    <row r="2375" spans="12:26" s="292" customFormat="1" x14ac:dyDescent="0.2">
      <c r="L2375" s="279"/>
      <c r="M2375" s="279"/>
      <c r="N2375" s="279"/>
      <c r="O2375" s="279"/>
      <c r="P2375" s="838"/>
      <c r="Q2375" s="838"/>
      <c r="R2375" s="838"/>
      <c r="S2375" s="838"/>
      <c r="U2375" s="371"/>
      <c r="Y2375" s="371" t="s">
        <v>99</v>
      </c>
      <c r="Z2375" s="837">
        <f t="shared" si="52"/>
        <v>0.83359999999997425</v>
      </c>
    </row>
    <row r="2376" spans="12:26" s="292" customFormat="1" x14ac:dyDescent="0.2">
      <c r="L2376" s="279"/>
      <c r="M2376" s="279"/>
      <c r="N2376" s="279"/>
      <c r="O2376" s="279"/>
      <c r="P2376" s="838"/>
      <c r="Q2376" s="838"/>
      <c r="R2376" s="838"/>
      <c r="S2376" s="838"/>
      <c r="U2376" s="371"/>
      <c r="Y2376" s="371" t="s">
        <v>99</v>
      </c>
      <c r="Z2376" s="837">
        <f t="shared" si="52"/>
        <v>0.83369999999997424</v>
      </c>
    </row>
    <row r="2377" spans="12:26" s="292" customFormat="1" x14ac:dyDescent="0.2">
      <c r="L2377" s="279"/>
      <c r="M2377" s="279"/>
      <c r="N2377" s="279"/>
      <c r="O2377" s="279"/>
      <c r="P2377" s="838"/>
      <c r="Q2377" s="838"/>
      <c r="R2377" s="838"/>
      <c r="S2377" s="838"/>
      <c r="U2377" s="371"/>
      <c r="Y2377" s="371" t="s">
        <v>99</v>
      </c>
      <c r="Z2377" s="837">
        <f t="shared" si="52"/>
        <v>0.83379999999997423</v>
      </c>
    </row>
    <row r="2378" spans="12:26" s="292" customFormat="1" x14ac:dyDescent="0.2">
      <c r="L2378" s="279"/>
      <c r="M2378" s="279"/>
      <c r="N2378" s="279"/>
      <c r="O2378" s="279"/>
      <c r="P2378" s="838"/>
      <c r="Q2378" s="838"/>
      <c r="R2378" s="838"/>
      <c r="S2378" s="838"/>
      <c r="U2378" s="371"/>
      <c r="Y2378" s="371" t="s">
        <v>99</v>
      </c>
      <c r="Z2378" s="837">
        <f t="shared" si="52"/>
        <v>0.83389999999997422</v>
      </c>
    </row>
    <row r="2379" spans="12:26" s="292" customFormat="1" x14ac:dyDescent="0.2">
      <c r="L2379" s="279"/>
      <c r="M2379" s="279"/>
      <c r="N2379" s="279"/>
      <c r="O2379" s="279"/>
      <c r="P2379" s="838"/>
      <c r="Q2379" s="838"/>
      <c r="R2379" s="838"/>
      <c r="S2379" s="838"/>
      <c r="U2379" s="371"/>
      <c r="Y2379" s="371" t="s">
        <v>99</v>
      </c>
      <c r="Z2379" s="837">
        <f t="shared" si="52"/>
        <v>0.83399999999997421</v>
      </c>
    </row>
    <row r="2380" spans="12:26" s="292" customFormat="1" x14ac:dyDescent="0.2">
      <c r="L2380" s="279"/>
      <c r="M2380" s="279"/>
      <c r="N2380" s="279"/>
      <c r="O2380" s="279"/>
      <c r="P2380" s="838"/>
      <c r="Q2380" s="838"/>
      <c r="R2380" s="838"/>
      <c r="S2380" s="838"/>
      <c r="U2380" s="371"/>
      <c r="Y2380" s="371" t="s">
        <v>99</v>
      </c>
      <c r="Z2380" s="837">
        <f t="shared" si="52"/>
        <v>0.8340999999999742</v>
      </c>
    </row>
    <row r="2381" spans="12:26" s="292" customFormat="1" x14ac:dyDescent="0.2">
      <c r="L2381" s="279"/>
      <c r="M2381" s="279"/>
      <c r="N2381" s="279"/>
      <c r="O2381" s="279"/>
      <c r="P2381" s="838"/>
      <c r="Q2381" s="838"/>
      <c r="R2381" s="838"/>
      <c r="S2381" s="838"/>
      <c r="U2381" s="371"/>
      <c r="Y2381" s="371" t="s">
        <v>99</v>
      </c>
      <c r="Z2381" s="837">
        <f t="shared" si="52"/>
        <v>0.83419999999997418</v>
      </c>
    </row>
    <row r="2382" spans="12:26" s="292" customFormat="1" x14ac:dyDescent="0.2">
      <c r="L2382" s="279"/>
      <c r="M2382" s="279"/>
      <c r="N2382" s="279"/>
      <c r="O2382" s="279"/>
      <c r="P2382" s="838"/>
      <c r="Q2382" s="838"/>
      <c r="R2382" s="838"/>
      <c r="S2382" s="838"/>
      <c r="U2382" s="371"/>
      <c r="Y2382" s="371" t="s">
        <v>99</v>
      </c>
      <c r="Z2382" s="837">
        <f t="shared" si="52"/>
        <v>0.83429999999997417</v>
      </c>
    </row>
    <row r="2383" spans="12:26" s="292" customFormat="1" x14ac:dyDescent="0.2">
      <c r="L2383" s="279"/>
      <c r="M2383" s="279"/>
      <c r="N2383" s="279"/>
      <c r="O2383" s="279"/>
      <c r="P2383" s="838"/>
      <c r="Q2383" s="838"/>
      <c r="R2383" s="838"/>
      <c r="S2383" s="838"/>
      <c r="U2383" s="371"/>
      <c r="Y2383" s="371" t="s">
        <v>99</v>
      </c>
      <c r="Z2383" s="837">
        <f t="shared" si="52"/>
        <v>0.83439999999997416</v>
      </c>
    </row>
    <row r="2384" spans="12:26" s="292" customFormat="1" x14ac:dyDescent="0.2">
      <c r="L2384" s="279"/>
      <c r="M2384" s="279"/>
      <c r="N2384" s="279"/>
      <c r="O2384" s="279"/>
      <c r="P2384" s="838"/>
      <c r="Q2384" s="838"/>
      <c r="R2384" s="838"/>
      <c r="S2384" s="838"/>
      <c r="U2384" s="371"/>
      <c r="Y2384" s="371" t="s">
        <v>99</v>
      </c>
      <c r="Z2384" s="837">
        <f t="shared" si="52"/>
        <v>0.83449999999997415</v>
      </c>
    </row>
    <row r="2385" spans="12:26" s="292" customFormat="1" x14ac:dyDescent="0.2">
      <c r="L2385" s="279"/>
      <c r="M2385" s="279"/>
      <c r="N2385" s="279"/>
      <c r="O2385" s="279"/>
      <c r="P2385" s="838"/>
      <c r="Q2385" s="838"/>
      <c r="R2385" s="838"/>
      <c r="S2385" s="838"/>
      <c r="U2385" s="371"/>
      <c r="Y2385" s="371" t="s">
        <v>99</v>
      </c>
      <c r="Z2385" s="837">
        <f t="shared" si="52"/>
        <v>0.83459999999997414</v>
      </c>
    </row>
    <row r="2386" spans="12:26" s="292" customFormat="1" x14ac:dyDescent="0.2">
      <c r="L2386" s="279"/>
      <c r="M2386" s="279"/>
      <c r="N2386" s="279"/>
      <c r="O2386" s="279"/>
      <c r="P2386" s="838"/>
      <c r="Q2386" s="838"/>
      <c r="R2386" s="838"/>
      <c r="S2386" s="838"/>
      <c r="U2386" s="371"/>
      <c r="Y2386" s="371" t="s">
        <v>99</v>
      </c>
      <c r="Z2386" s="837">
        <f t="shared" si="52"/>
        <v>0.83469999999997413</v>
      </c>
    </row>
    <row r="2387" spans="12:26" s="292" customFormat="1" x14ac:dyDescent="0.2">
      <c r="L2387" s="279"/>
      <c r="M2387" s="279"/>
      <c r="N2387" s="279"/>
      <c r="O2387" s="279"/>
      <c r="P2387" s="838"/>
      <c r="Q2387" s="838"/>
      <c r="R2387" s="838"/>
      <c r="S2387" s="838"/>
      <c r="U2387" s="371"/>
      <c r="Y2387" s="371" t="s">
        <v>99</v>
      </c>
      <c r="Z2387" s="837">
        <f t="shared" si="52"/>
        <v>0.83479999999997412</v>
      </c>
    </row>
    <row r="2388" spans="12:26" s="292" customFormat="1" x14ac:dyDescent="0.2">
      <c r="L2388" s="279"/>
      <c r="M2388" s="279"/>
      <c r="N2388" s="279"/>
      <c r="O2388" s="279"/>
      <c r="P2388" s="838"/>
      <c r="Q2388" s="838"/>
      <c r="R2388" s="838"/>
      <c r="S2388" s="838"/>
      <c r="U2388" s="371"/>
      <c r="Y2388" s="371" t="s">
        <v>99</v>
      </c>
      <c r="Z2388" s="837">
        <f t="shared" si="52"/>
        <v>0.83489999999997411</v>
      </c>
    </row>
    <row r="2389" spans="12:26" s="292" customFormat="1" x14ac:dyDescent="0.2">
      <c r="L2389" s="279"/>
      <c r="M2389" s="279"/>
      <c r="N2389" s="279"/>
      <c r="O2389" s="279"/>
      <c r="P2389" s="838"/>
      <c r="Q2389" s="838"/>
      <c r="R2389" s="838"/>
      <c r="S2389" s="838"/>
      <c r="U2389" s="371"/>
      <c r="Y2389" s="371" t="s">
        <v>99</v>
      </c>
      <c r="Z2389" s="837">
        <f t="shared" si="52"/>
        <v>0.8349999999999741</v>
      </c>
    </row>
    <row r="2390" spans="12:26" s="292" customFormat="1" x14ac:dyDescent="0.2">
      <c r="L2390" s="279"/>
      <c r="M2390" s="279"/>
      <c r="N2390" s="279"/>
      <c r="O2390" s="279"/>
      <c r="P2390" s="838"/>
      <c r="Q2390" s="838"/>
      <c r="R2390" s="838"/>
      <c r="S2390" s="838"/>
      <c r="U2390" s="371"/>
      <c r="Y2390" s="371" t="s">
        <v>99</v>
      </c>
      <c r="Z2390" s="837">
        <f t="shared" si="52"/>
        <v>0.83509999999997409</v>
      </c>
    </row>
    <row r="2391" spans="12:26" s="292" customFormat="1" x14ac:dyDescent="0.2">
      <c r="L2391" s="279"/>
      <c r="M2391" s="279"/>
      <c r="N2391" s="279"/>
      <c r="O2391" s="279"/>
      <c r="P2391" s="838"/>
      <c r="Q2391" s="838"/>
      <c r="R2391" s="838"/>
      <c r="S2391" s="838"/>
      <c r="U2391" s="371"/>
      <c r="Y2391" s="371" t="s">
        <v>99</v>
      </c>
      <c r="Z2391" s="837">
        <f t="shared" si="52"/>
        <v>0.83519999999997407</v>
      </c>
    </row>
    <row r="2392" spans="12:26" s="292" customFormat="1" x14ac:dyDescent="0.2">
      <c r="L2392" s="279"/>
      <c r="M2392" s="279"/>
      <c r="N2392" s="279"/>
      <c r="O2392" s="279"/>
      <c r="P2392" s="838"/>
      <c r="Q2392" s="838"/>
      <c r="R2392" s="838"/>
      <c r="S2392" s="838"/>
      <c r="U2392" s="371"/>
      <c r="Y2392" s="371" t="s">
        <v>99</v>
      </c>
      <c r="Z2392" s="837">
        <f t="shared" si="52"/>
        <v>0.83529999999997406</v>
      </c>
    </row>
    <row r="2393" spans="12:26" s="292" customFormat="1" x14ac:dyDescent="0.2">
      <c r="L2393" s="279"/>
      <c r="M2393" s="279"/>
      <c r="N2393" s="279"/>
      <c r="O2393" s="279"/>
      <c r="P2393" s="838"/>
      <c r="Q2393" s="838"/>
      <c r="R2393" s="838"/>
      <c r="S2393" s="838"/>
      <c r="U2393" s="371"/>
      <c r="Y2393" s="371" t="s">
        <v>99</v>
      </c>
      <c r="Z2393" s="837">
        <f t="shared" si="52"/>
        <v>0.83539999999997405</v>
      </c>
    </row>
    <row r="2394" spans="12:26" s="292" customFormat="1" x14ac:dyDescent="0.2">
      <c r="L2394" s="279"/>
      <c r="M2394" s="279"/>
      <c r="N2394" s="279"/>
      <c r="O2394" s="279"/>
      <c r="P2394" s="838"/>
      <c r="Q2394" s="838"/>
      <c r="R2394" s="838"/>
      <c r="S2394" s="838"/>
      <c r="U2394" s="371"/>
      <c r="Y2394" s="371" t="s">
        <v>99</v>
      </c>
      <c r="Z2394" s="837">
        <f t="shared" si="52"/>
        <v>0.83549999999997404</v>
      </c>
    </row>
    <row r="2395" spans="12:26" s="292" customFormat="1" x14ac:dyDescent="0.2">
      <c r="L2395" s="279"/>
      <c r="M2395" s="279"/>
      <c r="N2395" s="279"/>
      <c r="O2395" s="279"/>
      <c r="P2395" s="838"/>
      <c r="Q2395" s="838"/>
      <c r="R2395" s="838"/>
      <c r="S2395" s="838"/>
      <c r="U2395" s="371"/>
      <c r="Y2395" s="371" t="s">
        <v>99</v>
      </c>
      <c r="Z2395" s="837">
        <f t="shared" si="52"/>
        <v>0.83559999999997403</v>
      </c>
    </row>
    <row r="2396" spans="12:26" s="292" customFormat="1" x14ac:dyDescent="0.2">
      <c r="L2396" s="279"/>
      <c r="M2396" s="279"/>
      <c r="N2396" s="279"/>
      <c r="O2396" s="279"/>
      <c r="P2396" s="838"/>
      <c r="Q2396" s="838"/>
      <c r="R2396" s="838"/>
      <c r="S2396" s="838"/>
      <c r="U2396" s="371"/>
      <c r="Y2396" s="371" t="s">
        <v>99</v>
      </c>
      <c r="Z2396" s="837">
        <f t="shared" si="52"/>
        <v>0.83569999999997402</v>
      </c>
    </row>
    <row r="2397" spans="12:26" s="292" customFormat="1" x14ac:dyDescent="0.2">
      <c r="L2397" s="279"/>
      <c r="M2397" s="279"/>
      <c r="N2397" s="279"/>
      <c r="O2397" s="279"/>
      <c r="P2397" s="838"/>
      <c r="Q2397" s="838"/>
      <c r="R2397" s="838"/>
      <c r="S2397" s="838"/>
      <c r="U2397" s="371"/>
      <c r="Y2397" s="371" t="s">
        <v>99</v>
      </c>
      <c r="Z2397" s="837">
        <f t="shared" si="52"/>
        <v>0.83579999999997401</v>
      </c>
    </row>
    <row r="2398" spans="12:26" s="292" customFormat="1" x14ac:dyDescent="0.2">
      <c r="L2398" s="279"/>
      <c r="M2398" s="279"/>
      <c r="N2398" s="279"/>
      <c r="O2398" s="279"/>
      <c r="P2398" s="838"/>
      <c r="Q2398" s="838"/>
      <c r="R2398" s="838"/>
      <c r="S2398" s="838"/>
      <c r="U2398" s="371"/>
      <c r="Y2398" s="371" t="s">
        <v>99</v>
      </c>
      <c r="Z2398" s="837">
        <f t="shared" si="52"/>
        <v>0.835899999999974</v>
      </c>
    </row>
    <row r="2399" spans="12:26" s="292" customFormat="1" x14ac:dyDescent="0.2">
      <c r="L2399" s="279"/>
      <c r="M2399" s="279"/>
      <c r="N2399" s="279"/>
      <c r="O2399" s="279"/>
      <c r="P2399" s="838"/>
      <c r="Q2399" s="838"/>
      <c r="R2399" s="838"/>
      <c r="S2399" s="838"/>
      <c r="U2399" s="371"/>
      <c r="Y2399" s="371" t="s">
        <v>99</v>
      </c>
      <c r="Z2399" s="837">
        <f t="shared" si="52"/>
        <v>0.83599999999997399</v>
      </c>
    </row>
    <row r="2400" spans="12:26" s="292" customFormat="1" x14ac:dyDescent="0.2">
      <c r="L2400" s="279"/>
      <c r="M2400" s="279"/>
      <c r="N2400" s="279"/>
      <c r="O2400" s="279"/>
      <c r="P2400" s="838"/>
      <c r="Q2400" s="838"/>
      <c r="R2400" s="838"/>
      <c r="S2400" s="838"/>
      <c r="U2400" s="371"/>
      <c r="Y2400" s="371" t="s">
        <v>99</v>
      </c>
      <c r="Z2400" s="837">
        <f t="shared" si="52"/>
        <v>0.83609999999997398</v>
      </c>
    </row>
    <row r="2401" spans="12:26" s="292" customFormat="1" x14ac:dyDescent="0.2">
      <c r="L2401" s="279"/>
      <c r="M2401" s="279"/>
      <c r="N2401" s="279"/>
      <c r="O2401" s="279"/>
      <c r="P2401" s="838"/>
      <c r="Q2401" s="838"/>
      <c r="R2401" s="838"/>
      <c r="S2401" s="838"/>
      <c r="U2401" s="371"/>
      <c r="Y2401" s="371" t="s">
        <v>99</v>
      </c>
      <c r="Z2401" s="837">
        <f t="shared" si="52"/>
        <v>0.83619999999997396</v>
      </c>
    </row>
    <row r="2402" spans="12:26" s="292" customFormat="1" x14ac:dyDescent="0.2">
      <c r="L2402" s="279"/>
      <c r="M2402" s="279"/>
      <c r="N2402" s="279"/>
      <c r="O2402" s="279"/>
      <c r="P2402" s="838"/>
      <c r="Q2402" s="838"/>
      <c r="R2402" s="838"/>
      <c r="S2402" s="838"/>
      <c r="U2402" s="371"/>
      <c r="Y2402" s="371" t="s">
        <v>99</v>
      </c>
      <c r="Z2402" s="837">
        <f t="shared" si="52"/>
        <v>0.83629999999997395</v>
      </c>
    </row>
    <row r="2403" spans="12:26" s="292" customFormat="1" x14ac:dyDescent="0.2">
      <c r="L2403" s="279"/>
      <c r="M2403" s="279"/>
      <c r="N2403" s="279"/>
      <c r="O2403" s="279"/>
      <c r="P2403" s="838"/>
      <c r="Q2403" s="838"/>
      <c r="R2403" s="838"/>
      <c r="S2403" s="838"/>
      <c r="U2403" s="371"/>
      <c r="Y2403" s="371" t="s">
        <v>99</v>
      </c>
      <c r="Z2403" s="837">
        <f t="shared" si="52"/>
        <v>0.83639999999997394</v>
      </c>
    </row>
    <row r="2404" spans="12:26" s="292" customFormat="1" x14ac:dyDescent="0.2">
      <c r="L2404" s="279"/>
      <c r="M2404" s="279"/>
      <c r="N2404" s="279"/>
      <c r="O2404" s="279"/>
      <c r="P2404" s="838"/>
      <c r="Q2404" s="838"/>
      <c r="R2404" s="838"/>
      <c r="S2404" s="838"/>
      <c r="U2404" s="371"/>
      <c r="Y2404" s="371" t="s">
        <v>99</v>
      </c>
      <c r="Z2404" s="837">
        <f t="shared" si="52"/>
        <v>0.83649999999997393</v>
      </c>
    </row>
    <row r="2405" spans="12:26" s="292" customFormat="1" x14ac:dyDescent="0.2">
      <c r="L2405" s="279"/>
      <c r="M2405" s="279"/>
      <c r="N2405" s="279"/>
      <c r="O2405" s="279"/>
      <c r="P2405" s="838"/>
      <c r="Q2405" s="838"/>
      <c r="R2405" s="838"/>
      <c r="S2405" s="838"/>
      <c r="U2405" s="371"/>
      <c r="Y2405" s="371" t="s">
        <v>99</v>
      </c>
      <c r="Z2405" s="837">
        <f t="shared" si="52"/>
        <v>0.83659999999997392</v>
      </c>
    </row>
    <row r="2406" spans="12:26" s="292" customFormat="1" x14ac:dyDescent="0.2">
      <c r="L2406" s="279"/>
      <c r="M2406" s="279"/>
      <c r="N2406" s="279"/>
      <c r="O2406" s="279"/>
      <c r="P2406" s="838"/>
      <c r="Q2406" s="838"/>
      <c r="R2406" s="838"/>
      <c r="S2406" s="838"/>
      <c r="U2406" s="371"/>
      <c r="Y2406" s="371" t="s">
        <v>99</v>
      </c>
      <c r="Z2406" s="837">
        <f t="shared" si="52"/>
        <v>0.83669999999997391</v>
      </c>
    </row>
    <row r="2407" spans="12:26" s="292" customFormat="1" x14ac:dyDescent="0.2">
      <c r="L2407" s="279"/>
      <c r="M2407" s="279"/>
      <c r="N2407" s="279"/>
      <c r="O2407" s="279"/>
      <c r="P2407" s="838"/>
      <c r="Q2407" s="838"/>
      <c r="R2407" s="838"/>
      <c r="S2407" s="838"/>
      <c r="U2407" s="371"/>
      <c r="Y2407" s="371" t="s">
        <v>99</v>
      </c>
      <c r="Z2407" s="837">
        <f t="shared" si="52"/>
        <v>0.8367999999999739</v>
      </c>
    </row>
    <row r="2408" spans="12:26" s="292" customFormat="1" x14ac:dyDescent="0.2">
      <c r="L2408" s="279"/>
      <c r="M2408" s="279"/>
      <c r="N2408" s="279"/>
      <c r="O2408" s="279"/>
      <c r="P2408" s="838"/>
      <c r="Q2408" s="838"/>
      <c r="R2408" s="838"/>
      <c r="S2408" s="838"/>
      <c r="U2408" s="371"/>
      <c r="Y2408" s="371" t="s">
        <v>99</v>
      </c>
      <c r="Z2408" s="837">
        <f t="shared" si="52"/>
        <v>0.83689999999997389</v>
      </c>
    </row>
    <row r="2409" spans="12:26" s="292" customFormat="1" x14ac:dyDescent="0.2">
      <c r="L2409" s="279"/>
      <c r="M2409" s="279"/>
      <c r="N2409" s="279"/>
      <c r="O2409" s="279"/>
      <c r="P2409" s="838"/>
      <c r="Q2409" s="838"/>
      <c r="R2409" s="838"/>
      <c r="S2409" s="838"/>
      <c r="U2409" s="371"/>
      <c r="Y2409" s="371" t="s">
        <v>99</v>
      </c>
      <c r="Z2409" s="837">
        <f t="shared" ref="Z2409:Z2472" si="53">SUM(Z2408+0.01%)</f>
        <v>0.83699999999997388</v>
      </c>
    </row>
    <row r="2410" spans="12:26" s="292" customFormat="1" x14ac:dyDescent="0.2">
      <c r="L2410" s="279"/>
      <c r="M2410" s="279"/>
      <c r="N2410" s="279"/>
      <c r="O2410" s="279"/>
      <c r="P2410" s="838"/>
      <c r="Q2410" s="838"/>
      <c r="R2410" s="838"/>
      <c r="S2410" s="838"/>
      <c r="U2410" s="371"/>
      <c r="Y2410" s="371" t="s">
        <v>99</v>
      </c>
      <c r="Z2410" s="837">
        <f t="shared" si="53"/>
        <v>0.83709999999997386</v>
      </c>
    </row>
    <row r="2411" spans="12:26" s="292" customFormat="1" x14ac:dyDescent="0.2">
      <c r="L2411" s="279"/>
      <c r="M2411" s="279"/>
      <c r="N2411" s="279"/>
      <c r="O2411" s="279"/>
      <c r="P2411" s="838"/>
      <c r="Q2411" s="838"/>
      <c r="R2411" s="838"/>
      <c r="S2411" s="838"/>
      <c r="U2411" s="371"/>
      <c r="Y2411" s="371" t="s">
        <v>99</v>
      </c>
      <c r="Z2411" s="837">
        <f t="shared" si="53"/>
        <v>0.83719999999997385</v>
      </c>
    </row>
    <row r="2412" spans="12:26" s="292" customFormat="1" x14ac:dyDescent="0.2">
      <c r="L2412" s="279"/>
      <c r="M2412" s="279"/>
      <c r="N2412" s="279"/>
      <c r="O2412" s="279"/>
      <c r="P2412" s="838"/>
      <c r="Q2412" s="838"/>
      <c r="R2412" s="838"/>
      <c r="S2412" s="838"/>
      <c r="U2412" s="371"/>
      <c r="Y2412" s="371" t="s">
        <v>99</v>
      </c>
      <c r="Z2412" s="837">
        <f t="shared" si="53"/>
        <v>0.83729999999997384</v>
      </c>
    </row>
    <row r="2413" spans="12:26" s="292" customFormat="1" x14ac:dyDescent="0.2">
      <c r="L2413" s="279"/>
      <c r="M2413" s="279"/>
      <c r="N2413" s="279"/>
      <c r="O2413" s="279"/>
      <c r="P2413" s="838"/>
      <c r="Q2413" s="838"/>
      <c r="R2413" s="838"/>
      <c r="S2413" s="838"/>
      <c r="U2413" s="371"/>
      <c r="Y2413" s="371" t="s">
        <v>99</v>
      </c>
      <c r="Z2413" s="837">
        <f t="shared" si="53"/>
        <v>0.83739999999997383</v>
      </c>
    </row>
    <row r="2414" spans="12:26" s="292" customFormat="1" x14ac:dyDescent="0.2">
      <c r="L2414" s="279"/>
      <c r="M2414" s="279"/>
      <c r="N2414" s="279"/>
      <c r="O2414" s="279"/>
      <c r="P2414" s="838"/>
      <c r="Q2414" s="838"/>
      <c r="R2414" s="838"/>
      <c r="S2414" s="838"/>
      <c r="U2414" s="371"/>
      <c r="Y2414" s="371" t="s">
        <v>99</v>
      </c>
      <c r="Z2414" s="837">
        <f t="shared" si="53"/>
        <v>0.83749999999997382</v>
      </c>
    </row>
    <row r="2415" spans="12:26" s="292" customFormat="1" x14ac:dyDescent="0.2">
      <c r="L2415" s="279"/>
      <c r="M2415" s="279"/>
      <c r="N2415" s="279"/>
      <c r="O2415" s="279"/>
      <c r="P2415" s="838"/>
      <c r="Q2415" s="838"/>
      <c r="R2415" s="838"/>
      <c r="S2415" s="838"/>
      <c r="U2415" s="371"/>
      <c r="Y2415" s="371" t="s">
        <v>99</v>
      </c>
      <c r="Z2415" s="837">
        <f t="shared" si="53"/>
        <v>0.83759999999997381</v>
      </c>
    </row>
    <row r="2416" spans="12:26" s="292" customFormat="1" x14ac:dyDescent="0.2">
      <c r="L2416" s="279"/>
      <c r="M2416" s="279"/>
      <c r="N2416" s="279"/>
      <c r="O2416" s="279"/>
      <c r="P2416" s="838"/>
      <c r="Q2416" s="838"/>
      <c r="R2416" s="838"/>
      <c r="S2416" s="838"/>
      <c r="U2416" s="371"/>
      <c r="Y2416" s="371" t="s">
        <v>99</v>
      </c>
      <c r="Z2416" s="837">
        <f t="shared" si="53"/>
        <v>0.8376999999999738</v>
      </c>
    </row>
    <row r="2417" spans="12:26" s="292" customFormat="1" x14ac:dyDescent="0.2">
      <c r="L2417" s="279"/>
      <c r="M2417" s="279"/>
      <c r="N2417" s="279"/>
      <c r="O2417" s="279"/>
      <c r="P2417" s="838"/>
      <c r="Q2417" s="838"/>
      <c r="R2417" s="838"/>
      <c r="S2417" s="838"/>
      <c r="U2417" s="371"/>
      <c r="Y2417" s="371" t="s">
        <v>99</v>
      </c>
      <c r="Z2417" s="837">
        <f t="shared" si="53"/>
        <v>0.83779999999997379</v>
      </c>
    </row>
    <row r="2418" spans="12:26" s="292" customFormat="1" x14ac:dyDescent="0.2">
      <c r="L2418" s="279"/>
      <c r="M2418" s="279"/>
      <c r="N2418" s="279"/>
      <c r="O2418" s="279"/>
      <c r="P2418" s="838"/>
      <c r="Q2418" s="838"/>
      <c r="R2418" s="838"/>
      <c r="S2418" s="838"/>
      <c r="U2418" s="371"/>
      <c r="Y2418" s="371" t="s">
        <v>99</v>
      </c>
      <c r="Z2418" s="837">
        <f t="shared" si="53"/>
        <v>0.83789999999997378</v>
      </c>
    </row>
    <row r="2419" spans="12:26" s="292" customFormat="1" x14ac:dyDescent="0.2">
      <c r="L2419" s="279"/>
      <c r="M2419" s="279"/>
      <c r="N2419" s="279"/>
      <c r="O2419" s="279"/>
      <c r="P2419" s="838"/>
      <c r="Q2419" s="838"/>
      <c r="R2419" s="838"/>
      <c r="S2419" s="838"/>
      <c r="U2419" s="371"/>
      <c r="Y2419" s="371" t="s">
        <v>99</v>
      </c>
      <c r="Z2419" s="837">
        <f t="shared" si="53"/>
        <v>0.83799999999997377</v>
      </c>
    </row>
    <row r="2420" spans="12:26" s="292" customFormat="1" x14ac:dyDescent="0.2">
      <c r="L2420" s="279"/>
      <c r="M2420" s="279"/>
      <c r="N2420" s="279"/>
      <c r="O2420" s="279"/>
      <c r="P2420" s="838"/>
      <c r="Q2420" s="838"/>
      <c r="R2420" s="838"/>
      <c r="S2420" s="838"/>
      <c r="U2420" s="371"/>
      <c r="Y2420" s="371" t="s">
        <v>99</v>
      </c>
      <c r="Z2420" s="837">
        <f t="shared" si="53"/>
        <v>0.83809999999997375</v>
      </c>
    </row>
    <row r="2421" spans="12:26" s="292" customFormat="1" x14ac:dyDescent="0.2">
      <c r="L2421" s="279"/>
      <c r="M2421" s="279"/>
      <c r="N2421" s="279"/>
      <c r="O2421" s="279"/>
      <c r="P2421" s="838"/>
      <c r="Q2421" s="838"/>
      <c r="R2421" s="838"/>
      <c r="S2421" s="838"/>
      <c r="U2421" s="371"/>
      <c r="Y2421" s="371" t="s">
        <v>99</v>
      </c>
      <c r="Z2421" s="837">
        <f t="shared" si="53"/>
        <v>0.83819999999997374</v>
      </c>
    </row>
    <row r="2422" spans="12:26" s="292" customFormat="1" x14ac:dyDescent="0.2">
      <c r="L2422" s="279"/>
      <c r="M2422" s="279"/>
      <c r="N2422" s="279"/>
      <c r="O2422" s="279"/>
      <c r="P2422" s="838"/>
      <c r="Q2422" s="838"/>
      <c r="R2422" s="838"/>
      <c r="S2422" s="838"/>
      <c r="U2422" s="371"/>
      <c r="Y2422" s="371" t="s">
        <v>99</v>
      </c>
      <c r="Z2422" s="837">
        <f t="shared" si="53"/>
        <v>0.83829999999997373</v>
      </c>
    </row>
    <row r="2423" spans="12:26" s="292" customFormat="1" x14ac:dyDescent="0.2">
      <c r="L2423" s="279"/>
      <c r="M2423" s="279"/>
      <c r="N2423" s="279"/>
      <c r="O2423" s="279"/>
      <c r="P2423" s="838"/>
      <c r="Q2423" s="838"/>
      <c r="R2423" s="838"/>
      <c r="S2423" s="838"/>
      <c r="U2423" s="371"/>
      <c r="Y2423" s="371" t="s">
        <v>99</v>
      </c>
      <c r="Z2423" s="837">
        <f t="shared" si="53"/>
        <v>0.83839999999997372</v>
      </c>
    </row>
    <row r="2424" spans="12:26" s="292" customFormat="1" x14ac:dyDescent="0.2">
      <c r="L2424" s="279"/>
      <c r="M2424" s="279"/>
      <c r="N2424" s="279"/>
      <c r="O2424" s="279"/>
      <c r="P2424" s="838"/>
      <c r="Q2424" s="838"/>
      <c r="R2424" s="838"/>
      <c r="S2424" s="838"/>
      <c r="U2424" s="371"/>
      <c r="Y2424" s="371" t="s">
        <v>99</v>
      </c>
      <c r="Z2424" s="837">
        <f t="shared" si="53"/>
        <v>0.83849999999997371</v>
      </c>
    </row>
    <row r="2425" spans="12:26" s="292" customFormat="1" x14ac:dyDescent="0.2">
      <c r="L2425" s="279"/>
      <c r="M2425" s="279"/>
      <c r="N2425" s="279"/>
      <c r="O2425" s="279"/>
      <c r="P2425" s="838"/>
      <c r="Q2425" s="838"/>
      <c r="R2425" s="838"/>
      <c r="S2425" s="838"/>
      <c r="U2425" s="371"/>
      <c r="Y2425" s="371" t="s">
        <v>99</v>
      </c>
      <c r="Z2425" s="837">
        <f t="shared" si="53"/>
        <v>0.8385999999999737</v>
      </c>
    </row>
    <row r="2426" spans="12:26" s="292" customFormat="1" x14ac:dyDescent="0.2">
      <c r="L2426" s="279"/>
      <c r="M2426" s="279"/>
      <c r="N2426" s="279"/>
      <c r="O2426" s="279"/>
      <c r="P2426" s="838"/>
      <c r="Q2426" s="838"/>
      <c r="R2426" s="838"/>
      <c r="S2426" s="838"/>
      <c r="U2426" s="371"/>
      <c r="Y2426" s="371" t="s">
        <v>99</v>
      </c>
      <c r="Z2426" s="837">
        <f t="shared" si="53"/>
        <v>0.83869999999997369</v>
      </c>
    </row>
    <row r="2427" spans="12:26" s="292" customFormat="1" x14ac:dyDescent="0.2">
      <c r="L2427" s="279"/>
      <c r="M2427" s="279"/>
      <c r="N2427" s="279"/>
      <c r="O2427" s="279"/>
      <c r="P2427" s="838"/>
      <c r="Q2427" s="838"/>
      <c r="R2427" s="838"/>
      <c r="S2427" s="838"/>
      <c r="U2427" s="371"/>
      <c r="Y2427" s="371" t="s">
        <v>99</v>
      </c>
      <c r="Z2427" s="837">
        <f t="shared" si="53"/>
        <v>0.83879999999997368</v>
      </c>
    </row>
    <row r="2428" spans="12:26" s="292" customFormat="1" x14ac:dyDescent="0.2">
      <c r="L2428" s="279"/>
      <c r="M2428" s="279"/>
      <c r="N2428" s="279"/>
      <c r="O2428" s="279"/>
      <c r="P2428" s="838"/>
      <c r="Q2428" s="838"/>
      <c r="R2428" s="838"/>
      <c r="S2428" s="838"/>
      <c r="U2428" s="371"/>
      <c r="Y2428" s="371" t="s">
        <v>99</v>
      </c>
      <c r="Z2428" s="837">
        <f t="shared" si="53"/>
        <v>0.83889999999997367</v>
      </c>
    </row>
    <row r="2429" spans="12:26" s="292" customFormat="1" x14ac:dyDescent="0.2">
      <c r="L2429" s="279"/>
      <c r="M2429" s="279"/>
      <c r="N2429" s="279"/>
      <c r="O2429" s="279"/>
      <c r="P2429" s="838"/>
      <c r="Q2429" s="838"/>
      <c r="R2429" s="838"/>
      <c r="S2429" s="838"/>
      <c r="U2429" s="371"/>
      <c r="Y2429" s="371" t="s">
        <v>99</v>
      </c>
      <c r="Z2429" s="837">
        <f t="shared" si="53"/>
        <v>0.83899999999997366</v>
      </c>
    </row>
    <row r="2430" spans="12:26" s="292" customFormat="1" x14ac:dyDescent="0.2">
      <c r="L2430" s="279"/>
      <c r="M2430" s="279"/>
      <c r="N2430" s="279"/>
      <c r="O2430" s="279"/>
      <c r="P2430" s="838"/>
      <c r="Q2430" s="838"/>
      <c r="R2430" s="838"/>
      <c r="S2430" s="838"/>
      <c r="U2430" s="371"/>
      <c r="Y2430" s="371" t="s">
        <v>99</v>
      </c>
      <c r="Z2430" s="837">
        <f t="shared" si="53"/>
        <v>0.83909999999997364</v>
      </c>
    </row>
    <row r="2431" spans="12:26" s="292" customFormat="1" x14ac:dyDescent="0.2">
      <c r="L2431" s="279"/>
      <c r="M2431" s="279"/>
      <c r="N2431" s="279"/>
      <c r="O2431" s="279"/>
      <c r="P2431" s="838"/>
      <c r="Q2431" s="838"/>
      <c r="R2431" s="838"/>
      <c r="S2431" s="838"/>
      <c r="U2431" s="371"/>
      <c r="Y2431" s="371" t="s">
        <v>99</v>
      </c>
      <c r="Z2431" s="837">
        <f t="shared" si="53"/>
        <v>0.83919999999997363</v>
      </c>
    </row>
    <row r="2432" spans="12:26" s="292" customFormat="1" x14ac:dyDescent="0.2">
      <c r="L2432" s="279"/>
      <c r="M2432" s="279"/>
      <c r="N2432" s="279"/>
      <c r="O2432" s="279"/>
      <c r="P2432" s="838"/>
      <c r="Q2432" s="838"/>
      <c r="R2432" s="838"/>
      <c r="S2432" s="838"/>
      <c r="U2432" s="371"/>
      <c r="Y2432" s="371" t="s">
        <v>99</v>
      </c>
      <c r="Z2432" s="837">
        <f t="shared" si="53"/>
        <v>0.83929999999997362</v>
      </c>
    </row>
    <row r="2433" spans="12:26" s="292" customFormat="1" x14ac:dyDescent="0.2">
      <c r="L2433" s="279"/>
      <c r="M2433" s="279"/>
      <c r="N2433" s="279"/>
      <c r="O2433" s="279"/>
      <c r="P2433" s="838"/>
      <c r="Q2433" s="838"/>
      <c r="R2433" s="838"/>
      <c r="S2433" s="838"/>
      <c r="U2433" s="371"/>
      <c r="Y2433" s="371" t="s">
        <v>99</v>
      </c>
      <c r="Z2433" s="837">
        <f t="shared" si="53"/>
        <v>0.83939999999997361</v>
      </c>
    </row>
    <row r="2434" spans="12:26" s="292" customFormat="1" x14ac:dyDescent="0.2">
      <c r="L2434" s="279"/>
      <c r="M2434" s="279"/>
      <c r="N2434" s="279"/>
      <c r="O2434" s="279"/>
      <c r="P2434" s="838"/>
      <c r="Q2434" s="838"/>
      <c r="R2434" s="838"/>
      <c r="S2434" s="838"/>
      <c r="U2434" s="371"/>
      <c r="Y2434" s="371" t="s">
        <v>99</v>
      </c>
      <c r="Z2434" s="837">
        <f t="shared" si="53"/>
        <v>0.8394999999999736</v>
      </c>
    </row>
    <row r="2435" spans="12:26" s="292" customFormat="1" x14ac:dyDescent="0.2">
      <c r="L2435" s="279"/>
      <c r="M2435" s="279"/>
      <c r="N2435" s="279"/>
      <c r="O2435" s="279"/>
      <c r="P2435" s="838"/>
      <c r="Q2435" s="838"/>
      <c r="R2435" s="838"/>
      <c r="S2435" s="838"/>
      <c r="U2435" s="371"/>
      <c r="Y2435" s="371" t="s">
        <v>99</v>
      </c>
      <c r="Z2435" s="837">
        <f t="shared" si="53"/>
        <v>0.83959999999997359</v>
      </c>
    </row>
    <row r="2436" spans="12:26" s="292" customFormat="1" x14ac:dyDescent="0.2">
      <c r="L2436" s="279"/>
      <c r="M2436" s="279"/>
      <c r="N2436" s="279"/>
      <c r="O2436" s="279"/>
      <c r="P2436" s="838"/>
      <c r="Q2436" s="838"/>
      <c r="R2436" s="838"/>
      <c r="S2436" s="838"/>
      <c r="U2436" s="371"/>
      <c r="Y2436" s="371" t="s">
        <v>99</v>
      </c>
      <c r="Z2436" s="837">
        <f t="shared" si="53"/>
        <v>0.83969999999997358</v>
      </c>
    </row>
    <row r="2437" spans="12:26" s="292" customFormat="1" x14ac:dyDescent="0.2">
      <c r="L2437" s="279"/>
      <c r="M2437" s="279"/>
      <c r="N2437" s="279"/>
      <c r="O2437" s="279"/>
      <c r="P2437" s="838"/>
      <c r="Q2437" s="838"/>
      <c r="R2437" s="838"/>
      <c r="S2437" s="838"/>
      <c r="U2437" s="371"/>
      <c r="Y2437" s="371" t="s">
        <v>99</v>
      </c>
      <c r="Z2437" s="837">
        <f t="shared" si="53"/>
        <v>0.83979999999997357</v>
      </c>
    </row>
    <row r="2438" spans="12:26" s="292" customFormat="1" x14ac:dyDescent="0.2">
      <c r="L2438" s="279"/>
      <c r="M2438" s="279"/>
      <c r="N2438" s="279"/>
      <c r="O2438" s="279"/>
      <c r="P2438" s="838"/>
      <c r="Q2438" s="838"/>
      <c r="R2438" s="838"/>
      <c r="S2438" s="838"/>
      <c r="U2438" s="371"/>
      <c r="Y2438" s="371" t="s">
        <v>99</v>
      </c>
      <c r="Z2438" s="837">
        <f t="shared" si="53"/>
        <v>0.83989999999997356</v>
      </c>
    </row>
    <row r="2439" spans="12:26" s="292" customFormat="1" x14ac:dyDescent="0.2">
      <c r="L2439" s="279"/>
      <c r="M2439" s="279"/>
      <c r="N2439" s="279"/>
      <c r="O2439" s="279"/>
      <c r="P2439" s="838"/>
      <c r="Q2439" s="838"/>
      <c r="R2439" s="838"/>
      <c r="S2439" s="838"/>
      <c r="U2439" s="371"/>
      <c r="Y2439" s="371" t="s">
        <v>99</v>
      </c>
      <c r="Z2439" s="837">
        <f t="shared" si="53"/>
        <v>0.83999999999997355</v>
      </c>
    </row>
    <row r="2440" spans="12:26" s="292" customFormat="1" x14ac:dyDescent="0.2">
      <c r="L2440" s="279"/>
      <c r="M2440" s="279"/>
      <c r="N2440" s="279"/>
      <c r="O2440" s="279"/>
      <c r="P2440" s="838"/>
      <c r="Q2440" s="838"/>
      <c r="R2440" s="838"/>
      <c r="S2440" s="838"/>
      <c r="U2440" s="371"/>
      <c r="Y2440" s="371" t="s">
        <v>99</v>
      </c>
      <c r="Z2440" s="837">
        <f t="shared" si="53"/>
        <v>0.84009999999997353</v>
      </c>
    </row>
    <row r="2441" spans="12:26" s="292" customFormat="1" x14ac:dyDescent="0.2">
      <c r="L2441" s="279"/>
      <c r="M2441" s="279"/>
      <c r="N2441" s="279"/>
      <c r="O2441" s="279"/>
      <c r="P2441" s="838"/>
      <c r="Q2441" s="838"/>
      <c r="R2441" s="838"/>
      <c r="S2441" s="838"/>
      <c r="U2441" s="371"/>
      <c r="Y2441" s="371" t="s">
        <v>99</v>
      </c>
      <c r="Z2441" s="837">
        <f t="shared" si="53"/>
        <v>0.84019999999997352</v>
      </c>
    </row>
    <row r="2442" spans="12:26" s="292" customFormat="1" x14ac:dyDescent="0.2">
      <c r="L2442" s="279"/>
      <c r="M2442" s="279"/>
      <c r="N2442" s="279"/>
      <c r="O2442" s="279"/>
      <c r="P2442" s="838"/>
      <c r="Q2442" s="838"/>
      <c r="R2442" s="838"/>
      <c r="S2442" s="838"/>
      <c r="U2442" s="371"/>
      <c r="Y2442" s="371" t="s">
        <v>99</v>
      </c>
      <c r="Z2442" s="837">
        <f t="shared" si="53"/>
        <v>0.84029999999997351</v>
      </c>
    </row>
    <row r="2443" spans="12:26" s="292" customFormat="1" x14ac:dyDescent="0.2">
      <c r="L2443" s="279"/>
      <c r="M2443" s="279"/>
      <c r="N2443" s="279"/>
      <c r="O2443" s="279"/>
      <c r="P2443" s="838"/>
      <c r="Q2443" s="838"/>
      <c r="R2443" s="838"/>
      <c r="S2443" s="838"/>
      <c r="U2443" s="371"/>
      <c r="Y2443" s="371" t="s">
        <v>99</v>
      </c>
      <c r="Z2443" s="837">
        <f t="shared" si="53"/>
        <v>0.8403999999999735</v>
      </c>
    </row>
    <row r="2444" spans="12:26" s="292" customFormat="1" x14ac:dyDescent="0.2">
      <c r="L2444" s="279"/>
      <c r="M2444" s="279"/>
      <c r="N2444" s="279"/>
      <c r="O2444" s="279"/>
      <c r="P2444" s="838"/>
      <c r="Q2444" s="838"/>
      <c r="R2444" s="838"/>
      <c r="S2444" s="838"/>
      <c r="U2444" s="371"/>
      <c r="Y2444" s="371" t="s">
        <v>99</v>
      </c>
      <c r="Z2444" s="837">
        <f t="shared" si="53"/>
        <v>0.84049999999997349</v>
      </c>
    </row>
    <row r="2445" spans="12:26" s="292" customFormat="1" x14ac:dyDescent="0.2">
      <c r="L2445" s="279"/>
      <c r="M2445" s="279"/>
      <c r="N2445" s="279"/>
      <c r="O2445" s="279"/>
      <c r="P2445" s="838"/>
      <c r="Q2445" s="838"/>
      <c r="R2445" s="838"/>
      <c r="S2445" s="838"/>
      <c r="U2445" s="371"/>
      <c r="Y2445" s="371" t="s">
        <v>99</v>
      </c>
      <c r="Z2445" s="837">
        <f t="shared" si="53"/>
        <v>0.84059999999997348</v>
      </c>
    </row>
    <row r="2446" spans="12:26" s="292" customFormat="1" x14ac:dyDescent="0.2">
      <c r="L2446" s="279"/>
      <c r="M2446" s="279"/>
      <c r="N2446" s="279"/>
      <c r="O2446" s="279"/>
      <c r="P2446" s="838"/>
      <c r="Q2446" s="838"/>
      <c r="R2446" s="838"/>
      <c r="S2446" s="838"/>
      <c r="U2446" s="371"/>
      <c r="Y2446" s="371" t="s">
        <v>99</v>
      </c>
      <c r="Z2446" s="837">
        <f t="shared" si="53"/>
        <v>0.84069999999997347</v>
      </c>
    </row>
    <row r="2447" spans="12:26" s="292" customFormat="1" x14ac:dyDescent="0.2">
      <c r="L2447" s="279"/>
      <c r="M2447" s="279"/>
      <c r="N2447" s="279"/>
      <c r="O2447" s="279"/>
      <c r="P2447" s="838"/>
      <c r="Q2447" s="838"/>
      <c r="R2447" s="838"/>
      <c r="S2447" s="838"/>
      <c r="U2447" s="371"/>
      <c r="Y2447" s="371" t="s">
        <v>99</v>
      </c>
      <c r="Z2447" s="837">
        <f t="shared" si="53"/>
        <v>0.84079999999997346</v>
      </c>
    </row>
    <row r="2448" spans="12:26" s="292" customFormat="1" x14ac:dyDescent="0.2">
      <c r="L2448" s="279"/>
      <c r="M2448" s="279"/>
      <c r="N2448" s="279"/>
      <c r="O2448" s="279"/>
      <c r="P2448" s="838"/>
      <c r="Q2448" s="838"/>
      <c r="R2448" s="838"/>
      <c r="S2448" s="838"/>
      <c r="U2448" s="371"/>
      <c r="Y2448" s="371" t="s">
        <v>99</v>
      </c>
      <c r="Z2448" s="837">
        <f t="shared" si="53"/>
        <v>0.84089999999997345</v>
      </c>
    </row>
    <row r="2449" spans="12:26" s="292" customFormat="1" x14ac:dyDescent="0.2">
      <c r="L2449" s="279"/>
      <c r="M2449" s="279"/>
      <c r="N2449" s="279"/>
      <c r="O2449" s="279"/>
      <c r="P2449" s="838"/>
      <c r="Q2449" s="838"/>
      <c r="R2449" s="838"/>
      <c r="S2449" s="838"/>
      <c r="U2449" s="371"/>
      <c r="Y2449" s="371" t="s">
        <v>99</v>
      </c>
      <c r="Z2449" s="837">
        <f t="shared" si="53"/>
        <v>0.84099999999997344</v>
      </c>
    </row>
    <row r="2450" spans="12:26" s="292" customFormat="1" x14ac:dyDescent="0.2">
      <c r="L2450" s="279"/>
      <c r="M2450" s="279"/>
      <c r="N2450" s="279"/>
      <c r="O2450" s="279"/>
      <c r="P2450" s="838"/>
      <c r="Q2450" s="838"/>
      <c r="R2450" s="838"/>
      <c r="S2450" s="838"/>
      <c r="U2450" s="371"/>
      <c r="Y2450" s="371" t="s">
        <v>99</v>
      </c>
      <c r="Z2450" s="837">
        <f t="shared" si="53"/>
        <v>0.84109999999997342</v>
      </c>
    </row>
    <row r="2451" spans="12:26" s="292" customFormat="1" x14ac:dyDescent="0.2">
      <c r="L2451" s="279"/>
      <c r="M2451" s="279"/>
      <c r="N2451" s="279"/>
      <c r="O2451" s="279"/>
      <c r="P2451" s="838"/>
      <c r="Q2451" s="838"/>
      <c r="R2451" s="838"/>
      <c r="S2451" s="838"/>
      <c r="U2451" s="371"/>
      <c r="Y2451" s="371" t="s">
        <v>99</v>
      </c>
      <c r="Z2451" s="837">
        <f t="shared" si="53"/>
        <v>0.84119999999997341</v>
      </c>
    </row>
    <row r="2452" spans="12:26" s="292" customFormat="1" x14ac:dyDescent="0.2">
      <c r="L2452" s="279"/>
      <c r="M2452" s="279"/>
      <c r="N2452" s="279"/>
      <c r="O2452" s="279"/>
      <c r="P2452" s="838"/>
      <c r="Q2452" s="838"/>
      <c r="R2452" s="838"/>
      <c r="S2452" s="838"/>
      <c r="U2452" s="371"/>
      <c r="Y2452" s="371" t="s">
        <v>99</v>
      </c>
      <c r="Z2452" s="837">
        <f t="shared" si="53"/>
        <v>0.8412999999999734</v>
      </c>
    </row>
    <row r="2453" spans="12:26" s="292" customFormat="1" x14ac:dyDescent="0.2">
      <c r="L2453" s="279"/>
      <c r="M2453" s="279"/>
      <c r="N2453" s="279"/>
      <c r="O2453" s="279"/>
      <c r="P2453" s="838"/>
      <c r="Q2453" s="838"/>
      <c r="R2453" s="838"/>
      <c r="S2453" s="838"/>
      <c r="U2453" s="371"/>
      <c r="Y2453" s="371" t="s">
        <v>99</v>
      </c>
      <c r="Z2453" s="837">
        <f t="shared" si="53"/>
        <v>0.84139999999997339</v>
      </c>
    </row>
    <row r="2454" spans="12:26" s="292" customFormat="1" x14ac:dyDescent="0.2">
      <c r="L2454" s="279"/>
      <c r="M2454" s="279"/>
      <c r="N2454" s="279"/>
      <c r="O2454" s="279"/>
      <c r="P2454" s="838"/>
      <c r="Q2454" s="838"/>
      <c r="R2454" s="838"/>
      <c r="S2454" s="838"/>
      <c r="U2454" s="371"/>
      <c r="Y2454" s="371" t="s">
        <v>99</v>
      </c>
      <c r="Z2454" s="837">
        <f t="shared" si="53"/>
        <v>0.84149999999997338</v>
      </c>
    </row>
    <row r="2455" spans="12:26" s="292" customFormat="1" x14ac:dyDescent="0.2">
      <c r="L2455" s="279"/>
      <c r="M2455" s="279"/>
      <c r="N2455" s="279"/>
      <c r="O2455" s="279"/>
      <c r="P2455" s="838"/>
      <c r="Q2455" s="838"/>
      <c r="R2455" s="838"/>
      <c r="S2455" s="838"/>
      <c r="U2455" s="371"/>
      <c r="Y2455" s="371" t="s">
        <v>99</v>
      </c>
      <c r="Z2455" s="837">
        <f t="shared" si="53"/>
        <v>0.84159999999997337</v>
      </c>
    </row>
    <row r="2456" spans="12:26" s="292" customFormat="1" x14ac:dyDescent="0.2">
      <c r="L2456" s="279"/>
      <c r="M2456" s="279"/>
      <c r="N2456" s="279"/>
      <c r="O2456" s="279"/>
      <c r="P2456" s="838"/>
      <c r="Q2456" s="838"/>
      <c r="R2456" s="838"/>
      <c r="S2456" s="838"/>
      <c r="U2456" s="371"/>
      <c r="Y2456" s="371" t="s">
        <v>99</v>
      </c>
      <c r="Z2456" s="837">
        <f t="shared" si="53"/>
        <v>0.84169999999997336</v>
      </c>
    </row>
    <row r="2457" spans="12:26" s="292" customFormat="1" x14ac:dyDescent="0.2">
      <c r="L2457" s="279"/>
      <c r="M2457" s="279"/>
      <c r="N2457" s="279"/>
      <c r="O2457" s="279"/>
      <c r="P2457" s="838"/>
      <c r="Q2457" s="838"/>
      <c r="R2457" s="838"/>
      <c r="S2457" s="838"/>
      <c r="U2457" s="371"/>
      <c r="Y2457" s="371" t="s">
        <v>99</v>
      </c>
      <c r="Z2457" s="837">
        <f t="shared" si="53"/>
        <v>0.84179999999997335</v>
      </c>
    </row>
    <row r="2458" spans="12:26" s="292" customFormat="1" x14ac:dyDescent="0.2">
      <c r="L2458" s="279"/>
      <c r="M2458" s="279"/>
      <c r="N2458" s="279"/>
      <c r="O2458" s="279"/>
      <c r="P2458" s="838"/>
      <c r="Q2458" s="838"/>
      <c r="R2458" s="838"/>
      <c r="S2458" s="838"/>
      <c r="U2458" s="371"/>
      <c r="Y2458" s="371" t="s">
        <v>99</v>
      </c>
      <c r="Z2458" s="837">
        <f t="shared" si="53"/>
        <v>0.84189999999997334</v>
      </c>
    </row>
    <row r="2459" spans="12:26" s="292" customFormat="1" x14ac:dyDescent="0.2">
      <c r="L2459" s="279"/>
      <c r="M2459" s="279"/>
      <c r="N2459" s="279"/>
      <c r="O2459" s="279"/>
      <c r="P2459" s="838"/>
      <c r="Q2459" s="838"/>
      <c r="R2459" s="838"/>
      <c r="S2459" s="838"/>
      <c r="U2459" s="371"/>
      <c r="Y2459" s="371" t="s">
        <v>99</v>
      </c>
      <c r="Z2459" s="837">
        <f t="shared" si="53"/>
        <v>0.84199999999997333</v>
      </c>
    </row>
    <row r="2460" spans="12:26" s="292" customFormat="1" x14ac:dyDescent="0.2">
      <c r="L2460" s="279"/>
      <c r="M2460" s="279"/>
      <c r="N2460" s="279"/>
      <c r="O2460" s="279"/>
      <c r="P2460" s="838"/>
      <c r="Q2460" s="838"/>
      <c r="R2460" s="838"/>
      <c r="S2460" s="838"/>
      <c r="U2460" s="371"/>
      <c r="Y2460" s="371" t="s">
        <v>99</v>
      </c>
      <c r="Z2460" s="837">
        <f t="shared" si="53"/>
        <v>0.84209999999997331</v>
      </c>
    </row>
    <row r="2461" spans="12:26" s="292" customFormat="1" x14ac:dyDescent="0.2">
      <c r="L2461" s="279"/>
      <c r="M2461" s="279"/>
      <c r="N2461" s="279"/>
      <c r="O2461" s="279"/>
      <c r="P2461" s="838"/>
      <c r="Q2461" s="838"/>
      <c r="R2461" s="838"/>
      <c r="S2461" s="838"/>
      <c r="U2461" s="371"/>
      <c r="Y2461" s="371" t="s">
        <v>99</v>
      </c>
      <c r="Z2461" s="837">
        <f t="shared" si="53"/>
        <v>0.8421999999999733</v>
      </c>
    </row>
    <row r="2462" spans="12:26" s="292" customFormat="1" x14ac:dyDescent="0.2">
      <c r="L2462" s="279"/>
      <c r="M2462" s="279"/>
      <c r="N2462" s="279"/>
      <c r="O2462" s="279"/>
      <c r="P2462" s="838"/>
      <c r="Q2462" s="838"/>
      <c r="R2462" s="838"/>
      <c r="S2462" s="838"/>
      <c r="U2462" s="371"/>
      <c r="Y2462" s="371" t="s">
        <v>99</v>
      </c>
      <c r="Z2462" s="837">
        <f t="shared" si="53"/>
        <v>0.84229999999997329</v>
      </c>
    </row>
    <row r="2463" spans="12:26" s="292" customFormat="1" x14ac:dyDescent="0.2">
      <c r="L2463" s="279"/>
      <c r="M2463" s="279"/>
      <c r="N2463" s="279"/>
      <c r="O2463" s="279"/>
      <c r="P2463" s="838"/>
      <c r="Q2463" s="838"/>
      <c r="R2463" s="838"/>
      <c r="S2463" s="838"/>
      <c r="U2463" s="371"/>
      <c r="Y2463" s="371" t="s">
        <v>99</v>
      </c>
      <c r="Z2463" s="837">
        <f t="shared" si="53"/>
        <v>0.84239999999997328</v>
      </c>
    </row>
    <row r="2464" spans="12:26" s="292" customFormat="1" x14ac:dyDescent="0.2">
      <c r="L2464" s="279"/>
      <c r="M2464" s="279"/>
      <c r="N2464" s="279"/>
      <c r="O2464" s="279"/>
      <c r="P2464" s="838"/>
      <c r="Q2464" s="838"/>
      <c r="R2464" s="838"/>
      <c r="S2464" s="838"/>
      <c r="U2464" s="371"/>
      <c r="Y2464" s="371" t="s">
        <v>99</v>
      </c>
      <c r="Z2464" s="837">
        <f t="shared" si="53"/>
        <v>0.84249999999997327</v>
      </c>
    </row>
    <row r="2465" spans="12:26" s="292" customFormat="1" x14ac:dyDescent="0.2">
      <c r="L2465" s="279"/>
      <c r="M2465" s="279"/>
      <c r="N2465" s="279"/>
      <c r="O2465" s="279"/>
      <c r="P2465" s="838"/>
      <c r="Q2465" s="838"/>
      <c r="R2465" s="838"/>
      <c r="S2465" s="838"/>
      <c r="U2465" s="371"/>
      <c r="Y2465" s="371" t="s">
        <v>99</v>
      </c>
      <c r="Z2465" s="837">
        <f t="shared" si="53"/>
        <v>0.84259999999997326</v>
      </c>
    </row>
    <row r="2466" spans="12:26" s="292" customFormat="1" x14ac:dyDescent="0.2">
      <c r="L2466" s="279"/>
      <c r="M2466" s="279"/>
      <c r="N2466" s="279"/>
      <c r="O2466" s="279"/>
      <c r="P2466" s="838"/>
      <c r="Q2466" s="838"/>
      <c r="R2466" s="838"/>
      <c r="S2466" s="838"/>
      <c r="U2466" s="371"/>
      <c r="Y2466" s="371" t="s">
        <v>99</v>
      </c>
      <c r="Z2466" s="837">
        <f t="shared" si="53"/>
        <v>0.84269999999997325</v>
      </c>
    </row>
    <row r="2467" spans="12:26" s="292" customFormat="1" x14ac:dyDescent="0.2">
      <c r="L2467" s="279"/>
      <c r="M2467" s="279"/>
      <c r="N2467" s="279"/>
      <c r="O2467" s="279"/>
      <c r="P2467" s="838"/>
      <c r="Q2467" s="838"/>
      <c r="R2467" s="838"/>
      <c r="S2467" s="838"/>
      <c r="U2467" s="371"/>
      <c r="Y2467" s="371" t="s">
        <v>99</v>
      </c>
      <c r="Z2467" s="837">
        <f t="shared" si="53"/>
        <v>0.84279999999997324</v>
      </c>
    </row>
    <row r="2468" spans="12:26" s="292" customFormat="1" x14ac:dyDescent="0.2">
      <c r="L2468" s="279"/>
      <c r="M2468" s="279"/>
      <c r="N2468" s="279"/>
      <c r="O2468" s="279"/>
      <c r="P2468" s="838"/>
      <c r="Q2468" s="838"/>
      <c r="R2468" s="838"/>
      <c r="S2468" s="838"/>
      <c r="U2468" s="371"/>
      <c r="Y2468" s="371" t="s">
        <v>99</v>
      </c>
      <c r="Z2468" s="837">
        <f t="shared" si="53"/>
        <v>0.84289999999997323</v>
      </c>
    </row>
    <row r="2469" spans="12:26" s="292" customFormat="1" x14ac:dyDescent="0.2">
      <c r="L2469" s="279"/>
      <c r="M2469" s="279"/>
      <c r="N2469" s="279"/>
      <c r="O2469" s="279"/>
      <c r="P2469" s="838"/>
      <c r="Q2469" s="838"/>
      <c r="R2469" s="838"/>
      <c r="S2469" s="838"/>
      <c r="U2469" s="371"/>
      <c r="Y2469" s="371" t="s">
        <v>99</v>
      </c>
      <c r="Z2469" s="837">
        <f t="shared" si="53"/>
        <v>0.84299999999997322</v>
      </c>
    </row>
    <row r="2470" spans="12:26" s="292" customFormat="1" x14ac:dyDescent="0.2">
      <c r="L2470" s="279"/>
      <c r="M2470" s="279"/>
      <c r="N2470" s="279"/>
      <c r="O2470" s="279"/>
      <c r="P2470" s="838"/>
      <c r="Q2470" s="838"/>
      <c r="R2470" s="838"/>
      <c r="S2470" s="838"/>
      <c r="U2470" s="371"/>
      <c r="Y2470" s="371" t="s">
        <v>99</v>
      </c>
      <c r="Z2470" s="837">
        <f t="shared" si="53"/>
        <v>0.8430999999999732</v>
      </c>
    </row>
    <row r="2471" spans="12:26" s="292" customFormat="1" x14ac:dyDescent="0.2">
      <c r="L2471" s="279"/>
      <c r="M2471" s="279"/>
      <c r="N2471" s="279"/>
      <c r="O2471" s="279"/>
      <c r="P2471" s="838"/>
      <c r="Q2471" s="838"/>
      <c r="R2471" s="838"/>
      <c r="S2471" s="838"/>
      <c r="U2471" s="371"/>
      <c r="Y2471" s="371" t="s">
        <v>99</v>
      </c>
      <c r="Z2471" s="837">
        <f t="shared" si="53"/>
        <v>0.84319999999997319</v>
      </c>
    </row>
    <row r="2472" spans="12:26" s="292" customFormat="1" x14ac:dyDescent="0.2">
      <c r="L2472" s="279"/>
      <c r="M2472" s="279"/>
      <c r="N2472" s="279"/>
      <c r="O2472" s="279"/>
      <c r="P2472" s="838"/>
      <c r="Q2472" s="838"/>
      <c r="R2472" s="838"/>
      <c r="S2472" s="838"/>
      <c r="U2472" s="371"/>
      <c r="Y2472" s="371" t="s">
        <v>99</v>
      </c>
      <c r="Z2472" s="837">
        <f t="shared" si="53"/>
        <v>0.84329999999997318</v>
      </c>
    </row>
    <row r="2473" spans="12:26" s="292" customFormat="1" x14ac:dyDescent="0.2">
      <c r="L2473" s="279"/>
      <c r="M2473" s="279"/>
      <c r="N2473" s="279"/>
      <c r="O2473" s="279"/>
      <c r="P2473" s="838"/>
      <c r="Q2473" s="838"/>
      <c r="R2473" s="838"/>
      <c r="S2473" s="838"/>
      <c r="U2473" s="371"/>
      <c r="Y2473" s="371" t="s">
        <v>99</v>
      </c>
      <c r="Z2473" s="837">
        <f t="shared" ref="Z2473:Z2536" si="54">SUM(Z2472+0.01%)</f>
        <v>0.84339999999997317</v>
      </c>
    </row>
    <row r="2474" spans="12:26" s="292" customFormat="1" x14ac:dyDescent="0.2">
      <c r="L2474" s="279"/>
      <c r="M2474" s="279"/>
      <c r="N2474" s="279"/>
      <c r="O2474" s="279"/>
      <c r="P2474" s="838"/>
      <c r="Q2474" s="838"/>
      <c r="R2474" s="838"/>
      <c r="S2474" s="838"/>
      <c r="U2474" s="371"/>
      <c r="Y2474" s="371" t="s">
        <v>99</v>
      </c>
      <c r="Z2474" s="837">
        <f t="shared" si="54"/>
        <v>0.84349999999997316</v>
      </c>
    </row>
    <row r="2475" spans="12:26" s="292" customFormat="1" x14ac:dyDescent="0.2">
      <c r="L2475" s="279"/>
      <c r="M2475" s="279"/>
      <c r="N2475" s="279"/>
      <c r="O2475" s="279"/>
      <c r="P2475" s="838"/>
      <c r="Q2475" s="838"/>
      <c r="R2475" s="838"/>
      <c r="S2475" s="838"/>
      <c r="U2475" s="371"/>
      <c r="Y2475" s="371" t="s">
        <v>99</v>
      </c>
      <c r="Z2475" s="837">
        <f t="shared" si="54"/>
        <v>0.84359999999997315</v>
      </c>
    </row>
    <row r="2476" spans="12:26" s="292" customFormat="1" x14ac:dyDescent="0.2">
      <c r="L2476" s="279"/>
      <c r="M2476" s="279"/>
      <c r="N2476" s="279"/>
      <c r="O2476" s="279"/>
      <c r="P2476" s="838"/>
      <c r="Q2476" s="838"/>
      <c r="R2476" s="838"/>
      <c r="S2476" s="838"/>
      <c r="U2476" s="371"/>
      <c r="Y2476" s="371" t="s">
        <v>99</v>
      </c>
      <c r="Z2476" s="837">
        <f t="shared" si="54"/>
        <v>0.84369999999997314</v>
      </c>
    </row>
    <row r="2477" spans="12:26" s="292" customFormat="1" x14ac:dyDescent="0.2">
      <c r="L2477" s="279"/>
      <c r="M2477" s="279"/>
      <c r="N2477" s="279"/>
      <c r="O2477" s="279"/>
      <c r="P2477" s="838"/>
      <c r="Q2477" s="838"/>
      <c r="R2477" s="838"/>
      <c r="S2477" s="838"/>
      <c r="U2477" s="371"/>
      <c r="Y2477" s="371" t="s">
        <v>99</v>
      </c>
      <c r="Z2477" s="837">
        <f t="shared" si="54"/>
        <v>0.84379999999997313</v>
      </c>
    </row>
    <row r="2478" spans="12:26" s="292" customFormat="1" x14ac:dyDescent="0.2">
      <c r="L2478" s="279"/>
      <c r="M2478" s="279"/>
      <c r="N2478" s="279"/>
      <c r="O2478" s="279"/>
      <c r="P2478" s="838"/>
      <c r="Q2478" s="838"/>
      <c r="R2478" s="838"/>
      <c r="S2478" s="838"/>
      <c r="U2478" s="371"/>
      <c r="Y2478" s="371" t="s">
        <v>99</v>
      </c>
      <c r="Z2478" s="837">
        <f t="shared" si="54"/>
        <v>0.84389999999997312</v>
      </c>
    </row>
    <row r="2479" spans="12:26" s="292" customFormat="1" x14ac:dyDescent="0.2">
      <c r="L2479" s="279"/>
      <c r="M2479" s="279"/>
      <c r="N2479" s="279"/>
      <c r="O2479" s="279"/>
      <c r="P2479" s="838"/>
      <c r="Q2479" s="838"/>
      <c r="R2479" s="838"/>
      <c r="S2479" s="838"/>
      <c r="U2479" s="371"/>
      <c r="Y2479" s="371" t="s">
        <v>99</v>
      </c>
      <c r="Z2479" s="837">
        <f t="shared" si="54"/>
        <v>0.84399999999997311</v>
      </c>
    </row>
    <row r="2480" spans="12:26" s="292" customFormat="1" x14ac:dyDescent="0.2">
      <c r="L2480" s="279"/>
      <c r="M2480" s="279"/>
      <c r="N2480" s="279"/>
      <c r="O2480" s="279"/>
      <c r="P2480" s="838"/>
      <c r="Q2480" s="838"/>
      <c r="R2480" s="838"/>
      <c r="S2480" s="838"/>
      <c r="U2480" s="371"/>
      <c r="Y2480" s="371" t="s">
        <v>99</v>
      </c>
      <c r="Z2480" s="837">
        <f t="shared" si="54"/>
        <v>0.84409999999997309</v>
      </c>
    </row>
    <row r="2481" spans="12:26" s="292" customFormat="1" x14ac:dyDescent="0.2">
      <c r="L2481" s="279"/>
      <c r="M2481" s="279"/>
      <c r="N2481" s="279"/>
      <c r="O2481" s="279"/>
      <c r="P2481" s="838"/>
      <c r="Q2481" s="838"/>
      <c r="R2481" s="838"/>
      <c r="S2481" s="838"/>
      <c r="U2481" s="371"/>
      <c r="Y2481" s="371" t="s">
        <v>99</v>
      </c>
      <c r="Z2481" s="837">
        <f t="shared" si="54"/>
        <v>0.84419999999997308</v>
      </c>
    </row>
    <row r="2482" spans="12:26" s="292" customFormat="1" x14ac:dyDescent="0.2">
      <c r="L2482" s="279"/>
      <c r="M2482" s="279"/>
      <c r="N2482" s="279"/>
      <c r="O2482" s="279"/>
      <c r="P2482" s="838"/>
      <c r="Q2482" s="838"/>
      <c r="R2482" s="838"/>
      <c r="S2482" s="838"/>
      <c r="U2482" s="371"/>
      <c r="Y2482" s="371" t="s">
        <v>99</v>
      </c>
      <c r="Z2482" s="837">
        <f t="shared" si="54"/>
        <v>0.84429999999997307</v>
      </c>
    </row>
    <row r="2483" spans="12:26" s="292" customFormat="1" x14ac:dyDescent="0.2">
      <c r="L2483" s="279"/>
      <c r="M2483" s="279"/>
      <c r="N2483" s="279"/>
      <c r="O2483" s="279"/>
      <c r="P2483" s="838"/>
      <c r="Q2483" s="838"/>
      <c r="R2483" s="838"/>
      <c r="S2483" s="838"/>
      <c r="U2483" s="371"/>
      <c r="Y2483" s="371" t="s">
        <v>99</v>
      </c>
      <c r="Z2483" s="837">
        <f t="shared" si="54"/>
        <v>0.84439999999997306</v>
      </c>
    </row>
    <row r="2484" spans="12:26" s="292" customFormat="1" x14ac:dyDescent="0.2">
      <c r="L2484" s="279"/>
      <c r="M2484" s="279"/>
      <c r="N2484" s="279"/>
      <c r="O2484" s="279"/>
      <c r="P2484" s="838"/>
      <c r="Q2484" s="838"/>
      <c r="R2484" s="838"/>
      <c r="S2484" s="838"/>
      <c r="U2484" s="371"/>
      <c r="Y2484" s="371" t="s">
        <v>99</v>
      </c>
      <c r="Z2484" s="837">
        <f t="shared" si="54"/>
        <v>0.84449999999997305</v>
      </c>
    </row>
    <row r="2485" spans="12:26" s="292" customFormat="1" x14ac:dyDescent="0.2">
      <c r="L2485" s="279"/>
      <c r="M2485" s="279"/>
      <c r="N2485" s="279"/>
      <c r="O2485" s="279"/>
      <c r="P2485" s="838"/>
      <c r="Q2485" s="838"/>
      <c r="R2485" s="838"/>
      <c r="S2485" s="838"/>
      <c r="U2485" s="371"/>
      <c r="Y2485" s="371" t="s">
        <v>99</v>
      </c>
      <c r="Z2485" s="837">
        <f t="shared" si="54"/>
        <v>0.84459999999997304</v>
      </c>
    </row>
    <row r="2486" spans="12:26" s="292" customFormat="1" x14ac:dyDescent="0.2">
      <c r="L2486" s="279"/>
      <c r="M2486" s="279"/>
      <c r="N2486" s="279"/>
      <c r="O2486" s="279"/>
      <c r="P2486" s="838"/>
      <c r="Q2486" s="838"/>
      <c r="R2486" s="838"/>
      <c r="S2486" s="838"/>
      <c r="U2486" s="371"/>
      <c r="Y2486" s="371" t="s">
        <v>99</v>
      </c>
      <c r="Z2486" s="837">
        <f t="shared" si="54"/>
        <v>0.84469999999997303</v>
      </c>
    </row>
    <row r="2487" spans="12:26" s="292" customFormat="1" x14ac:dyDescent="0.2">
      <c r="L2487" s="279"/>
      <c r="M2487" s="279"/>
      <c r="N2487" s="279"/>
      <c r="O2487" s="279"/>
      <c r="P2487" s="838"/>
      <c r="Q2487" s="838"/>
      <c r="R2487" s="838"/>
      <c r="S2487" s="838"/>
      <c r="U2487" s="371"/>
      <c r="Y2487" s="371" t="s">
        <v>99</v>
      </c>
      <c r="Z2487" s="837">
        <f t="shared" si="54"/>
        <v>0.84479999999997302</v>
      </c>
    </row>
    <row r="2488" spans="12:26" s="292" customFormat="1" x14ac:dyDescent="0.2">
      <c r="L2488" s="279"/>
      <c r="M2488" s="279"/>
      <c r="N2488" s="279"/>
      <c r="O2488" s="279"/>
      <c r="P2488" s="838"/>
      <c r="Q2488" s="838"/>
      <c r="R2488" s="838"/>
      <c r="S2488" s="838"/>
      <c r="U2488" s="371"/>
      <c r="Y2488" s="371" t="s">
        <v>99</v>
      </c>
      <c r="Z2488" s="837">
        <f t="shared" si="54"/>
        <v>0.84489999999997301</v>
      </c>
    </row>
    <row r="2489" spans="12:26" s="292" customFormat="1" x14ac:dyDescent="0.2">
      <c r="L2489" s="279"/>
      <c r="M2489" s="279"/>
      <c r="N2489" s="279"/>
      <c r="O2489" s="279"/>
      <c r="P2489" s="838"/>
      <c r="Q2489" s="838"/>
      <c r="R2489" s="838"/>
      <c r="S2489" s="838"/>
      <c r="U2489" s="371"/>
      <c r="Y2489" s="371" t="s">
        <v>99</v>
      </c>
      <c r="Z2489" s="837">
        <f t="shared" si="54"/>
        <v>0.84499999999997299</v>
      </c>
    </row>
    <row r="2490" spans="12:26" s="292" customFormat="1" x14ac:dyDescent="0.2">
      <c r="L2490" s="279"/>
      <c r="M2490" s="279"/>
      <c r="N2490" s="279"/>
      <c r="O2490" s="279"/>
      <c r="P2490" s="838"/>
      <c r="Q2490" s="838"/>
      <c r="R2490" s="838"/>
      <c r="S2490" s="838"/>
      <c r="U2490" s="371"/>
      <c r="Y2490" s="371" t="s">
        <v>99</v>
      </c>
      <c r="Z2490" s="837">
        <f t="shared" si="54"/>
        <v>0.84509999999997298</v>
      </c>
    </row>
    <row r="2491" spans="12:26" s="292" customFormat="1" x14ac:dyDescent="0.2">
      <c r="L2491" s="279"/>
      <c r="M2491" s="279"/>
      <c r="N2491" s="279"/>
      <c r="O2491" s="279"/>
      <c r="P2491" s="838"/>
      <c r="Q2491" s="838"/>
      <c r="R2491" s="838"/>
      <c r="S2491" s="838"/>
      <c r="U2491" s="371"/>
      <c r="Y2491" s="371" t="s">
        <v>99</v>
      </c>
      <c r="Z2491" s="837">
        <f t="shared" si="54"/>
        <v>0.84519999999997297</v>
      </c>
    </row>
    <row r="2492" spans="12:26" s="292" customFormat="1" x14ac:dyDescent="0.2">
      <c r="L2492" s="279"/>
      <c r="M2492" s="279"/>
      <c r="N2492" s="279"/>
      <c r="O2492" s="279"/>
      <c r="P2492" s="838"/>
      <c r="Q2492" s="838"/>
      <c r="R2492" s="838"/>
      <c r="S2492" s="838"/>
      <c r="U2492" s="371"/>
      <c r="Y2492" s="371" t="s">
        <v>99</v>
      </c>
      <c r="Z2492" s="837">
        <f t="shared" si="54"/>
        <v>0.84529999999997296</v>
      </c>
    </row>
    <row r="2493" spans="12:26" s="292" customFormat="1" x14ac:dyDescent="0.2">
      <c r="L2493" s="279"/>
      <c r="M2493" s="279"/>
      <c r="N2493" s="279"/>
      <c r="O2493" s="279"/>
      <c r="P2493" s="838"/>
      <c r="Q2493" s="838"/>
      <c r="R2493" s="838"/>
      <c r="S2493" s="838"/>
      <c r="U2493" s="371"/>
      <c r="Y2493" s="371" t="s">
        <v>99</v>
      </c>
      <c r="Z2493" s="837">
        <f t="shared" si="54"/>
        <v>0.84539999999997295</v>
      </c>
    </row>
    <row r="2494" spans="12:26" s="292" customFormat="1" x14ac:dyDescent="0.2">
      <c r="L2494" s="279"/>
      <c r="M2494" s="279"/>
      <c r="N2494" s="279"/>
      <c r="O2494" s="279"/>
      <c r="P2494" s="838"/>
      <c r="Q2494" s="838"/>
      <c r="R2494" s="838"/>
      <c r="S2494" s="838"/>
      <c r="U2494" s="371"/>
      <c r="Y2494" s="371" t="s">
        <v>99</v>
      </c>
      <c r="Z2494" s="837">
        <f t="shared" si="54"/>
        <v>0.84549999999997294</v>
      </c>
    </row>
    <row r="2495" spans="12:26" s="292" customFormat="1" x14ac:dyDescent="0.2">
      <c r="L2495" s="279"/>
      <c r="M2495" s="279"/>
      <c r="N2495" s="279"/>
      <c r="O2495" s="279"/>
      <c r="P2495" s="838"/>
      <c r="Q2495" s="838"/>
      <c r="R2495" s="838"/>
      <c r="S2495" s="838"/>
      <c r="U2495" s="371"/>
      <c r="Y2495" s="371" t="s">
        <v>99</v>
      </c>
      <c r="Z2495" s="837">
        <f t="shared" si="54"/>
        <v>0.84559999999997293</v>
      </c>
    </row>
    <row r="2496" spans="12:26" s="292" customFormat="1" x14ac:dyDescent="0.2">
      <c r="L2496" s="279"/>
      <c r="M2496" s="279"/>
      <c r="N2496" s="279"/>
      <c r="O2496" s="279"/>
      <c r="P2496" s="838"/>
      <c r="Q2496" s="838"/>
      <c r="R2496" s="838"/>
      <c r="S2496" s="838"/>
      <c r="U2496" s="371"/>
      <c r="Y2496" s="371" t="s">
        <v>99</v>
      </c>
      <c r="Z2496" s="837">
        <f t="shared" si="54"/>
        <v>0.84569999999997292</v>
      </c>
    </row>
    <row r="2497" spans="12:26" s="292" customFormat="1" x14ac:dyDescent="0.2">
      <c r="L2497" s="279"/>
      <c r="M2497" s="279"/>
      <c r="N2497" s="279"/>
      <c r="O2497" s="279"/>
      <c r="P2497" s="838"/>
      <c r="Q2497" s="838"/>
      <c r="R2497" s="838"/>
      <c r="S2497" s="838"/>
      <c r="U2497" s="371"/>
      <c r="Y2497" s="371" t="s">
        <v>99</v>
      </c>
      <c r="Z2497" s="837">
        <f t="shared" si="54"/>
        <v>0.84579999999997291</v>
      </c>
    </row>
    <row r="2498" spans="12:26" s="292" customFormat="1" x14ac:dyDescent="0.2">
      <c r="L2498" s="279"/>
      <c r="M2498" s="279"/>
      <c r="N2498" s="279"/>
      <c r="O2498" s="279"/>
      <c r="P2498" s="838"/>
      <c r="Q2498" s="838"/>
      <c r="R2498" s="838"/>
      <c r="S2498" s="838"/>
      <c r="U2498" s="371"/>
      <c r="Y2498" s="371" t="s">
        <v>99</v>
      </c>
      <c r="Z2498" s="837">
        <f t="shared" si="54"/>
        <v>0.8458999999999729</v>
      </c>
    </row>
    <row r="2499" spans="12:26" s="292" customFormat="1" x14ac:dyDescent="0.2">
      <c r="L2499" s="279"/>
      <c r="M2499" s="279"/>
      <c r="N2499" s="279"/>
      <c r="O2499" s="279"/>
      <c r="P2499" s="838"/>
      <c r="Q2499" s="838"/>
      <c r="R2499" s="838"/>
      <c r="S2499" s="838"/>
      <c r="U2499" s="371"/>
      <c r="Y2499" s="371" t="s">
        <v>99</v>
      </c>
      <c r="Z2499" s="837">
        <f t="shared" si="54"/>
        <v>0.84599999999997288</v>
      </c>
    </row>
    <row r="2500" spans="12:26" s="292" customFormat="1" x14ac:dyDescent="0.2">
      <c r="L2500" s="279"/>
      <c r="M2500" s="279"/>
      <c r="N2500" s="279"/>
      <c r="O2500" s="279"/>
      <c r="P2500" s="838"/>
      <c r="Q2500" s="838"/>
      <c r="R2500" s="838"/>
      <c r="S2500" s="838"/>
      <c r="U2500" s="371"/>
      <c r="Y2500" s="371" t="s">
        <v>99</v>
      </c>
      <c r="Z2500" s="837">
        <f t="shared" si="54"/>
        <v>0.84609999999997287</v>
      </c>
    </row>
    <row r="2501" spans="12:26" s="292" customFormat="1" x14ac:dyDescent="0.2">
      <c r="L2501" s="279"/>
      <c r="M2501" s="279"/>
      <c r="N2501" s="279"/>
      <c r="O2501" s="279"/>
      <c r="P2501" s="838"/>
      <c r="Q2501" s="838"/>
      <c r="R2501" s="838"/>
      <c r="S2501" s="838"/>
      <c r="U2501" s="371"/>
      <c r="Y2501" s="371" t="s">
        <v>99</v>
      </c>
      <c r="Z2501" s="837">
        <f t="shared" si="54"/>
        <v>0.84619999999997286</v>
      </c>
    </row>
    <row r="2502" spans="12:26" s="292" customFormat="1" x14ac:dyDescent="0.2">
      <c r="L2502" s="279"/>
      <c r="M2502" s="279"/>
      <c r="N2502" s="279"/>
      <c r="O2502" s="279"/>
      <c r="P2502" s="838"/>
      <c r="Q2502" s="838"/>
      <c r="R2502" s="838"/>
      <c r="S2502" s="838"/>
      <c r="U2502" s="371"/>
      <c r="Y2502" s="371" t="s">
        <v>99</v>
      </c>
      <c r="Z2502" s="837">
        <f t="shared" si="54"/>
        <v>0.84629999999997285</v>
      </c>
    </row>
    <row r="2503" spans="12:26" s="292" customFormat="1" x14ac:dyDescent="0.2">
      <c r="L2503" s="279"/>
      <c r="M2503" s="279"/>
      <c r="N2503" s="279"/>
      <c r="O2503" s="279"/>
      <c r="P2503" s="838"/>
      <c r="Q2503" s="838"/>
      <c r="R2503" s="838"/>
      <c r="S2503" s="838"/>
      <c r="U2503" s="371"/>
      <c r="Y2503" s="371" t="s">
        <v>99</v>
      </c>
      <c r="Z2503" s="837">
        <f t="shared" si="54"/>
        <v>0.84639999999997284</v>
      </c>
    </row>
    <row r="2504" spans="12:26" s="292" customFormat="1" x14ac:dyDescent="0.2">
      <c r="L2504" s="279"/>
      <c r="M2504" s="279"/>
      <c r="N2504" s="279"/>
      <c r="O2504" s="279"/>
      <c r="P2504" s="838"/>
      <c r="Q2504" s="838"/>
      <c r="R2504" s="838"/>
      <c r="S2504" s="838"/>
      <c r="U2504" s="371"/>
      <c r="Y2504" s="371" t="s">
        <v>99</v>
      </c>
      <c r="Z2504" s="837">
        <f t="shared" si="54"/>
        <v>0.84649999999997283</v>
      </c>
    </row>
    <row r="2505" spans="12:26" s="292" customFormat="1" x14ac:dyDescent="0.2">
      <c r="L2505" s="279"/>
      <c r="M2505" s="279"/>
      <c r="N2505" s="279"/>
      <c r="O2505" s="279"/>
      <c r="P2505" s="838"/>
      <c r="Q2505" s="838"/>
      <c r="R2505" s="838"/>
      <c r="S2505" s="838"/>
      <c r="U2505" s="371"/>
      <c r="Y2505" s="371" t="s">
        <v>99</v>
      </c>
      <c r="Z2505" s="837">
        <f t="shared" si="54"/>
        <v>0.84659999999997282</v>
      </c>
    </row>
    <row r="2506" spans="12:26" s="292" customFormat="1" x14ac:dyDescent="0.2">
      <c r="L2506" s="279"/>
      <c r="M2506" s="279"/>
      <c r="N2506" s="279"/>
      <c r="O2506" s="279"/>
      <c r="P2506" s="838"/>
      <c r="Q2506" s="838"/>
      <c r="R2506" s="838"/>
      <c r="S2506" s="838"/>
      <c r="U2506" s="371"/>
      <c r="Y2506" s="371" t="s">
        <v>99</v>
      </c>
      <c r="Z2506" s="837">
        <f t="shared" si="54"/>
        <v>0.84669999999997281</v>
      </c>
    </row>
    <row r="2507" spans="12:26" s="292" customFormat="1" x14ac:dyDescent="0.2">
      <c r="L2507" s="279"/>
      <c r="M2507" s="279"/>
      <c r="N2507" s="279"/>
      <c r="O2507" s="279"/>
      <c r="P2507" s="838"/>
      <c r="Q2507" s="838"/>
      <c r="R2507" s="838"/>
      <c r="S2507" s="838"/>
      <c r="U2507" s="371"/>
      <c r="Y2507" s="371" t="s">
        <v>99</v>
      </c>
      <c r="Z2507" s="837">
        <f t="shared" si="54"/>
        <v>0.8467999999999728</v>
      </c>
    </row>
    <row r="2508" spans="12:26" s="292" customFormat="1" x14ac:dyDescent="0.2">
      <c r="L2508" s="279"/>
      <c r="M2508" s="279"/>
      <c r="N2508" s="279"/>
      <c r="O2508" s="279"/>
      <c r="P2508" s="838"/>
      <c r="Q2508" s="838"/>
      <c r="R2508" s="838"/>
      <c r="S2508" s="838"/>
      <c r="U2508" s="371"/>
      <c r="Y2508" s="371" t="s">
        <v>99</v>
      </c>
      <c r="Z2508" s="837">
        <f t="shared" si="54"/>
        <v>0.84689999999997279</v>
      </c>
    </row>
    <row r="2509" spans="12:26" s="292" customFormat="1" x14ac:dyDescent="0.2">
      <c r="L2509" s="279"/>
      <c r="M2509" s="279"/>
      <c r="N2509" s="279"/>
      <c r="O2509" s="279"/>
      <c r="P2509" s="838"/>
      <c r="Q2509" s="838"/>
      <c r="R2509" s="838"/>
      <c r="S2509" s="838"/>
      <c r="U2509" s="371"/>
      <c r="Y2509" s="371" t="s">
        <v>99</v>
      </c>
      <c r="Z2509" s="837">
        <f t="shared" si="54"/>
        <v>0.84699999999997277</v>
      </c>
    </row>
    <row r="2510" spans="12:26" s="292" customFormat="1" x14ac:dyDescent="0.2">
      <c r="L2510" s="279"/>
      <c r="M2510" s="279"/>
      <c r="N2510" s="279"/>
      <c r="O2510" s="279"/>
      <c r="P2510" s="838"/>
      <c r="Q2510" s="838"/>
      <c r="R2510" s="838"/>
      <c r="S2510" s="838"/>
      <c r="U2510" s="371"/>
      <c r="Y2510" s="371" t="s">
        <v>99</v>
      </c>
      <c r="Z2510" s="837">
        <f t="shared" si="54"/>
        <v>0.84709999999997276</v>
      </c>
    </row>
    <row r="2511" spans="12:26" s="292" customFormat="1" x14ac:dyDescent="0.2">
      <c r="L2511" s="279"/>
      <c r="M2511" s="279"/>
      <c r="N2511" s="279"/>
      <c r="O2511" s="279"/>
      <c r="P2511" s="838"/>
      <c r="Q2511" s="838"/>
      <c r="R2511" s="838"/>
      <c r="S2511" s="838"/>
      <c r="U2511" s="371"/>
      <c r="Y2511" s="371" t="s">
        <v>99</v>
      </c>
      <c r="Z2511" s="837">
        <f t="shared" si="54"/>
        <v>0.84719999999997275</v>
      </c>
    </row>
    <row r="2512" spans="12:26" s="292" customFormat="1" x14ac:dyDescent="0.2">
      <c r="L2512" s="279"/>
      <c r="M2512" s="279"/>
      <c r="N2512" s="279"/>
      <c r="O2512" s="279"/>
      <c r="P2512" s="838"/>
      <c r="Q2512" s="838"/>
      <c r="R2512" s="838"/>
      <c r="S2512" s="838"/>
      <c r="U2512" s="371"/>
      <c r="Y2512" s="371" t="s">
        <v>99</v>
      </c>
      <c r="Z2512" s="837">
        <f t="shared" si="54"/>
        <v>0.84729999999997274</v>
      </c>
    </row>
    <row r="2513" spans="12:26" s="292" customFormat="1" x14ac:dyDescent="0.2">
      <c r="L2513" s="279"/>
      <c r="M2513" s="279"/>
      <c r="N2513" s="279"/>
      <c r="O2513" s="279"/>
      <c r="P2513" s="838"/>
      <c r="Q2513" s="838"/>
      <c r="R2513" s="838"/>
      <c r="S2513" s="838"/>
      <c r="U2513" s="371"/>
      <c r="Y2513" s="371" t="s">
        <v>99</v>
      </c>
      <c r="Z2513" s="837">
        <f t="shared" si="54"/>
        <v>0.84739999999997273</v>
      </c>
    </row>
    <row r="2514" spans="12:26" s="292" customFormat="1" x14ac:dyDescent="0.2">
      <c r="L2514" s="279"/>
      <c r="M2514" s="279"/>
      <c r="N2514" s="279"/>
      <c r="O2514" s="279"/>
      <c r="P2514" s="838"/>
      <c r="Q2514" s="838"/>
      <c r="R2514" s="838"/>
      <c r="S2514" s="838"/>
      <c r="U2514" s="371"/>
      <c r="Y2514" s="371" t="s">
        <v>99</v>
      </c>
      <c r="Z2514" s="837">
        <f t="shared" si="54"/>
        <v>0.84749999999997272</v>
      </c>
    </row>
    <row r="2515" spans="12:26" s="292" customFormat="1" x14ac:dyDescent="0.2">
      <c r="L2515" s="279"/>
      <c r="M2515" s="279"/>
      <c r="N2515" s="279"/>
      <c r="O2515" s="279"/>
      <c r="P2515" s="838"/>
      <c r="Q2515" s="838"/>
      <c r="R2515" s="838"/>
      <c r="S2515" s="838"/>
      <c r="U2515" s="371"/>
      <c r="Y2515" s="371" t="s">
        <v>99</v>
      </c>
      <c r="Z2515" s="837">
        <f t="shared" si="54"/>
        <v>0.84759999999997271</v>
      </c>
    </row>
    <row r="2516" spans="12:26" s="292" customFormat="1" x14ac:dyDescent="0.2">
      <c r="L2516" s="279"/>
      <c r="M2516" s="279"/>
      <c r="N2516" s="279"/>
      <c r="O2516" s="279"/>
      <c r="P2516" s="838"/>
      <c r="Q2516" s="838"/>
      <c r="R2516" s="838"/>
      <c r="S2516" s="838"/>
      <c r="U2516" s="371"/>
      <c r="Y2516" s="371" t="s">
        <v>99</v>
      </c>
      <c r="Z2516" s="837">
        <f t="shared" si="54"/>
        <v>0.8476999999999727</v>
      </c>
    </row>
    <row r="2517" spans="12:26" s="292" customFormat="1" x14ac:dyDescent="0.2">
      <c r="L2517" s="279"/>
      <c r="M2517" s="279"/>
      <c r="N2517" s="279"/>
      <c r="O2517" s="279"/>
      <c r="P2517" s="838"/>
      <c r="Q2517" s="838"/>
      <c r="R2517" s="838"/>
      <c r="S2517" s="838"/>
      <c r="U2517" s="371"/>
      <c r="Y2517" s="371" t="s">
        <v>99</v>
      </c>
      <c r="Z2517" s="837">
        <f t="shared" si="54"/>
        <v>0.84779999999997269</v>
      </c>
    </row>
    <row r="2518" spans="12:26" s="292" customFormat="1" x14ac:dyDescent="0.2">
      <c r="L2518" s="279"/>
      <c r="M2518" s="279"/>
      <c r="N2518" s="279"/>
      <c r="O2518" s="279"/>
      <c r="P2518" s="838"/>
      <c r="Q2518" s="838"/>
      <c r="R2518" s="838"/>
      <c r="S2518" s="838"/>
      <c r="U2518" s="371"/>
      <c r="Y2518" s="371" t="s">
        <v>99</v>
      </c>
      <c r="Z2518" s="837">
        <f t="shared" si="54"/>
        <v>0.84789999999997268</v>
      </c>
    </row>
    <row r="2519" spans="12:26" s="292" customFormat="1" x14ac:dyDescent="0.2">
      <c r="L2519" s="279"/>
      <c r="M2519" s="279"/>
      <c r="N2519" s="279"/>
      <c r="O2519" s="279"/>
      <c r="P2519" s="838"/>
      <c r="Q2519" s="838"/>
      <c r="R2519" s="838"/>
      <c r="S2519" s="838"/>
      <c r="U2519" s="371"/>
      <c r="Y2519" s="371" t="s">
        <v>99</v>
      </c>
      <c r="Z2519" s="837">
        <f t="shared" si="54"/>
        <v>0.84799999999997266</v>
      </c>
    </row>
    <row r="2520" spans="12:26" s="292" customFormat="1" x14ac:dyDescent="0.2">
      <c r="L2520" s="279"/>
      <c r="M2520" s="279"/>
      <c r="N2520" s="279"/>
      <c r="O2520" s="279"/>
      <c r="P2520" s="838"/>
      <c r="Q2520" s="838"/>
      <c r="R2520" s="838"/>
      <c r="S2520" s="838"/>
      <c r="U2520" s="371"/>
      <c r="Y2520" s="371" t="s">
        <v>99</v>
      </c>
      <c r="Z2520" s="837">
        <f t="shared" si="54"/>
        <v>0.84809999999997265</v>
      </c>
    </row>
    <row r="2521" spans="12:26" s="292" customFormat="1" x14ac:dyDescent="0.2">
      <c r="L2521" s="279"/>
      <c r="M2521" s="279"/>
      <c r="N2521" s="279"/>
      <c r="O2521" s="279"/>
      <c r="P2521" s="838"/>
      <c r="Q2521" s="838"/>
      <c r="R2521" s="838"/>
      <c r="S2521" s="838"/>
      <c r="U2521" s="371"/>
      <c r="Y2521" s="371" t="s">
        <v>99</v>
      </c>
      <c r="Z2521" s="837">
        <f t="shared" si="54"/>
        <v>0.84819999999997264</v>
      </c>
    </row>
    <row r="2522" spans="12:26" s="292" customFormat="1" x14ac:dyDescent="0.2">
      <c r="L2522" s="279"/>
      <c r="M2522" s="279"/>
      <c r="N2522" s="279"/>
      <c r="O2522" s="279"/>
      <c r="P2522" s="838"/>
      <c r="Q2522" s="838"/>
      <c r="R2522" s="838"/>
      <c r="S2522" s="838"/>
      <c r="U2522" s="371"/>
      <c r="Y2522" s="371" t="s">
        <v>99</v>
      </c>
      <c r="Z2522" s="837">
        <f t="shared" si="54"/>
        <v>0.84829999999997263</v>
      </c>
    </row>
    <row r="2523" spans="12:26" s="292" customFormat="1" x14ac:dyDescent="0.2">
      <c r="L2523" s="279"/>
      <c r="M2523" s="279"/>
      <c r="N2523" s="279"/>
      <c r="O2523" s="279"/>
      <c r="P2523" s="838"/>
      <c r="Q2523" s="838"/>
      <c r="R2523" s="838"/>
      <c r="S2523" s="838"/>
      <c r="U2523" s="371"/>
      <c r="Y2523" s="371" t="s">
        <v>99</v>
      </c>
      <c r="Z2523" s="837">
        <f t="shared" si="54"/>
        <v>0.84839999999997262</v>
      </c>
    </row>
    <row r="2524" spans="12:26" s="292" customFormat="1" x14ac:dyDescent="0.2">
      <c r="L2524" s="279"/>
      <c r="M2524" s="279"/>
      <c r="N2524" s="279"/>
      <c r="O2524" s="279"/>
      <c r="P2524" s="838"/>
      <c r="Q2524" s="838"/>
      <c r="R2524" s="838"/>
      <c r="S2524" s="838"/>
      <c r="U2524" s="371"/>
      <c r="Y2524" s="371" t="s">
        <v>99</v>
      </c>
      <c r="Z2524" s="837">
        <f t="shared" si="54"/>
        <v>0.84849999999997261</v>
      </c>
    </row>
    <row r="2525" spans="12:26" s="292" customFormat="1" x14ac:dyDescent="0.2">
      <c r="L2525" s="279"/>
      <c r="M2525" s="279"/>
      <c r="N2525" s="279"/>
      <c r="O2525" s="279"/>
      <c r="P2525" s="838"/>
      <c r="Q2525" s="838"/>
      <c r="R2525" s="838"/>
      <c r="S2525" s="838"/>
      <c r="U2525" s="371"/>
      <c r="Y2525" s="371" t="s">
        <v>99</v>
      </c>
      <c r="Z2525" s="837">
        <f t="shared" si="54"/>
        <v>0.8485999999999726</v>
      </c>
    </row>
    <row r="2526" spans="12:26" s="292" customFormat="1" x14ac:dyDescent="0.2">
      <c r="L2526" s="279"/>
      <c r="M2526" s="279"/>
      <c r="N2526" s="279"/>
      <c r="O2526" s="279"/>
      <c r="P2526" s="838"/>
      <c r="Q2526" s="838"/>
      <c r="R2526" s="838"/>
      <c r="S2526" s="838"/>
      <c r="U2526" s="371"/>
      <c r="Y2526" s="371" t="s">
        <v>99</v>
      </c>
      <c r="Z2526" s="837">
        <f t="shared" si="54"/>
        <v>0.84869999999997259</v>
      </c>
    </row>
    <row r="2527" spans="12:26" s="292" customFormat="1" x14ac:dyDescent="0.2">
      <c r="L2527" s="279"/>
      <c r="M2527" s="279"/>
      <c r="N2527" s="279"/>
      <c r="O2527" s="279"/>
      <c r="P2527" s="838"/>
      <c r="Q2527" s="838"/>
      <c r="R2527" s="838"/>
      <c r="S2527" s="838"/>
      <c r="U2527" s="371"/>
      <c r="Y2527" s="371" t="s">
        <v>99</v>
      </c>
      <c r="Z2527" s="837">
        <f t="shared" si="54"/>
        <v>0.84879999999997258</v>
      </c>
    </row>
    <row r="2528" spans="12:26" s="292" customFormat="1" x14ac:dyDescent="0.2">
      <c r="L2528" s="279"/>
      <c r="M2528" s="279"/>
      <c r="N2528" s="279"/>
      <c r="O2528" s="279"/>
      <c r="P2528" s="838"/>
      <c r="Q2528" s="838"/>
      <c r="R2528" s="838"/>
      <c r="S2528" s="838"/>
      <c r="U2528" s="371"/>
      <c r="Y2528" s="371" t="s">
        <v>99</v>
      </c>
      <c r="Z2528" s="837">
        <f t="shared" si="54"/>
        <v>0.84889999999997257</v>
      </c>
    </row>
    <row r="2529" spans="12:26" s="292" customFormat="1" x14ac:dyDescent="0.2">
      <c r="L2529" s="279"/>
      <c r="M2529" s="279"/>
      <c r="N2529" s="279"/>
      <c r="O2529" s="279"/>
      <c r="P2529" s="838"/>
      <c r="Q2529" s="838"/>
      <c r="R2529" s="838"/>
      <c r="S2529" s="838"/>
      <c r="U2529" s="371"/>
      <c r="Y2529" s="371" t="s">
        <v>99</v>
      </c>
      <c r="Z2529" s="837">
        <f t="shared" si="54"/>
        <v>0.84899999999997255</v>
      </c>
    </row>
    <row r="2530" spans="12:26" s="292" customFormat="1" x14ac:dyDescent="0.2">
      <c r="L2530" s="279"/>
      <c r="M2530" s="279"/>
      <c r="N2530" s="279"/>
      <c r="O2530" s="279"/>
      <c r="P2530" s="838"/>
      <c r="Q2530" s="838"/>
      <c r="R2530" s="838"/>
      <c r="S2530" s="838"/>
      <c r="U2530" s="371"/>
      <c r="Y2530" s="371" t="s">
        <v>99</v>
      </c>
      <c r="Z2530" s="837">
        <f t="shared" si="54"/>
        <v>0.84909999999997254</v>
      </c>
    </row>
    <row r="2531" spans="12:26" s="292" customFormat="1" x14ac:dyDescent="0.2">
      <c r="L2531" s="279"/>
      <c r="M2531" s="279"/>
      <c r="N2531" s="279"/>
      <c r="O2531" s="279"/>
      <c r="P2531" s="838"/>
      <c r="Q2531" s="838"/>
      <c r="R2531" s="838"/>
      <c r="S2531" s="838"/>
      <c r="U2531" s="371"/>
      <c r="Y2531" s="371" t="s">
        <v>99</v>
      </c>
      <c r="Z2531" s="837">
        <f t="shared" si="54"/>
        <v>0.84919999999997253</v>
      </c>
    </row>
    <row r="2532" spans="12:26" s="292" customFormat="1" x14ac:dyDescent="0.2">
      <c r="L2532" s="279"/>
      <c r="M2532" s="279"/>
      <c r="N2532" s="279"/>
      <c r="O2532" s="279"/>
      <c r="P2532" s="838"/>
      <c r="Q2532" s="838"/>
      <c r="R2532" s="838"/>
      <c r="S2532" s="838"/>
      <c r="U2532" s="371"/>
      <c r="Y2532" s="371" t="s">
        <v>99</v>
      </c>
      <c r="Z2532" s="837">
        <f t="shared" si="54"/>
        <v>0.84929999999997252</v>
      </c>
    </row>
    <row r="2533" spans="12:26" s="292" customFormat="1" x14ac:dyDescent="0.2">
      <c r="L2533" s="279"/>
      <c r="M2533" s="279"/>
      <c r="N2533" s="279"/>
      <c r="O2533" s="279"/>
      <c r="P2533" s="838"/>
      <c r="Q2533" s="838"/>
      <c r="R2533" s="838"/>
      <c r="S2533" s="838"/>
      <c r="U2533" s="371"/>
      <c r="Y2533" s="371" t="s">
        <v>99</v>
      </c>
      <c r="Z2533" s="837">
        <f t="shared" si="54"/>
        <v>0.84939999999997251</v>
      </c>
    </row>
    <row r="2534" spans="12:26" s="292" customFormat="1" x14ac:dyDescent="0.2">
      <c r="L2534" s="279"/>
      <c r="M2534" s="279"/>
      <c r="N2534" s="279"/>
      <c r="O2534" s="279"/>
      <c r="P2534" s="838"/>
      <c r="Q2534" s="838"/>
      <c r="R2534" s="838"/>
      <c r="S2534" s="838"/>
      <c r="U2534" s="371"/>
      <c r="Y2534" s="371" t="s">
        <v>99</v>
      </c>
      <c r="Z2534" s="837">
        <f t="shared" si="54"/>
        <v>0.8494999999999725</v>
      </c>
    </row>
    <row r="2535" spans="12:26" s="292" customFormat="1" x14ac:dyDescent="0.2">
      <c r="L2535" s="279"/>
      <c r="M2535" s="279"/>
      <c r="N2535" s="279"/>
      <c r="O2535" s="279"/>
      <c r="P2535" s="838"/>
      <c r="Q2535" s="838"/>
      <c r="R2535" s="838"/>
      <c r="S2535" s="838"/>
      <c r="U2535" s="371"/>
      <c r="Y2535" s="371" t="s">
        <v>99</v>
      </c>
      <c r="Z2535" s="837">
        <f t="shared" si="54"/>
        <v>0.84959999999997249</v>
      </c>
    </row>
    <row r="2536" spans="12:26" s="292" customFormat="1" x14ac:dyDescent="0.2">
      <c r="L2536" s="279"/>
      <c r="M2536" s="279"/>
      <c r="N2536" s="279"/>
      <c r="O2536" s="279"/>
      <c r="P2536" s="838"/>
      <c r="Q2536" s="838"/>
      <c r="R2536" s="838"/>
      <c r="S2536" s="838"/>
      <c r="U2536" s="371"/>
      <c r="Y2536" s="371" t="s">
        <v>99</v>
      </c>
      <c r="Z2536" s="837">
        <f t="shared" si="54"/>
        <v>0.84969999999997248</v>
      </c>
    </row>
    <row r="2537" spans="12:26" s="292" customFormat="1" x14ac:dyDescent="0.2">
      <c r="L2537" s="279"/>
      <c r="M2537" s="279"/>
      <c r="N2537" s="279"/>
      <c r="O2537" s="279"/>
      <c r="P2537" s="838"/>
      <c r="Q2537" s="838"/>
      <c r="R2537" s="838"/>
      <c r="S2537" s="838"/>
      <c r="U2537" s="371"/>
      <c r="Y2537" s="371" t="s">
        <v>99</v>
      </c>
      <c r="Z2537" s="837">
        <f t="shared" ref="Z2537:Z2600" si="55">SUM(Z2536+0.01%)</f>
        <v>0.84979999999997247</v>
      </c>
    </row>
    <row r="2538" spans="12:26" s="292" customFormat="1" x14ac:dyDescent="0.2">
      <c r="L2538" s="279"/>
      <c r="M2538" s="279"/>
      <c r="N2538" s="279"/>
      <c r="O2538" s="279"/>
      <c r="P2538" s="838"/>
      <c r="Q2538" s="838"/>
      <c r="R2538" s="838"/>
      <c r="S2538" s="838"/>
      <c r="U2538" s="371"/>
      <c r="Y2538" s="371" t="s">
        <v>99</v>
      </c>
      <c r="Z2538" s="837">
        <f t="shared" si="55"/>
        <v>0.84989999999997246</v>
      </c>
    </row>
    <row r="2539" spans="12:26" s="292" customFormat="1" x14ac:dyDescent="0.2">
      <c r="L2539" s="279"/>
      <c r="M2539" s="279"/>
      <c r="N2539" s="279"/>
      <c r="O2539" s="279"/>
      <c r="P2539" s="838"/>
      <c r="Q2539" s="838"/>
      <c r="R2539" s="838"/>
      <c r="S2539" s="838"/>
      <c r="U2539" s="371"/>
      <c r="Y2539" s="371" t="s">
        <v>99</v>
      </c>
      <c r="Z2539" s="837">
        <f t="shared" si="55"/>
        <v>0.84999999999997244</v>
      </c>
    </row>
    <row r="2540" spans="12:26" s="292" customFormat="1" x14ac:dyDescent="0.2">
      <c r="L2540" s="279"/>
      <c r="M2540" s="279"/>
      <c r="N2540" s="279"/>
      <c r="O2540" s="279"/>
      <c r="P2540" s="838"/>
      <c r="Q2540" s="838"/>
      <c r="R2540" s="838"/>
      <c r="S2540" s="838"/>
      <c r="U2540" s="371"/>
      <c r="Y2540" s="371" t="s">
        <v>99</v>
      </c>
      <c r="Z2540" s="837">
        <f t="shared" si="55"/>
        <v>0.85009999999997243</v>
      </c>
    </row>
    <row r="2541" spans="12:26" s="292" customFormat="1" x14ac:dyDescent="0.2">
      <c r="L2541" s="279"/>
      <c r="M2541" s="279"/>
      <c r="N2541" s="279"/>
      <c r="O2541" s="279"/>
      <c r="P2541" s="838"/>
      <c r="Q2541" s="838"/>
      <c r="R2541" s="838"/>
      <c r="S2541" s="838"/>
      <c r="U2541" s="371"/>
      <c r="Y2541" s="371" t="s">
        <v>99</v>
      </c>
      <c r="Z2541" s="837">
        <f t="shared" si="55"/>
        <v>0.85019999999997242</v>
      </c>
    </row>
    <row r="2542" spans="12:26" s="292" customFormat="1" x14ac:dyDescent="0.2">
      <c r="L2542" s="279"/>
      <c r="M2542" s="279"/>
      <c r="N2542" s="279"/>
      <c r="O2542" s="279"/>
      <c r="P2542" s="838"/>
      <c r="Q2542" s="838"/>
      <c r="R2542" s="838"/>
      <c r="S2542" s="838"/>
      <c r="U2542" s="371"/>
      <c r="Y2542" s="371" t="s">
        <v>99</v>
      </c>
      <c r="Z2542" s="837">
        <f t="shared" si="55"/>
        <v>0.85029999999997241</v>
      </c>
    </row>
    <row r="2543" spans="12:26" s="292" customFormat="1" x14ac:dyDescent="0.2">
      <c r="L2543" s="279"/>
      <c r="M2543" s="279"/>
      <c r="N2543" s="279"/>
      <c r="O2543" s="279"/>
      <c r="P2543" s="838"/>
      <c r="Q2543" s="838"/>
      <c r="R2543" s="838"/>
      <c r="S2543" s="838"/>
      <c r="U2543" s="371"/>
      <c r="Y2543" s="371" t="s">
        <v>99</v>
      </c>
      <c r="Z2543" s="837">
        <f t="shared" si="55"/>
        <v>0.8503999999999724</v>
      </c>
    </row>
    <row r="2544" spans="12:26" s="292" customFormat="1" x14ac:dyDescent="0.2">
      <c r="L2544" s="279"/>
      <c r="M2544" s="279"/>
      <c r="N2544" s="279"/>
      <c r="O2544" s="279"/>
      <c r="P2544" s="838"/>
      <c r="Q2544" s="838"/>
      <c r="R2544" s="838"/>
      <c r="S2544" s="838"/>
      <c r="U2544" s="371"/>
      <c r="Y2544" s="371" t="s">
        <v>99</v>
      </c>
      <c r="Z2544" s="837">
        <f t="shared" si="55"/>
        <v>0.85049999999997239</v>
      </c>
    </row>
    <row r="2545" spans="12:26" s="292" customFormat="1" x14ac:dyDescent="0.2">
      <c r="L2545" s="279"/>
      <c r="M2545" s="279"/>
      <c r="N2545" s="279"/>
      <c r="O2545" s="279"/>
      <c r="P2545" s="838"/>
      <c r="Q2545" s="838"/>
      <c r="R2545" s="838"/>
      <c r="S2545" s="838"/>
      <c r="U2545" s="371"/>
      <c r="Y2545" s="371" t="s">
        <v>99</v>
      </c>
      <c r="Z2545" s="837">
        <f t="shared" si="55"/>
        <v>0.85059999999997238</v>
      </c>
    </row>
    <row r="2546" spans="12:26" s="292" customFormat="1" x14ac:dyDescent="0.2">
      <c r="L2546" s="279"/>
      <c r="M2546" s="279"/>
      <c r="N2546" s="279"/>
      <c r="O2546" s="279"/>
      <c r="P2546" s="838"/>
      <c r="Q2546" s="838"/>
      <c r="R2546" s="838"/>
      <c r="S2546" s="838"/>
      <c r="U2546" s="371"/>
      <c r="Y2546" s="371" t="s">
        <v>99</v>
      </c>
      <c r="Z2546" s="837">
        <f t="shared" si="55"/>
        <v>0.85069999999997237</v>
      </c>
    </row>
    <row r="2547" spans="12:26" s="292" customFormat="1" x14ac:dyDescent="0.2">
      <c r="L2547" s="279"/>
      <c r="M2547" s="279"/>
      <c r="N2547" s="279"/>
      <c r="O2547" s="279"/>
      <c r="P2547" s="838"/>
      <c r="Q2547" s="838"/>
      <c r="R2547" s="838"/>
      <c r="S2547" s="838"/>
      <c r="U2547" s="371"/>
      <c r="Y2547" s="371" t="s">
        <v>99</v>
      </c>
      <c r="Z2547" s="837">
        <f t="shared" si="55"/>
        <v>0.85079999999997236</v>
      </c>
    </row>
    <row r="2548" spans="12:26" s="292" customFormat="1" x14ac:dyDescent="0.2">
      <c r="L2548" s="279"/>
      <c r="M2548" s="279"/>
      <c r="N2548" s="279"/>
      <c r="O2548" s="279"/>
      <c r="P2548" s="838"/>
      <c r="Q2548" s="838"/>
      <c r="R2548" s="838"/>
      <c r="S2548" s="838"/>
      <c r="U2548" s="371"/>
      <c r="Y2548" s="371" t="s">
        <v>99</v>
      </c>
      <c r="Z2548" s="837">
        <f t="shared" si="55"/>
        <v>0.85089999999997235</v>
      </c>
    </row>
    <row r="2549" spans="12:26" s="292" customFormat="1" x14ac:dyDescent="0.2">
      <c r="L2549" s="279"/>
      <c r="M2549" s="279"/>
      <c r="N2549" s="279"/>
      <c r="O2549" s="279"/>
      <c r="P2549" s="838"/>
      <c r="Q2549" s="838"/>
      <c r="R2549" s="838"/>
      <c r="S2549" s="838"/>
      <c r="U2549" s="371"/>
      <c r="Y2549" s="371" t="s">
        <v>99</v>
      </c>
      <c r="Z2549" s="837">
        <f t="shared" si="55"/>
        <v>0.85099999999997233</v>
      </c>
    </row>
    <row r="2550" spans="12:26" s="292" customFormat="1" x14ac:dyDescent="0.2">
      <c r="L2550" s="279"/>
      <c r="M2550" s="279"/>
      <c r="N2550" s="279"/>
      <c r="O2550" s="279"/>
      <c r="P2550" s="838"/>
      <c r="Q2550" s="838"/>
      <c r="R2550" s="838"/>
      <c r="S2550" s="838"/>
      <c r="U2550" s="371"/>
      <c r="Y2550" s="371" t="s">
        <v>99</v>
      </c>
      <c r="Z2550" s="837">
        <f t="shared" si="55"/>
        <v>0.85109999999997232</v>
      </c>
    </row>
    <row r="2551" spans="12:26" s="292" customFormat="1" x14ac:dyDescent="0.2">
      <c r="L2551" s="279"/>
      <c r="M2551" s="279"/>
      <c r="N2551" s="279"/>
      <c r="O2551" s="279"/>
      <c r="P2551" s="838"/>
      <c r="Q2551" s="838"/>
      <c r="R2551" s="838"/>
      <c r="S2551" s="838"/>
      <c r="U2551" s="371"/>
      <c r="Y2551" s="371" t="s">
        <v>99</v>
      </c>
      <c r="Z2551" s="837">
        <f t="shared" si="55"/>
        <v>0.85119999999997231</v>
      </c>
    </row>
    <row r="2552" spans="12:26" s="292" customFormat="1" x14ac:dyDescent="0.2">
      <c r="L2552" s="279"/>
      <c r="M2552" s="279"/>
      <c r="N2552" s="279"/>
      <c r="O2552" s="279"/>
      <c r="P2552" s="838"/>
      <c r="Q2552" s="838"/>
      <c r="R2552" s="838"/>
      <c r="S2552" s="838"/>
      <c r="U2552" s="371"/>
      <c r="Y2552" s="371" t="s">
        <v>99</v>
      </c>
      <c r="Z2552" s="837">
        <f t="shared" si="55"/>
        <v>0.8512999999999723</v>
      </c>
    </row>
    <row r="2553" spans="12:26" s="292" customFormat="1" x14ac:dyDescent="0.2">
      <c r="L2553" s="279"/>
      <c r="M2553" s="279"/>
      <c r="N2553" s="279"/>
      <c r="O2553" s="279"/>
      <c r="P2553" s="838"/>
      <c r="Q2553" s="838"/>
      <c r="R2553" s="838"/>
      <c r="S2553" s="838"/>
      <c r="U2553" s="371"/>
      <c r="Y2553" s="371" t="s">
        <v>99</v>
      </c>
      <c r="Z2553" s="837">
        <f t="shared" si="55"/>
        <v>0.85139999999997229</v>
      </c>
    </row>
    <row r="2554" spans="12:26" s="292" customFormat="1" x14ac:dyDescent="0.2">
      <c r="L2554" s="279"/>
      <c r="M2554" s="279"/>
      <c r="N2554" s="279"/>
      <c r="O2554" s="279"/>
      <c r="P2554" s="838"/>
      <c r="Q2554" s="838"/>
      <c r="R2554" s="838"/>
      <c r="S2554" s="838"/>
      <c r="U2554" s="371"/>
      <c r="Y2554" s="371" t="s">
        <v>99</v>
      </c>
      <c r="Z2554" s="837">
        <f t="shared" si="55"/>
        <v>0.85149999999997228</v>
      </c>
    </row>
    <row r="2555" spans="12:26" s="292" customFormat="1" x14ac:dyDescent="0.2">
      <c r="L2555" s="279"/>
      <c r="M2555" s="279"/>
      <c r="N2555" s="279"/>
      <c r="O2555" s="279"/>
      <c r="P2555" s="838"/>
      <c r="Q2555" s="838"/>
      <c r="R2555" s="838"/>
      <c r="S2555" s="838"/>
      <c r="U2555" s="371"/>
      <c r="Y2555" s="371" t="s">
        <v>99</v>
      </c>
      <c r="Z2555" s="837">
        <f t="shared" si="55"/>
        <v>0.85159999999997227</v>
      </c>
    </row>
    <row r="2556" spans="12:26" s="292" customFormat="1" x14ac:dyDescent="0.2">
      <c r="L2556" s="279"/>
      <c r="M2556" s="279"/>
      <c r="N2556" s="279"/>
      <c r="O2556" s="279"/>
      <c r="P2556" s="838"/>
      <c r="Q2556" s="838"/>
      <c r="R2556" s="838"/>
      <c r="S2556" s="838"/>
      <c r="U2556" s="371"/>
      <c r="Y2556" s="371" t="s">
        <v>99</v>
      </c>
      <c r="Z2556" s="837">
        <f t="shared" si="55"/>
        <v>0.85169999999997226</v>
      </c>
    </row>
    <row r="2557" spans="12:26" s="292" customFormat="1" x14ac:dyDescent="0.2">
      <c r="L2557" s="279"/>
      <c r="M2557" s="279"/>
      <c r="N2557" s="279"/>
      <c r="O2557" s="279"/>
      <c r="P2557" s="838"/>
      <c r="Q2557" s="838"/>
      <c r="R2557" s="838"/>
      <c r="S2557" s="838"/>
      <c r="U2557" s="371"/>
      <c r="Y2557" s="371" t="s">
        <v>99</v>
      </c>
      <c r="Z2557" s="837">
        <f t="shared" si="55"/>
        <v>0.85179999999997225</v>
      </c>
    </row>
    <row r="2558" spans="12:26" s="292" customFormat="1" x14ac:dyDescent="0.2">
      <c r="L2558" s="279"/>
      <c r="M2558" s="279"/>
      <c r="N2558" s="279"/>
      <c r="O2558" s="279"/>
      <c r="P2558" s="838"/>
      <c r="Q2558" s="838"/>
      <c r="R2558" s="838"/>
      <c r="S2558" s="838"/>
      <c r="U2558" s="371"/>
      <c r="Y2558" s="371" t="s">
        <v>99</v>
      </c>
      <c r="Z2558" s="837">
        <f t="shared" si="55"/>
        <v>0.85189999999997224</v>
      </c>
    </row>
    <row r="2559" spans="12:26" s="292" customFormat="1" x14ac:dyDescent="0.2">
      <c r="L2559" s="279"/>
      <c r="M2559" s="279"/>
      <c r="N2559" s="279"/>
      <c r="O2559" s="279"/>
      <c r="P2559" s="838"/>
      <c r="Q2559" s="838"/>
      <c r="R2559" s="838"/>
      <c r="S2559" s="838"/>
      <c r="U2559" s="371"/>
      <c r="Y2559" s="371" t="s">
        <v>99</v>
      </c>
      <c r="Z2559" s="837">
        <f t="shared" si="55"/>
        <v>0.85199999999997222</v>
      </c>
    </row>
    <row r="2560" spans="12:26" s="292" customFormat="1" x14ac:dyDescent="0.2">
      <c r="L2560" s="279"/>
      <c r="M2560" s="279"/>
      <c r="N2560" s="279"/>
      <c r="O2560" s="279"/>
      <c r="P2560" s="838"/>
      <c r="Q2560" s="838"/>
      <c r="R2560" s="838"/>
      <c r="S2560" s="838"/>
      <c r="U2560" s="371"/>
      <c r="Y2560" s="371" t="s">
        <v>99</v>
      </c>
      <c r="Z2560" s="837">
        <f t="shared" si="55"/>
        <v>0.85209999999997221</v>
      </c>
    </row>
    <row r="2561" spans="12:26" s="292" customFormat="1" x14ac:dyDescent="0.2">
      <c r="L2561" s="279"/>
      <c r="M2561" s="279"/>
      <c r="N2561" s="279"/>
      <c r="O2561" s="279"/>
      <c r="P2561" s="838"/>
      <c r="Q2561" s="838"/>
      <c r="R2561" s="838"/>
      <c r="S2561" s="838"/>
      <c r="U2561" s="371"/>
      <c r="Y2561" s="371" t="s">
        <v>99</v>
      </c>
      <c r="Z2561" s="837">
        <f t="shared" si="55"/>
        <v>0.8521999999999722</v>
      </c>
    </row>
    <row r="2562" spans="12:26" s="292" customFormat="1" x14ac:dyDescent="0.2">
      <c r="L2562" s="279"/>
      <c r="M2562" s="279"/>
      <c r="N2562" s="279"/>
      <c r="O2562" s="279"/>
      <c r="P2562" s="838"/>
      <c r="Q2562" s="838"/>
      <c r="R2562" s="838"/>
      <c r="S2562" s="838"/>
      <c r="U2562" s="371"/>
      <c r="Y2562" s="371" t="s">
        <v>99</v>
      </c>
      <c r="Z2562" s="837">
        <f t="shared" si="55"/>
        <v>0.85229999999997219</v>
      </c>
    </row>
    <row r="2563" spans="12:26" s="292" customFormat="1" x14ac:dyDescent="0.2">
      <c r="L2563" s="279"/>
      <c r="M2563" s="279"/>
      <c r="N2563" s="279"/>
      <c r="O2563" s="279"/>
      <c r="P2563" s="838"/>
      <c r="Q2563" s="838"/>
      <c r="R2563" s="838"/>
      <c r="S2563" s="838"/>
      <c r="U2563" s="371"/>
      <c r="Y2563" s="371" t="s">
        <v>99</v>
      </c>
      <c r="Z2563" s="837">
        <f t="shared" si="55"/>
        <v>0.85239999999997218</v>
      </c>
    </row>
    <row r="2564" spans="12:26" s="292" customFormat="1" x14ac:dyDescent="0.2">
      <c r="L2564" s="279"/>
      <c r="M2564" s="279"/>
      <c r="N2564" s="279"/>
      <c r="O2564" s="279"/>
      <c r="P2564" s="838"/>
      <c r="Q2564" s="838"/>
      <c r="R2564" s="838"/>
      <c r="S2564" s="838"/>
      <c r="U2564" s="371"/>
      <c r="Y2564" s="371" t="s">
        <v>99</v>
      </c>
      <c r="Z2564" s="837">
        <f t="shared" si="55"/>
        <v>0.85249999999997217</v>
      </c>
    </row>
    <row r="2565" spans="12:26" s="292" customFormat="1" x14ac:dyDescent="0.2">
      <c r="L2565" s="279"/>
      <c r="M2565" s="279"/>
      <c r="N2565" s="279"/>
      <c r="O2565" s="279"/>
      <c r="P2565" s="838"/>
      <c r="Q2565" s="838"/>
      <c r="R2565" s="838"/>
      <c r="S2565" s="838"/>
      <c r="U2565" s="371"/>
      <c r="Y2565" s="371" t="s">
        <v>99</v>
      </c>
      <c r="Z2565" s="837">
        <f t="shared" si="55"/>
        <v>0.85259999999997216</v>
      </c>
    </row>
    <row r="2566" spans="12:26" s="292" customFormat="1" x14ac:dyDescent="0.2">
      <c r="L2566" s="279"/>
      <c r="M2566" s="279"/>
      <c r="N2566" s="279"/>
      <c r="O2566" s="279"/>
      <c r="P2566" s="838"/>
      <c r="Q2566" s="838"/>
      <c r="R2566" s="838"/>
      <c r="S2566" s="838"/>
      <c r="U2566" s="371"/>
      <c r="Y2566" s="371" t="s">
        <v>99</v>
      </c>
      <c r="Z2566" s="837">
        <f t="shared" si="55"/>
        <v>0.85269999999997215</v>
      </c>
    </row>
    <row r="2567" spans="12:26" s="292" customFormat="1" x14ac:dyDescent="0.2">
      <c r="L2567" s="279"/>
      <c r="M2567" s="279"/>
      <c r="N2567" s="279"/>
      <c r="O2567" s="279"/>
      <c r="P2567" s="838"/>
      <c r="Q2567" s="838"/>
      <c r="R2567" s="838"/>
      <c r="S2567" s="838"/>
      <c r="U2567" s="371"/>
      <c r="Y2567" s="371" t="s">
        <v>99</v>
      </c>
      <c r="Z2567" s="837">
        <f t="shared" si="55"/>
        <v>0.85279999999997214</v>
      </c>
    </row>
    <row r="2568" spans="12:26" s="292" customFormat="1" x14ac:dyDescent="0.2">
      <c r="L2568" s="279"/>
      <c r="M2568" s="279"/>
      <c r="N2568" s="279"/>
      <c r="O2568" s="279"/>
      <c r="P2568" s="838"/>
      <c r="Q2568" s="838"/>
      <c r="R2568" s="838"/>
      <c r="S2568" s="838"/>
      <c r="U2568" s="371"/>
      <c r="Y2568" s="371" t="s">
        <v>99</v>
      </c>
      <c r="Z2568" s="837">
        <f t="shared" si="55"/>
        <v>0.85289999999997212</v>
      </c>
    </row>
    <row r="2569" spans="12:26" s="292" customFormat="1" x14ac:dyDescent="0.2">
      <c r="L2569" s="279"/>
      <c r="M2569" s="279"/>
      <c r="N2569" s="279"/>
      <c r="O2569" s="279"/>
      <c r="P2569" s="838"/>
      <c r="Q2569" s="838"/>
      <c r="R2569" s="838"/>
      <c r="S2569" s="838"/>
      <c r="U2569" s="371"/>
      <c r="Y2569" s="371" t="s">
        <v>99</v>
      </c>
      <c r="Z2569" s="837">
        <f t="shared" si="55"/>
        <v>0.85299999999997211</v>
      </c>
    </row>
    <row r="2570" spans="12:26" s="292" customFormat="1" x14ac:dyDescent="0.2">
      <c r="L2570" s="279"/>
      <c r="M2570" s="279"/>
      <c r="N2570" s="279"/>
      <c r="O2570" s="279"/>
      <c r="P2570" s="838"/>
      <c r="Q2570" s="838"/>
      <c r="R2570" s="838"/>
      <c r="S2570" s="838"/>
      <c r="U2570" s="371"/>
      <c r="Y2570" s="371" t="s">
        <v>99</v>
      </c>
      <c r="Z2570" s="837">
        <f t="shared" si="55"/>
        <v>0.8530999999999721</v>
      </c>
    </row>
    <row r="2571" spans="12:26" s="292" customFormat="1" x14ac:dyDescent="0.2">
      <c r="L2571" s="279"/>
      <c r="M2571" s="279"/>
      <c r="N2571" s="279"/>
      <c r="O2571" s="279"/>
      <c r="P2571" s="838"/>
      <c r="Q2571" s="838"/>
      <c r="R2571" s="838"/>
      <c r="S2571" s="838"/>
      <c r="U2571" s="371"/>
      <c r="Y2571" s="371" t="s">
        <v>99</v>
      </c>
      <c r="Z2571" s="837">
        <f t="shared" si="55"/>
        <v>0.85319999999997209</v>
      </c>
    </row>
    <row r="2572" spans="12:26" s="292" customFormat="1" x14ac:dyDescent="0.2">
      <c r="L2572" s="279"/>
      <c r="M2572" s="279"/>
      <c r="N2572" s="279"/>
      <c r="O2572" s="279"/>
      <c r="P2572" s="838"/>
      <c r="Q2572" s="838"/>
      <c r="R2572" s="838"/>
      <c r="S2572" s="838"/>
      <c r="U2572" s="371"/>
      <c r="Y2572" s="371" t="s">
        <v>99</v>
      </c>
      <c r="Z2572" s="837">
        <f t="shared" si="55"/>
        <v>0.85329999999997208</v>
      </c>
    </row>
    <row r="2573" spans="12:26" s="292" customFormat="1" x14ac:dyDescent="0.2">
      <c r="L2573" s="279"/>
      <c r="M2573" s="279"/>
      <c r="N2573" s="279"/>
      <c r="O2573" s="279"/>
      <c r="P2573" s="838"/>
      <c r="Q2573" s="838"/>
      <c r="R2573" s="838"/>
      <c r="S2573" s="838"/>
      <c r="U2573" s="371"/>
      <c r="Y2573" s="371" t="s">
        <v>99</v>
      </c>
      <c r="Z2573" s="837">
        <f t="shared" si="55"/>
        <v>0.85339999999997207</v>
      </c>
    </row>
    <row r="2574" spans="12:26" s="292" customFormat="1" x14ac:dyDescent="0.2">
      <c r="L2574" s="279"/>
      <c r="M2574" s="279"/>
      <c r="N2574" s="279"/>
      <c r="O2574" s="279"/>
      <c r="P2574" s="838"/>
      <c r="Q2574" s="838"/>
      <c r="R2574" s="838"/>
      <c r="S2574" s="838"/>
      <c r="U2574" s="371"/>
      <c r="Y2574" s="371" t="s">
        <v>99</v>
      </c>
      <c r="Z2574" s="837">
        <f t="shared" si="55"/>
        <v>0.85349999999997206</v>
      </c>
    </row>
    <row r="2575" spans="12:26" s="292" customFormat="1" x14ac:dyDescent="0.2">
      <c r="L2575" s="279"/>
      <c r="M2575" s="279"/>
      <c r="N2575" s="279"/>
      <c r="O2575" s="279"/>
      <c r="P2575" s="838"/>
      <c r="Q2575" s="838"/>
      <c r="R2575" s="838"/>
      <c r="S2575" s="838"/>
      <c r="U2575" s="371"/>
      <c r="Y2575" s="371" t="s">
        <v>99</v>
      </c>
      <c r="Z2575" s="837">
        <f t="shared" si="55"/>
        <v>0.85359999999997205</v>
      </c>
    </row>
    <row r="2576" spans="12:26" s="292" customFormat="1" x14ac:dyDescent="0.2">
      <c r="L2576" s="279"/>
      <c r="M2576" s="279"/>
      <c r="N2576" s="279"/>
      <c r="O2576" s="279"/>
      <c r="P2576" s="838"/>
      <c r="Q2576" s="838"/>
      <c r="R2576" s="838"/>
      <c r="S2576" s="838"/>
      <c r="U2576" s="371"/>
      <c r="Y2576" s="371" t="s">
        <v>99</v>
      </c>
      <c r="Z2576" s="837">
        <f t="shared" si="55"/>
        <v>0.85369999999997204</v>
      </c>
    </row>
    <row r="2577" spans="12:26" s="292" customFormat="1" x14ac:dyDescent="0.2">
      <c r="L2577" s="279"/>
      <c r="M2577" s="279"/>
      <c r="N2577" s="279"/>
      <c r="O2577" s="279"/>
      <c r="P2577" s="838"/>
      <c r="Q2577" s="838"/>
      <c r="R2577" s="838"/>
      <c r="S2577" s="838"/>
      <c r="U2577" s="371"/>
      <c r="Y2577" s="371" t="s">
        <v>99</v>
      </c>
      <c r="Z2577" s="837">
        <f t="shared" si="55"/>
        <v>0.85379999999997203</v>
      </c>
    </row>
    <row r="2578" spans="12:26" s="292" customFormat="1" x14ac:dyDescent="0.2">
      <c r="L2578" s="279"/>
      <c r="M2578" s="279"/>
      <c r="N2578" s="279"/>
      <c r="O2578" s="279"/>
      <c r="P2578" s="838"/>
      <c r="Q2578" s="838"/>
      <c r="R2578" s="838"/>
      <c r="S2578" s="838"/>
      <c r="U2578" s="371"/>
      <c r="Y2578" s="371" t="s">
        <v>99</v>
      </c>
      <c r="Z2578" s="837">
        <f t="shared" si="55"/>
        <v>0.85389999999997201</v>
      </c>
    </row>
    <row r="2579" spans="12:26" s="292" customFormat="1" x14ac:dyDescent="0.2">
      <c r="L2579" s="279"/>
      <c r="M2579" s="279"/>
      <c r="N2579" s="279"/>
      <c r="O2579" s="279"/>
      <c r="P2579" s="838"/>
      <c r="Q2579" s="838"/>
      <c r="R2579" s="838"/>
      <c r="S2579" s="838"/>
      <c r="U2579" s="371"/>
      <c r="Y2579" s="371" t="s">
        <v>99</v>
      </c>
      <c r="Z2579" s="837">
        <f t="shared" si="55"/>
        <v>0.853999999999972</v>
      </c>
    </row>
    <row r="2580" spans="12:26" s="292" customFormat="1" x14ac:dyDescent="0.2">
      <c r="L2580" s="279"/>
      <c r="M2580" s="279"/>
      <c r="N2580" s="279"/>
      <c r="O2580" s="279"/>
      <c r="P2580" s="838"/>
      <c r="Q2580" s="838"/>
      <c r="R2580" s="838"/>
      <c r="S2580" s="838"/>
      <c r="U2580" s="371"/>
      <c r="Y2580" s="371" t="s">
        <v>99</v>
      </c>
      <c r="Z2580" s="837">
        <f t="shared" si="55"/>
        <v>0.85409999999997199</v>
      </c>
    </row>
    <row r="2581" spans="12:26" s="292" customFormat="1" x14ac:dyDescent="0.2">
      <c r="L2581" s="279"/>
      <c r="M2581" s="279"/>
      <c r="N2581" s="279"/>
      <c r="O2581" s="279"/>
      <c r="P2581" s="838"/>
      <c r="Q2581" s="838"/>
      <c r="R2581" s="838"/>
      <c r="S2581" s="838"/>
      <c r="U2581" s="371"/>
      <c r="Y2581" s="371" t="s">
        <v>99</v>
      </c>
      <c r="Z2581" s="837">
        <f t="shared" si="55"/>
        <v>0.85419999999997198</v>
      </c>
    </row>
    <row r="2582" spans="12:26" s="292" customFormat="1" x14ac:dyDescent="0.2">
      <c r="L2582" s="279"/>
      <c r="M2582" s="279"/>
      <c r="N2582" s="279"/>
      <c r="O2582" s="279"/>
      <c r="P2582" s="838"/>
      <c r="Q2582" s="838"/>
      <c r="R2582" s="838"/>
      <c r="S2582" s="838"/>
      <c r="U2582" s="371"/>
      <c r="Y2582" s="371" t="s">
        <v>99</v>
      </c>
      <c r="Z2582" s="837">
        <f t="shared" si="55"/>
        <v>0.85429999999997197</v>
      </c>
    </row>
    <row r="2583" spans="12:26" s="292" customFormat="1" x14ac:dyDescent="0.2">
      <c r="L2583" s="279"/>
      <c r="M2583" s="279"/>
      <c r="N2583" s="279"/>
      <c r="O2583" s="279"/>
      <c r="P2583" s="838"/>
      <c r="Q2583" s="838"/>
      <c r="R2583" s="838"/>
      <c r="S2583" s="838"/>
      <c r="U2583" s="371"/>
      <c r="Y2583" s="371" t="s">
        <v>99</v>
      </c>
      <c r="Z2583" s="837">
        <f t="shared" si="55"/>
        <v>0.85439999999997196</v>
      </c>
    </row>
    <row r="2584" spans="12:26" s="292" customFormat="1" x14ac:dyDescent="0.2">
      <c r="L2584" s="279"/>
      <c r="M2584" s="279"/>
      <c r="N2584" s="279"/>
      <c r="O2584" s="279"/>
      <c r="P2584" s="838"/>
      <c r="Q2584" s="838"/>
      <c r="R2584" s="838"/>
      <c r="S2584" s="838"/>
      <c r="U2584" s="371"/>
      <c r="Y2584" s="371" t="s">
        <v>99</v>
      </c>
      <c r="Z2584" s="837">
        <f t="shared" si="55"/>
        <v>0.85449999999997195</v>
      </c>
    </row>
    <row r="2585" spans="12:26" s="292" customFormat="1" x14ac:dyDescent="0.2">
      <c r="L2585" s="279"/>
      <c r="M2585" s="279"/>
      <c r="N2585" s="279"/>
      <c r="O2585" s="279"/>
      <c r="P2585" s="838"/>
      <c r="Q2585" s="838"/>
      <c r="R2585" s="838"/>
      <c r="S2585" s="838"/>
      <c r="U2585" s="371"/>
      <c r="Y2585" s="371" t="s">
        <v>99</v>
      </c>
      <c r="Z2585" s="837">
        <f t="shared" si="55"/>
        <v>0.85459999999997194</v>
      </c>
    </row>
    <row r="2586" spans="12:26" s="292" customFormat="1" x14ac:dyDescent="0.2">
      <c r="L2586" s="279"/>
      <c r="M2586" s="279"/>
      <c r="N2586" s="279"/>
      <c r="O2586" s="279"/>
      <c r="P2586" s="838"/>
      <c r="Q2586" s="838"/>
      <c r="R2586" s="838"/>
      <c r="S2586" s="838"/>
      <c r="U2586" s="371"/>
      <c r="Y2586" s="371" t="s">
        <v>99</v>
      </c>
      <c r="Z2586" s="837">
        <f t="shared" si="55"/>
        <v>0.85469999999997193</v>
      </c>
    </row>
    <row r="2587" spans="12:26" s="292" customFormat="1" x14ac:dyDescent="0.2">
      <c r="L2587" s="279"/>
      <c r="M2587" s="279"/>
      <c r="N2587" s="279"/>
      <c r="O2587" s="279"/>
      <c r="P2587" s="838"/>
      <c r="Q2587" s="838"/>
      <c r="R2587" s="838"/>
      <c r="S2587" s="838"/>
      <c r="U2587" s="371"/>
      <c r="Y2587" s="371" t="s">
        <v>99</v>
      </c>
      <c r="Z2587" s="837">
        <f t="shared" si="55"/>
        <v>0.85479999999997192</v>
      </c>
    </row>
    <row r="2588" spans="12:26" s="292" customFormat="1" x14ac:dyDescent="0.2">
      <c r="L2588" s="279"/>
      <c r="M2588" s="279"/>
      <c r="N2588" s="279"/>
      <c r="O2588" s="279"/>
      <c r="P2588" s="838"/>
      <c r="Q2588" s="838"/>
      <c r="R2588" s="838"/>
      <c r="S2588" s="838"/>
      <c r="U2588" s="371"/>
      <c r="Y2588" s="371" t="s">
        <v>99</v>
      </c>
      <c r="Z2588" s="837">
        <f t="shared" si="55"/>
        <v>0.8548999999999719</v>
      </c>
    </row>
    <row r="2589" spans="12:26" s="292" customFormat="1" x14ac:dyDescent="0.2">
      <c r="L2589" s="279"/>
      <c r="M2589" s="279"/>
      <c r="N2589" s="279"/>
      <c r="O2589" s="279"/>
      <c r="P2589" s="838"/>
      <c r="Q2589" s="838"/>
      <c r="R2589" s="838"/>
      <c r="S2589" s="838"/>
      <c r="U2589" s="371"/>
      <c r="Y2589" s="371" t="s">
        <v>99</v>
      </c>
      <c r="Z2589" s="837">
        <f t="shared" si="55"/>
        <v>0.85499999999997189</v>
      </c>
    </row>
    <row r="2590" spans="12:26" s="292" customFormat="1" x14ac:dyDescent="0.2">
      <c r="L2590" s="279"/>
      <c r="M2590" s="279"/>
      <c r="N2590" s="279"/>
      <c r="O2590" s="279"/>
      <c r="P2590" s="838"/>
      <c r="Q2590" s="838"/>
      <c r="R2590" s="838"/>
      <c r="S2590" s="838"/>
      <c r="U2590" s="371"/>
      <c r="Y2590" s="371" t="s">
        <v>99</v>
      </c>
      <c r="Z2590" s="837">
        <f t="shared" si="55"/>
        <v>0.85509999999997188</v>
      </c>
    </row>
    <row r="2591" spans="12:26" s="292" customFormat="1" x14ac:dyDescent="0.2">
      <c r="L2591" s="279"/>
      <c r="M2591" s="279"/>
      <c r="N2591" s="279"/>
      <c r="O2591" s="279"/>
      <c r="P2591" s="838"/>
      <c r="Q2591" s="838"/>
      <c r="R2591" s="838"/>
      <c r="S2591" s="838"/>
      <c r="U2591" s="371"/>
      <c r="Y2591" s="371" t="s">
        <v>99</v>
      </c>
      <c r="Z2591" s="837">
        <f t="shared" si="55"/>
        <v>0.85519999999997187</v>
      </c>
    </row>
    <row r="2592" spans="12:26" s="292" customFormat="1" x14ac:dyDescent="0.2">
      <c r="L2592" s="279"/>
      <c r="M2592" s="279"/>
      <c r="N2592" s="279"/>
      <c r="O2592" s="279"/>
      <c r="P2592" s="838"/>
      <c r="Q2592" s="838"/>
      <c r="R2592" s="838"/>
      <c r="S2592" s="838"/>
      <c r="U2592" s="371"/>
      <c r="Y2592" s="371" t="s">
        <v>99</v>
      </c>
      <c r="Z2592" s="837">
        <f t="shared" si="55"/>
        <v>0.85529999999997186</v>
      </c>
    </row>
    <row r="2593" spans="12:26" s="292" customFormat="1" x14ac:dyDescent="0.2">
      <c r="L2593" s="279"/>
      <c r="M2593" s="279"/>
      <c r="N2593" s="279"/>
      <c r="O2593" s="279"/>
      <c r="P2593" s="838"/>
      <c r="Q2593" s="838"/>
      <c r="R2593" s="838"/>
      <c r="S2593" s="838"/>
      <c r="U2593" s="371"/>
      <c r="Y2593" s="371" t="s">
        <v>99</v>
      </c>
      <c r="Z2593" s="837">
        <f t="shared" si="55"/>
        <v>0.85539999999997185</v>
      </c>
    </row>
    <row r="2594" spans="12:26" s="292" customFormat="1" x14ac:dyDescent="0.2">
      <c r="L2594" s="279"/>
      <c r="M2594" s="279"/>
      <c r="N2594" s="279"/>
      <c r="O2594" s="279"/>
      <c r="P2594" s="838"/>
      <c r="Q2594" s="838"/>
      <c r="R2594" s="838"/>
      <c r="S2594" s="838"/>
      <c r="U2594" s="371"/>
      <c r="Y2594" s="371" t="s">
        <v>99</v>
      </c>
      <c r="Z2594" s="837">
        <f t="shared" si="55"/>
        <v>0.85549999999997184</v>
      </c>
    </row>
    <row r="2595" spans="12:26" s="292" customFormat="1" x14ac:dyDescent="0.2">
      <c r="L2595" s="279"/>
      <c r="M2595" s="279"/>
      <c r="N2595" s="279"/>
      <c r="O2595" s="279"/>
      <c r="P2595" s="838"/>
      <c r="Q2595" s="838"/>
      <c r="R2595" s="838"/>
      <c r="S2595" s="838"/>
      <c r="U2595" s="371"/>
      <c r="Y2595" s="371" t="s">
        <v>99</v>
      </c>
      <c r="Z2595" s="837">
        <f t="shared" si="55"/>
        <v>0.85559999999997183</v>
      </c>
    </row>
    <row r="2596" spans="12:26" s="292" customFormat="1" x14ac:dyDescent="0.2">
      <c r="L2596" s="279"/>
      <c r="M2596" s="279"/>
      <c r="N2596" s="279"/>
      <c r="O2596" s="279"/>
      <c r="P2596" s="838"/>
      <c r="Q2596" s="838"/>
      <c r="R2596" s="838"/>
      <c r="S2596" s="838"/>
      <c r="U2596" s="371"/>
      <c r="Y2596" s="371" t="s">
        <v>99</v>
      </c>
      <c r="Z2596" s="837">
        <f t="shared" si="55"/>
        <v>0.85569999999997182</v>
      </c>
    </row>
    <row r="2597" spans="12:26" s="292" customFormat="1" x14ac:dyDescent="0.2">
      <c r="L2597" s="279"/>
      <c r="M2597" s="279"/>
      <c r="N2597" s="279"/>
      <c r="O2597" s="279"/>
      <c r="P2597" s="838"/>
      <c r="Q2597" s="838"/>
      <c r="R2597" s="838"/>
      <c r="S2597" s="838"/>
      <c r="U2597" s="371"/>
      <c r="Y2597" s="371" t="s">
        <v>99</v>
      </c>
      <c r="Z2597" s="837">
        <f t="shared" si="55"/>
        <v>0.85579999999997181</v>
      </c>
    </row>
    <row r="2598" spans="12:26" s="292" customFormat="1" x14ac:dyDescent="0.2">
      <c r="L2598" s="279"/>
      <c r="M2598" s="279"/>
      <c r="N2598" s="279"/>
      <c r="O2598" s="279"/>
      <c r="P2598" s="838"/>
      <c r="Q2598" s="838"/>
      <c r="R2598" s="838"/>
      <c r="S2598" s="838"/>
      <c r="U2598" s="371"/>
      <c r="Y2598" s="371" t="s">
        <v>99</v>
      </c>
      <c r="Z2598" s="837">
        <f t="shared" si="55"/>
        <v>0.85589999999997179</v>
      </c>
    </row>
    <row r="2599" spans="12:26" s="292" customFormat="1" x14ac:dyDescent="0.2">
      <c r="L2599" s="279"/>
      <c r="M2599" s="279"/>
      <c r="N2599" s="279"/>
      <c r="O2599" s="279"/>
      <c r="P2599" s="838"/>
      <c r="Q2599" s="838"/>
      <c r="R2599" s="838"/>
      <c r="S2599" s="838"/>
      <c r="U2599" s="371"/>
      <c r="Y2599" s="371" t="s">
        <v>99</v>
      </c>
      <c r="Z2599" s="837">
        <f t="shared" si="55"/>
        <v>0.85599999999997178</v>
      </c>
    </row>
    <row r="2600" spans="12:26" s="292" customFormat="1" x14ac:dyDescent="0.2">
      <c r="L2600" s="279"/>
      <c r="M2600" s="279"/>
      <c r="N2600" s="279"/>
      <c r="O2600" s="279"/>
      <c r="P2600" s="838"/>
      <c r="Q2600" s="838"/>
      <c r="R2600" s="838"/>
      <c r="S2600" s="838"/>
      <c r="U2600" s="371"/>
      <c r="Y2600" s="371" t="s">
        <v>99</v>
      </c>
      <c r="Z2600" s="837">
        <f t="shared" si="55"/>
        <v>0.85609999999997177</v>
      </c>
    </row>
    <row r="2601" spans="12:26" s="292" customFormat="1" x14ac:dyDescent="0.2">
      <c r="L2601" s="279"/>
      <c r="M2601" s="279"/>
      <c r="N2601" s="279"/>
      <c r="O2601" s="279"/>
      <c r="P2601" s="838"/>
      <c r="Q2601" s="838"/>
      <c r="R2601" s="838"/>
      <c r="S2601" s="838"/>
      <c r="U2601" s="371"/>
      <c r="Y2601" s="371" t="s">
        <v>99</v>
      </c>
      <c r="Z2601" s="837">
        <f t="shared" ref="Z2601:Z2664" si="56">SUM(Z2600+0.01%)</f>
        <v>0.85619999999997176</v>
      </c>
    </row>
    <row r="2602" spans="12:26" s="292" customFormat="1" x14ac:dyDescent="0.2">
      <c r="L2602" s="279"/>
      <c r="M2602" s="279"/>
      <c r="N2602" s="279"/>
      <c r="O2602" s="279"/>
      <c r="P2602" s="838"/>
      <c r="Q2602" s="838"/>
      <c r="R2602" s="838"/>
      <c r="S2602" s="838"/>
      <c r="U2602" s="371"/>
      <c r="Y2602" s="371" t="s">
        <v>99</v>
      </c>
      <c r="Z2602" s="837">
        <f t="shared" si="56"/>
        <v>0.85629999999997175</v>
      </c>
    </row>
    <row r="2603" spans="12:26" s="292" customFormat="1" x14ac:dyDescent="0.2">
      <c r="L2603" s="279"/>
      <c r="M2603" s="279"/>
      <c r="N2603" s="279"/>
      <c r="O2603" s="279"/>
      <c r="P2603" s="838"/>
      <c r="Q2603" s="838"/>
      <c r="R2603" s="838"/>
      <c r="S2603" s="838"/>
      <c r="U2603" s="371"/>
      <c r="Y2603" s="371" t="s">
        <v>99</v>
      </c>
      <c r="Z2603" s="837">
        <f t="shared" si="56"/>
        <v>0.85639999999997174</v>
      </c>
    </row>
    <row r="2604" spans="12:26" s="292" customFormat="1" x14ac:dyDescent="0.2">
      <c r="L2604" s="279"/>
      <c r="M2604" s="279"/>
      <c r="N2604" s="279"/>
      <c r="O2604" s="279"/>
      <c r="P2604" s="838"/>
      <c r="Q2604" s="838"/>
      <c r="R2604" s="838"/>
      <c r="S2604" s="838"/>
      <c r="U2604" s="371"/>
      <c r="Y2604" s="371" t="s">
        <v>99</v>
      </c>
      <c r="Z2604" s="837">
        <f t="shared" si="56"/>
        <v>0.85649999999997173</v>
      </c>
    </row>
    <row r="2605" spans="12:26" s="292" customFormat="1" x14ac:dyDescent="0.2">
      <c r="L2605" s="279"/>
      <c r="M2605" s="279"/>
      <c r="N2605" s="279"/>
      <c r="O2605" s="279"/>
      <c r="P2605" s="838"/>
      <c r="Q2605" s="838"/>
      <c r="R2605" s="838"/>
      <c r="S2605" s="838"/>
      <c r="U2605" s="371"/>
      <c r="Y2605" s="371" t="s">
        <v>99</v>
      </c>
      <c r="Z2605" s="837">
        <f t="shared" si="56"/>
        <v>0.85659999999997172</v>
      </c>
    </row>
    <row r="2606" spans="12:26" s="292" customFormat="1" x14ac:dyDescent="0.2">
      <c r="L2606" s="279"/>
      <c r="M2606" s="279"/>
      <c r="N2606" s="279"/>
      <c r="O2606" s="279"/>
      <c r="P2606" s="838"/>
      <c r="Q2606" s="838"/>
      <c r="R2606" s="838"/>
      <c r="S2606" s="838"/>
      <c r="U2606" s="371"/>
      <c r="Y2606" s="371" t="s">
        <v>99</v>
      </c>
      <c r="Z2606" s="837">
        <f t="shared" si="56"/>
        <v>0.85669999999997171</v>
      </c>
    </row>
    <row r="2607" spans="12:26" s="292" customFormat="1" x14ac:dyDescent="0.2">
      <c r="L2607" s="279"/>
      <c r="M2607" s="279"/>
      <c r="N2607" s="279"/>
      <c r="O2607" s="279"/>
      <c r="P2607" s="838"/>
      <c r="Q2607" s="838"/>
      <c r="R2607" s="838"/>
      <c r="S2607" s="838"/>
      <c r="U2607" s="371"/>
      <c r="Y2607" s="371" t="s">
        <v>99</v>
      </c>
      <c r="Z2607" s="837">
        <f t="shared" si="56"/>
        <v>0.8567999999999717</v>
      </c>
    </row>
    <row r="2608" spans="12:26" s="292" customFormat="1" x14ac:dyDescent="0.2">
      <c r="L2608" s="279"/>
      <c r="M2608" s="279"/>
      <c r="N2608" s="279"/>
      <c r="O2608" s="279"/>
      <c r="P2608" s="838"/>
      <c r="Q2608" s="838"/>
      <c r="R2608" s="838"/>
      <c r="S2608" s="838"/>
      <c r="U2608" s="371"/>
      <c r="Y2608" s="371" t="s">
        <v>99</v>
      </c>
      <c r="Z2608" s="837">
        <f t="shared" si="56"/>
        <v>0.85689999999997168</v>
      </c>
    </row>
    <row r="2609" spans="12:26" s="292" customFormat="1" x14ac:dyDescent="0.2">
      <c r="L2609" s="279"/>
      <c r="M2609" s="279"/>
      <c r="N2609" s="279"/>
      <c r="O2609" s="279"/>
      <c r="P2609" s="838"/>
      <c r="Q2609" s="838"/>
      <c r="R2609" s="838"/>
      <c r="S2609" s="838"/>
      <c r="U2609" s="371"/>
      <c r="Y2609" s="371" t="s">
        <v>99</v>
      </c>
      <c r="Z2609" s="837">
        <f t="shared" si="56"/>
        <v>0.85699999999997167</v>
      </c>
    </row>
    <row r="2610" spans="12:26" s="292" customFormat="1" x14ac:dyDescent="0.2">
      <c r="L2610" s="279"/>
      <c r="M2610" s="279"/>
      <c r="N2610" s="279"/>
      <c r="O2610" s="279"/>
      <c r="P2610" s="838"/>
      <c r="Q2610" s="838"/>
      <c r="R2610" s="838"/>
      <c r="S2610" s="838"/>
      <c r="U2610" s="371"/>
      <c r="Y2610" s="371" t="s">
        <v>99</v>
      </c>
      <c r="Z2610" s="837">
        <f t="shared" si="56"/>
        <v>0.85709999999997166</v>
      </c>
    </row>
    <row r="2611" spans="12:26" s="292" customFormat="1" x14ac:dyDescent="0.2">
      <c r="L2611" s="279"/>
      <c r="M2611" s="279"/>
      <c r="N2611" s="279"/>
      <c r="O2611" s="279"/>
      <c r="P2611" s="838"/>
      <c r="Q2611" s="838"/>
      <c r="R2611" s="838"/>
      <c r="S2611" s="838"/>
      <c r="U2611" s="371"/>
      <c r="Y2611" s="371" t="s">
        <v>99</v>
      </c>
      <c r="Z2611" s="837">
        <f t="shared" si="56"/>
        <v>0.85719999999997165</v>
      </c>
    </row>
    <row r="2612" spans="12:26" s="292" customFormat="1" x14ac:dyDescent="0.2">
      <c r="L2612" s="279"/>
      <c r="M2612" s="279"/>
      <c r="N2612" s="279"/>
      <c r="O2612" s="279"/>
      <c r="P2612" s="838"/>
      <c r="Q2612" s="838"/>
      <c r="R2612" s="838"/>
      <c r="S2612" s="838"/>
      <c r="U2612" s="371"/>
      <c r="Y2612" s="371" t="s">
        <v>99</v>
      </c>
      <c r="Z2612" s="837">
        <f t="shared" si="56"/>
        <v>0.85729999999997164</v>
      </c>
    </row>
    <row r="2613" spans="12:26" s="292" customFormat="1" x14ac:dyDescent="0.2">
      <c r="L2613" s="279"/>
      <c r="M2613" s="279"/>
      <c r="N2613" s="279"/>
      <c r="O2613" s="279"/>
      <c r="P2613" s="838"/>
      <c r="Q2613" s="838"/>
      <c r="R2613" s="838"/>
      <c r="S2613" s="838"/>
      <c r="U2613" s="371"/>
      <c r="Y2613" s="371" t="s">
        <v>99</v>
      </c>
      <c r="Z2613" s="837">
        <f t="shared" si="56"/>
        <v>0.85739999999997163</v>
      </c>
    </row>
    <row r="2614" spans="12:26" s="292" customFormat="1" x14ac:dyDescent="0.2">
      <c r="L2614" s="279"/>
      <c r="M2614" s="279"/>
      <c r="N2614" s="279"/>
      <c r="O2614" s="279"/>
      <c r="P2614" s="838"/>
      <c r="Q2614" s="838"/>
      <c r="R2614" s="838"/>
      <c r="S2614" s="838"/>
      <c r="U2614" s="371"/>
      <c r="Y2614" s="371" t="s">
        <v>99</v>
      </c>
      <c r="Z2614" s="837">
        <f t="shared" si="56"/>
        <v>0.85749999999997162</v>
      </c>
    </row>
    <row r="2615" spans="12:26" s="292" customFormat="1" x14ac:dyDescent="0.2">
      <c r="L2615" s="279"/>
      <c r="M2615" s="279"/>
      <c r="N2615" s="279"/>
      <c r="O2615" s="279"/>
      <c r="P2615" s="838"/>
      <c r="Q2615" s="838"/>
      <c r="R2615" s="838"/>
      <c r="S2615" s="838"/>
      <c r="U2615" s="371"/>
      <c r="Y2615" s="371" t="s">
        <v>99</v>
      </c>
      <c r="Z2615" s="837">
        <f t="shared" si="56"/>
        <v>0.85759999999997161</v>
      </c>
    </row>
    <row r="2616" spans="12:26" s="292" customFormat="1" x14ac:dyDescent="0.2">
      <c r="L2616" s="279"/>
      <c r="M2616" s="279"/>
      <c r="N2616" s="279"/>
      <c r="O2616" s="279"/>
      <c r="P2616" s="838"/>
      <c r="Q2616" s="838"/>
      <c r="R2616" s="838"/>
      <c r="S2616" s="838"/>
      <c r="U2616" s="371"/>
      <c r="Y2616" s="371" t="s">
        <v>99</v>
      </c>
      <c r="Z2616" s="837">
        <f t="shared" si="56"/>
        <v>0.8576999999999716</v>
      </c>
    </row>
    <row r="2617" spans="12:26" s="292" customFormat="1" x14ac:dyDescent="0.2">
      <c r="L2617" s="279"/>
      <c r="M2617" s="279"/>
      <c r="N2617" s="279"/>
      <c r="O2617" s="279"/>
      <c r="P2617" s="838"/>
      <c r="Q2617" s="838"/>
      <c r="R2617" s="838"/>
      <c r="S2617" s="838"/>
      <c r="U2617" s="371"/>
      <c r="Y2617" s="371" t="s">
        <v>99</v>
      </c>
      <c r="Z2617" s="837">
        <f t="shared" si="56"/>
        <v>0.85779999999997159</v>
      </c>
    </row>
    <row r="2618" spans="12:26" s="292" customFormat="1" x14ac:dyDescent="0.2">
      <c r="L2618" s="279"/>
      <c r="M2618" s="279"/>
      <c r="N2618" s="279"/>
      <c r="O2618" s="279"/>
      <c r="P2618" s="838"/>
      <c r="Q2618" s="838"/>
      <c r="R2618" s="838"/>
      <c r="S2618" s="838"/>
      <c r="U2618" s="371"/>
      <c r="Y2618" s="371" t="s">
        <v>99</v>
      </c>
      <c r="Z2618" s="837">
        <f t="shared" si="56"/>
        <v>0.85789999999997157</v>
      </c>
    </row>
    <row r="2619" spans="12:26" s="292" customFormat="1" x14ac:dyDescent="0.2">
      <c r="L2619" s="279"/>
      <c r="M2619" s="279"/>
      <c r="N2619" s="279"/>
      <c r="O2619" s="279"/>
      <c r="P2619" s="838"/>
      <c r="Q2619" s="838"/>
      <c r="R2619" s="838"/>
      <c r="S2619" s="838"/>
      <c r="U2619" s="371"/>
      <c r="Y2619" s="371" t="s">
        <v>99</v>
      </c>
      <c r="Z2619" s="837">
        <f t="shared" si="56"/>
        <v>0.85799999999997156</v>
      </c>
    </row>
    <row r="2620" spans="12:26" s="292" customFormat="1" x14ac:dyDescent="0.2">
      <c r="L2620" s="279"/>
      <c r="M2620" s="279"/>
      <c r="N2620" s="279"/>
      <c r="O2620" s="279"/>
      <c r="P2620" s="838"/>
      <c r="Q2620" s="838"/>
      <c r="R2620" s="838"/>
      <c r="S2620" s="838"/>
      <c r="U2620" s="371"/>
      <c r="Y2620" s="371" t="s">
        <v>99</v>
      </c>
      <c r="Z2620" s="837">
        <f t="shared" si="56"/>
        <v>0.85809999999997155</v>
      </c>
    </row>
    <row r="2621" spans="12:26" s="292" customFormat="1" x14ac:dyDescent="0.2">
      <c r="L2621" s="279"/>
      <c r="M2621" s="279"/>
      <c r="N2621" s="279"/>
      <c r="O2621" s="279"/>
      <c r="P2621" s="838"/>
      <c r="Q2621" s="838"/>
      <c r="R2621" s="838"/>
      <c r="S2621" s="838"/>
      <c r="U2621" s="371"/>
      <c r="Y2621" s="371" t="s">
        <v>99</v>
      </c>
      <c r="Z2621" s="837">
        <f t="shared" si="56"/>
        <v>0.85819999999997154</v>
      </c>
    </row>
    <row r="2622" spans="12:26" s="292" customFormat="1" x14ac:dyDescent="0.2">
      <c r="L2622" s="279"/>
      <c r="M2622" s="279"/>
      <c r="N2622" s="279"/>
      <c r="O2622" s="279"/>
      <c r="P2622" s="838"/>
      <c r="Q2622" s="838"/>
      <c r="R2622" s="838"/>
      <c r="S2622" s="838"/>
      <c r="U2622" s="371"/>
      <c r="Y2622" s="371" t="s">
        <v>99</v>
      </c>
      <c r="Z2622" s="837">
        <f t="shared" si="56"/>
        <v>0.85829999999997153</v>
      </c>
    </row>
    <row r="2623" spans="12:26" s="292" customFormat="1" x14ac:dyDescent="0.2">
      <c r="L2623" s="279"/>
      <c r="M2623" s="279"/>
      <c r="N2623" s="279"/>
      <c r="O2623" s="279"/>
      <c r="P2623" s="838"/>
      <c r="Q2623" s="838"/>
      <c r="R2623" s="838"/>
      <c r="S2623" s="838"/>
      <c r="U2623" s="371"/>
      <c r="Y2623" s="371" t="s">
        <v>99</v>
      </c>
      <c r="Z2623" s="837">
        <f t="shared" si="56"/>
        <v>0.85839999999997152</v>
      </c>
    </row>
    <row r="2624" spans="12:26" s="292" customFormat="1" x14ac:dyDescent="0.2">
      <c r="L2624" s="279"/>
      <c r="M2624" s="279"/>
      <c r="N2624" s="279"/>
      <c r="O2624" s="279"/>
      <c r="P2624" s="838"/>
      <c r="Q2624" s="838"/>
      <c r="R2624" s="838"/>
      <c r="S2624" s="838"/>
      <c r="U2624" s="371"/>
      <c r="Y2624" s="371" t="s">
        <v>99</v>
      </c>
      <c r="Z2624" s="837">
        <f t="shared" si="56"/>
        <v>0.85849999999997151</v>
      </c>
    </row>
    <row r="2625" spans="12:26" s="292" customFormat="1" x14ac:dyDescent="0.2">
      <c r="L2625" s="279"/>
      <c r="M2625" s="279"/>
      <c r="N2625" s="279"/>
      <c r="O2625" s="279"/>
      <c r="P2625" s="838"/>
      <c r="Q2625" s="838"/>
      <c r="R2625" s="838"/>
      <c r="S2625" s="838"/>
      <c r="U2625" s="371"/>
      <c r="Y2625" s="371" t="s">
        <v>99</v>
      </c>
      <c r="Z2625" s="837">
        <f t="shared" si="56"/>
        <v>0.8585999999999715</v>
      </c>
    </row>
    <row r="2626" spans="12:26" s="292" customFormat="1" x14ac:dyDescent="0.2">
      <c r="L2626" s="279"/>
      <c r="M2626" s="279"/>
      <c r="N2626" s="279"/>
      <c r="O2626" s="279"/>
      <c r="P2626" s="838"/>
      <c r="Q2626" s="838"/>
      <c r="R2626" s="838"/>
      <c r="S2626" s="838"/>
      <c r="U2626" s="371"/>
      <c r="Y2626" s="371" t="s">
        <v>99</v>
      </c>
      <c r="Z2626" s="837">
        <f t="shared" si="56"/>
        <v>0.85869999999997149</v>
      </c>
    </row>
    <row r="2627" spans="12:26" s="292" customFormat="1" x14ac:dyDescent="0.2">
      <c r="L2627" s="279"/>
      <c r="M2627" s="279"/>
      <c r="N2627" s="279"/>
      <c r="O2627" s="279"/>
      <c r="P2627" s="838"/>
      <c r="Q2627" s="838"/>
      <c r="R2627" s="838"/>
      <c r="S2627" s="838"/>
      <c r="U2627" s="371"/>
      <c r="Y2627" s="371" t="s">
        <v>99</v>
      </c>
      <c r="Z2627" s="837">
        <f t="shared" si="56"/>
        <v>0.85879999999997148</v>
      </c>
    </row>
    <row r="2628" spans="12:26" s="292" customFormat="1" x14ac:dyDescent="0.2">
      <c r="L2628" s="279"/>
      <c r="M2628" s="279"/>
      <c r="N2628" s="279"/>
      <c r="O2628" s="279"/>
      <c r="P2628" s="838"/>
      <c r="Q2628" s="838"/>
      <c r="R2628" s="838"/>
      <c r="S2628" s="838"/>
      <c r="U2628" s="371"/>
      <c r="Y2628" s="371" t="s">
        <v>99</v>
      </c>
      <c r="Z2628" s="837">
        <f t="shared" si="56"/>
        <v>0.85889999999997146</v>
      </c>
    </row>
    <row r="2629" spans="12:26" s="292" customFormat="1" x14ac:dyDescent="0.2">
      <c r="L2629" s="279"/>
      <c r="M2629" s="279"/>
      <c r="N2629" s="279"/>
      <c r="O2629" s="279"/>
      <c r="P2629" s="838"/>
      <c r="Q2629" s="838"/>
      <c r="R2629" s="838"/>
      <c r="S2629" s="838"/>
      <c r="U2629" s="371"/>
      <c r="Y2629" s="371" t="s">
        <v>99</v>
      </c>
      <c r="Z2629" s="837">
        <f t="shared" si="56"/>
        <v>0.85899999999997145</v>
      </c>
    </row>
    <row r="2630" spans="12:26" s="292" customFormat="1" x14ac:dyDescent="0.2">
      <c r="L2630" s="279"/>
      <c r="M2630" s="279"/>
      <c r="N2630" s="279"/>
      <c r="O2630" s="279"/>
      <c r="P2630" s="838"/>
      <c r="Q2630" s="838"/>
      <c r="R2630" s="838"/>
      <c r="S2630" s="838"/>
      <c r="U2630" s="371"/>
      <c r="Y2630" s="371" t="s">
        <v>99</v>
      </c>
      <c r="Z2630" s="837">
        <f t="shared" si="56"/>
        <v>0.85909999999997144</v>
      </c>
    </row>
    <row r="2631" spans="12:26" s="292" customFormat="1" x14ac:dyDescent="0.2">
      <c r="L2631" s="279"/>
      <c r="M2631" s="279"/>
      <c r="N2631" s="279"/>
      <c r="O2631" s="279"/>
      <c r="P2631" s="838"/>
      <c r="Q2631" s="838"/>
      <c r="R2631" s="838"/>
      <c r="S2631" s="838"/>
      <c r="U2631" s="371"/>
      <c r="Y2631" s="371" t="s">
        <v>99</v>
      </c>
      <c r="Z2631" s="837">
        <f t="shared" si="56"/>
        <v>0.85919999999997143</v>
      </c>
    </row>
    <row r="2632" spans="12:26" s="292" customFormat="1" x14ac:dyDescent="0.2">
      <c r="L2632" s="279"/>
      <c r="M2632" s="279"/>
      <c r="N2632" s="279"/>
      <c r="O2632" s="279"/>
      <c r="P2632" s="838"/>
      <c r="Q2632" s="838"/>
      <c r="R2632" s="838"/>
      <c r="S2632" s="838"/>
      <c r="U2632" s="371"/>
      <c r="Y2632" s="371" t="s">
        <v>99</v>
      </c>
      <c r="Z2632" s="837">
        <f t="shared" si="56"/>
        <v>0.85929999999997142</v>
      </c>
    </row>
    <row r="2633" spans="12:26" s="292" customFormat="1" x14ac:dyDescent="0.2">
      <c r="L2633" s="279"/>
      <c r="M2633" s="279"/>
      <c r="N2633" s="279"/>
      <c r="O2633" s="279"/>
      <c r="P2633" s="838"/>
      <c r="Q2633" s="838"/>
      <c r="R2633" s="838"/>
      <c r="S2633" s="838"/>
      <c r="U2633" s="371"/>
      <c r="Y2633" s="371" t="s">
        <v>99</v>
      </c>
      <c r="Z2633" s="837">
        <f t="shared" si="56"/>
        <v>0.85939999999997141</v>
      </c>
    </row>
    <row r="2634" spans="12:26" s="292" customFormat="1" x14ac:dyDescent="0.2">
      <c r="L2634" s="279"/>
      <c r="M2634" s="279"/>
      <c r="N2634" s="279"/>
      <c r="O2634" s="279"/>
      <c r="P2634" s="838"/>
      <c r="Q2634" s="838"/>
      <c r="R2634" s="838"/>
      <c r="S2634" s="838"/>
      <c r="U2634" s="371"/>
      <c r="Y2634" s="371" t="s">
        <v>99</v>
      </c>
      <c r="Z2634" s="837">
        <f t="shared" si="56"/>
        <v>0.8594999999999714</v>
      </c>
    </row>
    <row r="2635" spans="12:26" s="292" customFormat="1" x14ac:dyDescent="0.2">
      <c r="L2635" s="279"/>
      <c r="M2635" s="279"/>
      <c r="N2635" s="279"/>
      <c r="O2635" s="279"/>
      <c r="P2635" s="838"/>
      <c r="Q2635" s="838"/>
      <c r="R2635" s="838"/>
      <c r="S2635" s="838"/>
      <c r="U2635" s="371"/>
      <c r="Y2635" s="371" t="s">
        <v>99</v>
      </c>
      <c r="Z2635" s="837">
        <f t="shared" si="56"/>
        <v>0.85959999999997139</v>
      </c>
    </row>
    <row r="2636" spans="12:26" s="292" customFormat="1" x14ac:dyDescent="0.2">
      <c r="L2636" s="279"/>
      <c r="M2636" s="279"/>
      <c r="N2636" s="279"/>
      <c r="O2636" s="279"/>
      <c r="P2636" s="838"/>
      <c r="Q2636" s="838"/>
      <c r="R2636" s="838"/>
      <c r="S2636" s="838"/>
      <c r="U2636" s="371"/>
      <c r="Y2636" s="371" t="s">
        <v>99</v>
      </c>
      <c r="Z2636" s="837">
        <f t="shared" si="56"/>
        <v>0.85969999999997138</v>
      </c>
    </row>
    <row r="2637" spans="12:26" s="292" customFormat="1" x14ac:dyDescent="0.2">
      <c r="L2637" s="279"/>
      <c r="M2637" s="279"/>
      <c r="N2637" s="279"/>
      <c r="O2637" s="279"/>
      <c r="P2637" s="838"/>
      <c r="Q2637" s="838"/>
      <c r="R2637" s="838"/>
      <c r="S2637" s="838"/>
      <c r="U2637" s="371"/>
      <c r="Y2637" s="371" t="s">
        <v>99</v>
      </c>
      <c r="Z2637" s="837">
        <f t="shared" si="56"/>
        <v>0.85979999999997136</v>
      </c>
    </row>
    <row r="2638" spans="12:26" s="292" customFormat="1" x14ac:dyDescent="0.2">
      <c r="L2638" s="279"/>
      <c r="M2638" s="279"/>
      <c r="N2638" s="279"/>
      <c r="O2638" s="279"/>
      <c r="P2638" s="838"/>
      <c r="Q2638" s="838"/>
      <c r="R2638" s="838"/>
      <c r="S2638" s="838"/>
      <c r="U2638" s="371"/>
      <c r="Y2638" s="371" t="s">
        <v>99</v>
      </c>
      <c r="Z2638" s="837">
        <f t="shared" si="56"/>
        <v>0.85989999999997135</v>
      </c>
    </row>
    <row r="2639" spans="12:26" s="292" customFormat="1" x14ac:dyDescent="0.2">
      <c r="L2639" s="279"/>
      <c r="M2639" s="279"/>
      <c r="N2639" s="279"/>
      <c r="O2639" s="279"/>
      <c r="P2639" s="838"/>
      <c r="Q2639" s="838"/>
      <c r="R2639" s="838"/>
      <c r="S2639" s="838"/>
      <c r="U2639" s="371"/>
      <c r="Y2639" s="371" t="s">
        <v>99</v>
      </c>
      <c r="Z2639" s="837">
        <f t="shared" si="56"/>
        <v>0.85999999999997134</v>
      </c>
    </row>
    <row r="2640" spans="12:26" s="292" customFormat="1" x14ac:dyDescent="0.2">
      <c r="L2640" s="279"/>
      <c r="M2640" s="279"/>
      <c r="N2640" s="279"/>
      <c r="O2640" s="279"/>
      <c r="P2640" s="838"/>
      <c r="Q2640" s="838"/>
      <c r="R2640" s="838"/>
      <c r="S2640" s="838"/>
      <c r="U2640" s="371"/>
      <c r="Y2640" s="371" t="s">
        <v>99</v>
      </c>
      <c r="Z2640" s="837">
        <f t="shared" si="56"/>
        <v>0.86009999999997133</v>
      </c>
    </row>
    <row r="2641" spans="12:26" s="292" customFormat="1" x14ac:dyDescent="0.2">
      <c r="L2641" s="279"/>
      <c r="M2641" s="279"/>
      <c r="N2641" s="279"/>
      <c r="O2641" s="279"/>
      <c r="P2641" s="838"/>
      <c r="Q2641" s="838"/>
      <c r="R2641" s="838"/>
      <c r="S2641" s="838"/>
      <c r="U2641" s="371"/>
      <c r="Y2641" s="371" t="s">
        <v>99</v>
      </c>
      <c r="Z2641" s="837">
        <f t="shared" si="56"/>
        <v>0.86019999999997132</v>
      </c>
    </row>
    <row r="2642" spans="12:26" s="292" customFormat="1" x14ac:dyDescent="0.2">
      <c r="L2642" s="279"/>
      <c r="M2642" s="279"/>
      <c r="N2642" s="279"/>
      <c r="O2642" s="279"/>
      <c r="P2642" s="838"/>
      <c r="Q2642" s="838"/>
      <c r="R2642" s="838"/>
      <c r="S2642" s="838"/>
      <c r="U2642" s="371"/>
      <c r="Y2642" s="371" t="s">
        <v>99</v>
      </c>
      <c r="Z2642" s="837">
        <f t="shared" si="56"/>
        <v>0.86029999999997131</v>
      </c>
    </row>
    <row r="2643" spans="12:26" s="292" customFormat="1" x14ac:dyDescent="0.2">
      <c r="L2643" s="279"/>
      <c r="M2643" s="279"/>
      <c r="N2643" s="279"/>
      <c r="O2643" s="279"/>
      <c r="P2643" s="838"/>
      <c r="Q2643" s="838"/>
      <c r="R2643" s="838"/>
      <c r="S2643" s="838"/>
      <c r="U2643" s="371"/>
      <c r="Y2643" s="371" t="s">
        <v>99</v>
      </c>
      <c r="Z2643" s="837">
        <f t="shared" si="56"/>
        <v>0.8603999999999713</v>
      </c>
    </row>
    <row r="2644" spans="12:26" s="292" customFormat="1" x14ac:dyDescent="0.2">
      <c r="L2644" s="279"/>
      <c r="M2644" s="279"/>
      <c r="N2644" s="279"/>
      <c r="O2644" s="279"/>
      <c r="P2644" s="838"/>
      <c r="Q2644" s="838"/>
      <c r="R2644" s="838"/>
      <c r="S2644" s="838"/>
      <c r="U2644" s="371"/>
      <c r="Y2644" s="371" t="s">
        <v>99</v>
      </c>
      <c r="Z2644" s="837">
        <f t="shared" si="56"/>
        <v>0.86049999999997129</v>
      </c>
    </row>
    <row r="2645" spans="12:26" s="292" customFormat="1" x14ac:dyDescent="0.2">
      <c r="L2645" s="279"/>
      <c r="M2645" s="279"/>
      <c r="N2645" s="279"/>
      <c r="O2645" s="279"/>
      <c r="P2645" s="838"/>
      <c r="Q2645" s="838"/>
      <c r="R2645" s="838"/>
      <c r="S2645" s="838"/>
      <c r="U2645" s="371"/>
      <c r="Y2645" s="371" t="s">
        <v>99</v>
      </c>
      <c r="Z2645" s="837">
        <f t="shared" si="56"/>
        <v>0.86059999999997128</v>
      </c>
    </row>
    <row r="2646" spans="12:26" s="292" customFormat="1" x14ac:dyDescent="0.2">
      <c r="L2646" s="279"/>
      <c r="M2646" s="279"/>
      <c r="N2646" s="279"/>
      <c r="O2646" s="279"/>
      <c r="P2646" s="838"/>
      <c r="Q2646" s="838"/>
      <c r="R2646" s="838"/>
      <c r="S2646" s="838"/>
      <c r="U2646" s="371"/>
      <c r="Y2646" s="371" t="s">
        <v>99</v>
      </c>
      <c r="Z2646" s="837">
        <f t="shared" si="56"/>
        <v>0.86069999999997127</v>
      </c>
    </row>
    <row r="2647" spans="12:26" s="292" customFormat="1" x14ac:dyDescent="0.2">
      <c r="L2647" s="279"/>
      <c r="M2647" s="279"/>
      <c r="N2647" s="279"/>
      <c r="O2647" s="279"/>
      <c r="P2647" s="838"/>
      <c r="Q2647" s="838"/>
      <c r="R2647" s="838"/>
      <c r="S2647" s="838"/>
      <c r="U2647" s="371"/>
      <c r="Y2647" s="371" t="s">
        <v>99</v>
      </c>
      <c r="Z2647" s="837">
        <f t="shared" si="56"/>
        <v>0.86079999999997125</v>
      </c>
    </row>
    <row r="2648" spans="12:26" s="292" customFormat="1" x14ac:dyDescent="0.2">
      <c r="L2648" s="279"/>
      <c r="M2648" s="279"/>
      <c r="N2648" s="279"/>
      <c r="O2648" s="279"/>
      <c r="P2648" s="838"/>
      <c r="Q2648" s="838"/>
      <c r="R2648" s="838"/>
      <c r="S2648" s="838"/>
      <c r="U2648" s="371"/>
      <c r="Y2648" s="371" t="s">
        <v>99</v>
      </c>
      <c r="Z2648" s="837">
        <f t="shared" si="56"/>
        <v>0.86089999999997124</v>
      </c>
    </row>
    <row r="2649" spans="12:26" s="292" customFormat="1" x14ac:dyDescent="0.2">
      <c r="L2649" s="279"/>
      <c r="M2649" s="279"/>
      <c r="N2649" s="279"/>
      <c r="O2649" s="279"/>
      <c r="P2649" s="838"/>
      <c r="Q2649" s="838"/>
      <c r="R2649" s="838"/>
      <c r="S2649" s="838"/>
      <c r="U2649" s="371"/>
      <c r="Y2649" s="371" t="s">
        <v>99</v>
      </c>
      <c r="Z2649" s="837">
        <f t="shared" si="56"/>
        <v>0.86099999999997123</v>
      </c>
    </row>
    <row r="2650" spans="12:26" s="292" customFormat="1" x14ac:dyDescent="0.2">
      <c r="L2650" s="279"/>
      <c r="M2650" s="279"/>
      <c r="N2650" s="279"/>
      <c r="O2650" s="279"/>
      <c r="P2650" s="838"/>
      <c r="Q2650" s="838"/>
      <c r="R2650" s="838"/>
      <c r="S2650" s="838"/>
      <c r="U2650" s="371"/>
      <c r="Y2650" s="371" t="s">
        <v>99</v>
      </c>
      <c r="Z2650" s="837">
        <f t="shared" si="56"/>
        <v>0.86109999999997122</v>
      </c>
    </row>
    <row r="2651" spans="12:26" s="292" customFormat="1" x14ac:dyDescent="0.2">
      <c r="L2651" s="279"/>
      <c r="M2651" s="279"/>
      <c r="N2651" s="279"/>
      <c r="O2651" s="279"/>
      <c r="P2651" s="838"/>
      <c r="Q2651" s="838"/>
      <c r="R2651" s="838"/>
      <c r="S2651" s="838"/>
      <c r="U2651" s="371"/>
      <c r="Y2651" s="371" t="s">
        <v>99</v>
      </c>
      <c r="Z2651" s="837">
        <f t="shared" si="56"/>
        <v>0.86119999999997121</v>
      </c>
    </row>
    <row r="2652" spans="12:26" s="292" customFormat="1" x14ac:dyDescent="0.2">
      <c r="L2652" s="279"/>
      <c r="M2652" s="279"/>
      <c r="N2652" s="279"/>
      <c r="O2652" s="279"/>
      <c r="P2652" s="838"/>
      <c r="Q2652" s="838"/>
      <c r="R2652" s="838"/>
      <c r="S2652" s="838"/>
      <c r="U2652" s="371"/>
      <c r="Y2652" s="371" t="s">
        <v>99</v>
      </c>
      <c r="Z2652" s="837">
        <f t="shared" si="56"/>
        <v>0.8612999999999712</v>
      </c>
    </row>
    <row r="2653" spans="12:26" s="292" customFormat="1" x14ac:dyDescent="0.2">
      <c r="L2653" s="279"/>
      <c r="M2653" s="279"/>
      <c r="N2653" s="279"/>
      <c r="O2653" s="279"/>
      <c r="P2653" s="838"/>
      <c r="Q2653" s="838"/>
      <c r="R2653" s="838"/>
      <c r="S2653" s="838"/>
      <c r="U2653" s="371"/>
      <c r="Y2653" s="371" t="s">
        <v>99</v>
      </c>
      <c r="Z2653" s="837">
        <f t="shared" si="56"/>
        <v>0.86139999999997119</v>
      </c>
    </row>
    <row r="2654" spans="12:26" s="292" customFormat="1" x14ac:dyDescent="0.2">
      <c r="L2654" s="279"/>
      <c r="M2654" s="279"/>
      <c r="N2654" s="279"/>
      <c r="O2654" s="279"/>
      <c r="P2654" s="838"/>
      <c r="Q2654" s="838"/>
      <c r="R2654" s="838"/>
      <c r="S2654" s="838"/>
      <c r="U2654" s="371"/>
      <c r="Y2654" s="371" t="s">
        <v>99</v>
      </c>
      <c r="Z2654" s="837">
        <f t="shared" si="56"/>
        <v>0.86149999999997118</v>
      </c>
    </row>
    <row r="2655" spans="12:26" s="292" customFormat="1" x14ac:dyDescent="0.2">
      <c r="L2655" s="279"/>
      <c r="M2655" s="279"/>
      <c r="N2655" s="279"/>
      <c r="O2655" s="279"/>
      <c r="P2655" s="838"/>
      <c r="Q2655" s="838"/>
      <c r="R2655" s="838"/>
      <c r="S2655" s="838"/>
      <c r="U2655" s="371"/>
      <c r="Y2655" s="371" t="s">
        <v>99</v>
      </c>
      <c r="Z2655" s="837">
        <f t="shared" si="56"/>
        <v>0.86159999999997117</v>
      </c>
    </row>
    <row r="2656" spans="12:26" s="292" customFormat="1" x14ac:dyDescent="0.2">
      <c r="L2656" s="279"/>
      <c r="M2656" s="279"/>
      <c r="N2656" s="279"/>
      <c r="O2656" s="279"/>
      <c r="P2656" s="838"/>
      <c r="Q2656" s="838"/>
      <c r="R2656" s="838"/>
      <c r="S2656" s="838"/>
      <c r="U2656" s="371"/>
      <c r="Y2656" s="371" t="s">
        <v>99</v>
      </c>
      <c r="Z2656" s="837">
        <f t="shared" si="56"/>
        <v>0.86169999999997116</v>
      </c>
    </row>
    <row r="2657" spans="12:26" s="292" customFormat="1" x14ac:dyDescent="0.2">
      <c r="L2657" s="279"/>
      <c r="M2657" s="279"/>
      <c r="N2657" s="279"/>
      <c r="O2657" s="279"/>
      <c r="P2657" s="838"/>
      <c r="Q2657" s="838"/>
      <c r="R2657" s="838"/>
      <c r="S2657" s="838"/>
      <c r="U2657" s="371"/>
      <c r="Y2657" s="371" t="s">
        <v>99</v>
      </c>
      <c r="Z2657" s="837">
        <f t="shared" si="56"/>
        <v>0.86179999999997114</v>
      </c>
    </row>
    <row r="2658" spans="12:26" s="292" customFormat="1" x14ac:dyDescent="0.2">
      <c r="L2658" s="279"/>
      <c r="M2658" s="279"/>
      <c r="N2658" s="279"/>
      <c r="O2658" s="279"/>
      <c r="P2658" s="838"/>
      <c r="Q2658" s="838"/>
      <c r="R2658" s="838"/>
      <c r="S2658" s="838"/>
      <c r="U2658" s="371"/>
      <c r="Y2658" s="371" t="s">
        <v>99</v>
      </c>
      <c r="Z2658" s="837">
        <f t="shared" si="56"/>
        <v>0.86189999999997113</v>
      </c>
    </row>
    <row r="2659" spans="12:26" s="292" customFormat="1" x14ac:dyDescent="0.2">
      <c r="L2659" s="279"/>
      <c r="M2659" s="279"/>
      <c r="N2659" s="279"/>
      <c r="O2659" s="279"/>
      <c r="P2659" s="838"/>
      <c r="Q2659" s="838"/>
      <c r="R2659" s="838"/>
      <c r="S2659" s="838"/>
      <c r="U2659" s="371"/>
      <c r="Y2659" s="371" t="s">
        <v>99</v>
      </c>
      <c r="Z2659" s="837">
        <f t="shared" si="56"/>
        <v>0.86199999999997112</v>
      </c>
    </row>
    <row r="2660" spans="12:26" s="292" customFormat="1" x14ac:dyDescent="0.2">
      <c r="L2660" s="279"/>
      <c r="M2660" s="279"/>
      <c r="N2660" s="279"/>
      <c r="O2660" s="279"/>
      <c r="P2660" s="838"/>
      <c r="Q2660" s="838"/>
      <c r="R2660" s="838"/>
      <c r="S2660" s="838"/>
      <c r="U2660" s="371"/>
      <c r="Y2660" s="371" t="s">
        <v>99</v>
      </c>
      <c r="Z2660" s="837">
        <f t="shared" si="56"/>
        <v>0.86209999999997111</v>
      </c>
    </row>
    <row r="2661" spans="12:26" s="292" customFormat="1" x14ac:dyDescent="0.2">
      <c r="L2661" s="279"/>
      <c r="M2661" s="279"/>
      <c r="N2661" s="279"/>
      <c r="O2661" s="279"/>
      <c r="P2661" s="838"/>
      <c r="Q2661" s="838"/>
      <c r="R2661" s="838"/>
      <c r="S2661" s="838"/>
      <c r="U2661" s="371"/>
      <c r="Y2661" s="371" t="s">
        <v>99</v>
      </c>
      <c r="Z2661" s="837">
        <f t="shared" si="56"/>
        <v>0.8621999999999711</v>
      </c>
    </row>
    <row r="2662" spans="12:26" s="292" customFormat="1" x14ac:dyDescent="0.2">
      <c r="L2662" s="279"/>
      <c r="M2662" s="279"/>
      <c r="N2662" s="279"/>
      <c r="O2662" s="279"/>
      <c r="P2662" s="838"/>
      <c r="Q2662" s="838"/>
      <c r="R2662" s="838"/>
      <c r="S2662" s="838"/>
      <c r="U2662" s="371"/>
      <c r="Y2662" s="371" t="s">
        <v>99</v>
      </c>
      <c r="Z2662" s="837">
        <f t="shared" si="56"/>
        <v>0.86229999999997109</v>
      </c>
    </row>
    <row r="2663" spans="12:26" s="292" customFormat="1" x14ac:dyDescent="0.2">
      <c r="L2663" s="279"/>
      <c r="M2663" s="279"/>
      <c r="N2663" s="279"/>
      <c r="O2663" s="279"/>
      <c r="P2663" s="838"/>
      <c r="Q2663" s="838"/>
      <c r="R2663" s="838"/>
      <c r="S2663" s="838"/>
      <c r="U2663" s="371"/>
      <c r="Y2663" s="371" t="s">
        <v>99</v>
      </c>
      <c r="Z2663" s="837">
        <f t="shared" si="56"/>
        <v>0.86239999999997108</v>
      </c>
    </row>
    <row r="2664" spans="12:26" s="292" customFormat="1" x14ac:dyDescent="0.2">
      <c r="L2664" s="279"/>
      <c r="M2664" s="279"/>
      <c r="N2664" s="279"/>
      <c r="O2664" s="279"/>
      <c r="P2664" s="838"/>
      <c r="Q2664" s="838"/>
      <c r="R2664" s="838"/>
      <c r="S2664" s="838"/>
      <c r="U2664" s="371"/>
      <c r="Y2664" s="371" t="s">
        <v>99</v>
      </c>
      <c r="Z2664" s="837">
        <f t="shared" si="56"/>
        <v>0.86249999999997107</v>
      </c>
    </row>
    <row r="2665" spans="12:26" s="292" customFormat="1" x14ac:dyDescent="0.2">
      <c r="L2665" s="279"/>
      <c r="M2665" s="279"/>
      <c r="N2665" s="279"/>
      <c r="O2665" s="279"/>
      <c r="P2665" s="838"/>
      <c r="Q2665" s="838"/>
      <c r="R2665" s="838"/>
      <c r="S2665" s="838"/>
      <c r="U2665" s="371"/>
      <c r="Y2665" s="371" t="s">
        <v>99</v>
      </c>
      <c r="Z2665" s="837">
        <f t="shared" ref="Z2665:Z2728" si="57">SUM(Z2664+0.01%)</f>
        <v>0.86259999999997106</v>
      </c>
    </row>
    <row r="2666" spans="12:26" s="292" customFormat="1" x14ac:dyDescent="0.2">
      <c r="L2666" s="279"/>
      <c r="M2666" s="279"/>
      <c r="N2666" s="279"/>
      <c r="O2666" s="279"/>
      <c r="P2666" s="838"/>
      <c r="Q2666" s="838"/>
      <c r="R2666" s="838"/>
      <c r="S2666" s="838"/>
      <c r="U2666" s="371"/>
      <c r="Y2666" s="371" t="s">
        <v>99</v>
      </c>
      <c r="Z2666" s="837">
        <f t="shared" si="57"/>
        <v>0.86269999999997105</v>
      </c>
    </row>
    <row r="2667" spans="12:26" s="292" customFormat="1" x14ac:dyDescent="0.2">
      <c r="L2667" s="279"/>
      <c r="M2667" s="279"/>
      <c r="N2667" s="279"/>
      <c r="O2667" s="279"/>
      <c r="P2667" s="838"/>
      <c r="Q2667" s="838"/>
      <c r="R2667" s="838"/>
      <c r="S2667" s="838"/>
      <c r="U2667" s="371"/>
      <c r="Y2667" s="371" t="s">
        <v>99</v>
      </c>
      <c r="Z2667" s="837">
        <f t="shared" si="57"/>
        <v>0.86279999999997103</v>
      </c>
    </row>
    <row r="2668" spans="12:26" s="292" customFormat="1" x14ac:dyDescent="0.2">
      <c r="L2668" s="279"/>
      <c r="M2668" s="279"/>
      <c r="N2668" s="279"/>
      <c r="O2668" s="279"/>
      <c r="P2668" s="838"/>
      <c r="Q2668" s="838"/>
      <c r="R2668" s="838"/>
      <c r="S2668" s="838"/>
      <c r="U2668" s="371"/>
      <c r="Y2668" s="371" t="s">
        <v>99</v>
      </c>
      <c r="Z2668" s="837">
        <f t="shared" si="57"/>
        <v>0.86289999999997102</v>
      </c>
    </row>
    <row r="2669" spans="12:26" s="292" customFormat="1" x14ac:dyDescent="0.2">
      <c r="L2669" s="279"/>
      <c r="M2669" s="279"/>
      <c r="N2669" s="279"/>
      <c r="O2669" s="279"/>
      <c r="P2669" s="838"/>
      <c r="Q2669" s="838"/>
      <c r="R2669" s="838"/>
      <c r="S2669" s="838"/>
      <c r="U2669" s="371"/>
      <c r="Y2669" s="371" t="s">
        <v>99</v>
      </c>
      <c r="Z2669" s="837">
        <f t="shared" si="57"/>
        <v>0.86299999999997101</v>
      </c>
    </row>
    <row r="2670" spans="12:26" s="292" customFormat="1" x14ac:dyDescent="0.2">
      <c r="L2670" s="279"/>
      <c r="M2670" s="279"/>
      <c r="N2670" s="279"/>
      <c r="O2670" s="279"/>
      <c r="P2670" s="838"/>
      <c r="Q2670" s="838"/>
      <c r="R2670" s="838"/>
      <c r="S2670" s="838"/>
      <c r="U2670" s="371"/>
      <c r="Y2670" s="371" t="s">
        <v>99</v>
      </c>
      <c r="Z2670" s="837">
        <f t="shared" si="57"/>
        <v>0.863099999999971</v>
      </c>
    </row>
    <row r="2671" spans="12:26" s="292" customFormat="1" x14ac:dyDescent="0.2">
      <c r="L2671" s="279"/>
      <c r="M2671" s="279"/>
      <c r="N2671" s="279"/>
      <c r="O2671" s="279"/>
      <c r="P2671" s="838"/>
      <c r="Q2671" s="838"/>
      <c r="R2671" s="838"/>
      <c r="S2671" s="838"/>
      <c r="U2671" s="371"/>
      <c r="Y2671" s="371" t="s">
        <v>99</v>
      </c>
      <c r="Z2671" s="837">
        <f t="shared" si="57"/>
        <v>0.86319999999997099</v>
      </c>
    </row>
    <row r="2672" spans="12:26" s="292" customFormat="1" x14ac:dyDescent="0.2">
      <c r="L2672" s="279"/>
      <c r="M2672" s="279"/>
      <c r="N2672" s="279"/>
      <c r="O2672" s="279"/>
      <c r="P2672" s="838"/>
      <c r="Q2672" s="838"/>
      <c r="R2672" s="838"/>
      <c r="S2672" s="838"/>
      <c r="U2672" s="371"/>
      <c r="Y2672" s="371" t="s">
        <v>99</v>
      </c>
      <c r="Z2672" s="837">
        <f t="shared" si="57"/>
        <v>0.86329999999997098</v>
      </c>
    </row>
    <row r="2673" spans="12:26" s="292" customFormat="1" x14ac:dyDescent="0.2">
      <c r="L2673" s="279"/>
      <c r="M2673" s="279"/>
      <c r="N2673" s="279"/>
      <c r="O2673" s="279"/>
      <c r="P2673" s="838"/>
      <c r="Q2673" s="838"/>
      <c r="R2673" s="838"/>
      <c r="S2673" s="838"/>
      <c r="U2673" s="371"/>
      <c r="Y2673" s="371" t="s">
        <v>99</v>
      </c>
      <c r="Z2673" s="837">
        <f t="shared" si="57"/>
        <v>0.86339999999997097</v>
      </c>
    </row>
    <row r="2674" spans="12:26" s="292" customFormat="1" x14ac:dyDescent="0.2">
      <c r="L2674" s="279"/>
      <c r="M2674" s="279"/>
      <c r="N2674" s="279"/>
      <c r="O2674" s="279"/>
      <c r="P2674" s="838"/>
      <c r="Q2674" s="838"/>
      <c r="R2674" s="838"/>
      <c r="S2674" s="838"/>
      <c r="U2674" s="371"/>
      <c r="Y2674" s="371" t="s">
        <v>99</v>
      </c>
      <c r="Z2674" s="837">
        <f t="shared" si="57"/>
        <v>0.86349999999997096</v>
      </c>
    </row>
    <row r="2675" spans="12:26" s="292" customFormat="1" x14ac:dyDescent="0.2">
      <c r="L2675" s="279"/>
      <c r="M2675" s="279"/>
      <c r="N2675" s="279"/>
      <c r="O2675" s="279"/>
      <c r="P2675" s="838"/>
      <c r="Q2675" s="838"/>
      <c r="R2675" s="838"/>
      <c r="S2675" s="838"/>
      <c r="U2675" s="371"/>
      <c r="Y2675" s="371" t="s">
        <v>99</v>
      </c>
      <c r="Z2675" s="837">
        <f t="shared" si="57"/>
        <v>0.86359999999997095</v>
      </c>
    </row>
    <row r="2676" spans="12:26" s="292" customFormat="1" x14ac:dyDescent="0.2">
      <c r="L2676" s="279"/>
      <c r="M2676" s="279"/>
      <c r="N2676" s="279"/>
      <c r="O2676" s="279"/>
      <c r="P2676" s="838"/>
      <c r="Q2676" s="838"/>
      <c r="R2676" s="838"/>
      <c r="S2676" s="838"/>
      <c r="U2676" s="371"/>
      <c r="Y2676" s="371" t="s">
        <v>99</v>
      </c>
      <c r="Z2676" s="837">
        <f t="shared" si="57"/>
        <v>0.86369999999997094</v>
      </c>
    </row>
    <row r="2677" spans="12:26" s="292" customFormat="1" x14ac:dyDescent="0.2">
      <c r="L2677" s="279"/>
      <c r="M2677" s="279"/>
      <c r="N2677" s="279"/>
      <c r="O2677" s="279"/>
      <c r="P2677" s="838"/>
      <c r="Q2677" s="838"/>
      <c r="R2677" s="838"/>
      <c r="S2677" s="838"/>
      <c r="U2677" s="371"/>
      <c r="Y2677" s="371" t="s">
        <v>99</v>
      </c>
      <c r="Z2677" s="837">
        <f t="shared" si="57"/>
        <v>0.86379999999997092</v>
      </c>
    </row>
    <row r="2678" spans="12:26" s="292" customFormat="1" x14ac:dyDescent="0.2">
      <c r="L2678" s="279"/>
      <c r="M2678" s="279"/>
      <c r="N2678" s="279"/>
      <c r="O2678" s="279"/>
      <c r="P2678" s="838"/>
      <c r="Q2678" s="838"/>
      <c r="R2678" s="838"/>
      <c r="S2678" s="838"/>
      <c r="U2678" s="371"/>
      <c r="Y2678" s="371" t="s">
        <v>99</v>
      </c>
      <c r="Z2678" s="837">
        <f t="shared" si="57"/>
        <v>0.86389999999997091</v>
      </c>
    </row>
    <row r="2679" spans="12:26" s="292" customFormat="1" x14ac:dyDescent="0.2">
      <c r="L2679" s="279"/>
      <c r="M2679" s="279"/>
      <c r="N2679" s="279"/>
      <c r="O2679" s="279"/>
      <c r="P2679" s="838"/>
      <c r="Q2679" s="838"/>
      <c r="R2679" s="838"/>
      <c r="S2679" s="838"/>
      <c r="U2679" s="371"/>
      <c r="Y2679" s="371" t="s">
        <v>99</v>
      </c>
      <c r="Z2679" s="837">
        <f t="shared" si="57"/>
        <v>0.8639999999999709</v>
      </c>
    </row>
    <row r="2680" spans="12:26" s="292" customFormat="1" x14ac:dyDescent="0.2">
      <c r="L2680" s="279"/>
      <c r="M2680" s="279"/>
      <c r="N2680" s="279"/>
      <c r="O2680" s="279"/>
      <c r="P2680" s="838"/>
      <c r="Q2680" s="838"/>
      <c r="R2680" s="838"/>
      <c r="S2680" s="838"/>
      <c r="U2680" s="371"/>
      <c r="Y2680" s="371" t="s">
        <v>99</v>
      </c>
      <c r="Z2680" s="837">
        <f t="shared" si="57"/>
        <v>0.86409999999997089</v>
      </c>
    </row>
    <row r="2681" spans="12:26" s="292" customFormat="1" x14ac:dyDescent="0.2">
      <c r="L2681" s="279"/>
      <c r="M2681" s="279"/>
      <c r="N2681" s="279"/>
      <c r="O2681" s="279"/>
      <c r="P2681" s="838"/>
      <c r="Q2681" s="838"/>
      <c r="R2681" s="838"/>
      <c r="S2681" s="838"/>
      <c r="U2681" s="371"/>
      <c r="Y2681" s="371" t="s">
        <v>99</v>
      </c>
      <c r="Z2681" s="837">
        <f t="shared" si="57"/>
        <v>0.86419999999997088</v>
      </c>
    </row>
    <row r="2682" spans="12:26" s="292" customFormat="1" x14ac:dyDescent="0.2">
      <c r="L2682" s="279"/>
      <c r="M2682" s="279"/>
      <c r="N2682" s="279"/>
      <c r="O2682" s="279"/>
      <c r="P2682" s="838"/>
      <c r="Q2682" s="838"/>
      <c r="R2682" s="838"/>
      <c r="S2682" s="838"/>
      <c r="U2682" s="371"/>
      <c r="Y2682" s="371" t="s">
        <v>99</v>
      </c>
      <c r="Z2682" s="837">
        <f t="shared" si="57"/>
        <v>0.86429999999997087</v>
      </c>
    </row>
    <row r="2683" spans="12:26" s="292" customFormat="1" x14ac:dyDescent="0.2">
      <c r="L2683" s="279"/>
      <c r="M2683" s="279"/>
      <c r="N2683" s="279"/>
      <c r="O2683" s="279"/>
      <c r="P2683" s="838"/>
      <c r="Q2683" s="838"/>
      <c r="R2683" s="838"/>
      <c r="S2683" s="838"/>
      <c r="U2683" s="371"/>
      <c r="Y2683" s="371" t="s">
        <v>99</v>
      </c>
      <c r="Z2683" s="837">
        <f t="shared" si="57"/>
        <v>0.86439999999997086</v>
      </c>
    </row>
    <row r="2684" spans="12:26" s="292" customFormat="1" x14ac:dyDescent="0.2">
      <c r="L2684" s="279"/>
      <c r="M2684" s="279"/>
      <c r="N2684" s="279"/>
      <c r="O2684" s="279"/>
      <c r="P2684" s="838"/>
      <c r="Q2684" s="838"/>
      <c r="R2684" s="838"/>
      <c r="S2684" s="838"/>
      <c r="U2684" s="371"/>
      <c r="Y2684" s="371" t="s">
        <v>99</v>
      </c>
      <c r="Z2684" s="837">
        <f t="shared" si="57"/>
        <v>0.86449999999997085</v>
      </c>
    </row>
    <row r="2685" spans="12:26" s="292" customFormat="1" x14ac:dyDescent="0.2">
      <c r="L2685" s="279"/>
      <c r="M2685" s="279"/>
      <c r="N2685" s="279"/>
      <c r="O2685" s="279"/>
      <c r="P2685" s="838"/>
      <c r="Q2685" s="838"/>
      <c r="R2685" s="838"/>
      <c r="S2685" s="838"/>
      <c r="U2685" s="371"/>
      <c r="Y2685" s="371" t="s">
        <v>99</v>
      </c>
      <c r="Z2685" s="837">
        <f t="shared" si="57"/>
        <v>0.86459999999997084</v>
      </c>
    </row>
    <row r="2686" spans="12:26" s="292" customFormat="1" x14ac:dyDescent="0.2">
      <c r="L2686" s="279"/>
      <c r="M2686" s="279"/>
      <c r="N2686" s="279"/>
      <c r="O2686" s="279"/>
      <c r="P2686" s="838"/>
      <c r="Q2686" s="838"/>
      <c r="R2686" s="838"/>
      <c r="S2686" s="838"/>
      <c r="U2686" s="371"/>
      <c r="Y2686" s="371" t="s">
        <v>99</v>
      </c>
      <c r="Z2686" s="837">
        <f t="shared" si="57"/>
        <v>0.86469999999997083</v>
      </c>
    </row>
    <row r="2687" spans="12:26" s="292" customFormat="1" x14ac:dyDescent="0.2">
      <c r="L2687" s="279"/>
      <c r="M2687" s="279"/>
      <c r="N2687" s="279"/>
      <c r="O2687" s="279"/>
      <c r="P2687" s="838"/>
      <c r="Q2687" s="838"/>
      <c r="R2687" s="838"/>
      <c r="S2687" s="838"/>
      <c r="U2687" s="371"/>
      <c r="Y2687" s="371" t="s">
        <v>99</v>
      </c>
      <c r="Z2687" s="837">
        <f t="shared" si="57"/>
        <v>0.86479999999997081</v>
      </c>
    </row>
    <row r="2688" spans="12:26" s="292" customFormat="1" x14ac:dyDescent="0.2">
      <c r="L2688" s="279"/>
      <c r="M2688" s="279"/>
      <c r="N2688" s="279"/>
      <c r="O2688" s="279"/>
      <c r="P2688" s="838"/>
      <c r="Q2688" s="838"/>
      <c r="R2688" s="838"/>
      <c r="S2688" s="838"/>
      <c r="U2688" s="371"/>
      <c r="Y2688" s="371" t="s">
        <v>99</v>
      </c>
      <c r="Z2688" s="837">
        <f t="shared" si="57"/>
        <v>0.8648999999999708</v>
      </c>
    </row>
    <row r="2689" spans="12:26" s="292" customFormat="1" x14ac:dyDescent="0.2">
      <c r="L2689" s="279"/>
      <c r="M2689" s="279"/>
      <c r="N2689" s="279"/>
      <c r="O2689" s="279"/>
      <c r="P2689" s="838"/>
      <c r="Q2689" s="838"/>
      <c r="R2689" s="838"/>
      <c r="S2689" s="838"/>
      <c r="U2689" s="371"/>
      <c r="Y2689" s="371" t="s">
        <v>99</v>
      </c>
      <c r="Z2689" s="837">
        <f t="shared" si="57"/>
        <v>0.86499999999997079</v>
      </c>
    </row>
    <row r="2690" spans="12:26" s="292" customFormat="1" x14ac:dyDescent="0.2">
      <c r="L2690" s="279"/>
      <c r="M2690" s="279"/>
      <c r="N2690" s="279"/>
      <c r="O2690" s="279"/>
      <c r="P2690" s="838"/>
      <c r="Q2690" s="838"/>
      <c r="R2690" s="838"/>
      <c r="S2690" s="838"/>
      <c r="U2690" s="371"/>
      <c r="Y2690" s="371" t="s">
        <v>99</v>
      </c>
      <c r="Z2690" s="837">
        <f t="shared" si="57"/>
        <v>0.86509999999997078</v>
      </c>
    </row>
    <row r="2691" spans="12:26" s="292" customFormat="1" x14ac:dyDescent="0.2">
      <c r="L2691" s="279"/>
      <c r="M2691" s="279"/>
      <c r="N2691" s="279"/>
      <c r="O2691" s="279"/>
      <c r="P2691" s="838"/>
      <c r="Q2691" s="838"/>
      <c r="R2691" s="838"/>
      <c r="S2691" s="838"/>
      <c r="U2691" s="371"/>
      <c r="Y2691" s="371" t="s">
        <v>99</v>
      </c>
      <c r="Z2691" s="837">
        <f t="shared" si="57"/>
        <v>0.86519999999997077</v>
      </c>
    </row>
    <row r="2692" spans="12:26" s="292" customFormat="1" x14ac:dyDescent="0.2">
      <c r="L2692" s="279"/>
      <c r="M2692" s="279"/>
      <c r="N2692" s="279"/>
      <c r="O2692" s="279"/>
      <c r="P2692" s="838"/>
      <c r="Q2692" s="838"/>
      <c r="R2692" s="838"/>
      <c r="S2692" s="838"/>
      <c r="U2692" s="371"/>
      <c r="Y2692" s="371" t="s">
        <v>99</v>
      </c>
      <c r="Z2692" s="837">
        <f t="shared" si="57"/>
        <v>0.86529999999997076</v>
      </c>
    </row>
    <row r="2693" spans="12:26" s="292" customFormat="1" x14ac:dyDescent="0.2">
      <c r="L2693" s="279"/>
      <c r="M2693" s="279"/>
      <c r="N2693" s="279"/>
      <c r="O2693" s="279"/>
      <c r="P2693" s="838"/>
      <c r="Q2693" s="838"/>
      <c r="R2693" s="838"/>
      <c r="S2693" s="838"/>
      <c r="U2693" s="371"/>
      <c r="Y2693" s="371" t="s">
        <v>99</v>
      </c>
      <c r="Z2693" s="837">
        <f t="shared" si="57"/>
        <v>0.86539999999997075</v>
      </c>
    </row>
    <row r="2694" spans="12:26" s="292" customFormat="1" x14ac:dyDescent="0.2">
      <c r="L2694" s="279"/>
      <c r="M2694" s="279"/>
      <c r="N2694" s="279"/>
      <c r="O2694" s="279"/>
      <c r="P2694" s="838"/>
      <c r="Q2694" s="838"/>
      <c r="R2694" s="838"/>
      <c r="S2694" s="838"/>
      <c r="U2694" s="371"/>
      <c r="Y2694" s="371" t="s">
        <v>99</v>
      </c>
      <c r="Z2694" s="837">
        <f t="shared" si="57"/>
        <v>0.86549999999997074</v>
      </c>
    </row>
    <row r="2695" spans="12:26" s="292" customFormat="1" x14ac:dyDescent="0.2">
      <c r="L2695" s="279"/>
      <c r="M2695" s="279"/>
      <c r="N2695" s="279"/>
      <c r="O2695" s="279"/>
      <c r="P2695" s="838"/>
      <c r="Q2695" s="838"/>
      <c r="R2695" s="838"/>
      <c r="S2695" s="838"/>
      <c r="U2695" s="371"/>
      <c r="Y2695" s="371" t="s">
        <v>99</v>
      </c>
      <c r="Z2695" s="837">
        <f t="shared" si="57"/>
        <v>0.86559999999997073</v>
      </c>
    </row>
    <row r="2696" spans="12:26" s="292" customFormat="1" x14ac:dyDescent="0.2">
      <c r="L2696" s="279"/>
      <c r="M2696" s="279"/>
      <c r="N2696" s="279"/>
      <c r="O2696" s="279"/>
      <c r="P2696" s="838"/>
      <c r="Q2696" s="838"/>
      <c r="R2696" s="838"/>
      <c r="S2696" s="838"/>
      <c r="U2696" s="371"/>
      <c r="Y2696" s="371" t="s">
        <v>99</v>
      </c>
      <c r="Z2696" s="837">
        <f t="shared" si="57"/>
        <v>0.86569999999997072</v>
      </c>
    </row>
    <row r="2697" spans="12:26" s="292" customFormat="1" x14ac:dyDescent="0.2">
      <c r="L2697" s="279"/>
      <c r="M2697" s="279"/>
      <c r="N2697" s="279"/>
      <c r="O2697" s="279"/>
      <c r="P2697" s="838"/>
      <c r="Q2697" s="838"/>
      <c r="R2697" s="838"/>
      <c r="S2697" s="838"/>
      <c r="U2697" s="371"/>
      <c r="Y2697" s="371" t="s">
        <v>99</v>
      </c>
      <c r="Z2697" s="837">
        <f t="shared" si="57"/>
        <v>0.8657999999999707</v>
      </c>
    </row>
    <row r="2698" spans="12:26" s="292" customFormat="1" x14ac:dyDescent="0.2">
      <c r="L2698" s="279"/>
      <c r="M2698" s="279"/>
      <c r="N2698" s="279"/>
      <c r="O2698" s="279"/>
      <c r="P2698" s="838"/>
      <c r="Q2698" s="838"/>
      <c r="R2698" s="838"/>
      <c r="S2698" s="838"/>
      <c r="U2698" s="371"/>
      <c r="Y2698" s="371" t="s">
        <v>99</v>
      </c>
      <c r="Z2698" s="837">
        <f t="shared" si="57"/>
        <v>0.86589999999997069</v>
      </c>
    </row>
    <row r="2699" spans="12:26" s="292" customFormat="1" x14ac:dyDescent="0.2">
      <c r="L2699" s="279"/>
      <c r="M2699" s="279"/>
      <c r="N2699" s="279"/>
      <c r="O2699" s="279"/>
      <c r="P2699" s="838"/>
      <c r="Q2699" s="838"/>
      <c r="R2699" s="838"/>
      <c r="S2699" s="838"/>
      <c r="U2699" s="371"/>
      <c r="Y2699" s="371" t="s">
        <v>99</v>
      </c>
      <c r="Z2699" s="837">
        <f t="shared" si="57"/>
        <v>0.86599999999997068</v>
      </c>
    </row>
    <row r="2700" spans="12:26" s="292" customFormat="1" x14ac:dyDescent="0.2">
      <c r="L2700" s="279"/>
      <c r="M2700" s="279"/>
      <c r="N2700" s="279"/>
      <c r="O2700" s="279"/>
      <c r="P2700" s="838"/>
      <c r="Q2700" s="838"/>
      <c r="R2700" s="838"/>
      <c r="S2700" s="838"/>
      <c r="U2700" s="371"/>
      <c r="Y2700" s="371" t="s">
        <v>99</v>
      </c>
      <c r="Z2700" s="837">
        <f t="shared" si="57"/>
        <v>0.86609999999997067</v>
      </c>
    </row>
    <row r="2701" spans="12:26" s="292" customFormat="1" x14ac:dyDescent="0.2">
      <c r="L2701" s="279"/>
      <c r="M2701" s="279"/>
      <c r="N2701" s="279"/>
      <c r="O2701" s="279"/>
      <c r="P2701" s="838"/>
      <c r="Q2701" s="838"/>
      <c r="R2701" s="838"/>
      <c r="S2701" s="838"/>
      <c r="U2701" s="371"/>
      <c r="Y2701" s="371" t="s">
        <v>99</v>
      </c>
      <c r="Z2701" s="837">
        <f t="shared" si="57"/>
        <v>0.86619999999997066</v>
      </c>
    </row>
    <row r="2702" spans="12:26" s="292" customFormat="1" x14ac:dyDescent="0.2">
      <c r="L2702" s="279"/>
      <c r="M2702" s="279"/>
      <c r="N2702" s="279"/>
      <c r="O2702" s="279"/>
      <c r="P2702" s="838"/>
      <c r="Q2702" s="838"/>
      <c r="R2702" s="838"/>
      <c r="S2702" s="838"/>
      <c r="U2702" s="371"/>
      <c r="Y2702" s="371" t="s">
        <v>99</v>
      </c>
      <c r="Z2702" s="837">
        <f t="shared" si="57"/>
        <v>0.86629999999997065</v>
      </c>
    </row>
    <row r="2703" spans="12:26" s="292" customFormat="1" x14ac:dyDescent="0.2">
      <c r="L2703" s="279"/>
      <c r="M2703" s="279"/>
      <c r="N2703" s="279"/>
      <c r="O2703" s="279"/>
      <c r="P2703" s="838"/>
      <c r="Q2703" s="838"/>
      <c r="R2703" s="838"/>
      <c r="S2703" s="838"/>
      <c r="U2703" s="371"/>
      <c r="Y2703" s="371" t="s">
        <v>99</v>
      </c>
      <c r="Z2703" s="837">
        <f t="shared" si="57"/>
        <v>0.86639999999997064</v>
      </c>
    </row>
    <row r="2704" spans="12:26" s="292" customFormat="1" x14ac:dyDescent="0.2">
      <c r="L2704" s="279"/>
      <c r="M2704" s="279"/>
      <c r="N2704" s="279"/>
      <c r="O2704" s="279"/>
      <c r="P2704" s="838"/>
      <c r="Q2704" s="838"/>
      <c r="R2704" s="838"/>
      <c r="S2704" s="838"/>
      <c r="U2704" s="371"/>
      <c r="Y2704" s="371" t="s">
        <v>99</v>
      </c>
      <c r="Z2704" s="837">
        <f t="shared" si="57"/>
        <v>0.86649999999997063</v>
      </c>
    </row>
    <row r="2705" spans="12:26" s="292" customFormat="1" x14ac:dyDescent="0.2">
      <c r="L2705" s="279"/>
      <c r="M2705" s="279"/>
      <c r="N2705" s="279"/>
      <c r="O2705" s="279"/>
      <c r="P2705" s="838"/>
      <c r="Q2705" s="838"/>
      <c r="R2705" s="838"/>
      <c r="S2705" s="838"/>
      <c r="U2705" s="371"/>
      <c r="Y2705" s="371" t="s">
        <v>99</v>
      </c>
      <c r="Z2705" s="837">
        <f t="shared" si="57"/>
        <v>0.86659999999997062</v>
      </c>
    </row>
    <row r="2706" spans="12:26" s="292" customFormat="1" x14ac:dyDescent="0.2">
      <c r="L2706" s="279"/>
      <c r="M2706" s="279"/>
      <c r="N2706" s="279"/>
      <c r="O2706" s="279"/>
      <c r="P2706" s="838"/>
      <c r="Q2706" s="838"/>
      <c r="R2706" s="838"/>
      <c r="S2706" s="838"/>
      <c r="U2706" s="371"/>
      <c r="Y2706" s="371" t="s">
        <v>99</v>
      </c>
      <c r="Z2706" s="837">
        <f t="shared" si="57"/>
        <v>0.86669999999997061</v>
      </c>
    </row>
    <row r="2707" spans="12:26" s="292" customFormat="1" x14ac:dyDescent="0.2">
      <c r="L2707" s="279"/>
      <c r="M2707" s="279"/>
      <c r="N2707" s="279"/>
      <c r="O2707" s="279"/>
      <c r="P2707" s="838"/>
      <c r="Q2707" s="838"/>
      <c r="R2707" s="838"/>
      <c r="S2707" s="838"/>
      <c r="U2707" s="371"/>
      <c r="Y2707" s="371" t="s">
        <v>99</v>
      </c>
      <c r="Z2707" s="837">
        <f t="shared" si="57"/>
        <v>0.86679999999997059</v>
      </c>
    </row>
    <row r="2708" spans="12:26" s="292" customFormat="1" x14ac:dyDescent="0.2">
      <c r="L2708" s="279"/>
      <c r="M2708" s="279"/>
      <c r="N2708" s="279"/>
      <c r="O2708" s="279"/>
      <c r="P2708" s="838"/>
      <c r="Q2708" s="838"/>
      <c r="R2708" s="838"/>
      <c r="S2708" s="838"/>
      <c r="U2708" s="371"/>
      <c r="Y2708" s="371" t="s">
        <v>99</v>
      </c>
      <c r="Z2708" s="837">
        <f t="shared" si="57"/>
        <v>0.86689999999997058</v>
      </c>
    </row>
    <row r="2709" spans="12:26" s="292" customFormat="1" x14ac:dyDescent="0.2">
      <c r="L2709" s="279"/>
      <c r="M2709" s="279"/>
      <c r="N2709" s="279"/>
      <c r="O2709" s="279"/>
      <c r="P2709" s="838"/>
      <c r="Q2709" s="838"/>
      <c r="R2709" s="838"/>
      <c r="S2709" s="838"/>
      <c r="U2709" s="371"/>
      <c r="Y2709" s="371" t="s">
        <v>99</v>
      </c>
      <c r="Z2709" s="837">
        <f t="shared" si="57"/>
        <v>0.86699999999997057</v>
      </c>
    </row>
    <row r="2710" spans="12:26" s="292" customFormat="1" x14ac:dyDescent="0.2">
      <c r="L2710" s="279"/>
      <c r="M2710" s="279"/>
      <c r="N2710" s="279"/>
      <c r="O2710" s="279"/>
      <c r="P2710" s="838"/>
      <c r="Q2710" s="838"/>
      <c r="R2710" s="838"/>
      <c r="S2710" s="838"/>
      <c r="U2710" s="371"/>
      <c r="Y2710" s="371" t="s">
        <v>99</v>
      </c>
      <c r="Z2710" s="837">
        <f t="shared" si="57"/>
        <v>0.86709999999997056</v>
      </c>
    </row>
    <row r="2711" spans="12:26" s="292" customFormat="1" x14ac:dyDescent="0.2">
      <c r="L2711" s="279"/>
      <c r="M2711" s="279"/>
      <c r="N2711" s="279"/>
      <c r="O2711" s="279"/>
      <c r="P2711" s="838"/>
      <c r="Q2711" s="838"/>
      <c r="R2711" s="838"/>
      <c r="S2711" s="838"/>
      <c r="U2711" s="371"/>
      <c r="Y2711" s="371" t="s">
        <v>99</v>
      </c>
      <c r="Z2711" s="837">
        <f t="shared" si="57"/>
        <v>0.86719999999997055</v>
      </c>
    </row>
    <row r="2712" spans="12:26" s="292" customFormat="1" x14ac:dyDescent="0.2">
      <c r="L2712" s="279"/>
      <c r="M2712" s="279"/>
      <c r="N2712" s="279"/>
      <c r="O2712" s="279"/>
      <c r="P2712" s="838"/>
      <c r="Q2712" s="838"/>
      <c r="R2712" s="838"/>
      <c r="S2712" s="838"/>
      <c r="U2712" s="371"/>
      <c r="Y2712" s="371" t="s">
        <v>99</v>
      </c>
      <c r="Z2712" s="837">
        <f t="shared" si="57"/>
        <v>0.86729999999997054</v>
      </c>
    </row>
    <row r="2713" spans="12:26" s="292" customFormat="1" x14ac:dyDescent="0.2">
      <c r="L2713" s="279"/>
      <c r="M2713" s="279"/>
      <c r="N2713" s="279"/>
      <c r="O2713" s="279"/>
      <c r="P2713" s="838"/>
      <c r="Q2713" s="838"/>
      <c r="R2713" s="838"/>
      <c r="S2713" s="838"/>
      <c r="U2713" s="371"/>
      <c r="Y2713" s="371" t="s">
        <v>99</v>
      </c>
      <c r="Z2713" s="837">
        <f t="shared" si="57"/>
        <v>0.86739999999997053</v>
      </c>
    </row>
    <row r="2714" spans="12:26" s="292" customFormat="1" x14ac:dyDescent="0.2">
      <c r="L2714" s="279"/>
      <c r="M2714" s="279"/>
      <c r="N2714" s="279"/>
      <c r="O2714" s="279"/>
      <c r="P2714" s="838"/>
      <c r="Q2714" s="838"/>
      <c r="R2714" s="838"/>
      <c r="S2714" s="838"/>
      <c r="U2714" s="371"/>
      <c r="Y2714" s="371" t="s">
        <v>99</v>
      </c>
      <c r="Z2714" s="837">
        <f t="shared" si="57"/>
        <v>0.86749999999997052</v>
      </c>
    </row>
    <row r="2715" spans="12:26" s="292" customFormat="1" x14ac:dyDescent="0.2">
      <c r="L2715" s="279"/>
      <c r="M2715" s="279"/>
      <c r="N2715" s="279"/>
      <c r="O2715" s="279"/>
      <c r="P2715" s="838"/>
      <c r="Q2715" s="838"/>
      <c r="R2715" s="838"/>
      <c r="S2715" s="838"/>
      <c r="U2715" s="371"/>
      <c r="Y2715" s="371" t="s">
        <v>99</v>
      </c>
      <c r="Z2715" s="837">
        <f t="shared" si="57"/>
        <v>0.86759999999997051</v>
      </c>
    </row>
    <row r="2716" spans="12:26" s="292" customFormat="1" x14ac:dyDescent="0.2">
      <c r="L2716" s="279"/>
      <c r="M2716" s="279"/>
      <c r="N2716" s="279"/>
      <c r="O2716" s="279"/>
      <c r="P2716" s="838"/>
      <c r="Q2716" s="838"/>
      <c r="R2716" s="838"/>
      <c r="S2716" s="838"/>
      <c r="U2716" s="371"/>
      <c r="Y2716" s="371" t="s">
        <v>99</v>
      </c>
      <c r="Z2716" s="837">
        <f t="shared" si="57"/>
        <v>0.86769999999997049</v>
      </c>
    </row>
    <row r="2717" spans="12:26" s="292" customFormat="1" x14ac:dyDescent="0.2">
      <c r="L2717" s="279"/>
      <c r="M2717" s="279"/>
      <c r="N2717" s="279"/>
      <c r="O2717" s="279"/>
      <c r="P2717" s="838"/>
      <c r="Q2717" s="838"/>
      <c r="R2717" s="838"/>
      <c r="S2717" s="838"/>
      <c r="U2717" s="371"/>
      <c r="Y2717" s="371" t="s">
        <v>99</v>
      </c>
      <c r="Z2717" s="837">
        <f t="shared" si="57"/>
        <v>0.86779999999997048</v>
      </c>
    </row>
    <row r="2718" spans="12:26" s="292" customFormat="1" x14ac:dyDescent="0.2">
      <c r="L2718" s="279"/>
      <c r="M2718" s="279"/>
      <c r="N2718" s="279"/>
      <c r="O2718" s="279"/>
      <c r="P2718" s="838"/>
      <c r="Q2718" s="838"/>
      <c r="R2718" s="838"/>
      <c r="S2718" s="838"/>
      <c r="U2718" s="371"/>
      <c r="Y2718" s="371" t="s">
        <v>99</v>
      </c>
      <c r="Z2718" s="837">
        <f t="shared" si="57"/>
        <v>0.86789999999997047</v>
      </c>
    </row>
    <row r="2719" spans="12:26" s="292" customFormat="1" x14ac:dyDescent="0.2">
      <c r="L2719" s="279"/>
      <c r="M2719" s="279"/>
      <c r="N2719" s="279"/>
      <c r="O2719" s="279"/>
      <c r="P2719" s="838"/>
      <c r="Q2719" s="838"/>
      <c r="R2719" s="838"/>
      <c r="S2719" s="838"/>
      <c r="U2719" s="371"/>
      <c r="Y2719" s="371" t="s">
        <v>99</v>
      </c>
      <c r="Z2719" s="837">
        <f t="shared" si="57"/>
        <v>0.86799999999997046</v>
      </c>
    </row>
    <row r="2720" spans="12:26" s="292" customFormat="1" x14ac:dyDescent="0.2">
      <c r="L2720" s="279"/>
      <c r="M2720" s="279"/>
      <c r="N2720" s="279"/>
      <c r="O2720" s="279"/>
      <c r="P2720" s="838"/>
      <c r="Q2720" s="838"/>
      <c r="R2720" s="838"/>
      <c r="S2720" s="838"/>
      <c r="U2720" s="371"/>
      <c r="Y2720" s="371" t="s">
        <v>99</v>
      </c>
      <c r="Z2720" s="837">
        <f t="shared" si="57"/>
        <v>0.86809999999997045</v>
      </c>
    </row>
    <row r="2721" spans="12:26" s="292" customFormat="1" x14ac:dyDescent="0.2">
      <c r="L2721" s="279"/>
      <c r="M2721" s="279"/>
      <c r="N2721" s="279"/>
      <c r="O2721" s="279"/>
      <c r="P2721" s="838"/>
      <c r="Q2721" s="838"/>
      <c r="R2721" s="838"/>
      <c r="S2721" s="838"/>
      <c r="U2721" s="371"/>
      <c r="Y2721" s="371" t="s">
        <v>99</v>
      </c>
      <c r="Z2721" s="837">
        <f t="shared" si="57"/>
        <v>0.86819999999997044</v>
      </c>
    </row>
    <row r="2722" spans="12:26" s="292" customFormat="1" x14ac:dyDescent="0.2">
      <c r="L2722" s="279"/>
      <c r="M2722" s="279"/>
      <c r="N2722" s="279"/>
      <c r="O2722" s="279"/>
      <c r="P2722" s="838"/>
      <c r="Q2722" s="838"/>
      <c r="R2722" s="838"/>
      <c r="S2722" s="838"/>
      <c r="U2722" s="371"/>
      <c r="Y2722" s="371" t="s">
        <v>99</v>
      </c>
      <c r="Z2722" s="837">
        <f t="shared" si="57"/>
        <v>0.86829999999997043</v>
      </c>
    </row>
    <row r="2723" spans="12:26" s="292" customFormat="1" x14ac:dyDescent="0.2">
      <c r="L2723" s="279"/>
      <c r="M2723" s="279"/>
      <c r="N2723" s="279"/>
      <c r="O2723" s="279"/>
      <c r="P2723" s="838"/>
      <c r="Q2723" s="838"/>
      <c r="R2723" s="838"/>
      <c r="S2723" s="838"/>
      <c r="U2723" s="371"/>
      <c r="Y2723" s="371" t="s">
        <v>99</v>
      </c>
      <c r="Z2723" s="837">
        <f t="shared" si="57"/>
        <v>0.86839999999997042</v>
      </c>
    </row>
    <row r="2724" spans="12:26" s="292" customFormat="1" x14ac:dyDescent="0.2">
      <c r="L2724" s="279"/>
      <c r="M2724" s="279"/>
      <c r="N2724" s="279"/>
      <c r="O2724" s="279"/>
      <c r="P2724" s="838"/>
      <c r="Q2724" s="838"/>
      <c r="R2724" s="838"/>
      <c r="S2724" s="838"/>
      <c r="U2724" s="371"/>
      <c r="Y2724" s="371" t="s">
        <v>99</v>
      </c>
      <c r="Z2724" s="837">
        <f t="shared" si="57"/>
        <v>0.86849999999997041</v>
      </c>
    </row>
    <row r="2725" spans="12:26" s="292" customFormat="1" x14ac:dyDescent="0.2">
      <c r="L2725" s="279"/>
      <c r="M2725" s="279"/>
      <c r="N2725" s="279"/>
      <c r="O2725" s="279"/>
      <c r="P2725" s="838"/>
      <c r="Q2725" s="838"/>
      <c r="R2725" s="838"/>
      <c r="S2725" s="838"/>
      <c r="U2725" s="371"/>
      <c r="Y2725" s="371" t="s">
        <v>99</v>
      </c>
      <c r="Z2725" s="837">
        <f t="shared" si="57"/>
        <v>0.8685999999999704</v>
      </c>
    </row>
    <row r="2726" spans="12:26" s="292" customFormat="1" x14ac:dyDescent="0.2">
      <c r="L2726" s="279"/>
      <c r="M2726" s="279"/>
      <c r="N2726" s="279"/>
      <c r="O2726" s="279"/>
      <c r="P2726" s="838"/>
      <c r="Q2726" s="838"/>
      <c r="R2726" s="838"/>
      <c r="S2726" s="838"/>
      <c r="U2726" s="371"/>
      <c r="Y2726" s="371" t="s">
        <v>99</v>
      </c>
      <c r="Z2726" s="837">
        <f t="shared" si="57"/>
        <v>0.86869999999997038</v>
      </c>
    </row>
    <row r="2727" spans="12:26" s="292" customFormat="1" x14ac:dyDescent="0.2">
      <c r="L2727" s="279"/>
      <c r="M2727" s="279"/>
      <c r="N2727" s="279"/>
      <c r="O2727" s="279"/>
      <c r="P2727" s="838"/>
      <c r="Q2727" s="838"/>
      <c r="R2727" s="838"/>
      <c r="S2727" s="838"/>
      <c r="U2727" s="371"/>
      <c r="Y2727" s="371" t="s">
        <v>99</v>
      </c>
      <c r="Z2727" s="837">
        <f t="shared" si="57"/>
        <v>0.86879999999997037</v>
      </c>
    </row>
    <row r="2728" spans="12:26" s="292" customFormat="1" x14ac:dyDescent="0.2">
      <c r="L2728" s="279"/>
      <c r="M2728" s="279"/>
      <c r="N2728" s="279"/>
      <c r="O2728" s="279"/>
      <c r="P2728" s="838"/>
      <c r="Q2728" s="838"/>
      <c r="R2728" s="838"/>
      <c r="S2728" s="838"/>
      <c r="U2728" s="371"/>
      <c r="Y2728" s="371" t="s">
        <v>99</v>
      </c>
      <c r="Z2728" s="837">
        <f t="shared" si="57"/>
        <v>0.86889999999997036</v>
      </c>
    </row>
    <row r="2729" spans="12:26" s="292" customFormat="1" x14ac:dyDescent="0.2">
      <c r="L2729" s="279"/>
      <c r="M2729" s="279"/>
      <c r="N2729" s="279"/>
      <c r="O2729" s="279"/>
      <c r="P2729" s="838"/>
      <c r="Q2729" s="838"/>
      <c r="R2729" s="838"/>
      <c r="S2729" s="838"/>
      <c r="U2729" s="371"/>
      <c r="Y2729" s="371" t="s">
        <v>99</v>
      </c>
      <c r="Z2729" s="837">
        <f t="shared" ref="Z2729:Z2792" si="58">SUM(Z2728+0.01%)</f>
        <v>0.86899999999997035</v>
      </c>
    </row>
    <row r="2730" spans="12:26" s="292" customFormat="1" x14ac:dyDescent="0.2">
      <c r="L2730" s="279"/>
      <c r="M2730" s="279"/>
      <c r="N2730" s="279"/>
      <c r="O2730" s="279"/>
      <c r="P2730" s="838"/>
      <c r="Q2730" s="838"/>
      <c r="R2730" s="838"/>
      <c r="S2730" s="838"/>
      <c r="U2730" s="371"/>
      <c r="Y2730" s="371" t="s">
        <v>99</v>
      </c>
      <c r="Z2730" s="837">
        <f t="shared" si="58"/>
        <v>0.86909999999997034</v>
      </c>
    </row>
    <row r="2731" spans="12:26" s="292" customFormat="1" x14ac:dyDescent="0.2">
      <c r="L2731" s="279"/>
      <c r="M2731" s="279"/>
      <c r="N2731" s="279"/>
      <c r="O2731" s="279"/>
      <c r="P2731" s="838"/>
      <c r="Q2731" s="838"/>
      <c r="R2731" s="838"/>
      <c r="S2731" s="838"/>
      <c r="U2731" s="371"/>
      <c r="Y2731" s="371" t="s">
        <v>99</v>
      </c>
      <c r="Z2731" s="837">
        <f t="shared" si="58"/>
        <v>0.86919999999997033</v>
      </c>
    </row>
    <row r="2732" spans="12:26" s="292" customFormat="1" x14ac:dyDescent="0.2">
      <c r="L2732" s="279"/>
      <c r="M2732" s="279"/>
      <c r="N2732" s="279"/>
      <c r="O2732" s="279"/>
      <c r="P2732" s="838"/>
      <c r="Q2732" s="838"/>
      <c r="R2732" s="838"/>
      <c r="S2732" s="838"/>
      <c r="U2732" s="371"/>
      <c r="Y2732" s="371" t="s">
        <v>99</v>
      </c>
      <c r="Z2732" s="837">
        <f t="shared" si="58"/>
        <v>0.86929999999997032</v>
      </c>
    </row>
    <row r="2733" spans="12:26" s="292" customFormat="1" x14ac:dyDescent="0.2">
      <c r="L2733" s="279"/>
      <c r="M2733" s="279"/>
      <c r="N2733" s="279"/>
      <c r="O2733" s="279"/>
      <c r="P2733" s="838"/>
      <c r="Q2733" s="838"/>
      <c r="R2733" s="838"/>
      <c r="S2733" s="838"/>
      <c r="U2733" s="371"/>
      <c r="Y2733" s="371" t="s">
        <v>99</v>
      </c>
      <c r="Z2733" s="837">
        <f t="shared" si="58"/>
        <v>0.86939999999997031</v>
      </c>
    </row>
    <row r="2734" spans="12:26" s="292" customFormat="1" x14ac:dyDescent="0.2">
      <c r="L2734" s="279"/>
      <c r="M2734" s="279"/>
      <c r="N2734" s="279"/>
      <c r="O2734" s="279"/>
      <c r="P2734" s="838"/>
      <c r="Q2734" s="838"/>
      <c r="R2734" s="838"/>
      <c r="S2734" s="838"/>
      <c r="U2734" s="371"/>
      <c r="Y2734" s="371" t="s">
        <v>99</v>
      </c>
      <c r="Z2734" s="837">
        <f t="shared" si="58"/>
        <v>0.8694999999999703</v>
      </c>
    </row>
    <row r="2735" spans="12:26" s="292" customFormat="1" x14ac:dyDescent="0.2">
      <c r="L2735" s="279"/>
      <c r="M2735" s="279"/>
      <c r="N2735" s="279"/>
      <c r="O2735" s="279"/>
      <c r="P2735" s="838"/>
      <c r="Q2735" s="838"/>
      <c r="R2735" s="838"/>
      <c r="S2735" s="838"/>
      <c r="U2735" s="371"/>
      <c r="Y2735" s="371" t="s">
        <v>99</v>
      </c>
      <c r="Z2735" s="837">
        <f t="shared" si="58"/>
        <v>0.86959999999997029</v>
      </c>
    </row>
    <row r="2736" spans="12:26" s="292" customFormat="1" x14ac:dyDescent="0.2">
      <c r="L2736" s="279"/>
      <c r="M2736" s="279"/>
      <c r="N2736" s="279"/>
      <c r="O2736" s="279"/>
      <c r="P2736" s="838"/>
      <c r="Q2736" s="838"/>
      <c r="R2736" s="838"/>
      <c r="S2736" s="838"/>
      <c r="U2736" s="371"/>
      <c r="Y2736" s="371" t="s">
        <v>99</v>
      </c>
      <c r="Z2736" s="837">
        <f t="shared" si="58"/>
        <v>0.86969999999997027</v>
      </c>
    </row>
    <row r="2737" spans="12:26" s="292" customFormat="1" x14ac:dyDescent="0.2">
      <c r="L2737" s="279"/>
      <c r="M2737" s="279"/>
      <c r="N2737" s="279"/>
      <c r="O2737" s="279"/>
      <c r="P2737" s="838"/>
      <c r="Q2737" s="838"/>
      <c r="R2737" s="838"/>
      <c r="S2737" s="838"/>
      <c r="U2737" s="371"/>
      <c r="Y2737" s="371" t="s">
        <v>99</v>
      </c>
      <c r="Z2737" s="837">
        <f t="shared" si="58"/>
        <v>0.86979999999997026</v>
      </c>
    </row>
    <row r="2738" spans="12:26" s="292" customFormat="1" x14ac:dyDescent="0.2">
      <c r="L2738" s="279"/>
      <c r="M2738" s="279"/>
      <c r="N2738" s="279"/>
      <c r="O2738" s="279"/>
      <c r="P2738" s="838"/>
      <c r="Q2738" s="838"/>
      <c r="R2738" s="838"/>
      <c r="S2738" s="838"/>
      <c r="U2738" s="371"/>
      <c r="Y2738" s="371" t="s">
        <v>99</v>
      </c>
      <c r="Z2738" s="837">
        <f t="shared" si="58"/>
        <v>0.86989999999997025</v>
      </c>
    </row>
    <row r="2739" spans="12:26" s="292" customFormat="1" x14ac:dyDescent="0.2">
      <c r="L2739" s="279"/>
      <c r="M2739" s="279"/>
      <c r="N2739" s="279"/>
      <c r="O2739" s="279"/>
      <c r="P2739" s="838"/>
      <c r="Q2739" s="838"/>
      <c r="R2739" s="838"/>
      <c r="S2739" s="838"/>
      <c r="U2739" s="371"/>
      <c r="Y2739" s="371" t="s">
        <v>99</v>
      </c>
      <c r="Z2739" s="837">
        <f t="shared" si="58"/>
        <v>0.86999999999997024</v>
      </c>
    </row>
    <row r="2740" spans="12:26" s="292" customFormat="1" x14ac:dyDescent="0.2">
      <c r="L2740" s="279"/>
      <c r="M2740" s="279"/>
      <c r="N2740" s="279"/>
      <c r="O2740" s="279"/>
      <c r="P2740" s="838"/>
      <c r="Q2740" s="838"/>
      <c r="R2740" s="838"/>
      <c r="S2740" s="838"/>
      <c r="U2740" s="371"/>
      <c r="Y2740" s="371" t="s">
        <v>99</v>
      </c>
      <c r="Z2740" s="837">
        <f t="shared" si="58"/>
        <v>0.87009999999997023</v>
      </c>
    </row>
    <row r="2741" spans="12:26" s="292" customFormat="1" x14ac:dyDescent="0.2">
      <c r="L2741" s="279"/>
      <c r="M2741" s="279"/>
      <c r="N2741" s="279"/>
      <c r="O2741" s="279"/>
      <c r="P2741" s="838"/>
      <c r="Q2741" s="838"/>
      <c r="R2741" s="838"/>
      <c r="S2741" s="838"/>
      <c r="U2741" s="371"/>
      <c r="Y2741" s="371" t="s">
        <v>99</v>
      </c>
      <c r="Z2741" s="837">
        <f t="shared" si="58"/>
        <v>0.87019999999997022</v>
      </c>
    </row>
    <row r="2742" spans="12:26" s="292" customFormat="1" x14ac:dyDescent="0.2">
      <c r="L2742" s="279"/>
      <c r="M2742" s="279"/>
      <c r="N2742" s="279"/>
      <c r="O2742" s="279"/>
      <c r="P2742" s="838"/>
      <c r="Q2742" s="838"/>
      <c r="R2742" s="838"/>
      <c r="S2742" s="838"/>
      <c r="U2742" s="371"/>
      <c r="Y2742" s="371" t="s">
        <v>99</v>
      </c>
      <c r="Z2742" s="837">
        <f t="shared" si="58"/>
        <v>0.87029999999997021</v>
      </c>
    </row>
    <row r="2743" spans="12:26" s="292" customFormat="1" x14ac:dyDescent="0.2">
      <c r="L2743" s="279"/>
      <c r="M2743" s="279"/>
      <c r="N2743" s="279"/>
      <c r="O2743" s="279"/>
      <c r="P2743" s="838"/>
      <c r="Q2743" s="838"/>
      <c r="R2743" s="838"/>
      <c r="S2743" s="838"/>
      <c r="U2743" s="371"/>
      <c r="Y2743" s="371" t="s">
        <v>99</v>
      </c>
      <c r="Z2743" s="837">
        <f t="shared" si="58"/>
        <v>0.8703999999999702</v>
      </c>
    </row>
    <row r="2744" spans="12:26" s="292" customFormat="1" x14ac:dyDescent="0.2">
      <c r="L2744" s="279"/>
      <c r="M2744" s="279"/>
      <c r="N2744" s="279"/>
      <c r="O2744" s="279"/>
      <c r="P2744" s="838"/>
      <c r="Q2744" s="838"/>
      <c r="R2744" s="838"/>
      <c r="S2744" s="838"/>
      <c r="U2744" s="371"/>
      <c r="Y2744" s="371" t="s">
        <v>99</v>
      </c>
      <c r="Z2744" s="837">
        <f t="shared" si="58"/>
        <v>0.87049999999997019</v>
      </c>
    </row>
    <row r="2745" spans="12:26" s="292" customFormat="1" x14ac:dyDescent="0.2">
      <c r="L2745" s="279"/>
      <c r="M2745" s="279"/>
      <c r="N2745" s="279"/>
      <c r="O2745" s="279"/>
      <c r="P2745" s="838"/>
      <c r="Q2745" s="838"/>
      <c r="R2745" s="838"/>
      <c r="S2745" s="838"/>
      <c r="U2745" s="371"/>
      <c r="Y2745" s="371" t="s">
        <v>99</v>
      </c>
      <c r="Z2745" s="837">
        <f t="shared" si="58"/>
        <v>0.87059999999997018</v>
      </c>
    </row>
    <row r="2746" spans="12:26" s="292" customFormat="1" x14ac:dyDescent="0.2">
      <c r="L2746" s="279"/>
      <c r="M2746" s="279"/>
      <c r="N2746" s="279"/>
      <c r="O2746" s="279"/>
      <c r="P2746" s="838"/>
      <c r="Q2746" s="838"/>
      <c r="R2746" s="838"/>
      <c r="S2746" s="838"/>
      <c r="U2746" s="371"/>
      <c r="Y2746" s="371" t="s">
        <v>99</v>
      </c>
      <c r="Z2746" s="837">
        <f t="shared" si="58"/>
        <v>0.87069999999997016</v>
      </c>
    </row>
    <row r="2747" spans="12:26" s="292" customFormat="1" x14ac:dyDescent="0.2">
      <c r="L2747" s="279"/>
      <c r="M2747" s="279"/>
      <c r="N2747" s="279"/>
      <c r="O2747" s="279"/>
      <c r="P2747" s="838"/>
      <c r="Q2747" s="838"/>
      <c r="R2747" s="838"/>
      <c r="S2747" s="838"/>
      <c r="U2747" s="371"/>
      <c r="Y2747" s="371" t="s">
        <v>99</v>
      </c>
      <c r="Z2747" s="837">
        <f t="shared" si="58"/>
        <v>0.87079999999997015</v>
      </c>
    </row>
    <row r="2748" spans="12:26" s="292" customFormat="1" x14ac:dyDescent="0.2">
      <c r="L2748" s="279"/>
      <c r="M2748" s="279"/>
      <c r="N2748" s="279"/>
      <c r="O2748" s="279"/>
      <c r="P2748" s="838"/>
      <c r="Q2748" s="838"/>
      <c r="R2748" s="838"/>
      <c r="S2748" s="838"/>
      <c r="U2748" s="371"/>
      <c r="Y2748" s="371" t="s">
        <v>99</v>
      </c>
      <c r="Z2748" s="837">
        <f t="shared" si="58"/>
        <v>0.87089999999997014</v>
      </c>
    </row>
    <row r="2749" spans="12:26" s="292" customFormat="1" x14ac:dyDescent="0.2">
      <c r="L2749" s="279"/>
      <c r="M2749" s="279"/>
      <c r="N2749" s="279"/>
      <c r="O2749" s="279"/>
      <c r="P2749" s="838"/>
      <c r="Q2749" s="838"/>
      <c r="R2749" s="838"/>
      <c r="S2749" s="838"/>
      <c r="U2749" s="371"/>
      <c r="Y2749" s="371" t="s">
        <v>99</v>
      </c>
      <c r="Z2749" s="837">
        <f t="shared" si="58"/>
        <v>0.87099999999997013</v>
      </c>
    </row>
    <row r="2750" spans="12:26" s="292" customFormat="1" x14ac:dyDescent="0.2">
      <c r="L2750" s="279"/>
      <c r="M2750" s="279"/>
      <c r="N2750" s="279"/>
      <c r="O2750" s="279"/>
      <c r="P2750" s="838"/>
      <c r="Q2750" s="838"/>
      <c r="R2750" s="838"/>
      <c r="S2750" s="838"/>
      <c r="U2750" s="371"/>
      <c r="Y2750" s="371" t="s">
        <v>99</v>
      </c>
      <c r="Z2750" s="837">
        <f t="shared" si="58"/>
        <v>0.87109999999997012</v>
      </c>
    </row>
    <row r="2751" spans="12:26" s="292" customFormat="1" x14ac:dyDescent="0.2">
      <c r="L2751" s="279"/>
      <c r="M2751" s="279"/>
      <c r="N2751" s="279"/>
      <c r="O2751" s="279"/>
      <c r="P2751" s="838"/>
      <c r="Q2751" s="838"/>
      <c r="R2751" s="838"/>
      <c r="S2751" s="838"/>
      <c r="U2751" s="371"/>
      <c r="Y2751" s="371" t="s">
        <v>99</v>
      </c>
      <c r="Z2751" s="837">
        <f t="shared" si="58"/>
        <v>0.87119999999997011</v>
      </c>
    </row>
    <row r="2752" spans="12:26" s="292" customFormat="1" x14ac:dyDescent="0.2">
      <c r="L2752" s="279"/>
      <c r="M2752" s="279"/>
      <c r="N2752" s="279"/>
      <c r="O2752" s="279"/>
      <c r="P2752" s="838"/>
      <c r="Q2752" s="838"/>
      <c r="R2752" s="838"/>
      <c r="S2752" s="838"/>
      <c r="U2752" s="371"/>
      <c r="Y2752" s="371" t="s">
        <v>99</v>
      </c>
      <c r="Z2752" s="837">
        <f t="shared" si="58"/>
        <v>0.8712999999999701</v>
      </c>
    </row>
    <row r="2753" spans="12:26" s="292" customFormat="1" x14ac:dyDescent="0.2">
      <c r="L2753" s="279"/>
      <c r="M2753" s="279"/>
      <c r="N2753" s="279"/>
      <c r="O2753" s="279"/>
      <c r="P2753" s="838"/>
      <c r="Q2753" s="838"/>
      <c r="R2753" s="838"/>
      <c r="S2753" s="838"/>
      <c r="U2753" s="371"/>
      <c r="Y2753" s="371" t="s">
        <v>99</v>
      </c>
      <c r="Z2753" s="837">
        <f t="shared" si="58"/>
        <v>0.87139999999997009</v>
      </c>
    </row>
    <row r="2754" spans="12:26" s="292" customFormat="1" x14ac:dyDescent="0.2">
      <c r="L2754" s="279"/>
      <c r="M2754" s="279"/>
      <c r="N2754" s="279"/>
      <c r="O2754" s="279"/>
      <c r="P2754" s="838"/>
      <c r="Q2754" s="838"/>
      <c r="R2754" s="838"/>
      <c r="S2754" s="838"/>
      <c r="U2754" s="371"/>
      <c r="Y2754" s="371" t="s">
        <v>99</v>
      </c>
      <c r="Z2754" s="837">
        <f t="shared" si="58"/>
        <v>0.87149999999997008</v>
      </c>
    </row>
    <row r="2755" spans="12:26" s="292" customFormat="1" x14ac:dyDescent="0.2">
      <c r="L2755" s="279"/>
      <c r="M2755" s="279"/>
      <c r="N2755" s="279"/>
      <c r="O2755" s="279"/>
      <c r="P2755" s="838"/>
      <c r="Q2755" s="838"/>
      <c r="R2755" s="838"/>
      <c r="S2755" s="838"/>
      <c r="U2755" s="371"/>
      <c r="Y2755" s="371" t="s">
        <v>99</v>
      </c>
      <c r="Z2755" s="837">
        <f t="shared" si="58"/>
        <v>0.87159999999997007</v>
      </c>
    </row>
    <row r="2756" spans="12:26" s="292" customFormat="1" x14ac:dyDescent="0.2">
      <c r="L2756" s="279"/>
      <c r="M2756" s="279"/>
      <c r="N2756" s="279"/>
      <c r="O2756" s="279"/>
      <c r="P2756" s="838"/>
      <c r="Q2756" s="838"/>
      <c r="R2756" s="838"/>
      <c r="S2756" s="838"/>
      <c r="U2756" s="371"/>
      <c r="Y2756" s="371" t="s">
        <v>99</v>
      </c>
      <c r="Z2756" s="837">
        <f t="shared" si="58"/>
        <v>0.87169999999997005</v>
      </c>
    </row>
    <row r="2757" spans="12:26" s="292" customFormat="1" x14ac:dyDescent="0.2">
      <c r="L2757" s="279"/>
      <c r="M2757" s="279"/>
      <c r="N2757" s="279"/>
      <c r="O2757" s="279"/>
      <c r="P2757" s="838"/>
      <c r="Q2757" s="838"/>
      <c r="R2757" s="838"/>
      <c r="S2757" s="838"/>
      <c r="U2757" s="371"/>
      <c r="Y2757" s="371" t="s">
        <v>99</v>
      </c>
      <c r="Z2757" s="837">
        <f t="shared" si="58"/>
        <v>0.87179999999997004</v>
      </c>
    </row>
    <row r="2758" spans="12:26" s="292" customFormat="1" x14ac:dyDescent="0.2">
      <c r="L2758" s="279"/>
      <c r="M2758" s="279"/>
      <c r="N2758" s="279"/>
      <c r="O2758" s="279"/>
      <c r="P2758" s="838"/>
      <c r="Q2758" s="838"/>
      <c r="R2758" s="838"/>
      <c r="S2758" s="838"/>
      <c r="U2758" s="371"/>
      <c r="Y2758" s="371" t="s">
        <v>99</v>
      </c>
      <c r="Z2758" s="837">
        <f t="shared" si="58"/>
        <v>0.87189999999997003</v>
      </c>
    </row>
    <row r="2759" spans="12:26" s="292" customFormat="1" x14ac:dyDescent="0.2">
      <c r="L2759" s="279"/>
      <c r="M2759" s="279"/>
      <c r="N2759" s="279"/>
      <c r="O2759" s="279"/>
      <c r="P2759" s="838"/>
      <c r="Q2759" s="838"/>
      <c r="R2759" s="838"/>
      <c r="S2759" s="838"/>
      <c r="U2759" s="371"/>
      <c r="Y2759" s="371" t="s">
        <v>99</v>
      </c>
      <c r="Z2759" s="837">
        <f t="shared" si="58"/>
        <v>0.87199999999997002</v>
      </c>
    </row>
    <row r="2760" spans="12:26" s="292" customFormat="1" x14ac:dyDescent="0.2">
      <c r="L2760" s="279"/>
      <c r="M2760" s="279"/>
      <c r="N2760" s="279"/>
      <c r="O2760" s="279"/>
      <c r="P2760" s="838"/>
      <c r="Q2760" s="838"/>
      <c r="R2760" s="838"/>
      <c r="S2760" s="838"/>
      <c r="U2760" s="371"/>
      <c r="Y2760" s="371" t="s">
        <v>99</v>
      </c>
      <c r="Z2760" s="837">
        <f t="shared" si="58"/>
        <v>0.87209999999997001</v>
      </c>
    </row>
    <row r="2761" spans="12:26" s="292" customFormat="1" x14ac:dyDescent="0.2">
      <c r="L2761" s="279"/>
      <c r="M2761" s="279"/>
      <c r="N2761" s="279"/>
      <c r="O2761" s="279"/>
      <c r="P2761" s="838"/>
      <c r="Q2761" s="838"/>
      <c r="R2761" s="838"/>
      <c r="S2761" s="838"/>
      <c r="U2761" s="371"/>
      <c r="Y2761" s="371" t="s">
        <v>99</v>
      </c>
      <c r="Z2761" s="837">
        <f t="shared" si="58"/>
        <v>0.87219999999997</v>
      </c>
    </row>
    <row r="2762" spans="12:26" s="292" customFormat="1" x14ac:dyDescent="0.2">
      <c r="L2762" s="279"/>
      <c r="M2762" s="279"/>
      <c r="N2762" s="279"/>
      <c r="O2762" s="279"/>
      <c r="P2762" s="838"/>
      <c r="Q2762" s="838"/>
      <c r="R2762" s="838"/>
      <c r="S2762" s="838"/>
      <c r="U2762" s="371"/>
      <c r="Y2762" s="371" t="s">
        <v>99</v>
      </c>
      <c r="Z2762" s="837">
        <f t="shared" si="58"/>
        <v>0.87229999999996999</v>
      </c>
    </row>
    <row r="2763" spans="12:26" s="292" customFormat="1" x14ac:dyDescent="0.2">
      <c r="L2763" s="279"/>
      <c r="M2763" s="279"/>
      <c r="N2763" s="279"/>
      <c r="O2763" s="279"/>
      <c r="P2763" s="838"/>
      <c r="Q2763" s="838"/>
      <c r="R2763" s="838"/>
      <c r="S2763" s="838"/>
      <c r="U2763" s="371"/>
      <c r="Y2763" s="371" t="s">
        <v>99</v>
      </c>
      <c r="Z2763" s="837">
        <f t="shared" si="58"/>
        <v>0.87239999999996998</v>
      </c>
    </row>
    <row r="2764" spans="12:26" s="292" customFormat="1" x14ac:dyDescent="0.2">
      <c r="L2764" s="279"/>
      <c r="M2764" s="279"/>
      <c r="N2764" s="279"/>
      <c r="O2764" s="279"/>
      <c r="P2764" s="838"/>
      <c r="Q2764" s="838"/>
      <c r="R2764" s="838"/>
      <c r="S2764" s="838"/>
      <c r="U2764" s="371"/>
      <c r="Y2764" s="371" t="s">
        <v>99</v>
      </c>
      <c r="Z2764" s="837">
        <f t="shared" si="58"/>
        <v>0.87249999999996997</v>
      </c>
    </row>
    <row r="2765" spans="12:26" s="292" customFormat="1" x14ac:dyDescent="0.2">
      <c r="L2765" s="279"/>
      <c r="M2765" s="279"/>
      <c r="N2765" s="279"/>
      <c r="O2765" s="279"/>
      <c r="P2765" s="838"/>
      <c r="Q2765" s="838"/>
      <c r="R2765" s="838"/>
      <c r="S2765" s="838"/>
      <c r="U2765" s="371"/>
      <c r="Y2765" s="371" t="s">
        <v>99</v>
      </c>
      <c r="Z2765" s="837">
        <f t="shared" si="58"/>
        <v>0.87259999999996996</v>
      </c>
    </row>
    <row r="2766" spans="12:26" s="292" customFormat="1" x14ac:dyDescent="0.2">
      <c r="L2766" s="279"/>
      <c r="M2766" s="279"/>
      <c r="N2766" s="279"/>
      <c r="O2766" s="279"/>
      <c r="P2766" s="838"/>
      <c r="Q2766" s="838"/>
      <c r="R2766" s="838"/>
      <c r="S2766" s="838"/>
      <c r="U2766" s="371"/>
      <c r="Y2766" s="371" t="s">
        <v>99</v>
      </c>
      <c r="Z2766" s="837">
        <f t="shared" si="58"/>
        <v>0.87269999999996994</v>
      </c>
    </row>
    <row r="2767" spans="12:26" s="292" customFormat="1" x14ac:dyDescent="0.2">
      <c r="L2767" s="279"/>
      <c r="M2767" s="279"/>
      <c r="N2767" s="279"/>
      <c r="O2767" s="279"/>
      <c r="P2767" s="838"/>
      <c r="Q2767" s="838"/>
      <c r="R2767" s="838"/>
      <c r="S2767" s="838"/>
      <c r="U2767" s="371"/>
      <c r="Y2767" s="371" t="s">
        <v>99</v>
      </c>
      <c r="Z2767" s="837">
        <f t="shared" si="58"/>
        <v>0.87279999999996993</v>
      </c>
    </row>
    <row r="2768" spans="12:26" s="292" customFormat="1" x14ac:dyDescent="0.2">
      <c r="L2768" s="279"/>
      <c r="M2768" s="279"/>
      <c r="N2768" s="279"/>
      <c r="O2768" s="279"/>
      <c r="P2768" s="838"/>
      <c r="Q2768" s="838"/>
      <c r="R2768" s="838"/>
      <c r="S2768" s="838"/>
      <c r="U2768" s="371"/>
      <c r="Y2768" s="371" t="s">
        <v>99</v>
      </c>
      <c r="Z2768" s="837">
        <f t="shared" si="58"/>
        <v>0.87289999999996992</v>
      </c>
    </row>
    <row r="2769" spans="12:26" s="292" customFormat="1" x14ac:dyDescent="0.2">
      <c r="L2769" s="279"/>
      <c r="M2769" s="279"/>
      <c r="N2769" s="279"/>
      <c r="O2769" s="279"/>
      <c r="P2769" s="838"/>
      <c r="Q2769" s="838"/>
      <c r="R2769" s="838"/>
      <c r="S2769" s="838"/>
      <c r="U2769" s="371"/>
      <c r="Y2769" s="371" t="s">
        <v>99</v>
      </c>
      <c r="Z2769" s="837">
        <f t="shared" si="58"/>
        <v>0.87299999999996991</v>
      </c>
    </row>
    <row r="2770" spans="12:26" s="292" customFormat="1" x14ac:dyDescent="0.2">
      <c r="L2770" s="279"/>
      <c r="M2770" s="279"/>
      <c r="N2770" s="279"/>
      <c r="O2770" s="279"/>
      <c r="P2770" s="838"/>
      <c r="Q2770" s="838"/>
      <c r="R2770" s="838"/>
      <c r="S2770" s="838"/>
      <c r="U2770" s="371"/>
      <c r="Y2770" s="371" t="s">
        <v>99</v>
      </c>
      <c r="Z2770" s="837">
        <f t="shared" si="58"/>
        <v>0.8730999999999699</v>
      </c>
    </row>
    <row r="2771" spans="12:26" s="292" customFormat="1" x14ac:dyDescent="0.2">
      <c r="L2771" s="279"/>
      <c r="M2771" s="279"/>
      <c r="N2771" s="279"/>
      <c r="O2771" s="279"/>
      <c r="P2771" s="838"/>
      <c r="Q2771" s="838"/>
      <c r="R2771" s="838"/>
      <c r="S2771" s="838"/>
      <c r="U2771" s="371"/>
      <c r="Y2771" s="371" t="s">
        <v>99</v>
      </c>
      <c r="Z2771" s="837">
        <f t="shared" si="58"/>
        <v>0.87319999999996989</v>
      </c>
    </row>
    <row r="2772" spans="12:26" s="292" customFormat="1" x14ac:dyDescent="0.2">
      <c r="L2772" s="279"/>
      <c r="M2772" s="279"/>
      <c r="N2772" s="279"/>
      <c r="O2772" s="279"/>
      <c r="P2772" s="838"/>
      <c r="Q2772" s="838"/>
      <c r="R2772" s="838"/>
      <c r="S2772" s="838"/>
      <c r="U2772" s="371"/>
      <c r="Y2772" s="371" t="s">
        <v>99</v>
      </c>
      <c r="Z2772" s="837">
        <f t="shared" si="58"/>
        <v>0.87329999999996988</v>
      </c>
    </row>
    <row r="2773" spans="12:26" s="292" customFormat="1" x14ac:dyDescent="0.2">
      <c r="L2773" s="279"/>
      <c r="M2773" s="279"/>
      <c r="N2773" s="279"/>
      <c r="O2773" s="279"/>
      <c r="P2773" s="838"/>
      <c r="Q2773" s="838"/>
      <c r="R2773" s="838"/>
      <c r="S2773" s="838"/>
      <c r="U2773" s="371"/>
      <c r="Y2773" s="371" t="s">
        <v>99</v>
      </c>
      <c r="Z2773" s="837">
        <f t="shared" si="58"/>
        <v>0.87339999999996987</v>
      </c>
    </row>
    <row r="2774" spans="12:26" s="292" customFormat="1" x14ac:dyDescent="0.2">
      <c r="L2774" s="279"/>
      <c r="M2774" s="279"/>
      <c r="N2774" s="279"/>
      <c r="O2774" s="279"/>
      <c r="P2774" s="838"/>
      <c r="Q2774" s="838"/>
      <c r="R2774" s="838"/>
      <c r="S2774" s="838"/>
      <c r="U2774" s="371"/>
      <c r="Y2774" s="371" t="s">
        <v>99</v>
      </c>
      <c r="Z2774" s="837">
        <f t="shared" si="58"/>
        <v>0.87349999999996986</v>
      </c>
    </row>
    <row r="2775" spans="12:26" s="292" customFormat="1" x14ac:dyDescent="0.2">
      <c r="L2775" s="279"/>
      <c r="M2775" s="279"/>
      <c r="N2775" s="279"/>
      <c r="O2775" s="279"/>
      <c r="P2775" s="838"/>
      <c r="Q2775" s="838"/>
      <c r="R2775" s="838"/>
      <c r="S2775" s="838"/>
      <c r="U2775" s="371"/>
      <c r="Y2775" s="371" t="s">
        <v>99</v>
      </c>
      <c r="Z2775" s="837">
        <f t="shared" si="58"/>
        <v>0.87359999999996985</v>
      </c>
    </row>
    <row r="2776" spans="12:26" s="292" customFormat="1" x14ac:dyDescent="0.2">
      <c r="L2776" s="279"/>
      <c r="M2776" s="279"/>
      <c r="N2776" s="279"/>
      <c r="O2776" s="279"/>
      <c r="P2776" s="838"/>
      <c r="Q2776" s="838"/>
      <c r="R2776" s="838"/>
      <c r="S2776" s="838"/>
      <c r="U2776" s="371"/>
      <c r="Y2776" s="371" t="s">
        <v>99</v>
      </c>
      <c r="Z2776" s="837">
        <f t="shared" si="58"/>
        <v>0.87369999999996983</v>
      </c>
    </row>
    <row r="2777" spans="12:26" s="292" customFormat="1" x14ac:dyDescent="0.2">
      <c r="L2777" s="279"/>
      <c r="M2777" s="279"/>
      <c r="N2777" s="279"/>
      <c r="O2777" s="279"/>
      <c r="P2777" s="838"/>
      <c r="Q2777" s="838"/>
      <c r="R2777" s="838"/>
      <c r="S2777" s="838"/>
      <c r="U2777" s="371"/>
      <c r="Y2777" s="371" t="s">
        <v>99</v>
      </c>
      <c r="Z2777" s="837">
        <f t="shared" si="58"/>
        <v>0.87379999999996982</v>
      </c>
    </row>
    <row r="2778" spans="12:26" s="292" customFormat="1" x14ac:dyDescent="0.2">
      <c r="L2778" s="279"/>
      <c r="M2778" s="279"/>
      <c r="N2778" s="279"/>
      <c r="O2778" s="279"/>
      <c r="P2778" s="838"/>
      <c r="Q2778" s="838"/>
      <c r="R2778" s="838"/>
      <c r="S2778" s="838"/>
      <c r="U2778" s="371"/>
      <c r="Y2778" s="371" t="s">
        <v>99</v>
      </c>
      <c r="Z2778" s="837">
        <f t="shared" si="58"/>
        <v>0.87389999999996981</v>
      </c>
    </row>
    <row r="2779" spans="12:26" s="292" customFormat="1" x14ac:dyDescent="0.2">
      <c r="L2779" s="279"/>
      <c r="M2779" s="279"/>
      <c r="N2779" s="279"/>
      <c r="O2779" s="279"/>
      <c r="P2779" s="838"/>
      <c r="Q2779" s="838"/>
      <c r="R2779" s="838"/>
      <c r="S2779" s="838"/>
      <c r="U2779" s="371"/>
      <c r="Y2779" s="371" t="s">
        <v>99</v>
      </c>
      <c r="Z2779" s="837">
        <f t="shared" si="58"/>
        <v>0.8739999999999698</v>
      </c>
    </row>
    <row r="2780" spans="12:26" s="292" customFormat="1" x14ac:dyDescent="0.2">
      <c r="L2780" s="279"/>
      <c r="M2780" s="279"/>
      <c r="N2780" s="279"/>
      <c r="O2780" s="279"/>
      <c r="P2780" s="838"/>
      <c r="Q2780" s="838"/>
      <c r="R2780" s="838"/>
      <c r="S2780" s="838"/>
      <c r="U2780" s="371"/>
      <c r="Y2780" s="371" t="s">
        <v>99</v>
      </c>
      <c r="Z2780" s="837">
        <f t="shared" si="58"/>
        <v>0.87409999999996979</v>
      </c>
    </row>
    <row r="2781" spans="12:26" s="292" customFormat="1" x14ac:dyDescent="0.2">
      <c r="L2781" s="279"/>
      <c r="M2781" s="279"/>
      <c r="N2781" s="279"/>
      <c r="O2781" s="279"/>
      <c r="P2781" s="838"/>
      <c r="Q2781" s="838"/>
      <c r="R2781" s="838"/>
      <c r="S2781" s="838"/>
      <c r="U2781" s="371"/>
      <c r="Y2781" s="371" t="s">
        <v>99</v>
      </c>
      <c r="Z2781" s="837">
        <f t="shared" si="58"/>
        <v>0.87419999999996978</v>
      </c>
    </row>
    <row r="2782" spans="12:26" s="292" customFormat="1" x14ac:dyDescent="0.2">
      <c r="L2782" s="279"/>
      <c r="M2782" s="279"/>
      <c r="N2782" s="279"/>
      <c r="O2782" s="279"/>
      <c r="P2782" s="838"/>
      <c r="Q2782" s="838"/>
      <c r="R2782" s="838"/>
      <c r="S2782" s="838"/>
      <c r="U2782" s="371"/>
      <c r="Y2782" s="371" t="s">
        <v>99</v>
      </c>
      <c r="Z2782" s="837">
        <f t="shared" si="58"/>
        <v>0.87429999999996977</v>
      </c>
    </row>
    <row r="2783" spans="12:26" s="292" customFormat="1" x14ac:dyDescent="0.2">
      <c r="L2783" s="279"/>
      <c r="M2783" s="279"/>
      <c r="N2783" s="279"/>
      <c r="O2783" s="279"/>
      <c r="P2783" s="838"/>
      <c r="Q2783" s="838"/>
      <c r="R2783" s="838"/>
      <c r="S2783" s="838"/>
      <c r="U2783" s="371"/>
      <c r="Y2783" s="371" t="s">
        <v>99</v>
      </c>
      <c r="Z2783" s="837">
        <f t="shared" si="58"/>
        <v>0.87439999999996976</v>
      </c>
    </row>
    <row r="2784" spans="12:26" s="292" customFormat="1" x14ac:dyDescent="0.2">
      <c r="L2784" s="279"/>
      <c r="M2784" s="279"/>
      <c r="N2784" s="279"/>
      <c r="O2784" s="279"/>
      <c r="P2784" s="838"/>
      <c r="Q2784" s="838"/>
      <c r="R2784" s="838"/>
      <c r="S2784" s="838"/>
      <c r="U2784" s="371"/>
      <c r="Y2784" s="371" t="s">
        <v>99</v>
      </c>
      <c r="Z2784" s="837">
        <f t="shared" si="58"/>
        <v>0.87449999999996975</v>
      </c>
    </row>
    <row r="2785" spans="12:26" s="292" customFormat="1" x14ac:dyDescent="0.2">
      <c r="L2785" s="279"/>
      <c r="M2785" s="279"/>
      <c r="N2785" s="279"/>
      <c r="O2785" s="279"/>
      <c r="P2785" s="838"/>
      <c r="Q2785" s="838"/>
      <c r="R2785" s="838"/>
      <c r="S2785" s="838"/>
      <c r="U2785" s="371"/>
      <c r="Y2785" s="371" t="s">
        <v>99</v>
      </c>
      <c r="Z2785" s="837">
        <f t="shared" si="58"/>
        <v>0.87459999999996973</v>
      </c>
    </row>
    <row r="2786" spans="12:26" s="292" customFormat="1" x14ac:dyDescent="0.2">
      <c r="L2786" s="279"/>
      <c r="M2786" s="279"/>
      <c r="N2786" s="279"/>
      <c r="O2786" s="279"/>
      <c r="P2786" s="838"/>
      <c r="Q2786" s="838"/>
      <c r="R2786" s="838"/>
      <c r="S2786" s="838"/>
      <c r="U2786" s="371"/>
      <c r="Y2786" s="371" t="s">
        <v>99</v>
      </c>
      <c r="Z2786" s="837">
        <f t="shared" si="58"/>
        <v>0.87469999999996972</v>
      </c>
    </row>
    <row r="2787" spans="12:26" s="292" customFormat="1" x14ac:dyDescent="0.2">
      <c r="L2787" s="279"/>
      <c r="M2787" s="279"/>
      <c r="N2787" s="279"/>
      <c r="O2787" s="279"/>
      <c r="P2787" s="838"/>
      <c r="Q2787" s="838"/>
      <c r="R2787" s="838"/>
      <c r="S2787" s="838"/>
      <c r="U2787" s="371"/>
      <c r="Y2787" s="371" t="s">
        <v>99</v>
      </c>
      <c r="Z2787" s="837">
        <f t="shared" si="58"/>
        <v>0.87479999999996971</v>
      </c>
    </row>
    <row r="2788" spans="12:26" s="292" customFormat="1" x14ac:dyDescent="0.2">
      <c r="L2788" s="279"/>
      <c r="M2788" s="279"/>
      <c r="N2788" s="279"/>
      <c r="O2788" s="279"/>
      <c r="P2788" s="838"/>
      <c r="Q2788" s="838"/>
      <c r="R2788" s="838"/>
      <c r="S2788" s="838"/>
      <c r="U2788" s="371"/>
      <c r="Y2788" s="371" t="s">
        <v>99</v>
      </c>
      <c r="Z2788" s="837">
        <f t="shared" si="58"/>
        <v>0.8748999999999697</v>
      </c>
    </row>
    <row r="2789" spans="12:26" s="292" customFormat="1" x14ac:dyDescent="0.2">
      <c r="L2789" s="279"/>
      <c r="M2789" s="279"/>
      <c r="N2789" s="279"/>
      <c r="O2789" s="279"/>
      <c r="P2789" s="838"/>
      <c r="Q2789" s="838"/>
      <c r="R2789" s="838"/>
      <c r="S2789" s="838"/>
      <c r="U2789" s="371"/>
      <c r="Y2789" s="371" t="s">
        <v>99</v>
      </c>
      <c r="Z2789" s="837">
        <f t="shared" si="58"/>
        <v>0.87499999999996969</v>
      </c>
    </row>
    <row r="2790" spans="12:26" s="292" customFormat="1" x14ac:dyDescent="0.2">
      <c r="L2790" s="279"/>
      <c r="M2790" s="279"/>
      <c r="N2790" s="279"/>
      <c r="O2790" s="279"/>
      <c r="P2790" s="838"/>
      <c r="Q2790" s="838"/>
      <c r="R2790" s="838"/>
      <c r="S2790" s="838"/>
      <c r="U2790" s="371"/>
      <c r="Y2790" s="371" t="s">
        <v>99</v>
      </c>
      <c r="Z2790" s="837">
        <f t="shared" si="58"/>
        <v>0.87509999999996968</v>
      </c>
    </row>
    <row r="2791" spans="12:26" s="292" customFormat="1" x14ac:dyDescent="0.2">
      <c r="L2791" s="279"/>
      <c r="M2791" s="279"/>
      <c r="N2791" s="279"/>
      <c r="O2791" s="279"/>
      <c r="P2791" s="838"/>
      <c r="Q2791" s="838"/>
      <c r="R2791" s="838"/>
      <c r="S2791" s="838"/>
      <c r="U2791" s="371"/>
      <c r="Y2791" s="371" t="s">
        <v>99</v>
      </c>
      <c r="Z2791" s="837">
        <f t="shared" si="58"/>
        <v>0.87519999999996967</v>
      </c>
    </row>
    <row r="2792" spans="12:26" s="292" customFormat="1" x14ac:dyDescent="0.2">
      <c r="L2792" s="279"/>
      <c r="M2792" s="279"/>
      <c r="N2792" s="279"/>
      <c r="O2792" s="279"/>
      <c r="P2792" s="838"/>
      <c r="Q2792" s="838"/>
      <c r="R2792" s="838"/>
      <c r="S2792" s="838"/>
      <c r="U2792" s="371"/>
      <c r="Y2792" s="371" t="s">
        <v>99</v>
      </c>
      <c r="Z2792" s="837">
        <f t="shared" si="58"/>
        <v>0.87529999999996966</v>
      </c>
    </row>
    <row r="2793" spans="12:26" s="292" customFormat="1" x14ac:dyDescent="0.2">
      <c r="L2793" s="279"/>
      <c r="M2793" s="279"/>
      <c r="N2793" s="279"/>
      <c r="O2793" s="279"/>
      <c r="P2793" s="838"/>
      <c r="Q2793" s="838"/>
      <c r="R2793" s="838"/>
      <c r="S2793" s="838"/>
      <c r="U2793" s="371"/>
      <c r="Y2793" s="371" t="s">
        <v>99</v>
      </c>
      <c r="Z2793" s="837">
        <f t="shared" ref="Z2793:Z2856" si="59">SUM(Z2792+0.01%)</f>
        <v>0.87539999999996965</v>
      </c>
    </row>
    <row r="2794" spans="12:26" s="292" customFormat="1" x14ac:dyDescent="0.2">
      <c r="L2794" s="279"/>
      <c r="M2794" s="279"/>
      <c r="N2794" s="279"/>
      <c r="O2794" s="279"/>
      <c r="P2794" s="838"/>
      <c r="Q2794" s="838"/>
      <c r="R2794" s="838"/>
      <c r="S2794" s="838"/>
      <c r="U2794" s="371"/>
      <c r="Y2794" s="371" t="s">
        <v>99</v>
      </c>
      <c r="Z2794" s="837">
        <f t="shared" si="59"/>
        <v>0.87549999999996964</v>
      </c>
    </row>
    <row r="2795" spans="12:26" s="292" customFormat="1" x14ac:dyDescent="0.2">
      <c r="L2795" s="279"/>
      <c r="M2795" s="279"/>
      <c r="N2795" s="279"/>
      <c r="O2795" s="279"/>
      <c r="P2795" s="838"/>
      <c r="Q2795" s="838"/>
      <c r="R2795" s="838"/>
      <c r="S2795" s="838"/>
      <c r="U2795" s="371"/>
      <c r="Y2795" s="371" t="s">
        <v>99</v>
      </c>
      <c r="Z2795" s="837">
        <f t="shared" si="59"/>
        <v>0.87559999999996962</v>
      </c>
    </row>
    <row r="2796" spans="12:26" s="292" customFormat="1" x14ac:dyDescent="0.2">
      <c r="L2796" s="279"/>
      <c r="M2796" s="279"/>
      <c r="N2796" s="279"/>
      <c r="O2796" s="279"/>
      <c r="P2796" s="838"/>
      <c r="Q2796" s="838"/>
      <c r="R2796" s="838"/>
      <c r="S2796" s="838"/>
      <c r="U2796" s="371"/>
      <c r="Y2796" s="371" t="s">
        <v>99</v>
      </c>
      <c r="Z2796" s="837">
        <f t="shared" si="59"/>
        <v>0.87569999999996961</v>
      </c>
    </row>
    <row r="2797" spans="12:26" s="292" customFormat="1" x14ac:dyDescent="0.2">
      <c r="L2797" s="279"/>
      <c r="M2797" s="279"/>
      <c r="N2797" s="279"/>
      <c r="O2797" s="279"/>
      <c r="P2797" s="838"/>
      <c r="Q2797" s="838"/>
      <c r="R2797" s="838"/>
      <c r="S2797" s="838"/>
      <c r="U2797" s="371"/>
      <c r="Y2797" s="371" t="s">
        <v>99</v>
      </c>
      <c r="Z2797" s="837">
        <f t="shared" si="59"/>
        <v>0.8757999999999696</v>
      </c>
    </row>
    <row r="2798" spans="12:26" s="292" customFormat="1" x14ac:dyDescent="0.2">
      <c r="L2798" s="279"/>
      <c r="M2798" s="279"/>
      <c r="N2798" s="279"/>
      <c r="O2798" s="279"/>
      <c r="P2798" s="838"/>
      <c r="Q2798" s="838"/>
      <c r="R2798" s="838"/>
      <c r="S2798" s="838"/>
      <c r="U2798" s="371"/>
      <c r="Y2798" s="371" t="s">
        <v>99</v>
      </c>
      <c r="Z2798" s="837">
        <f t="shared" si="59"/>
        <v>0.87589999999996959</v>
      </c>
    </row>
    <row r="2799" spans="12:26" s="292" customFormat="1" x14ac:dyDescent="0.2">
      <c r="L2799" s="279"/>
      <c r="M2799" s="279"/>
      <c r="N2799" s="279"/>
      <c r="O2799" s="279"/>
      <c r="P2799" s="838"/>
      <c r="Q2799" s="838"/>
      <c r="R2799" s="838"/>
      <c r="S2799" s="838"/>
      <c r="U2799" s="371"/>
      <c r="Y2799" s="371" t="s">
        <v>99</v>
      </c>
      <c r="Z2799" s="837">
        <f t="shared" si="59"/>
        <v>0.87599999999996958</v>
      </c>
    </row>
    <row r="2800" spans="12:26" s="292" customFormat="1" x14ac:dyDescent="0.2">
      <c r="L2800" s="279"/>
      <c r="M2800" s="279"/>
      <c r="N2800" s="279"/>
      <c r="O2800" s="279"/>
      <c r="P2800" s="838"/>
      <c r="Q2800" s="838"/>
      <c r="R2800" s="838"/>
      <c r="S2800" s="838"/>
      <c r="U2800" s="371"/>
      <c r="Y2800" s="371" t="s">
        <v>99</v>
      </c>
      <c r="Z2800" s="837">
        <f t="shared" si="59"/>
        <v>0.87609999999996957</v>
      </c>
    </row>
    <row r="2801" spans="12:26" s="292" customFormat="1" x14ac:dyDescent="0.2">
      <c r="L2801" s="279"/>
      <c r="M2801" s="279"/>
      <c r="N2801" s="279"/>
      <c r="O2801" s="279"/>
      <c r="P2801" s="838"/>
      <c r="Q2801" s="838"/>
      <c r="R2801" s="838"/>
      <c r="S2801" s="838"/>
      <c r="U2801" s="371"/>
      <c r="Y2801" s="371" t="s">
        <v>99</v>
      </c>
      <c r="Z2801" s="837">
        <f t="shared" si="59"/>
        <v>0.87619999999996956</v>
      </c>
    </row>
    <row r="2802" spans="12:26" s="292" customFormat="1" x14ac:dyDescent="0.2">
      <c r="L2802" s="279"/>
      <c r="M2802" s="279"/>
      <c r="N2802" s="279"/>
      <c r="O2802" s="279"/>
      <c r="P2802" s="838"/>
      <c r="Q2802" s="838"/>
      <c r="R2802" s="838"/>
      <c r="S2802" s="838"/>
      <c r="U2802" s="371"/>
      <c r="Y2802" s="371" t="s">
        <v>99</v>
      </c>
      <c r="Z2802" s="837">
        <f t="shared" si="59"/>
        <v>0.87629999999996955</v>
      </c>
    </row>
    <row r="2803" spans="12:26" s="292" customFormat="1" x14ac:dyDescent="0.2">
      <c r="L2803" s="279"/>
      <c r="M2803" s="279"/>
      <c r="N2803" s="279"/>
      <c r="O2803" s="279"/>
      <c r="P2803" s="838"/>
      <c r="Q2803" s="838"/>
      <c r="R2803" s="838"/>
      <c r="S2803" s="838"/>
      <c r="U2803" s="371"/>
      <c r="Y2803" s="371" t="s">
        <v>99</v>
      </c>
      <c r="Z2803" s="837">
        <f t="shared" si="59"/>
        <v>0.87639999999996954</v>
      </c>
    </row>
    <row r="2804" spans="12:26" s="292" customFormat="1" x14ac:dyDescent="0.2">
      <c r="L2804" s="279"/>
      <c r="M2804" s="279"/>
      <c r="N2804" s="279"/>
      <c r="O2804" s="279"/>
      <c r="P2804" s="838"/>
      <c r="Q2804" s="838"/>
      <c r="R2804" s="838"/>
      <c r="S2804" s="838"/>
      <c r="U2804" s="371"/>
      <c r="Y2804" s="371" t="s">
        <v>99</v>
      </c>
      <c r="Z2804" s="837">
        <f t="shared" si="59"/>
        <v>0.87649999999996953</v>
      </c>
    </row>
    <row r="2805" spans="12:26" s="292" customFormat="1" x14ac:dyDescent="0.2">
      <c r="L2805" s="279"/>
      <c r="M2805" s="279"/>
      <c r="N2805" s="279"/>
      <c r="O2805" s="279"/>
      <c r="P2805" s="838"/>
      <c r="Q2805" s="838"/>
      <c r="R2805" s="838"/>
      <c r="S2805" s="838"/>
      <c r="U2805" s="371"/>
      <c r="Y2805" s="371" t="s">
        <v>99</v>
      </c>
      <c r="Z2805" s="837">
        <f t="shared" si="59"/>
        <v>0.87659999999996951</v>
      </c>
    </row>
    <row r="2806" spans="12:26" s="292" customFormat="1" x14ac:dyDescent="0.2">
      <c r="L2806" s="279"/>
      <c r="M2806" s="279"/>
      <c r="N2806" s="279"/>
      <c r="O2806" s="279"/>
      <c r="P2806" s="838"/>
      <c r="Q2806" s="838"/>
      <c r="R2806" s="838"/>
      <c r="S2806" s="838"/>
      <c r="U2806" s="371"/>
      <c r="Y2806" s="371" t="s">
        <v>99</v>
      </c>
      <c r="Z2806" s="837">
        <f t="shared" si="59"/>
        <v>0.8766999999999695</v>
      </c>
    </row>
    <row r="2807" spans="12:26" s="292" customFormat="1" x14ac:dyDescent="0.2">
      <c r="L2807" s="279"/>
      <c r="M2807" s="279"/>
      <c r="N2807" s="279"/>
      <c r="O2807" s="279"/>
      <c r="P2807" s="838"/>
      <c r="Q2807" s="838"/>
      <c r="R2807" s="838"/>
      <c r="S2807" s="838"/>
      <c r="U2807" s="371"/>
      <c r="Y2807" s="371" t="s">
        <v>99</v>
      </c>
      <c r="Z2807" s="837">
        <f t="shared" si="59"/>
        <v>0.87679999999996949</v>
      </c>
    </row>
    <row r="2808" spans="12:26" s="292" customFormat="1" x14ac:dyDescent="0.2">
      <c r="L2808" s="279"/>
      <c r="M2808" s="279"/>
      <c r="N2808" s="279"/>
      <c r="O2808" s="279"/>
      <c r="P2808" s="838"/>
      <c r="Q2808" s="838"/>
      <c r="R2808" s="838"/>
      <c r="S2808" s="838"/>
      <c r="U2808" s="371"/>
      <c r="Y2808" s="371" t="s">
        <v>99</v>
      </c>
      <c r="Z2808" s="837">
        <f t="shared" si="59"/>
        <v>0.87689999999996948</v>
      </c>
    </row>
    <row r="2809" spans="12:26" s="292" customFormat="1" x14ac:dyDescent="0.2">
      <c r="L2809" s="279"/>
      <c r="M2809" s="279"/>
      <c r="N2809" s="279"/>
      <c r="O2809" s="279"/>
      <c r="P2809" s="838"/>
      <c r="Q2809" s="838"/>
      <c r="R2809" s="838"/>
      <c r="S2809" s="838"/>
      <c r="U2809" s="371"/>
      <c r="Y2809" s="371" t="s">
        <v>99</v>
      </c>
      <c r="Z2809" s="837">
        <f t="shared" si="59"/>
        <v>0.87699999999996947</v>
      </c>
    </row>
    <row r="2810" spans="12:26" s="292" customFormat="1" x14ac:dyDescent="0.2">
      <c r="L2810" s="279"/>
      <c r="M2810" s="279"/>
      <c r="N2810" s="279"/>
      <c r="O2810" s="279"/>
      <c r="P2810" s="838"/>
      <c r="Q2810" s="838"/>
      <c r="R2810" s="838"/>
      <c r="S2810" s="838"/>
      <c r="U2810" s="371"/>
      <c r="Y2810" s="371" t="s">
        <v>99</v>
      </c>
      <c r="Z2810" s="837">
        <f t="shared" si="59"/>
        <v>0.87709999999996946</v>
      </c>
    </row>
    <row r="2811" spans="12:26" s="292" customFormat="1" x14ac:dyDescent="0.2">
      <c r="L2811" s="279"/>
      <c r="M2811" s="279"/>
      <c r="N2811" s="279"/>
      <c r="O2811" s="279"/>
      <c r="P2811" s="838"/>
      <c r="Q2811" s="838"/>
      <c r="R2811" s="838"/>
      <c r="S2811" s="838"/>
      <c r="U2811" s="371"/>
      <c r="Y2811" s="371" t="s">
        <v>99</v>
      </c>
      <c r="Z2811" s="837">
        <f t="shared" si="59"/>
        <v>0.87719999999996945</v>
      </c>
    </row>
    <row r="2812" spans="12:26" s="292" customFormat="1" x14ac:dyDescent="0.2">
      <c r="L2812" s="279"/>
      <c r="M2812" s="279"/>
      <c r="N2812" s="279"/>
      <c r="O2812" s="279"/>
      <c r="P2812" s="838"/>
      <c r="Q2812" s="838"/>
      <c r="R2812" s="838"/>
      <c r="S2812" s="838"/>
      <c r="U2812" s="371"/>
      <c r="Y2812" s="371" t="s">
        <v>99</v>
      </c>
      <c r="Z2812" s="837">
        <f t="shared" si="59"/>
        <v>0.87729999999996944</v>
      </c>
    </row>
    <row r="2813" spans="12:26" s="292" customFormat="1" x14ac:dyDescent="0.2">
      <c r="L2813" s="279"/>
      <c r="M2813" s="279"/>
      <c r="N2813" s="279"/>
      <c r="O2813" s="279"/>
      <c r="P2813" s="838"/>
      <c r="Q2813" s="838"/>
      <c r="R2813" s="838"/>
      <c r="S2813" s="838"/>
      <c r="U2813" s="371"/>
      <c r="Y2813" s="371" t="s">
        <v>99</v>
      </c>
      <c r="Z2813" s="837">
        <f t="shared" si="59"/>
        <v>0.87739999999996943</v>
      </c>
    </row>
    <row r="2814" spans="12:26" s="292" customFormat="1" x14ac:dyDescent="0.2">
      <c r="L2814" s="279"/>
      <c r="M2814" s="279"/>
      <c r="N2814" s="279"/>
      <c r="O2814" s="279"/>
      <c r="P2814" s="838"/>
      <c r="Q2814" s="838"/>
      <c r="R2814" s="838"/>
      <c r="S2814" s="838"/>
      <c r="U2814" s="371"/>
      <c r="Y2814" s="371" t="s">
        <v>99</v>
      </c>
      <c r="Z2814" s="837">
        <f t="shared" si="59"/>
        <v>0.87749999999996942</v>
      </c>
    </row>
    <row r="2815" spans="12:26" s="292" customFormat="1" x14ac:dyDescent="0.2">
      <c r="L2815" s="279"/>
      <c r="M2815" s="279"/>
      <c r="N2815" s="279"/>
      <c r="O2815" s="279"/>
      <c r="P2815" s="838"/>
      <c r="Q2815" s="838"/>
      <c r="R2815" s="838"/>
      <c r="S2815" s="838"/>
      <c r="U2815" s="371"/>
      <c r="Y2815" s="371" t="s">
        <v>99</v>
      </c>
      <c r="Z2815" s="837">
        <f t="shared" si="59"/>
        <v>0.8775999999999694</v>
      </c>
    </row>
    <row r="2816" spans="12:26" s="292" customFormat="1" x14ac:dyDescent="0.2">
      <c r="L2816" s="279"/>
      <c r="M2816" s="279"/>
      <c r="N2816" s="279"/>
      <c r="O2816" s="279"/>
      <c r="P2816" s="838"/>
      <c r="Q2816" s="838"/>
      <c r="R2816" s="838"/>
      <c r="S2816" s="838"/>
      <c r="U2816" s="371"/>
      <c r="Y2816" s="371" t="s">
        <v>99</v>
      </c>
      <c r="Z2816" s="837">
        <f t="shared" si="59"/>
        <v>0.87769999999996939</v>
      </c>
    </row>
    <row r="2817" spans="12:26" s="292" customFormat="1" x14ac:dyDescent="0.2">
      <c r="L2817" s="279"/>
      <c r="M2817" s="279"/>
      <c r="N2817" s="279"/>
      <c r="O2817" s="279"/>
      <c r="P2817" s="838"/>
      <c r="Q2817" s="838"/>
      <c r="R2817" s="838"/>
      <c r="S2817" s="838"/>
      <c r="U2817" s="371"/>
      <c r="Y2817" s="371" t="s">
        <v>99</v>
      </c>
      <c r="Z2817" s="837">
        <f t="shared" si="59"/>
        <v>0.87779999999996938</v>
      </c>
    </row>
    <row r="2818" spans="12:26" s="292" customFormat="1" x14ac:dyDescent="0.2">
      <c r="L2818" s="279"/>
      <c r="M2818" s="279"/>
      <c r="N2818" s="279"/>
      <c r="O2818" s="279"/>
      <c r="P2818" s="838"/>
      <c r="Q2818" s="838"/>
      <c r="R2818" s="838"/>
      <c r="S2818" s="838"/>
      <c r="U2818" s="371"/>
      <c r="Y2818" s="371" t="s">
        <v>99</v>
      </c>
      <c r="Z2818" s="837">
        <f t="shared" si="59"/>
        <v>0.87789999999996937</v>
      </c>
    </row>
    <row r="2819" spans="12:26" s="292" customFormat="1" x14ac:dyDescent="0.2">
      <c r="L2819" s="279"/>
      <c r="M2819" s="279"/>
      <c r="N2819" s="279"/>
      <c r="O2819" s="279"/>
      <c r="P2819" s="838"/>
      <c r="Q2819" s="838"/>
      <c r="R2819" s="838"/>
      <c r="S2819" s="838"/>
      <c r="U2819" s="371"/>
      <c r="Y2819" s="371" t="s">
        <v>99</v>
      </c>
      <c r="Z2819" s="837">
        <f t="shared" si="59"/>
        <v>0.87799999999996936</v>
      </c>
    </row>
    <row r="2820" spans="12:26" s="292" customFormat="1" x14ac:dyDescent="0.2">
      <c r="L2820" s="279"/>
      <c r="M2820" s="279"/>
      <c r="N2820" s="279"/>
      <c r="O2820" s="279"/>
      <c r="P2820" s="838"/>
      <c r="Q2820" s="838"/>
      <c r="R2820" s="838"/>
      <c r="S2820" s="838"/>
      <c r="U2820" s="371"/>
      <c r="Y2820" s="371" t="s">
        <v>99</v>
      </c>
      <c r="Z2820" s="837">
        <f t="shared" si="59"/>
        <v>0.87809999999996935</v>
      </c>
    </row>
    <row r="2821" spans="12:26" s="292" customFormat="1" x14ac:dyDescent="0.2">
      <c r="L2821" s="279"/>
      <c r="M2821" s="279"/>
      <c r="N2821" s="279"/>
      <c r="O2821" s="279"/>
      <c r="P2821" s="838"/>
      <c r="Q2821" s="838"/>
      <c r="R2821" s="838"/>
      <c r="S2821" s="838"/>
      <c r="U2821" s="371"/>
      <c r="Y2821" s="371" t="s">
        <v>99</v>
      </c>
      <c r="Z2821" s="837">
        <f t="shared" si="59"/>
        <v>0.87819999999996934</v>
      </c>
    </row>
    <row r="2822" spans="12:26" s="292" customFormat="1" x14ac:dyDescent="0.2">
      <c r="L2822" s="279"/>
      <c r="M2822" s="279"/>
      <c r="N2822" s="279"/>
      <c r="O2822" s="279"/>
      <c r="P2822" s="838"/>
      <c r="Q2822" s="838"/>
      <c r="R2822" s="838"/>
      <c r="S2822" s="838"/>
      <c r="U2822" s="371"/>
      <c r="Y2822" s="371" t="s">
        <v>99</v>
      </c>
      <c r="Z2822" s="837">
        <f t="shared" si="59"/>
        <v>0.87829999999996933</v>
      </c>
    </row>
    <row r="2823" spans="12:26" s="292" customFormat="1" x14ac:dyDescent="0.2">
      <c r="L2823" s="279"/>
      <c r="M2823" s="279"/>
      <c r="N2823" s="279"/>
      <c r="O2823" s="279"/>
      <c r="P2823" s="838"/>
      <c r="Q2823" s="838"/>
      <c r="R2823" s="838"/>
      <c r="S2823" s="838"/>
      <c r="U2823" s="371"/>
      <c r="Y2823" s="371" t="s">
        <v>99</v>
      </c>
      <c r="Z2823" s="837">
        <f t="shared" si="59"/>
        <v>0.87839999999996932</v>
      </c>
    </row>
    <row r="2824" spans="12:26" s="292" customFormat="1" x14ac:dyDescent="0.2">
      <c r="L2824" s="279"/>
      <c r="M2824" s="279"/>
      <c r="N2824" s="279"/>
      <c r="O2824" s="279"/>
      <c r="P2824" s="838"/>
      <c r="Q2824" s="838"/>
      <c r="R2824" s="838"/>
      <c r="S2824" s="838"/>
      <c r="U2824" s="371"/>
      <c r="Y2824" s="371" t="s">
        <v>99</v>
      </c>
      <c r="Z2824" s="837">
        <f t="shared" si="59"/>
        <v>0.87849999999996931</v>
      </c>
    </row>
    <row r="2825" spans="12:26" s="292" customFormat="1" x14ac:dyDescent="0.2">
      <c r="L2825" s="279"/>
      <c r="M2825" s="279"/>
      <c r="N2825" s="279"/>
      <c r="O2825" s="279"/>
      <c r="P2825" s="838"/>
      <c r="Q2825" s="838"/>
      <c r="R2825" s="838"/>
      <c r="S2825" s="838"/>
      <c r="U2825" s="371"/>
      <c r="Y2825" s="371" t="s">
        <v>99</v>
      </c>
      <c r="Z2825" s="837">
        <f t="shared" si="59"/>
        <v>0.87859999999996929</v>
      </c>
    </row>
    <row r="2826" spans="12:26" s="292" customFormat="1" x14ac:dyDescent="0.2">
      <c r="L2826" s="279"/>
      <c r="M2826" s="279"/>
      <c r="N2826" s="279"/>
      <c r="O2826" s="279"/>
      <c r="P2826" s="838"/>
      <c r="Q2826" s="838"/>
      <c r="R2826" s="838"/>
      <c r="S2826" s="838"/>
      <c r="U2826" s="371"/>
      <c r="Y2826" s="371" t="s">
        <v>99</v>
      </c>
      <c r="Z2826" s="837">
        <f t="shared" si="59"/>
        <v>0.87869999999996928</v>
      </c>
    </row>
    <row r="2827" spans="12:26" s="292" customFormat="1" x14ac:dyDescent="0.2">
      <c r="L2827" s="279"/>
      <c r="M2827" s="279"/>
      <c r="N2827" s="279"/>
      <c r="O2827" s="279"/>
      <c r="P2827" s="838"/>
      <c r="Q2827" s="838"/>
      <c r="R2827" s="838"/>
      <c r="S2827" s="838"/>
      <c r="U2827" s="371"/>
      <c r="Y2827" s="371" t="s">
        <v>99</v>
      </c>
      <c r="Z2827" s="837">
        <f t="shared" si="59"/>
        <v>0.87879999999996927</v>
      </c>
    </row>
    <row r="2828" spans="12:26" s="292" customFormat="1" x14ac:dyDescent="0.2">
      <c r="L2828" s="279"/>
      <c r="M2828" s="279"/>
      <c r="N2828" s="279"/>
      <c r="O2828" s="279"/>
      <c r="P2828" s="838"/>
      <c r="Q2828" s="838"/>
      <c r="R2828" s="838"/>
      <c r="S2828" s="838"/>
      <c r="U2828" s="371"/>
      <c r="Y2828" s="371" t="s">
        <v>99</v>
      </c>
      <c r="Z2828" s="837">
        <f t="shared" si="59"/>
        <v>0.87889999999996926</v>
      </c>
    </row>
    <row r="2829" spans="12:26" s="292" customFormat="1" x14ac:dyDescent="0.2">
      <c r="L2829" s="279"/>
      <c r="M2829" s="279"/>
      <c r="N2829" s="279"/>
      <c r="O2829" s="279"/>
      <c r="P2829" s="838"/>
      <c r="Q2829" s="838"/>
      <c r="R2829" s="838"/>
      <c r="S2829" s="838"/>
      <c r="U2829" s="371"/>
      <c r="Y2829" s="371" t="s">
        <v>99</v>
      </c>
      <c r="Z2829" s="837">
        <f t="shared" si="59"/>
        <v>0.87899999999996925</v>
      </c>
    </row>
    <row r="2830" spans="12:26" s="292" customFormat="1" x14ac:dyDescent="0.2">
      <c r="L2830" s="279"/>
      <c r="M2830" s="279"/>
      <c r="N2830" s="279"/>
      <c r="O2830" s="279"/>
      <c r="P2830" s="838"/>
      <c r="Q2830" s="838"/>
      <c r="R2830" s="838"/>
      <c r="S2830" s="838"/>
      <c r="U2830" s="371"/>
      <c r="Y2830" s="371" t="s">
        <v>99</v>
      </c>
      <c r="Z2830" s="837">
        <f t="shared" si="59"/>
        <v>0.87909999999996924</v>
      </c>
    </row>
    <row r="2831" spans="12:26" s="292" customFormat="1" x14ac:dyDescent="0.2">
      <c r="L2831" s="279"/>
      <c r="M2831" s="279"/>
      <c r="N2831" s="279"/>
      <c r="O2831" s="279"/>
      <c r="P2831" s="838"/>
      <c r="Q2831" s="838"/>
      <c r="R2831" s="838"/>
      <c r="S2831" s="838"/>
      <c r="U2831" s="371"/>
      <c r="Y2831" s="371" t="s">
        <v>99</v>
      </c>
      <c r="Z2831" s="837">
        <f t="shared" si="59"/>
        <v>0.87919999999996923</v>
      </c>
    </row>
    <row r="2832" spans="12:26" s="292" customFormat="1" x14ac:dyDescent="0.2">
      <c r="L2832" s="279"/>
      <c r="M2832" s="279"/>
      <c r="N2832" s="279"/>
      <c r="O2832" s="279"/>
      <c r="P2832" s="838"/>
      <c r="Q2832" s="838"/>
      <c r="R2832" s="838"/>
      <c r="S2832" s="838"/>
      <c r="U2832" s="371"/>
      <c r="Y2832" s="371" t="s">
        <v>99</v>
      </c>
      <c r="Z2832" s="837">
        <f t="shared" si="59"/>
        <v>0.87929999999996922</v>
      </c>
    </row>
    <row r="2833" spans="12:26" s="292" customFormat="1" x14ac:dyDescent="0.2">
      <c r="L2833" s="279"/>
      <c r="M2833" s="279"/>
      <c r="N2833" s="279"/>
      <c r="O2833" s="279"/>
      <c r="P2833" s="838"/>
      <c r="Q2833" s="838"/>
      <c r="R2833" s="838"/>
      <c r="S2833" s="838"/>
      <c r="U2833" s="371"/>
      <c r="Y2833" s="371" t="s">
        <v>99</v>
      </c>
      <c r="Z2833" s="837">
        <f t="shared" si="59"/>
        <v>0.87939999999996921</v>
      </c>
    </row>
    <row r="2834" spans="12:26" s="292" customFormat="1" x14ac:dyDescent="0.2">
      <c r="L2834" s="279"/>
      <c r="M2834" s="279"/>
      <c r="N2834" s="279"/>
      <c r="O2834" s="279"/>
      <c r="P2834" s="838"/>
      <c r="Q2834" s="838"/>
      <c r="R2834" s="838"/>
      <c r="S2834" s="838"/>
      <c r="U2834" s="371"/>
      <c r="Y2834" s="371" t="s">
        <v>99</v>
      </c>
      <c r="Z2834" s="837">
        <f t="shared" si="59"/>
        <v>0.8794999999999692</v>
      </c>
    </row>
    <row r="2835" spans="12:26" s="292" customFormat="1" x14ac:dyDescent="0.2">
      <c r="L2835" s="279"/>
      <c r="M2835" s="279"/>
      <c r="N2835" s="279"/>
      <c r="O2835" s="279"/>
      <c r="P2835" s="838"/>
      <c r="Q2835" s="838"/>
      <c r="R2835" s="838"/>
      <c r="S2835" s="838"/>
      <c r="U2835" s="371"/>
      <c r="Y2835" s="371" t="s">
        <v>99</v>
      </c>
      <c r="Z2835" s="837">
        <f t="shared" si="59"/>
        <v>0.87959999999996918</v>
      </c>
    </row>
    <row r="2836" spans="12:26" s="292" customFormat="1" x14ac:dyDescent="0.2">
      <c r="L2836" s="279"/>
      <c r="M2836" s="279"/>
      <c r="N2836" s="279"/>
      <c r="O2836" s="279"/>
      <c r="P2836" s="838"/>
      <c r="Q2836" s="838"/>
      <c r="R2836" s="838"/>
      <c r="S2836" s="838"/>
      <c r="U2836" s="371"/>
      <c r="Y2836" s="371" t="s">
        <v>99</v>
      </c>
      <c r="Z2836" s="837">
        <f t="shared" si="59"/>
        <v>0.87969999999996917</v>
      </c>
    </row>
    <row r="2837" spans="12:26" s="292" customFormat="1" x14ac:dyDescent="0.2">
      <c r="L2837" s="279"/>
      <c r="M2837" s="279"/>
      <c r="N2837" s="279"/>
      <c r="O2837" s="279"/>
      <c r="P2837" s="838"/>
      <c r="Q2837" s="838"/>
      <c r="R2837" s="838"/>
      <c r="S2837" s="838"/>
      <c r="U2837" s="371"/>
      <c r="Y2837" s="371" t="s">
        <v>99</v>
      </c>
      <c r="Z2837" s="837">
        <f t="shared" si="59"/>
        <v>0.87979999999996916</v>
      </c>
    </row>
    <row r="2838" spans="12:26" s="292" customFormat="1" x14ac:dyDescent="0.2">
      <c r="L2838" s="279"/>
      <c r="M2838" s="279"/>
      <c r="N2838" s="279"/>
      <c r="O2838" s="279"/>
      <c r="P2838" s="838"/>
      <c r="Q2838" s="838"/>
      <c r="R2838" s="838"/>
      <c r="S2838" s="838"/>
      <c r="U2838" s="371"/>
      <c r="Y2838" s="371" t="s">
        <v>99</v>
      </c>
      <c r="Z2838" s="837">
        <f t="shared" si="59"/>
        <v>0.87989999999996915</v>
      </c>
    </row>
    <row r="2839" spans="12:26" s="292" customFormat="1" x14ac:dyDescent="0.2">
      <c r="L2839" s="279"/>
      <c r="M2839" s="279"/>
      <c r="N2839" s="279"/>
      <c r="O2839" s="279"/>
      <c r="P2839" s="838"/>
      <c r="Q2839" s="838"/>
      <c r="R2839" s="838"/>
      <c r="S2839" s="838"/>
      <c r="U2839" s="371"/>
      <c r="Y2839" s="371" t="s">
        <v>99</v>
      </c>
      <c r="Z2839" s="837">
        <f t="shared" si="59"/>
        <v>0.87999999999996914</v>
      </c>
    </row>
    <row r="2840" spans="12:26" s="292" customFormat="1" x14ac:dyDescent="0.2">
      <c r="L2840" s="279"/>
      <c r="M2840" s="279"/>
      <c r="N2840" s="279"/>
      <c r="O2840" s="279"/>
      <c r="P2840" s="838"/>
      <c r="Q2840" s="838"/>
      <c r="R2840" s="838"/>
      <c r="S2840" s="838"/>
      <c r="U2840" s="371"/>
      <c r="Y2840" s="371" t="s">
        <v>99</v>
      </c>
      <c r="Z2840" s="837">
        <f t="shared" si="59"/>
        <v>0.88009999999996913</v>
      </c>
    </row>
    <row r="2841" spans="12:26" s="292" customFormat="1" x14ac:dyDescent="0.2">
      <c r="L2841" s="279"/>
      <c r="M2841" s="279"/>
      <c r="N2841" s="279"/>
      <c r="O2841" s="279"/>
      <c r="P2841" s="838"/>
      <c r="Q2841" s="838"/>
      <c r="R2841" s="838"/>
      <c r="S2841" s="838"/>
      <c r="U2841" s="371"/>
      <c r="Y2841" s="371" t="s">
        <v>99</v>
      </c>
      <c r="Z2841" s="837">
        <f t="shared" si="59"/>
        <v>0.88019999999996912</v>
      </c>
    </row>
    <row r="2842" spans="12:26" s="292" customFormat="1" x14ac:dyDescent="0.2">
      <c r="L2842" s="279"/>
      <c r="M2842" s="279"/>
      <c r="N2842" s="279"/>
      <c r="O2842" s="279"/>
      <c r="P2842" s="838"/>
      <c r="Q2842" s="838"/>
      <c r="R2842" s="838"/>
      <c r="S2842" s="838"/>
      <c r="U2842" s="371"/>
      <c r="Y2842" s="371" t="s">
        <v>99</v>
      </c>
      <c r="Z2842" s="837">
        <f t="shared" si="59"/>
        <v>0.88029999999996911</v>
      </c>
    </row>
    <row r="2843" spans="12:26" s="292" customFormat="1" x14ac:dyDescent="0.2">
      <c r="L2843" s="279"/>
      <c r="M2843" s="279"/>
      <c r="N2843" s="279"/>
      <c r="O2843" s="279"/>
      <c r="P2843" s="838"/>
      <c r="Q2843" s="838"/>
      <c r="R2843" s="838"/>
      <c r="S2843" s="838"/>
      <c r="U2843" s="371"/>
      <c r="Y2843" s="371" t="s">
        <v>99</v>
      </c>
      <c r="Z2843" s="837">
        <f t="shared" si="59"/>
        <v>0.8803999999999691</v>
      </c>
    </row>
    <row r="2844" spans="12:26" s="292" customFormat="1" x14ac:dyDescent="0.2">
      <c r="L2844" s="279"/>
      <c r="M2844" s="279"/>
      <c r="N2844" s="279"/>
      <c r="O2844" s="279"/>
      <c r="P2844" s="838"/>
      <c r="Q2844" s="838"/>
      <c r="R2844" s="838"/>
      <c r="S2844" s="838"/>
      <c r="U2844" s="371"/>
      <c r="Y2844" s="371" t="s">
        <v>99</v>
      </c>
      <c r="Z2844" s="837">
        <f t="shared" si="59"/>
        <v>0.88049999999996909</v>
      </c>
    </row>
    <row r="2845" spans="12:26" s="292" customFormat="1" x14ac:dyDescent="0.2">
      <c r="L2845" s="279"/>
      <c r="M2845" s="279"/>
      <c r="N2845" s="279"/>
      <c r="O2845" s="279"/>
      <c r="P2845" s="838"/>
      <c r="Q2845" s="838"/>
      <c r="R2845" s="838"/>
      <c r="S2845" s="838"/>
      <c r="U2845" s="371"/>
      <c r="Y2845" s="371" t="s">
        <v>99</v>
      </c>
      <c r="Z2845" s="837">
        <f t="shared" si="59"/>
        <v>0.88059999999996907</v>
      </c>
    </row>
    <row r="2846" spans="12:26" s="292" customFormat="1" x14ac:dyDescent="0.2">
      <c r="L2846" s="279"/>
      <c r="M2846" s="279"/>
      <c r="N2846" s="279"/>
      <c r="O2846" s="279"/>
      <c r="P2846" s="838"/>
      <c r="Q2846" s="838"/>
      <c r="R2846" s="838"/>
      <c r="S2846" s="838"/>
      <c r="U2846" s="371"/>
      <c r="Y2846" s="371" t="s">
        <v>99</v>
      </c>
      <c r="Z2846" s="837">
        <f t="shared" si="59"/>
        <v>0.88069999999996906</v>
      </c>
    </row>
    <row r="2847" spans="12:26" s="292" customFormat="1" x14ac:dyDescent="0.2">
      <c r="L2847" s="279"/>
      <c r="M2847" s="279"/>
      <c r="N2847" s="279"/>
      <c r="O2847" s="279"/>
      <c r="P2847" s="838"/>
      <c r="Q2847" s="838"/>
      <c r="R2847" s="838"/>
      <c r="S2847" s="838"/>
      <c r="U2847" s="371"/>
      <c r="Y2847" s="371" t="s">
        <v>99</v>
      </c>
      <c r="Z2847" s="837">
        <f t="shared" si="59"/>
        <v>0.88079999999996905</v>
      </c>
    </row>
    <row r="2848" spans="12:26" s="292" customFormat="1" x14ac:dyDescent="0.2">
      <c r="L2848" s="279"/>
      <c r="M2848" s="279"/>
      <c r="N2848" s="279"/>
      <c r="O2848" s="279"/>
      <c r="P2848" s="838"/>
      <c r="Q2848" s="838"/>
      <c r="R2848" s="838"/>
      <c r="S2848" s="838"/>
      <c r="U2848" s="371"/>
      <c r="Y2848" s="371" t="s">
        <v>99</v>
      </c>
      <c r="Z2848" s="837">
        <f t="shared" si="59"/>
        <v>0.88089999999996904</v>
      </c>
    </row>
    <row r="2849" spans="12:26" s="292" customFormat="1" x14ac:dyDescent="0.2">
      <c r="L2849" s="279"/>
      <c r="M2849" s="279"/>
      <c r="N2849" s="279"/>
      <c r="O2849" s="279"/>
      <c r="P2849" s="838"/>
      <c r="Q2849" s="838"/>
      <c r="R2849" s="838"/>
      <c r="S2849" s="838"/>
      <c r="U2849" s="371"/>
      <c r="Y2849" s="371" t="s">
        <v>99</v>
      </c>
      <c r="Z2849" s="837">
        <f t="shared" si="59"/>
        <v>0.88099999999996903</v>
      </c>
    </row>
    <row r="2850" spans="12:26" s="292" customFormat="1" x14ac:dyDescent="0.2">
      <c r="L2850" s="279"/>
      <c r="M2850" s="279"/>
      <c r="N2850" s="279"/>
      <c r="O2850" s="279"/>
      <c r="P2850" s="838"/>
      <c r="Q2850" s="838"/>
      <c r="R2850" s="838"/>
      <c r="S2850" s="838"/>
      <c r="U2850" s="371"/>
      <c r="Y2850" s="371" t="s">
        <v>99</v>
      </c>
      <c r="Z2850" s="837">
        <f t="shared" si="59"/>
        <v>0.88109999999996902</v>
      </c>
    </row>
    <row r="2851" spans="12:26" s="292" customFormat="1" x14ac:dyDescent="0.2">
      <c r="L2851" s="279"/>
      <c r="M2851" s="279"/>
      <c r="N2851" s="279"/>
      <c r="O2851" s="279"/>
      <c r="P2851" s="838"/>
      <c r="Q2851" s="838"/>
      <c r="R2851" s="838"/>
      <c r="S2851" s="838"/>
      <c r="U2851" s="371"/>
      <c r="Y2851" s="371" t="s">
        <v>99</v>
      </c>
      <c r="Z2851" s="837">
        <f t="shared" si="59"/>
        <v>0.88119999999996901</v>
      </c>
    </row>
    <row r="2852" spans="12:26" s="292" customFormat="1" x14ac:dyDescent="0.2">
      <c r="L2852" s="279"/>
      <c r="M2852" s="279"/>
      <c r="N2852" s="279"/>
      <c r="O2852" s="279"/>
      <c r="P2852" s="838"/>
      <c r="Q2852" s="838"/>
      <c r="R2852" s="838"/>
      <c r="S2852" s="838"/>
      <c r="U2852" s="371"/>
      <c r="Y2852" s="371" t="s">
        <v>99</v>
      </c>
      <c r="Z2852" s="837">
        <f t="shared" si="59"/>
        <v>0.881299999999969</v>
      </c>
    </row>
    <row r="2853" spans="12:26" s="292" customFormat="1" x14ac:dyDescent="0.2">
      <c r="L2853" s="279"/>
      <c r="M2853" s="279"/>
      <c r="N2853" s="279"/>
      <c r="O2853" s="279"/>
      <c r="P2853" s="838"/>
      <c r="Q2853" s="838"/>
      <c r="R2853" s="838"/>
      <c r="S2853" s="838"/>
      <c r="U2853" s="371"/>
      <c r="Y2853" s="371" t="s">
        <v>99</v>
      </c>
      <c r="Z2853" s="837">
        <f t="shared" si="59"/>
        <v>0.88139999999996899</v>
      </c>
    </row>
    <row r="2854" spans="12:26" s="292" customFormat="1" x14ac:dyDescent="0.2">
      <c r="L2854" s="279"/>
      <c r="M2854" s="279"/>
      <c r="N2854" s="279"/>
      <c r="O2854" s="279"/>
      <c r="P2854" s="838"/>
      <c r="Q2854" s="838"/>
      <c r="R2854" s="838"/>
      <c r="S2854" s="838"/>
      <c r="U2854" s="371"/>
      <c r="Y2854" s="371" t="s">
        <v>99</v>
      </c>
      <c r="Z2854" s="837">
        <f t="shared" si="59"/>
        <v>0.88149999999996898</v>
      </c>
    </row>
    <row r="2855" spans="12:26" s="292" customFormat="1" x14ac:dyDescent="0.2">
      <c r="L2855" s="279"/>
      <c r="M2855" s="279"/>
      <c r="N2855" s="279"/>
      <c r="O2855" s="279"/>
      <c r="P2855" s="838"/>
      <c r="Q2855" s="838"/>
      <c r="R2855" s="838"/>
      <c r="S2855" s="838"/>
      <c r="U2855" s="371"/>
      <c r="Y2855" s="371" t="s">
        <v>99</v>
      </c>
      <c r="Z2855" s="837">
        <f t="shared" si="59"/>
        <v>0.88159999999996896</v>
      </c>
    </row>
    <row r="2856" spans="12:26" s="292" customFormat="1" x14ac:dyDescent="0.2">
      <c r="L2856" s="279"/>
      <c r="M2856" s="279"/>
      <c r="N2856" s="279"/>
      <c r="O2856" s="279"/>
      <c r="P2856" s="838"/>
      <c r="Q2856" s="838"/>
      <c r="R2856" s="838"/>
      <c r="S2856" s="838"/>
      <c r="U2856" s="371"/>
      <c r="Y2856" s="371" t="s">
        <v>99</v>
      </c>
      <c r="Z2856" s="837">
        <f t="shared" si="59"/>
        <v>0.88169999999996895</v>
      </c>
    </row>
    <row r="2857" spans="12:26" s="292" customFormat="1" x14ac:dyDescent="0.2">
      <c r="L2857" s="279"/>
      <c r="M2857" s="279"/>
      <c r="N2857" s="279"/>
      <c r="O2857" s="279"/>
      <c r="P2857" s="838"/>
      <c r="Q2857" s="838"/>
      <c r="R2857" s="838"/>
      <c r="S2857" s="838"/>
      <c r="U2857" s="371"/>
      <c r="Y2857" s="371" t="s">
        <v>99</v>
      </c>
      <c r="Z2857" s="837">
        <f t="shared" ref="Z2857:Z2920" si="60">SUM(Z2856+0.01%)</f>
        <v>0.88179999999996894</v>
      </c>
    </row>
    <row r="2858" spans="12:26" s="292" customFormat="1" x14ac:dyDescent="0.2">
      <c r="L2858" s="279"/>
      <c r="M2858" s="279"/>
      <c r="N2858" s="279"/>
      <c r="O2858" s="279"/>
      <c r="P2858" s="838"/>
      <c r="Q2858" s="838"/>
      <c r="R2858" s="838"/>
      <c r="S2858" s="838"/>
      <c r="U2858" s="371"/>
      <c r="Y2858" s="371" t="s">
        <v>99</v>
      </c>
      <c r="Z2858" s="837">
        <f t="shared" si="60"/>
        <v>0.88189999999996893</v>
      </c>
    </row>
    <row r="2859" spans="12:26" s="292" customFormat="1" x14ac:dyDescent="0.2">
      <c r="L2859" s="279"/>
      <c r="M2859" s="279"/>
      <c r="N2859" s="279"/>
      <c r="O2859" s="279"/>
      <c r="P2859" s="838"/>
      <c r="Q2859" s="838"/>
      <c r="R2859" s="838"/>
      <c r="S2859" s="838"/>
      <c r="U2859" s="371"/>
      <c r="Y2859" s="371" t="s">
        <v>99</v>
      </c>
      <c r="Z2859" s="837">
        <f t="shared" si="60"/>
        <v>0.88199999999996892</v>
      </c>
    </row>
    <row r="2860" spans="12:26" s="292" customFormat="1" x14ac:dyDescent="0.2">
      <c r="L2860" s="279"/>
      <c r="M2860" s="279"/>
      <c r="N2860" s="279"/>
      <c r="O2860" s="279"/>
      <c r="P2860" s="838"/>
      <c r="Q2860" s="838"/>
      <c r="R2860" s="838"/>
      <c r="S2860" s="838"/>
      <c r="U2860" s="371"/>
      <c r="Y2860" s="371" t="s">
        <v>99</v>
      </c>
      <c r="Z2860" s="837">
        <f t="shared" si="60"/>
        <v>0.88209999999996891</v>
      </c>
    </row>
    <row r="2861" spans="12:26" s="292" customFormat="1" x14ac:dyDescent="0.2">
      <c r="L2861" s="279"/>
      <c r="M2861" s="279"/>
      <c r="N2861" s="279"/>
      <c r="O2861" s="279"/>
      <c r="P2861" s="838"/>
      <c r="Q2861" s="838"/>
      <c r="R2861" s="838"/>
      <c r="S2861" s="838"/>
      <c r="U2861" s="371"/>
      <c r="Y2861" s="839" t="s">
        <v>99</v>
      </c>
      <c r="Z2861" s="840">
        <f t="shared" si="60"/>
        <v>0.8821999999999689</v>
      </c>
    </row>
    <row r="2862" spans="12:26" s="292" customFormat="1" x14ac:dyDescent="0.2">
      <c r="L2862" s="279"/>
      <c r="M2862" s="279"/>
      <c r="N2862" s="279"/>
      <c r="O2862" s="279"/>
      <c r="P2862" s="838"/>
      <c r="Q2862" s="838"/>
      <c r="R2862" s="838"/>
      <c r="S2862" s="838"/>
      <c r="U2862" s="371"/>
      <c r="Y2862" s="839" t="s">
        <v>99</v>
      </c>
      <c r="Z2862" s="840">
        <f t="shared" si="60"/>
        <v>0.88229999999996889</v>
      </c>
    </row>
    <row r="2863" spans="12:26" s="292" customFormat="1" x14ac:dyDescent="0.2">
      <c r="L2863" s="279"/>
      <c r="M2863" s="279"/>
      <c r="N2863" s="279"/>
      <c r="O2863" s="279"/>
      <c r="P2863" s="838"/>
      <c r="Q2863" s="838"/>
      <c r="R2863" s="838"/>
      <c r="S2863" s="838"/>
      <c r="U2863" s="371"/>
      <c r="Y2863" s="839" t="s">
        <v>99</v>
      </c>
      <c r="Z2863" s="840">
        <f t="shared" si="60"/>
        <v>0.88239999999996888</v>
      </c>
    </row>
    <row r="2864" spans="12:26" s="292" customFormat="1" x14ac:dyDescent="0.2">
      <c r="L2864" s="279"/>
      <c r="M2864" s="279"/>
      <c r="N2864" s="279"/>
      <c r="O2864" s="279"/>
      <c r="P2864" s="838"/>
      <c r="Q2864" s="838"/>
      <c r="R2864" s="838"/>
      <c r="S2864" s="838"/>
      <c r="U2864" s="371"/>
      <c r="Y2864" s="839" t="s">
        <v>99</v>
      </c>
      <c r="Z2864" s="840">
        <f t="shared" si="60"/>
        <v>0.88249999999996886</v>
      </c>
    </row>
    <row r="2865" spans="12:26" s="292" customFormat="1" x14ac:dyDescent="0.2">
      <c r="L2865" s="279"/>
      <c r="M2865" s="279"/>
      <c r="N2865" s="279"/>
      <c r="O2865" s="279"/>
      <c r="P2865" s="838"/>
      <c r="Q2865" s="838"/>
      <c r="R2865" s="838"/>
      <c r="S2865" s="838"/>
      <c r="U2865" s="371"/>
      <c r="Y2865" s="839" t="s">
        <v>99</v>
      </c>
      <c r="Z2865" s="840">
        <f t="shared" si="60"/>
        <v>0.88259999999996885</v>
      </c>
    </row>
    <row r="2866" spans="12:26" s="292" customFormat="1" x14ac:dyDescent="0.2">
      <c r="L2866" s="279"/>
      <c r="M2866" s="279"/>
      <c r="N2866" s="279"/>
      <c r="O2866" s="279"/>
      <c r="P2866" s="838"/>
      <c r="Q2866" s="838"/>
      <c r="R2866" s="838"/>
      <c r="S2866" s="838"/>
      <c r="U2866" s="371"/>
      <c r="Y2866" s="839" t="s">
        <v>99</v>
      </c>
      <c r="Z2866" s="840">
        <f t="shared" si="60"/>
        <v>0.88269999999996884</v>
      </c>
    </row>
    <row r="2867" spans="12:26" s="292" customFormat="1" x14ac:dyDescent="0.2">
      <c r="L2867" s="279"/>
      <c r="M2867" s="279"/>
      <c r="N2867" s="279"/>
      <c r="O2867" s="279"/>
      <c r="P2867" s="838"/>
      <c r="Q2867" s="838"/>
      <c r="R2867" s="838"/>
      <c r="S2867" s="838"/>
      <c r="U2867" s="371"/>
      <c r="Y2867" s="839" t="s">
        <v>99</v>
      </c>
      <c r="Z2867" s="840">
        <f t="shared" si="60"/>
        <v>0.88279999999996883</v>
      </c>
    </row>
    <row r="2868" spans="12:26" s="292" customFormat="1" x14ac:dyDescent="0.2">
      <c r="L2868" s="279"/>
      <c r="M2868" s="279"/>
      <c r="N2868" s="279"/>
      <c r="O2868" s="279"/>
      <c r="P2868" s="838"/>
      <c r="Q2868" s="838"/>
      <c r="R2868" s="838"/>
      <c r="S2868" s="838"/>
      <c r="U2868" s="371"/>
      <c r="Y2868" s="839" t="s">
        <v>99</v>
      </c>
      <c r="Z2868" s="840">
        <f t="shared" si="60"/>
        <v>0.88289999999996882</v>
      </c>
    </row>
    <row r="2869" spans="12:26" s="292" customFormat="1" x14ac:dyDescent="0.2">
      <c r="L2869" s="279"/>
      <c r="M2869" s="279"/>
      <c r="N2869" s="279"/>
      <c r="O2869" s="279"/>
      <c r="P2869" s="838"/>
      <c r="Q2869" s="838"/>
      <c r="R2869" s="838"/>
      <c r="S2869" s="838"/>
      <c r="U2869" s="371"/>
      <c r="Y2869" s="839" t="s">
        <v>99</v>
      </c>
      <c r="Z2869" s="840">
        <f t="shared" si="60"/>
        <v>0.88299999999996881</v>
      </c>
    </row>
    <row r="2870" spans="12:26" s="292" customFormat="1" x14ac:dyDescent="0.2">
      <c r="L2870" s="279"/>
      <c r="M2870" s="279"/>
      <c r="N2870" s="279"/>
      <c r="O2870" s="279"/>
      <c r="P2870" s="838"/>
      <c r="Q2870" s="838"/>
      <c r="R2870" s="838"/>
      <c r="S2870" s="838"/>
      <c r="U2870" s="371"/>
      <c r="Y2870" s="839" t="s">
        <v>99</v>
      </c>
      <c r="Z2870" s="840">
        <f t="shared" si="60"/>
        <v>0.8830999999999688</v>
      </c>
    </row>
    <row r="2871" spans="12:26" s="292" customFormat="1" x14ac:dyDescent="0.2">
      <c r="L2871" s="279"/>
      <c r="M2871" s="279"/>
      <c r="N2871" s="279"/>
      <c r="O2871" s="279"/>
      <c r="P2871" s="838"/>
      <c r="Q2871" s="838"/>
      <c r="R2871" s="838"/>
      <c r="S2871" s="838"/>
      <c r="U2871" s="371"/>
      <c r="Y2871" s="839" t="s">
        <v>99</v>
      </c>
      <c r="Z2871" s="840">
        <f t="shared" si="60"/>
        <v>0.88319999999996879</v>
      </c>
    </row>
    <row r="2872" spans="12:26" s="292" customFormat="1" x14ac:dyDescent="0.2">
      <c r="L2872" s="279"/>
      <c r="M2872" s="279"/>
      <c r="N2872" s="279"/>
      <c r="O2872" s="279"/>
      <c r="P2872" s="838"/>
      <c r="Q2872" s="838"/>
      <c r="R2872" s="838"/>
      <c r="S2872" s="838"/>
      <c r="U2872" s="371"/>
      <c r="Y2872" s="839" t="s">
        <v>99</v>
      </c>
      <c r="Z2872" s="840">
        <f t="shared" si="60"/>
        <v>0.88329999999996878</v>
      </c>
    </row>
    <row r="2873" spans="12:26" s="292" customFormat="1" x14ac:dyDescent="0.2">
      <c r="L2873" s="279"/>
      <c r="M2873" s="279"/>
      <c r="N2873" s="279"/>
      <c r="O2873" s="279"/>
      <c r="P2873" s="838"/>
      <c r="Q2873" s="838"/>
      <c r="R2873" s="838"/>
      <c r="S2873" s="838"/>
      <c r="U2873" s="371"/>
      <c r="Y2873" s="839" t="s">
        <v>99</v>
      </c>
      <c r="Z2873" s="840">
        <f t="shared" si="60"/>
        <v>0.88339999999996877</v>
      </c>
    </row>
    <row r="2874" spans="12:26" s="292" customFormat="1" x14ac:dyDescent="0.2">
      <c r="L2874" s="279"/>
      <c r="M2874" s="279"/>
      <c r="N2874" s="279"/>
      <c r="O2874" s="279"/>
      <c r="P2874" s="838"/>
      <c r="Q2874" s="838"/>
      <c r="R2874" s="838"/>
      <c r="S2874" s="838"/>
      <c r="U2874" s="371"/>
      <c r="Y2874" s="839" t="s">
        <v>99</v>
      </c>
      <c r="Z2874" s="840">
        <f t="shared" si="60"/>
        <v>0.88349999999996875</v>
      </c>
    </row>
    <row r="2875" spans="12:26" s="292" customFormat="1" x14ac:dyDescent="0.2">
      <c r="L2875" s="279"/>
      <c r="M2875" s="279"/>
      <c r="N2875" s="279"/>
      <c r="O2875" s="279"/>
      <c r="P2875" s="838"/>
      <c r="Q2875" s="838"/>
      <c r="R2875" s="838"/>
      <c r="S2875" s="838"/>
      <c r="U2875" s="371"/>
      <c r="Y2875" s="839" t="s">
        <v>99</v>
      </c>
      <c r="Z2875" s="840">
        <f t="shared" si="60"/>
        <v>0.88359999999996874</v>
      </c>
    </row>
    <row r="2876" spans="12:26" s="292" customFormat="1" x14ac:dyDescent="0.2">
      <c r="L2876" s="279"/>
      <c r="M2876" s="279"/>
      <c r="N2876" s="279"/>
      <c r="O2876" s="279"/>
      <c r="P2876" s="838"/>
      <c r="Q2876" s="838"/>
      <c r="R2876" s="838"/>
      <c r="S2876" s="838"/>
      <c r="U2876" s="371"/>
      <c r="Y2876" s="839" t="s">
        <v>99</v>
      </c>
      <c r="Z2876" s="840">
        <f t="shared" si="60"/>
        <v>0.88369999999996873</v>
      </c>
    </row>
    <row r="2877" spans="12:26" s="292" customFormat="1" x14ac:dyDescent="0.2">
      <c r="L2877" s="279"/>
      <c r="M2877" s="279"/>
      <c r="N2877" s="279"/>
      <c r="O2877" s="279"/>
      <c r="P2877" s="838"/>
      <c r="Q2877" s="838"/>
      <c r="R2877" s="838"/>
      <c r="S2877" s="838"/>
      <c r="U2877" s="371"/>
      <c r="Y2877" s="839" t="s">
        <v>99</v>
      </c>
      <c r="Z2877" s="840">
        <f t="shared" si="60"/>
        <v>0.88379999999996872</v>
      </c>
    </row>
    <row r="2878" spans="12:26" s="292" customFormat="1" x14ac:dyDescent="0.2">
      <c r="L2878" s="279"/>
      <c r="M2878" s="279"/>
      <c r="N2878" s="279"/>
      <c r="O2878" s="279"/>
      <c r="P2878" s="838"/>
      <c r="Q2878" s="838"/>
      <c r="R2878" s="838"/>
      <c r="S2878" s="838"/>
      <c r="U2878" s="371"/>
      <c r="Y2878" s="839" t="s">
        <v>99</v>
      </c>
      <c r="Z2878" s="840">
        <f t="shared" si="60"/>
        <v>0.88389999999996871</v>
      </c>
    </row>
    <row r="2879" spans="12:26" s="292" customFormat="1" x14ac:dyDescent="0.2">
      <c r="L2879" s="279"/>
      <c r="M2879" s="279"/>
      <c r="N2879" s="279"/>
      <c r="O2879" s="279"/>
      <c r="P2879" s="838"/>
      <c r="Q2879" s="838"/>
      <c r="R2879" s="838"/>
      <c r="S2879" s="838"/>
      <c r="U2879" s="371"/>
      <c r="Y2879" s="839" t="s">
        <v>99</v>
      </c>
      <c r="Z2879" s="840">
        <f t="shared" si="60"/>
        <v>0.8839999999999687</v>
      </c>
    </row>
    <row r="2880" spans="12:26" s="292" customFormat="1" x14ac:dyDescent="0.2">
      <c r="L2880" s="279"/>
      <c r="M2880" s="279"/>
      <c r="N2880" s="279"/>
      <c r="O2880" s="279"/>
      <c r="P2880" s="838"/>
      <c r="Q2880" s="838"/>
      <c r="R2880" s="838"/>
      <c r="S2880" s="838"/>
      <c r="U2880" s="371"/>
      <c r="Y2880" s="839" t="s">
        <v>99</v>
      </c>
      <c r="Z2880" s="840">
        <f t="shared" si="60"/>
        <v>0.88409999999996869</v>
      </c>
    </row>
    <row r="2881" spans="12:26" s="292" customFormat="1" x14ac:dyDescent="0.2">
      <c r="L2881" s="279"/>
      <c r="M2881" s="279"/>
      <c r="N2881" s="279"/>
      <c r="O2881" s="279"/>
      <c r="P2881" s="838"/>
      <c r="Q2881" s="838"/>
      <c r="R2881" s="838"/>
      <c r="S2881" s="838"/>
      <c r="U2881" s="371"/>
      <c r="Y2881" s="839" t="s">
        <v>99</v>
      </c>
      <c r="Z2881" s="840">
        <f t="shared" si="60"/>
        <v>0.88419999999996868</v>
      </c>
    </row>
    <row r="2882" spans="12:26" s="292" customFormat="1" x14ac:dyDescent="0.2">
      <c r="L2882" s="279"/>
      <c r="M2882" s="279"/>
      <c r="N2882" s="279"/>
      <c r="O2882" s="279"/>
      <c r="P2882" s="838"/>
      <c r="Q2882" s="838"/>
      <c r="R2882" s="838"/>
      <c r="S2882" s="838"/>
      <c r="U2882" s="371"/>
      <c r="Y2882" s="839" t="s">
        <v>99</v>
      </c>
      <c r="Z2882" s="840">
        <f t="shared" si="60"/>
        <v>0.88429999999996867</v>
      </c>
    </row>
    <row r="2883" spans="12:26" s="292" customFormat="1" x14ac:dyDescent="0.2">
      <c r="L2883" s="279"/>
      <c r="M2883" s="279"/>
      <c r="N2883" s="279"/>
      <c r="O2883" s="279"/>
      <c r="P2883" s="838"/>
      <c r="Q2883" s="838"/>
      <c r="R2883" s="838"/>
      <c r="S2883" s="838"/>
      <c r="U2883" s="371"/>
      <c r="Y2883" s="839" t="s">
        <v>99</v>
      </c>
      <c r="Z2883" s="840">
        <f t="shared" si="60"/>
        <v>0.88439999999996866</v>
      </c>
    </row>
    <row r="2884" spans="12:26" s="292" customFormat="1" x14ac:dyDescent="0.2">
      <c r="L2884" s="279"/>
      <c r="M2884" s="279"/>
      <c r="N2884" s="279"/>
      <c r="O2884" s="279"/>
      <c r="P2884" s="838"/>
      <c r="Q2884" s="838"/>
      <c r="R2884" s="838"/>
      <c r="S2884" s="838"/>
      <c r="U2884" s="371"/>
      <c r="Y2884" s="839" t="s">
        <v>99</v>
      </c>
      <c r="Z2884" s="840">
        <f t="shared" si="60"/>
        <v>0.88449999999996864</v>
      </c>
    </row>
    <row r="2885" spans="12:26" s="292" customFormat="1" x14ac:dyDescent="0.2">
      <c r="L2885" s="279"/>
      <c r="M2885" s="279"/>
      <c r="N2885" s="279"/>
      <c r="O2885" s="279"/>
      <c r="P2885" s="838"/>
      <c r="Q2885" s="838"/>
      <c r="R2885" s="838"/>
      <c r="S2885" s="838"/>
      <c r="U2885" s="371"/>
      <c r="Y2885" s="839" t="s">
        <v>99</v>
      </c>
      <c r="Z2885" s="840">
        <f t="shared" si="60"/>
        <v>0.88459999999996863</v>
      </c>
    </row>
    <row r="2886" spans="12:26" s="292" customFormat="1" x14ac:dyDescent="0.2">
      <c r="L2886" s="279"/>
      <c r="M2886" s="279"/>
      <c r="N2886" s="279"/>
      <c r="O2886" s="279"/>
      <c r="P2886" s="838"/>
      <c r="Q2886" s="838"/>
      <c r="R2886" s="838"/>
      <c r="S2886" s="838"/>
      <c r="U2886" s="371"/>
      <c r="Y2886" s="839" t="s">
        <v>99</v>
      </c>
      <c r="Z2886" s="840">
        <f t="shared" si="60"/>
        <v>0.88469999999996862</v>
      </c>
    </row>
    <row r="2887" spans="12:26" s="292" customFormat="1" x14ac:dyDescent="0.2">
      <c r="L2887" s="279"/>
      <c r="M2887" s="279"/>
      <c r="N2887" s="279"/>
      <c r="O2887" s="279"/>
      <c r="P2887" s="838"/>
      <c r="Q2887" s="838"/>
      <c r="R2887" s="838"/>
      <c r="S2887" s="838"/>
      <c r="U2887" s="371"/>
      <c r="Y2887" s="839" t="s">
        <v>99</v>
      </c>
      <c r="Z2887" s="840">
        <f t="shared" si="60"/>
        <v>0.88479999999996861</v>
      </c>
    </row>
    <row r="2888" spans="12:26" s="292" customFormat="1" x14ac:dyDescent="0.2">
      <c r="L2888" s="279"/>
      <c r="M2888" s="279"/>
      <c r="N2888" s="279"/>
      <c r="O2888" s="279"/>
      <c r="P2888" s="838"/>
      <c r="Q2888" s="838"/>
      <c r="R2888" s="838"/>
      <c r="S2888" s="838"/>
      <c r="U2888" s="371"/>
      <c r="Y2888" s="839" t="s">
        <v>99</v>
      </c>
      <c r="Z2888" s="840">
        <f t="shared" si="60"/>
        <v>0.8848999999999686</v>
      </c>
    </row>
    <row r="2889" spans="12:26" s="292" customFormat="1" x14ac:dyDescent="0.2">
      <c r="L2889" s="279"/>
      <c r="M2889" s="279"/>
      <c r="N2889" s="279"/>
      <c r="O2889" s="279"/>
      <c r="P2889" s="838"/>
      <c r="Q2889" s="838"/>
      <c r="R2889" s="838"/>
      <c r="S2889" s="838"/>
      <c r="U2889" s="371"/>
      <c r="Y2889" s="839" t="s">
        <v>99</v>
      </c>
      <c r="Z2889" s="840">
        <f t="shared" si="60"/>
        <v>0.88499999999996859</v>
      </c>
    </row>
    <row r="2890" spans="12:26" s="292" customFormat="1" x14ac:dyDescent="0.2">
      <c r="L2890" s="279"/>
      <c r="M2890" s="279"/>
      <c r="N2890" s="279"/>
      <c r="O2890" s="279"/>
      <c r="P2890" s="838"/>
      <c r="Q2890" s="838"/>
      <c r="R2890" s="838"/>
      <c r="S2890" s="838"/>
      <c r="U2890" s="371"/>
      <c r="Y2890" s="839" t="s">
        <v>99</v>
      </c>
      <c r="Z2890" s="840">
        <f t="shared" si="60"/>
        <v>0.88509999999996858</v>
      </c>
    </row>
    <row r="2891" spans="12:26" s="292" customFormat="1" x14ac:dyDescent="0.2">
      <c r="L2891" s="279"/>
      <c r="M2891" s="279"/>
      <c r="N2891" s="279"/>
      <c r="O2891" s="279"/>
      <c r="P2891" s="838"/>
      <c r="Q2891" s="838"/>
      <c r="R2891" s="838"/>
      <c r="S2891" s="838"/>
      <c r="U2891" s="371"/>
      <c r="Y2891" s="839" t="s">
        <v>99</v>
      </c>
      <c r="Z2891" s="840">
        <f t="shared" si="60"/>
        <v>0.88519999999996857</v>
      </c>
    </row>
    <row r="2892" spans="12:26" s="292" customFormat="1" x14ac:dyDescent="0.2">
      <c r="L2892" s="279"/>
      <c r="M2892" s="279"/>
      <c r="N2892" s="279"/>
      <c r="O2892" s="279"/>
      <c r="P2892" s="838"/>
      <c r="Q2892" s="838"/>
      <c r="R2892" s="838"/>
      <c r="S2892" s="838"/>
      <c r="U2892" s="371"/>
      <c r="Y2892" s="839" t="s">
        <v>99</v>
      </c>
      <c r="Z2892" s="840">
        <f t="shared" si="60"/>
        <v>0.88529999999996856</v>
      </c>
    </row>
    <row r="2893" spans="12:26" s="292" customFormat="1" x14ac:dyDescent="0.2">
      <c r="L2893" s="279"/>
      <c r="M2893" s="279"/>
      <c r="N2893" s="279"/>
      <c r="O2893" s="279"/>
      <c r="P2893" s="838"/>
      <c r="Q2893" s="838"/>
      <c r="R2893" s="838"/>
      <c r="S2893" s="838"/>
      <c r="U2893" s="371"/>
      <c r="Y2893" s="839" t="s">
        <v>99</v>
      </c>
      <c r="Z2893" s="840">
        <f t="shared" si="60"/>
        <v>0.88539999999996855</v>
      </c>
    </row>
    <row r="2894" spans="12:26" s="292" customFormat="1" x14ac:dyDescent="0.2">
      <c r="L2894" s="279"/>
      <c r="M2894" s="279"/>
      <c r="N2894" s="279"/>
      <c r="O2894" s="279"/>
      <c r="P2894" s="838"/>
      <c r="Q2894" s="838"/>
      <c r="R2894" s="838"/>
      <c r="S2894" s="838"/>
      <c r="U2894" s="371"/>
      <c r="Y2894" s="839" t="s">
        <v>99</v>
      </c>
      <c r="Z2894" s="840">
        <f t="shared" si="60"/>
        <v>0.88549999999996853</v>
      </c>
    </row>
    <row r="2895" spans="12:26" s="292" customFormat="1" x14ac:dyDescent="0.2">
      <c r="L2895" s="279"/>
      <c r="M2895" s="279"/>
      <c r="N2895" s="279"/>
      <c r="O2895" s="279"/>
      <c r="P2895" s="838"/>
      <c r="Q2895" s="838"/>
      <c r="R2895" s="838"/>
      <c r="S2895" s="838"/>
      <c r="U2895" s="371"/>
      <c r="Y2895" s="839" t="s">
        <v>99</v>
      </c>
      <c r="Z2895" s="840">
        <f t="shared" si="60"/>
        <v>0.88559999999996852</v>
      </c>
    </row>
    <row r="2896" spans="12:26" s="292" customFormat="1" x14ac:dyDescent="0.2">
      <c r="L2896" s="279"/>
      <c r="M2896" s="279"/>
      <c r="N2896" s="279"/>
      <c r="O2896" s="279"/>
      <c r="P2896" s="838"/>
      <c r="Q2896" s="838"/>
      <c r="R2896" s="838"/>
      <c r="S2896" s="838"/>
      <c r="U2896" s="371"/>
      <c r="Y2896" s="839" t="s">
        <v>99</v>
      </c>
      <c r="Z2896" s="840">
        <f t="shared" si="60"/>
        <v>0.88569999999996851</v>
      </c>
    </row>
    <row r="2897" spans="12:26" s="292" customFormat="1" x14ac:dyDescent="0.2">
      <c r="L2897" s="279"/>
      <c r="M2897" s="279"/>
      <c r="N2897" s="279"/>
      <c r="O2897" s="279"/>
      <c r="P2897" s="838"/>
      <c r="Q2897" s="838"/>
      <c r="R2897" s="838"/>
      <c r="S2897" s="838"/>
      <c r="U2897" s="371"/>
      <c r="Y2897" s="839" t="s">
        <v>99</v>
      </c>
      <c r="Z2897" s="840">
        <f t="shared" si="60"/>
        <v>0.8857999999999685</v>
      </c>
    </row>
    <row r="2898" spans="12:26" s="292" customFormat="1" x14ac:dyDescent="0.2">
      <c r="L2898" s="279"/>
      <c r="M2898" s="279"/>
      <c r="N2898" s="279"/>
      <c r="O2898" s="279"/>
      <c r="P2898" s="838"/>
      <c r="Q2898" s="838"/>
      <c r="R2898" s="838"/>
      <c r="S2898" s="838"/>
      <c r="U2898" s="371"/>
      <c r="Y2898" s="839" t="s">
        <v>99</v>
      </c>
      <c r="Z2898" s="840">
        <f t="shared" si="60"/>
        <v>0.88589999999996849</v>
      </c>
    </row>
    <row r="2899" spans="12:26" s="292" customFormat="1" x14ac:dyDescent="0.2">
      <c r="L2899" s="279"/>
      <c r="M2899" s="279"/>
      <c r="N2899" s="279"/>
      <c r="O2899" s="279"/>
      <c r="P2899" s="838"/>
      <c r="Q2899" s="838"/>
      <c r="R2899" s="838"/>
      <c r="S2899" s="838"/>
      <c r="U2899" s="371"/>
      <c r="Y2899" s="839" t="s">
        <v>99</v>
      </c>
      <c r="Z2899" s="840">
        <f t="shared" si="60"/>
        <v>0.88599999999996848</v>
      </c>
    </row>
    <row r="2900" spans="12:26" s="292" customFormat="1" x14ac:dyDescent="0.2">
      <c r="L2900" s="279"/>
      <c r="M2900" s="279"/>
      <c r="N2900" s="279"/>
      <c r="O2900" s="279"/>
      <c r="P2900" s="838"/>
      <c r="Q2900" s="838"/>
      <c r="R2900" s="838"/>
      <c r="S2900" s="838"/>
      <c r="U2900" s="371"/>
      <c r="Y2900" s="839" t="s">
        <v>99</v>
      </c>
      <c r="Z2900" s="840">
        <f t="shared" si="60"/>
        <v>0.88609999999996847</v>
      </c>
    </row>
    <row r="2901" spans="12:26" s="292" customFormat="1" x14ac:dyDescent="0.2">
      <c r="L2901" s="279"/>
      <c r="M2901" s="279"/>
      <c r="N2901" s="279"/>
      <c r="O2901" s="279"/>
      <c r="P2901" s="838"/>
      <c r="Q2901" s="838"/>
      <c r="R2901" s="838"/>
      <c r="S2901" s="838"/>
      <c r="U2901" s="371"/>
      <c r="Y2901" s="839" t="s">
        <v>99</v>
      </c>
      <c r="Z2901" s="840">
        <f t="shared" si="60"/>
        <v>0.88619999999996846</v>
      </c>
    </row>
    <row r="2902" spans="12:26" s="292" customFormat="1" x14ac:dyDescent="0.2">
      <c r="L2902" s="279"/>
      <c r="M2902" s="279"/>
      <c r="N2902" s="279"/>
      <c r="O2902" s="279"/>
      <c r="P2902" s="838"/>
      <c r="Q2902" s="838"/>
      <c r="R2902" s="838"/>
      <c r="S2902" s="838"/>
      <c r="U2902" s="371"/>
      <c r="Y2902" s="839" t="s">
        <v>99</v>
      </c>
      <c r="Z2902" s="840">
        <f t="shared" si="60"/>
        <v>0.88629999999996845</v>
      </c>
    </row>
    <row r="2903" spans="12:26" s="292" customFormat="1" x14ac:dyDescent="0.2">
      <c r="L2903" s="279"/>
      <c r="M2903" s="279"/>
      <c r="N2903" s="279"/>
      <c r="O2903" s="279"/>
      <c r="P2903" s="838"/>
      <c r="Q2903" s="838"/>
      <c r="R2903" s="838"/>
      <c r="S2903" s="838"/>
      <c r="U2903" s="371"/>
      <c r="Y2903" s="839" t="s">
        <v>99</v>
      </c>
      <c r="Z2903" s="840">
        <f t="shared" si="60"/>
        <v>0.88639999999996844</v>
      </c>
    </row>
    <row r="2904" spans="12:26" s="292" customFormat="1" x14ac:dyDescent="0.2">
      <c r="L2904" s="279"/>
      <c r="M2904" s="279"/>
      <c r="N2904" s="279"/>
      <c r="O2904" s="279"/>
      <c r="P2904" s="838"/>
      <c r="Q2904" s="838"/>
      <c r="R2904" s="838"/>
      <c r="S2904" s="838"/>
      <c r="U2904" s="371"/>
      <c r="Y2904" s="839" t="s">
        <v>99</v>
      </c>
      <c r="Z2904" s="840">
        <f t="shared" si="60"/>
        <v>0.88649999999996842</v>
      </c>
    </row>
    <row r="2905" spans="12:26" s="292" customFormat="1" x14ac:dyDescent="0.2">
      <c r="L2905" s="279"/>
      <c r="M2905" s="279"/>
      <c r="N2905" s="279"/>
      <c r="O2905" s="279"/>
      <c r="P2905" s="838"/>
      <c r="Q2905" s="838"/>
      <c r="R2905" s="838"/>
      <c r="S2905" s="838"/>
      <c r="U2905" s="371"/>
      <c r="Y2905" s="839" t="s">
        <v>99</v>
      </c>
      <c r="Z2905" s="840">
        <f t="shared" si="60"/>
        <v>0.88659999999996841</v>
      </c>
    </row>
    <row r="2906" spans="12:26" s="292" customFormat="1" x14ac:dyDescent="0.2">
      <c r="L2906" s="279"/>
      <c r="M2906" s="279"/>
      <c r="N2906" s="279"/>
      <c r="O2906" s="279"/>
      <c r="P2906" s="838"/>
      <c r="Q2906" s="838"/>
      <c r="R2906" s="838"/>
      <c r="S2906" s="838"/>
      <c r="U2906" s="371"/>
      <c r="Y2906" s="839" t="s">
        <v>99</v>
      </c>
      <c r="Z2906" s="840">
        <f t="shared" si="60"/>
        <v>0.8866999999999684</v>
      </c>
    </row>
    <row r="2907" spans="12:26" s="292" customFormat="1" x14ac:dyDescent="0.2">
      <c r="L2907" s="279"/>
      <c r="M2907" s="279"/>
      <c r="N2907" s="279"/>
      <c r="O2907" s="279"/>
      <c r="P2907" s="838"/>
      <c r="Q2907" s="838"/>
      <c r="R2907" s="838"/>
      <c r="S2907" s="838"/>
      <c r="U2907" s="371"/>
      <c r="Y2907" s="839" t="s">
        <v>99</v>
      </c>
      <c r="Z2907" s="840">
        <f t="shared" si="60"/>
        <v>0.88679999999996839</v>
      </c>
    </row>
    <row r="2908" spans="12:26" s="292" customFormat="1" x14ac:dyDescent="0.2">
      <c r="L2908" s="279"/>
      <c r="M2908" s="279"/>
      <c r="N2908" s="279"/>
      <c r="O2908" s="279"/>
      <c r="P2908" s="838"/>
      <c r="Q2908" s="838"/>
      <c r="R2908" s="838"/>
      <c r="S2908" s="838"/>
      <c r="U2908" s="371"/>
      <c r="Y2908" s="839" t="s">
        <v>99</v>
      </c>
      <c r="Z2908" s="840">
        <f t="shared" si="60"/>
        <v>0.88689999999996838</v>
      </c>
    </row>
    <row r="2909" spans="12:26" s="292" customFormat="1" x14ac:dyDescent="0.2">
      <c r="L2909" s="279"/>
      <c r="M2909" s="279"/>
      <c r="N2909" s="279"/>
      <c r="O2909" s="279"/>
      <c r="P2909" s="838"/>
      <c r="Q2909" s="838"/>
      <c r="R2909" s="838"/>
      <c r="S2909" s="838"/>
      <c r="U2909" s="371"/>
      <c r="Y2909" s="839" t="s">
        <v>99</v>
      </c>
      <c r="Z2909" s="840">
        <f t="shared" si="60"/>
        <v>0.88699999999996837</v>
      </c>
    </row>
    <row r="2910" spans="12:26" s="292" customFormat="1" x14ac:dyDescent="0.2">
      <c r="L2910" s="279"/>
      <c r="M2910" s="279"/>
      <c r="N2910" s="279"/>
      <c r="O2910" s="279"/>
      <c r="P2910" s="838"/>
      <c r="Q2910" s="838"/>
      <c r="R2910" s="838"/>
      <c r="S2910" s="838"/>
      <c r="U2910" s="371"/>
      <c r="Y2910" s="839" t="s">
        <v>99</v>
      </c>
      <c r="Z2910" s="840">
        <f t="shared" si="60"/>
        <v>0.88709999999996836</v>
      </c>
    </row>
    <row r="2911" spans="12:26" s="292" customFormat="1" x14ac:dyDescent="0.2">
      <c r="L2911" s="279"/>
      <c r="M2911" s="279"/>
      <c r="N2911" s="279"/>
      <c r="O2911" s="279"/>
      <c r="P2911" s="838"/>
      <c r="Q2911" s="838"/>
      <c r="R2911" s="838"/>
      <c r="S2911" s="838"/>
      <c r="U2911" s="371"/>
      <c r="Y2911" s="839" t="s">
        <v>99</v>
      </c>
      <c r="Z2911" s="840">
        <f t="shared" si="60"/>
        <v>0.88719999999996835</v>
      </c>
    </row>
    <row r="2912" spans="12:26" s="292" customFormat="1" x14ac:dyDescent="0.2">
      <c r="L2912" s="279"/>
      <c r="M2912" s="279"/>
      <c r="N2912" s="279"/>
      <c r="O2912" s="279"/>
      <c r="P2912" s="838"/>
      <c r="Q2912" s="838"/>
      <c r="R2912" s="838"/>
      <c r="S2912" s="838"/>
      <c r="U2912" s="371"/>
      <c r="Y2912" s="839" t="s">
        <v>99</v>
      </c>
      <c r="Z2912" s="840">
        <f t="shared" si="60"/>
        <v>0.88729999999996834</v>
      </c>
    </row>
    <row r="2913" spans="12:26" s="292" customFormat="1" x14ac:dyDescent="0.2">
      <c r="L2913" s="279"/>
      <c r="M2913" s="279"/>
      <c r="N2913" s="279"/>
      <c r="O2913" s="279"/>
      <c r="P2913" s="838"/>
      <c r="Q2913" s="838"/>
      <c r="R2913" s="838"/>
      <c r="S2913" s="838"/>
      <c r="U2913" s="371"/>
      <c r="Y2913" s="839" t="s">
        <v>99</v>
      </c>
      <c r="Z2913" s="840">
        <f t="shared" si="60"/>
        <v>0.88739999999996833</v>
      </c>
    </row>
    <row r="2914" spans="12:26" s="292" customFormat="1" x14ac:dyDescent="0.2">
      <c r="L2914" s="279"/>
      <c r="M2914" s="279"/>
      <c r="N2914" s="279"/>
      <c r="O2914" s="279"/>
      <c r="P2914" s="838"/>
      <c r="Q2914" s="838"/>
      <c r="R2914" s="838"/>
      <c r="S2914" s="838"/>
      <c r="U2914" s="371"/>
      <c r="Y2914" s="839" t="s">
        <v>99</v>
      </c>
      <c r="Z2914" s="840">
        <f t="shared" si="60"/>
        <v>0.88749999999996831</v>
      </c>
    </row>
    <row r="2915" spans="12:26" s="292" customFormat="1" x14ac:dyDescent="0.2">
      <c r="L2915" s="279"/>
      <c r="M2915" s="279"/>
      <c r="N2915" s="279"/>
      <c r="O2915" s="279"/>
      <c r="P2915" s="838"/>
      <c r="Q2915" s="838"/>
      <c r="R2915" s="838"/>
      <c r="S2915" s="838"/>
      <c r="U2915" s="371"/>
      <c r="Y2915" s="839" t="s">
        <v>99</v>
      </c>
      <c r="Z2915" s="840">
        <f t="shared" si="60"/>
        <v>0.8875999999999683</v>
      </c>
    </row>
    <row r="2916" spans="12:26" s="292" customFormat="1" x14ac:dyDescent="0.2">
      <c r="L2916" s="279"/>
      <c r="M2916" s="279"/>
      <c r="N2916" s="279"/>
      <c r="O2916" s="279"/>
      <c r="P2916" s="838"/>
      <c r="Q2916" s="838"/>
      <c r="R2916" s="838"/>
      <c r="S2916" s="838"/>
      <c r="U2916" s="371"/>
      <c r="Y2916" s="839" t="s">
        <v>99</v>
      </c>
      <c r="Z2916" s="840">
        <f t="shared" si="60"/>
        <v>0.88769999999996829</v>
      </c>
    </row>
    <row r="2917" spans="12:26" s="292" customFormat="1" x14ac:dyDescent="0.2">
      <c r="L2917" s="279"/>
      <c r="M2917" s="279"/>
      <c r="N2917" s="279"/>
      <c r="O2917" s="279"/>
      <c r="P2917" s="838"/>
      <c r="Q2917" s="838"/>
      <c r="R2917" s="838"/>
      <c r="S2917" s="838"/>
      <c r="U2917" s="371"/>
      <c r="Y2917" s="839" t="s">
        <v>99</v>
      </c>
      <c r="Z2917" s="840">
        <f t="shared" si="60"/>
        <v>0.88779999999996828</v>
      </c>
    </row>
    <row r="2918" spans="12:26" s="292" customFormat="1" x14ac:dyDescent="0.2">
      <c r="L2918" s="279"/>
      <c r="M2918" s="279"/>
      <c r="N2918" s="279"/>
      <c r="O2918" s="279"/>
      <c r="P2918" s="838"/>
      <c r="Q2918" s="838"/>
      <c r="R2918" s="838"/>
      <c r="S2918" s="838"/>
      <c r="U2918" s="371"/>
      <c r="Y2918" s="839" t="s">
        <v>99</v>
      </c>
      <c r="Z2918" s="840">
        <f t="shared" si="60"/>
        <v>0.88789999999996827</v>
      </c>
    </row>
    <row r="2919" spans="12:26" s="292" customFormat="1" x14ac:dyDescent="0.2">
      <c r="L2919" s="279"/>
      <c r="M2919" s="279"/>
      <c r="N2919" s="279"/>
      <c r="O2919" s="279"/>
      <c r="P2919" s="838"/>
      <c r="Q2919" s="838"/>
      <c r="R2919" s="838"/>
      <c r="S2919" s="838"/>
      <c r="U2919" s="371"/>
      <c r="Y2919" s="839" t="s">
        <v>99</v>
      </c>
      <c r="Z2919" s="840">
        <f t="shared" si="60"/>
        <v>0.88799999999996826</v>
      </c>
    </row>
    <row r="2920" spans="12:26" s="292" customFormat="1" x14ac:dyDescent="0.2">
      <c r="L2920" s="279"/>
      <c r="M2920" s="279"/>
      <c r="N2920" s="279"/>
      <c r="O2920" s="279"/>
      <c r="P2920" s="838"/>
      <c r="Q2920" s="838"/>
      <c r="R2920" s="838"/>
      <c r="S2920" s="838"/>
      <c r="U2920" s="371"/>
      <c r="Y2920" s="839" t="s">
        <v>99</v>
      </c>
      <c r="Z2920" s="840">
        <f t="shared" si="60"/>
        <v>0.88809999999996825</v>
      </c>
    </row>
    <row r="2921" spans="12:26" s="292" customFormat="1" x14ac:dyDescent="0.2">
      <c r="L2921" s="279"/>
      <c r="M2921" s="279"/>
      <c r="N2921" s="279"/>
      <c r="O2921" s="279"/>
      <c r="P2921" s="838"/>
      <c r="Q2921" s="838"/>
      <c r="R2921" s="838"/>
      <c r="S2921" s="838"/>
      <c r="U2921" s="371"/>
      <c r="Y2921" s="839" t="s">
        <v>99</v>
      </c>
      <c r="Z2921" s="840">
        <f t="shared" ref="Z2921:Z2984" si="61">SUM(Z2920+0.01%)</f>
        <v>0.88819999999996824</v>
      </c>
    </row>
    <row r="2922" spans="12:26" s="292" customFormat="1" x14ac:dyDescent="0.2">
      <c r="L2922" s="279"/>
      <c r="M2922" s="279"/>
      <c r="N2922" s="279"/>
      <c r="O2922" s="279"/>
      <c r="P2922" s="838"/>
      <c r="Q2922" s="838"/>
      <c r="R2922" s="838"/>
      <c r="S2922" s="838"/>
      <c r="U2922" s="371"/>
      <c r="Y2922" s="839" t="s">
        <v>99</v>
      </c>
      <c r="Z2922" s="840">
        <f t="shared" si="61"/>
        <v>0.88829999999996823</v>
      </c>
    </row>
    <row r="2923" spans="12:26" s="292" customFormat="1" x14ac:dyDescent="0.2">
      <c r="L2923" s="279"/>
      <c r="M2923" s="279"/>
      <c r="N2923" s="279"/>
      <c r="O2923" s="279"/>
      <c r="P2923" s="838"/>
      <c r="Q2923" s="838"/>
      <c r="R2923" s="838"/>
      <c r="S2923" s="838"/>
      <c r="U2923" s="371"/>
      <c r="Y2923" s="839" t="s">
        <v>99</v>
      </c>
      <c r="Z2923" s="840">
        <f t="shared" si="61"/>
        <v>0.88839999999996822</v>
      </c>
    </row>
    <row r="2924" spans="12:26" s="292" customFormat="1" x14ac:dyDescent="0.2">
      <c r="L2924" s="279"/>
      <c r="M2924" s="279"/>
      <c r="N2924" s="279"/>
      <c r="O2924" s="279"/>
      <c r="P2924" s="838"/>
      <c r="Q2924" s="838"/>
      <c r="R2924" s="838"/>
      <c r="S2924" s="838"/>
      <c r="U2924" s="371"/>
      <c r="Y2924" s="839" t="s">
        <v>99</v>
      </c>
      <c r="Z2924" s="840">
        <f t="shared" si="61"/>
        <v>0.8884999999999682</v>
      </c>
    </row>
    <row r="2925" spans="12:26" s="292" customFormat="1" x14ac:dyDescent="0.2">
      <c r="L2925" s="279"/>
      <c r="M2925" s="279"/>
      <c r="N2925" s="279"/>
      <c r="O2925" s="279"/>
      <c r="P2925" s="838"/>
      <c r="Q2925" s="838"/>
      <c r="R2925" s="838"/>
      <c r="S2925" s="838"/>
      <c r="U2925" s="371"/>
      <c r="Y2925" s="839" t="s">
        <v>99</v>
      </c>
      <c r="Z2925" s="840">
        <f t="shared" si="61"/>
        <v>0.88859999999996819</v>
      </c>
    </row>
    <row r="2926" spans="12:26" s="292" customFormat="1" x14ac:dyDescent="0.2">
      <c r="L2926" s="279"/>
      <c r="M2926" s="279"/>
      <c r="N2926" s="279"/>
      <c r="O2926" s="279"/>
      <c r="P2926" s="838"/>
      <c r="Q2926" s="838"/>
      <c r="R2926" s="838"/>
      <c r="S2926" s="838"/>
      <c r="U2926" s="371"/>
      <c r="Y2926" s="839" t="s">
        <v>99</v>
      </c>
      <c r="Z2926" s="840">
        <f t="shared" si="61"/>
        <v>0.88869999999996818</v>
      </c>
    </row>
    <row r="2927" spans="12:26" s="292" customFormat="1" x14ac:dyDescent="0.2">
      <c r="L2927" s="279"/>
      <c r="M2927" s="279"/>
      <c r="N2927" s="279"/>
      <c r="O2927" s="279"/>
      <c r="P2927" s="838"/>
      <c r="Q2927" s="838"/>
      <c r="R2927" s="838"/>
      <c r="S2927" s="838"/>
      <c r="U2927" s="371"/>
      <c r="Y2927" s="839" t="s">
        <v>99</v>
      </c>
      <c r="Z2927" s="840">
        <f t="shared" si="61"/>
        <v>0.88879999999996817</v>
      </c>
    </row>
    <row r="2928" spans="12:26" s="292" customFormat="1" x14ac:dyDescent="0.2">
      <c r="L2928" s="279"/>
      <c r="M2928" s="279"/>
      <c r="N2928" s="279"/>
      <c r="O2928" s="279"/>
      <c r="P2928" s="838"/>
      <c r="Q2928" s="838"/>
      <c r="R2928" s="838"/>
      <c r="S2928" s="838"/>
      <c r="U2928" s="371"/>
      <c r="Y2928" s="839" t="s">
        <v>99</v>
      </c>
      <c r="Z2928" s="840">
        <f t="shared" si="61"/>
        <v>0.88889999999996816</v>
      </c>
    </row>
    <row r="2929" spans="12:26" s="292" customFormat="1" x14ac:dyDescent="0.2">
      <c r="L2929" s="279"/>
      <c r="M2929" s="279"/>
      <c r="N2929" s="279"/>
      <c r="O2929" s="279"/>
      <c r="P2929" s="838"/>
      <c r="Q2929" s="838"/>
      <c r="R2929" s="838"/>
      <c r="S2929" s="838"/>
      <c r="U2929" s="371"/>
      <c r="Y2929" s="839" t="s">
        <v>99</v>
      </c>
      <c r="Z2929" s="840">
        <f t="shared" si="61"/>
        <v>0.88899999999996815</v>
      </c>
    </row>
    <row r="2930" spans="12:26" s="292" customFormat="1" x14ac:dyDescent="0.2">
      <c r="L2930" s="279"/>
      <c r="M2930" s="279"/>
      <c r="N2930" s="279"/>
      <c r="O2930" s="279"/>
      <c r="P2930" s="838"/>
      <c r="Q2930" s="838"/>
      <c r="R2930" s="838"/>
      <c r="S2930" s="838"/>
      <c r="U2930" s="371"/>
      <c r="Y2930" s="839" t="s">
        <v>99</v>
      </c>
      <c r="Z2930" s="840">
        <f t="shared" si="61"/>
        <v>0.88909999999996814</v>
      </c>
    </row>
    <row r="2931" spans="12:26" s="292" customFormat="1" x14ac:dyDescent="0.2">
      <c r="L2931" s="279"/>
      <c r="M2931" s="279"/>
      <c r="N2931" s="279"/>
      <c r="O2931" s="279"/>
      <c r="P2931" s="838"/>
      <c r="Q2931" s="838"/>
      <c r="R2931" s="838"/>
      <c r="S2931" s="838"/>
      <c r="U2931" s="371"/>
      <c r="Y2931" s="839" t="s">
        <v>99</v>
      </c>
      <c r="Z2931" s="840">
        <f t="shared" si="61"/>
        <v>0.88919999999996813</v>
      </c>
    </row>
    <row r="2932" spans="12:26" s="292" customFormat="1" x14ac:dyDescent="0.2">
      <c r="L2932" s="279"/>
      <c r="M2932" s="279"/>
      <c r="N2932" s="279"/>
      <c r="O2932" s="279"/>
      <c r="P2932" s="838"/>
      <c r="Q2932" s="838"/>
      <c r="R2932" s="838"/>
      <c r="S2932" s="838"/>
      <c r="U2932" s="371"/>
      <c r="Y2932" s="839" t="s">
        <v>99</v>
      </c>
      <c r="Z2932" s="840">
        <f t="shared" si="61"/>
        <v>0.88929999999996812</v>
      </c>
    </row>
    <row r="2933" spans="12:26" s="292" customFormat="1" x14ac:dyDescent="0.2">
      <c r="L2933" s="279"/>
      <c r="M2933" s="279"/>
      <c r="N2933" s="279"/>
      <c r="O2933" s="279"/>
      <c r="P2933" s="838"/>
      <c r="Q2933" s="838"/>
      <c r="R2933" s="838"/>
      <c r="S2933" s="838"/>
      <c r="U2933" s="371"/>
      <c r="Y2933" s="839" t="s">
        <v>99</v>
      </c>
      <c r="Z2933" s="840">
        <f t="shared" si="61"/>
        <v>0.8893999999999681</v>
      </c>
    </row>
    <row r="2934" spans="12:26" s="292" customFormat="1" x14ac:dyDescent="0.2">
      <c r="L2934" s="279"/>
      <c r="M2934" s="279"/>
      <c r="N2934" s="279"/>
      <c r="O2934" s="279"/>
      <c r="P2934" s="838"/>
      <c r="Q2934" s="838"/>
      <c r="R2934" s="838"/>
      <c r="S2934" s="838"/>
      <c r="U2934" s="371"/>
      <c r="Y2934" s="839" t="s">
        <v>99</v>
      </c>
      <c r="Z2934" s="840">
        <f t="shared" si="61"/>
        <v>0.88949999999996809</v>
      </c>
    </row>
    <row r="2935" spans="12:26" s="292" customFormat="1" x14ac:dyDescent="0.2">
      <c r="L2935" s="279"/>
      <c r="M2935" s="279"/>
      <c r="N2935" s="279"/>
      <c r="O2935" s="279"/>
      <c r="P2935" s="838"/>
      <c r="Q2935" s="838"/>
      <c r="R2935" s="838"/>
      <c r="S2935" s="838"/>
      <c r="U2935" s="371"/>
      <c r="Y2935" s="839" t="s">
        <v>99</v>
      </c>
      <c r="Z2935" s="840">
        <f t="shared" si="61"/>
        <v>0.88959999999996808</v>
      </c>
    </row>
    <row r="2936" spans="12:26" s="292" customFormat="1" x14ac:dyDescent="0.2">
      <c r="L2936" s="279"/>
      <c r="M2936" s="279"/>
      <c r="N2936" s="279"/>
      <c r="O2936" s="279"/>
      <c r="P2936" s="838"/>
      <c r="Q2936" s="838"/>
      <c r="R2936" s="838"/>
      <c r="S2936" s="838"/>
      <c r="U2936" s="371"/>
      <c r="Y2936" s="839" t="s">
        <v>99</v>
      </c>
      <c r="Z2936" s="840">
        <f t="shared" si="61"/>
        <v>0.88969999999996807</v>
      </c>
    </row>
    <row r="2937" spans="12:26" s="292" customFormat="1" x14ac:dyDescent="0.2">
      <c r="L2937" s="279"/>
      <c r="M2937" s="279"/>
      <c r="N2937" s="279"/>
      <c r="O2937" s="279"/>
      <c r="P2937" s="838"/>
      <c r="Q2937" s="838"/>
      <c r="R2937" s="838"/>
      <c r="S2937" s="838"/>
      <c r="U2937" s="371"/>
      <c r="Y2937" s="839" t="s">
        <v>99</v>
      </c>
      <c r="Z2937" s="840">
        <f t="shared" si="61"/>
        <v>0.88979999999996806</v>
      </c>
    </row>
    <row r="2938" spans="12:26" s="292" customFormat="1" x14ac:dyDescent="0.2">
      <c r="L2938" s="279"/>
      <c r="M2938" s="279"/>
      <c r="N2938" s="279"/>
      <c r="O2938" s="279"/>
      <c r="P2938" s="838"/>
      <c r="Q2938" s="838"/>
      <c r="R2938" s="838"/>
      <c r="S2938" s="838"/>
      <c r="U2938" s="371"/>
      <c r="Y2938" s="839" t="s">
        <v>99</v>
      </c>
      <c r="Z2938" s="840">
        <f t="shared" si="61"/>
        <v>0.88989999999996805</v>
      </c>
    </row>
    <row r="2939" spans="12:26" s="292" customFormat="1" x14ac:dyDescent="0.2">
      <c r="L2939" s="279"/>
      <c r="M2939" s="279"/>
      <c r="N2939" s="279"/>
      <c r="O2939" s="279"/>
      <c r="P2939" s="838"/>
      <c r="Q2939" s="838"/>
      <c r="R2939" s="838"/>
      <c r="S2939" s="838"/>
      <c r="U2939" s="371"/>
      <c r="Y2939" s="839" t="s">
        <v>99</v>
      </c>
      <c r="Z2939" s="840">
        <f t="shared" si="61"/>
        <v>0.88999999999996804</v>
      </c>
    </row>
    <row r="2940" spans="12:26" s="292" customFormat="1" x14ac:dyDescent="0.2">
      <c r="L2940" s="279"/>
      <c r="M2940" s="279"/>
      <c r="N2940" s="279"/>
      <c r="O2940" s="279"/>
      <c r="P2940" s="838"/>
      <c r="Q2940" s="838"/>
      <c r="R2940" s="838"/>
      <c r="S2940" s="838"/>
      <c r="U2940" s="371"/>
      <c r="Y2940" s="839" t="s">
        <v>99</v>
      </c>
      <c r="Z2940" s="840">
        <f t="shared" si="61"/>
        <v>0.89009999999996803</v>
      </c>
    </row>
    <row r="2941" spans="12:26" s="292" customFormat="1" x14ac:dyDescent="0.2">
      <c r="L2941" s="279"/>
      <c r="M2941" s="279"/>
      <c r="N2941" s="279"/>
      <c r="O2941" s="279"/>
      <c r="P2941" s="838"/>
      <c r="Q2941" s="838"/>
      <c r="R2941" s="838"/>
      <c r="S2941" s="838"/>
      <c r="U2941" s="371"/>
      <c r="Y2941" s="839" t="s">
        <v>99</v>
      </c>
      <c r="Z2941" s="840">
        <f t="shared" si="61"/>
        <v>0.89019999999996802</v>
      </c>
    </row>
    <row r="2942" spans="12:26" s="292" customFormat="1" x14ac:dyDescent="0.2">
      <c r="L2942" s="279"/>
      <c r="M2942" s="279"/>
      <c r="N2942" s="279"/>
      <c r="O2942" s="279"/>
      <c r="P2942" s="838"/>
      <c r="Q2942" s="838"/>
      <c r="R2942" s="838"/>
      <c r="S2942" s="838"/>
      <c r="U2942" s="371"/>
      <c r="Y2942" s="839" t="s">
        <v>99</v>
      </c>
      <c r="Z2942" s="840">
        <f t="shared" si="61"/>
        <v>0.89029999999996801</v>
      </c>
    </row>
    <row r="2943" spans="12:26" s="292" customFormat="1" x14ac:dyDescent="0.2">
      <c r="L2943" s="279"/>
      <c r="M2943" s="279"/>
      <c r="N2943" s="279"/>
      <c r="O2943" s="279"/>
      <c r="P2943" s="838"/>
      <c r="Q2943" s="838"/>
      <c r="R2943" s="838"/>
      <c r="S2943" s="838"/>
      <c r="U2943" s="371"/>
      <c r="Y2943" s="839" t="s">
        <v>99</v>
      </c>
      <c r="Z2943" s="840">
        <f t="shared" si="61"/>
        <v>0.89039999999996799</v>
      </c>
    </row>
    <row r="2944" spans="12:26" s="292" customFormat="1" x14ac:dyDescent="0.2">
      <c r="L2944" s="279"/>
      <c r="M2944" s="279"/>
      <c r="N2944" s="279"/>
      <c r="O2944" s="279"/>
      <c r="P2944" s="838"/>
      <c r="Q2944" s="838"/>
      <c r="R2944" s="838"/>
      <c r="S2944" s="838"/>
      <c r="U2944" s="371"/>
      <c r="Y2944" s="839" t="s">
        <v>99</v>
      </c>
      <c r="Z2944" s="840">
        <f t="shared" si="61"/>
        <v>0.89049999999996798</v>
      </c>
    </row>
    <row r="2945" spans="12:26" s="292" customFormat="1" x14ac:dyDescent="0.2">
      <c r="L2945" s="279"/>
      <c r="M2945" s="279"/>
      <c r="N2945" s="279"/>
      <c r="O2945" s="279"/>
      <c r="P2945" s="838"/>
      <c r="Q2945" s="838"/>
      <c r="R2945" s="838"/>
      <c r="S2945" s="838"/>
      <c r="U2945" s="371"/>
      <c r="Y2945" s="839" t="s">
        <v>99</v>
      </c>
      <c r="Z2945" s="840">
        <f t="shared" si="61"/>
        <v>0.89059999999996797</v>
      </c>
    </row>
    <row r="2946" spans="12:26" s="292" customFormat="1" x14ac:dyDescent="0.2">
      <c r="L2946" s="279"/>
      <c r="M2946" s="279"/>
      <c r="N2946" s="279"/>
      <c r="O2946" s="279"/>
      <c r="P2946" s="838"/>
      <c r="Q2946" s="838"/>
      <c r="R2946" s="838"/>
      <c r="S2946" s="838"/>
      <c r="U2946" s="371"/>
      <c r="Y2946" s="839" t="s">
        <v>99</v>
      </c>
      <c r="Z2946" s="840">
        <f t="shared" si="61"/>
        <v>0.89069999999996796</v>
      </c>
    </row>
    <row r="2947" spans="12:26" s="292" customFormat="1" x14ac:dyDescent="0.2">
      <c r="L2947" s="279"/>
      <c r="M2947" s="279"/>
      <c r="N2947" s="279"/>
      <c r="O2947" s="279"/>
      <c r="P2947" s="838"/>
      <c r="Q2947" s="838"/>
      <c r="R2947" s="838"/>
      <c r="S2947" s="838"/>
      <c r="U2947" s="371"/>
      <c r="Y2947" s="839" t="s">
        <v>99</v>
      </c>
      <c r="Z2947" s="840">
        <f t="shared" si="61"/>
        <v>0.89079999999996795</v>
      </c>
    </row>
    <row r="2948" spans="12:26" s="292" customFormat="1" x14ac:dyDescent="0.2">
      <c r="L2948" s="279"/>
      <c r="M2948" s="279"/>
      <c r="N2948" s="279"/>
      <c r="O2948" s="279"/>
      <c r="P2948" s="838"/>
      <c r="Q2948" s="838"/>
      <c r="R2948" s="838"/>
      <c r="S2948" s="838"/>
      <c r="U2948" s="371"/>
      <c r="Y2948" s="839" t="s">
        <v>99</v>
      </c>
      <c r="Z2948" s="840">
        <f t="shared" si="61"/>
        <v>0.89089999999996794</v>
      </c>
    </row>
    <row r="2949" spans="12:26" s="292" customFormat="1" x14ac:dyDescent="0.2">
      <c r="L2949" s="279"/>
      <c r="M2949" s="279"/>
      <c r="N2949" s="279"/>
      <c r="O2949" s="279"/>
      <c r="P2949" s="838"/>
      <c r="Q2949" s="838"/>
      <c r="R2949" s="838"/>
      <c r="S2949" s="838"/>
      <c r="U2949" s="371"/>
      <c r="Y2949" s="839" t="s">
        <v>99</v>
      </c>
      <c r="Z2949" s="840">
        <f t="shared" si="61"/>
        <v>0.89099999999996793</v>
      </c>
    </row>
    <row r="2950" spans="12:26" s="292" customFormat="1" x14ac:dyDescent="0.2">
      <c r="L2950" s="279"/>
      <c r="M2950" s="279"/>
      <c r="N2950" s="279"/>
      <c r="O2950" s="279"/>
      <c r="P2950" s="838"/>
      <c r="Q2950" s="838"/>
      <c r="R2950" s="838"/>
      <c r="S2950" s="838"/>
      <c r="U2950" s="371"/>
      <c r="Y2950" s="839" t="s">
        <v>99</v>
      </c>
      <c r="Z2950" s="840">
        <f t="shared" si="61"/>
        <v>0.89109999999996792</v>
      </c>
    </row>
    <row r="2951" spans="12:26" s="292" customFormat="1" x14ac:dyDescent="0.2">
      <c r="L2951" s="279"/>
      <c r="M2951" s="279"/>
      <c r="N2951" s="279"/>
      <c r="O2951" s="279"/>
      <c r="P2951" s="838"/>
      <c r="Q2951" s="838"/>
      <c r="R2951" s="838"/>
      <c r="S2951" s="838"/>
      <c r="U2951" s="371"/>
      <c r="Y2951" s="839" t="s">
        <v>99</v>
      </c>
      <c r="Z2951" s="840">
        <f t="shared" si="61"/>
        <v>0.89119999999996791</v>
      </c>
    </row>
    <row r="2952" spans="12:26" s="292" customFormat="1" x14ac:dyDescent="0.2">
      <c r="L2952" s="279"/>
      <c r="M2952" s="279"/>
      <c r="N2952" s="279"/>
      <c r="O2952" s="279"/>
      <c r="P2952" s="838"/>
      <c r="Q2952" s="838"/>
      <c r="R2952" s="838"/>
      <c r="S2952" s="838"/>
      <c r="U2952" s="371"/>
      <c r="Y2952" s="839" t="s">
        <v>99</v>
      </c>
      <c r="Z2952" s="840">
        <f t="shared" si="61"/>
        <v>0.8912999999999679</v>
      </c>
    </row>
    <row r="2953" spans="12:26" s="292" customFormat="1" x14ac:dyDescent="0.2">
      <c r="L2953" s="279"/>
      <c r="M2953" s="279"/>
      <c r="N2953" s="279"/>
      <c r="O2953" s="279"/>
      <c r="P2953" s="838"/>
      <c r="Q2953" s="838"/>
      <c r="R2953" s="838"/>
      <c r="S2953" s="838"/>
      <c r="U2953" s="371"/>
      <c r="Y2953" s="839" t="s">
        <v>99</v>
      </c>
      <c r="Z2953" s="840">
        <f t="shared" si="61"/>
        <v>0.89139999999996788</v>
      </c>
    </row>
    <row r="2954" spans="12:26" s="292" customFormat="1" x14ac:dyDescent="0.2">
      <c r="L2954" s="279"/>
      <c r="M2954" s="279"/>
      <c r="N2954" s="279"/>
      <c r="O2954" s="279"/>
      <c r="P2954" s="838"/>
      <c r="Q2954" s="838"/>
      <c r="R2954" s="838"/>
      <c r="S2954" s="838"/>
      <c r="U2954" s="371"/>
      <c r="Y2954" s="839" t="s">
        <v>99</v>
      </c>
      <c r="Z2954" s="840">
        <f t="shared" si="61"/>
        <v>0.89149999999996787</v>
      </c>
    </row>
    <row r="2955" spans="12:26" s="292" customFormat="1" x14ac:dyDescent="0.2">
      <c r="L2955" s="279"/>
      <c r="M2955" s="279"/>
      <c r="N2955" s="279"/>
      <c r="O2955" s="279"/>
      <c r="P2955" s="838"/>
      <c r="Q2955" s="838"/>
      <c r="R2955" s="838"/>
      <c r="S2955" s="838"/>
      <c r="U2955" s="371"/>
      <c r="Y2955" s="839" t="s">
        <v>99</v>
      </c>
      <c r="Z2955" s="840">
        <f t="shared" si="61"/>
        <v>0.89159999999996786</v>
      </c>
    </row>
    <row r="2956" spans="12:26" s="292" customFormat="1" x14ac:dyDescent="0.2">
      <c r="L2956" s="279"/>
      <c r="M2956" s="279"/>
      <c r="N2956" s="279"/>
      <c r="O2956" s="279"/>
      <c r="P2956" s="838"/>
      <c r="Q2956" s="838"/>
      <c r="R2956" s="838"/>
      <c r="S2956" s="838"/>
      <c r="U2956" s="371"/>
      <c r="Y2956" s="839" t="s">
        <v>99</v>
      </c>
      <c r="Z2956" s="840">
        <f t="shared" si="61"/>
        <v>0.89169999999996785</v>
      </c>
    </row>
    <row r="2957" spans="12:26" s="292" customFormat="1" x14ac:dyDescent="0.2">
      <c r="L2957" s="279"/>
      <c r="M2957" s="279"/>
      <c r="N2957" s="279"/>
      <c r="O2957" s="279"/>
      <c r="P2957" s="838"/>
      <c r="Q2957" s="838"/>
      <c r="R2957" s="838"/>
      <c r="S2957" s="838"/>
      <c r="U2957" s="371"/>
      <c r="Y2957" s="839" t="s">
        <v>99</v>
      </c>
      <c r="Z2957" s="840">
        <f t="shared" si="61"/>
        <v>0.89179999999996784</v>
      </c>
    </row>
    <row r="2958" spans="12:26" s="292" customFormat="1" x14ac:dyDescent="0.2">
      <c r="L2958" s="279"/>
      <c r="M2958" s="279"/>
      <c r="N2958" s="279"/>
      <c r="O2958" s="279"/>
      <c r="P2958" s="838"/>
      <c r="Q2958" s="838"/>
      <c r="R2958" s="838"/>
      <c r="S2958" s="838"/>
      <c r="U2958" s="371"/>
      <c r="Y2958" s="839" t="s">
        <v>99</v>
      </c>
      <c r="Z2958" s="840">
        <f t="shared" si="61"/>
        <v>0.89189999999996783</v>
      </c>
    </row>
    <row r="2959" spans="12:26" s="292" customFormat="1" x14ac:dyDescent="0.2">
      <c r="L2959" s="279"/>
      <c r="M2959" s="279"/>
      <c r="N2959" s="279"/>
      <c r="O2959" s="279"/>
      <c r="P2959" s="838"/>
      <c r="Q2959" s="838"/>
      <c r="R2959" s="838"/>
      <c r="S2959" s="838"/>
      <c r="U2959" s="371"/>
      <c r="Y2959" s="839" t="s">
        <v>99</v>
      </c>
      <c r="Z2959" s="840">
        <f t="shared" si="61"/>
        <v>0.89199999999996782</v>
      </c>
    </row>
    <row r="2960" spans="12:26" s="292" customFormat="1" x14ac:dyDescent="0.2">
      <c r="L2960" s="279"/>
      <c r="M2960" s="279"/>
      <c r="N2960" s="279"/>
      <c r="O2960" s="279"/>
      <c r="P2960" s="838"/>
      <c r="Q2960" s="838"/>
      <c r="R2960" s="838"/>
      <c r="S2960" s="838"/>
      <c r="U2960" s="371"/>
      <c r="Y2960" s="839" t="s">
        <v>99</v>
      </c>
      <c r="Z2960" s="840">
        <f t="shared" si="61"/>
        <v>0.89209999999996781</v>
      </c>
    </row>
    <row r="2961" spans="12:26" s="292" customFormat="1" x14ac:dyDescent="0.2">
      <c r="L2961" s="279"/>
      <c r="M2961" s="279"/>
      <c r="N2961" s="279"/>
      <c r="O2961" s="279"/>
      <c r="P2961" s="838"/>
      <c r="Q2961" s="838"/>
      <c r="R2961" s="838"/>
      <c r="S2961" s="838"/>
      <c r="U2961" s="371"/>
      <c r="Y2961" s="839" t="s">
        <v>99</v>
      </c>
      <c r="Z2961" s="840">
        <f t="shared" si="61"/>
        <v>0.8921999999999678</v>
      </c>
    </row>
    <row r="2962" spans="12:26" s="292" customFormat="1" x14ac:dyDescent="0.2">
      <c r="L2962" s="279"/>
      <c r="M2962" s="279"/>
      <c r="N2962" s="279"/>
      <c r="O2962" s="279"/>
      <c r="P2962" s="838"/>
      <c r="Q2962" s="838"/>
      <c r="R2962" s="838"/>
      <c r="S2962" s="838"/>
      <c r="U2962" s="371"/>
      <c r="Y2962" s="839" t="s">
        <v>99</v>
      </c>
      <c r="Z2962" s="840">
        <f t="shared" si="61"/>
        <v>0.89229999999996779</v>
      </c>
    </row>
    <row r="2963" spans="12:26" s="292" customFormat="1" x14ac:dyDescent="0.2">
      <c r="L2963" s="279"/>
      <c r="M2963" s="279"/>
      <c r="N2963" s="279"/>
      <c r="O2963" s="279"/>
      <c r="P2963" s="838"/>
      <c r="Q2963" s="838"/>
      <c r="R2963" s="838"/>
      <c r="S2963" s="838"/>
      <c r="U2963" s="371"/>
      <c r="Y2963" s="839" t="s">
        <v>99</v>
      </c>
      <c r="Z2963" s="840">
        <f t="shared" si="61"/>
        <v>0.89239999999996777</v>
      </c>
    </row>
    <row r="2964" spans="12:26" s="292" customFormat="1" x14ac:dyDescent="0.2">
      <c r="L2964" s="279"/>
      <c r="M2964" s="279"/>
      <c r="N2964" s="279"/>
      <c r="O2964" s="279"/>
      <c r="P2964" s="838"/>
      <c r="Q2964" s="838"/>
      <c r="R2964" s="838"/>
      <c r="S2964" s="838"/>
      <c r="U2964" s="371"/>
      <c r="Y2964" s="839" t="s">
        <v>99</v>
      </c>
      <c r="Z2964" s="840">
        <f t="shared" si="61"/>
        <v>0.89249999999996776</v>
      </c>
    </row>
    <row r="2965" spans="12:26" s="292" customFormat="1" x14ac:dyDescent="0.2">
      <c r="L2965" s="279"/>
      <c r="M2965" s="279"/>
      <c r="N2965" s="279"/>
      <c r="O2965" s="279"/>
      <c r="P2965" s="838"/>
      <c r="Q2965" s="838"/>
      <c r="R2965" s="838"/>
      <c r="S2965" s="838"/>
      <c r="U2965" s="371"/>
      <c r="Y2965" s="839" t="s">
        <v>99</v>
      </c>
      <c r="Z2965" s="840">
        <f t="shared" si="61"/>
        <v>0.89259999999996775</v>
      </c>
    </row>
    <row r="2966" spans="12:26" s="292" customFormat="1" x14ac:dyDescent="0.2">
      <c r="L2966" s="279"/>
      <c r="M2966" s="279"/>
      <c r="N2966" s="279"/>
      <c r="O2966" s="279"/>
      <c r="P2966" s="838"/>
      <c r="Q2966" s="838"/>
      <c r="R2966" s="838"/>
      <c r="S2966" s="838"/>
      <c r="U2966" s="371"/>
      <c r="Y2966" s="839" t="s">
        <v>99</v>
      </c>
      <c r="Z2966" s="840">
        <f t="shared" si="61"/>
        <v>0.89269999999996774</v>
      </c>
    </row>
    <row r="2967" spans="12:26" s="292" customFormat="1" x14ac:dyDescent="0.2">
      <c r="L2967" s="279"/>
      <c r="M2967" s="279"/>
      <c r="N2967" s="279"/>
      <c r="O2967" s="279"/>
      <c r="P2967" s="838"/>
      <c r="Q2967" s="838"/>
      <c r="R2967" s="838"/>
      <c r="S2967" s="838"/>
      <c r="U2967" s="371"/>
      <c r="Y2967" s="839" t="s">
        <v>99</v>
      </c>
      <c r="Z2967" s="840">
        <f t="shared" si="61"/>
        <v>0.89279999999996773</v>
      </c>
    </row>
    <row r="2968" spans="12:26" s="292" customFormat="1" x14ac:dyDescent="0.2">
      <c r="L2968" s="279"/>
      <c r="M2968" s="279"/>
      <c r="N2968" s="279"/>
      <c r="O2968" s="279"/>
      <c r="P2968" s="838"/>
      <c r="Q2968" s="838"/>
      <c r="R2968" s="838"/>
      <c r="S2968" s="838"/>
      <c r="U2968" s="371"/>
      <c r="Y2968" s="839" t="s">
        <v>99</v>
      </c>
      <c r="Z2968" s="840">
        <f t="shared" si="61"/>
        <v>0.89289999999996772</v>
      </c>
    </row>
    <row r="2969" spans="12:26" s="292" customFormat="1" x14ac:dyDescent="0.2">
      <c r="L2969" s="279"/>
      <c r="M2969" s="279"/>
      <c r="N2969" s="279"/>
      <c r="O2969" s="279"/>
      <c r="P2969" s="838"/>
      <c r="Q2969" s="838"/>
      <c r="R2969" s="838"/>
      <c r="S2969" s="838"/>
      <c r="U2969" s="371"/>
      <c r="Y2969" s="839" t="s">
        <v>99</v>
      </c>
      <c r="Z2969" s="840">
        <f t="shared" si="61"/>
        <v>0.89299999999996771</v>
      </c>
    </row>
    <row r="2970" spans="12:26" s="292" customFormat="1" x14ac:dyDescent="0.2">
      <c r="L2970" s="279"/>
      <c r="M2970" s="279"/>
      <c r="N2970" s="279"/>
      <c r="O2970" s="279"/>
      <c r="P2970" s="838"/>
      <c r="Q2970" s="838"/>
      <c r="R2970" s="838"/>
      <c r="S2970" s="838"/>
      <c r="U2970" s="371"/>
      <c r="Y2970" s="839" t="s">
        <v>99</v>
      </c>
      <c r="Z2970" s="840">
        <f t="shared" si="61"/>
        <v>0.8930999999999677</v>
      </c>
    </row>
    <row r="2971" spans="12:26" s="292" customFormat="1" x14ac:dyDescent="0.2">
      <c r="L2971" s="279"/>
      <c r="M2971" s="279"/>
      <c r="N2971" s="279"/>
      <c r="O2971" s="279"/>
      <c r="P2971" s="838"/>
      <c r="Q2971" s="838"/>
      <c r="R2971" s="838"/>
      <c r="S2971" s="838"/>
      <c r="U2971" s="371"/>
      <c r="Y2971" s="839" t="s">
        <v>99</v>
      </c>
      <c r="Z2971" s="840">
        <f t="shared" si="61"/>
        <v>0.89319999999996769</v>
      </c>
    </row>
    <row r="2972" spans="12:26" s="292" customFormat="1" x14ac:dyDescent="0.2">
      <c r="L2972" s="279"/>
      <c r="M2972" s="279"/>
      <c r="N2972" s="279"/>
      <c r="O2972" s="279"/>
      <c r="P2972" s="838"/>
      <c r="Q2972" s="838"/>
      <c r="R2972" s="838"/>
      <c r="S2972" s="838"/>
      <c r="U2972" s="371"/>
      <c r="Y2972" s="839" t="s">
        <v>99</v>
      </c>
      <c r="Z2972" s="840">
        <f t="shared" si="61"/>
        <v>0.89329999999996768</v>
      </c>
    </row>
    <row r="2973" spans="12:26" s="292" customFormat="1" x14ac:dyDescent="0.2">
      <c r="L2973" s="279"/>
      <c r="M2973" s="279"/>
      <c r="N2973" s="279"/>
      <c r="O2973" s="279"/>
      <c r="P2973" s="838"/>
      <c r="Q2973" s="838"/>
      <c r="R2973" s="838"/>
      <c r="S2973" s="838"/>
      <c r="U2973" s="371"/>
      <c r="Y2973" s="839" t="s">
        <v>99</v>
      </c>
      <c r="Z2973" s="840">
        <f t="shared" si="61"/>
        <v>0.89339999999996766</v>
      </c>
    </row>
    <row r="2974" spans="12:26" s="292" customFormat="1" x14ac:dyDescent="0.2">
      <c r="L2974" s="279"/>
      <c r="M2974" s="279"/>
      <c r="N2974" s="279"/>
      <c r="O2974" s="279"/>
      <c r="P2974" s="838"/>
      <c r="Q2974" s="838"/>
      <c r="R2974" s="838"/>
      <c r="S2974" s="838"/>
      <c r="U2974" s="371"/>
      <c r="Y2974" s="839" t="s">
        <v>99</v>
      </c>
      <c r="Z2974" s="840">
        <f t="shared" si="61"/>
        <v>0.89349999999996765</v>
      </c>
    </row>
    <row r="2975" spans="12:26" s="292" customFormat="1" x14ac:dyDescent="0.2">
      <c r="L2975" s="279"/>
      <c r="M2975" s="279"/>
      <c r="N2975" s="279"/>
      <c r="O2975" s="279"/>
      <c r="P2975" s="838"/>
      <c r="Q2975" s="838"/>
      <c r="R2975" s="838"/>
      <c r="S2975" s="838"/>
      <c r="U2975" s="371"/>
      <c r="Y2975" s="839" t="s">
        <v>99</v>
      </c>
      <c r="Z2975" s="840">
        <f t="shared" si="61"/>
        <v>0.89359999999996764</v>
      </c>
    </row>
    <row r="2976" spans="12:26" s="292" customFormat="1" x14ac:dyDescent="0.2">
      <c r="L2976" s="279"/>
      <c r="M2976" s="279"/>
      <c r="N2976" s="279"/>
      <c r="O2976" s="279"/>
      <c r="P2976" s="838"/>
      <c r="Q2976" s="838"/>
      <c r="R2976" s="838"/>
      <c r="S2976" s="838"/>
      <c r="U2976" s="371"/>
      <c r="Y2976" s="839" t="s">
        <v>99</v>
      </c>
      <c r="Z2976" s="840">
        <f t="shared" si="61"/>
        <v>0.89369999999996763</v>
      </c>
    </row>
    <row r="2977" spans="12:26" s="292" customFormat="1" x14ac:dyDescent="0.2">
      <c r="L2977" s="279"/>
      <c r="M2977" s="279"/>
      <c r="N2977" s="279"/>
      <c r="O2977" s="279"/>
      <c r="P2977" s="838"/>
      <c r="Q2977" s="838"/>
      <c r="R2977" s="838"/>
      <c r="S2977" s="838"/>
      <c r="U2977" s="371"/>
      <c r="Y2977" s="839" t="s">
        <v>99</v>
      </c>
      <c r="Z2977" s="840">
        <f t="shared" si="61"/>
        <v>0.89379999999996762</v>
      </c>
    </row>
    <row r="2978" spans="12:26" s="292" customFormat="1" x14ac:dyDescent="0.2">
      <c r="L2978" s="279"/>
      <c r="M2978" s="279"/>
      <c r="N2978" s="279"/>
      <c r="O2978" s="279"/>
      <c r="P2978" s="838"/>
      <c r="Q2978" s="838"/>
      <c r="R2978" s="838"/>
      <c r="S2978" s="838"/>
      <c r="U2978" s="371"/>
      <c r="Y2978" s="839" t="s">
        <v>99</v>
      </c>
      <c r="Z2978" s="840">
        <f t="shared" si="61"/>
        <v>0.89389999999996761</v>
      </c>
    </row>
    <row r="2979" spans="12:26" s="292" customFormat="1" x14ac:dyDescent="0.2">
      <c r="L2979" s="279"/>
      <c r="M2979" s="279"/>
      <c r="N2979" s="279"/>
      <c r="O2979" s="279"/>
      <c r="P2979" s="838"/>
      <c r="Q2979" s="838"/>
      <c r="R2979" s="838"/>
      <c r="S2979" s="838"/>
      <c r="U2979" s="371"/>
      <c r="Y2979" s="839" t="s">
        <v>99</v>
      </c>
      <c r="Z2979" s="840">
        <f t="shared" si="61"/>
        <v>0.8939999999999676</v>
      </c>
    </row>
    <row r="2980" spans="12:26" s="292" customFormat="1" x14ac:dyDescent="0.2">
      <c r="L2980" s="279"/>
      <c r="M2980" s="279"/>
      <c r="N2980" s="279"/>
      <c r="O2980" s="279"/>
      <c r="P2980" s="838"/>
      <c r="Q2980" s="838"/>
      <c r="R2980" s="838"/>
      <c r="S2980" s="838"/>
      <c r="U2980" s="371"/>
      <c r="Y2980" s="839" t="s">
        <v>99</v>
      </c>
      <c r="Z2980" s="840">
        <f t="shared" si="61"/>
        <v>0.89409999999996759</v>
      </c>
    </row>
    <row r="2981" spans="12:26" s="292" customFormat="1" x14ac:dyDescent="0.2">
      <c r="L2981" s="279"/>
      <c r="M2981" s="279"/>
      <c r="N2981" s="279"/>
      <c r="O2981" s="279"/>
      <c r="P2981" s="838"/>
      <c r="Q2981" s="838"/>
      <c r="R2981" s="838"/>
      <c r="S2981" s="838"/>
      <c r="U2981" s="371"/>
      <c r="Y2981" s="839" t="s">
        <v>99</v>
      </c>
      <c r="Z2981" s="840">
        <f t="shared" si="61"/>
        <v>0.89419999999996758</v>
      </c>
    </row>
    <row r="2982" spans="12:26" s="292" customFormat="1" x14ac:dyDescent="0.2">
      <c r="L2982" s="279"/>
      <c r="M2982" s="279"/>
      <c r="N2982" s="279"/>
      <c r="O2982" s="279"/>
      <c r="P2982" s="838"/>
      <c r="Q2982" s="838"/>
      <c r="R2982" s="838"/>
      <c r="S2982" s="838"/>
      <c r="U2982" s="371"/>
      <c r="Y2982" s="839" t="s">
        <v>99</v>
      </c>
      <c r="Z2982" s="840">
        <f t="shared" si="61"/>
        <v>0.89429999999996757</v>
      </c>
    </row>
    <row r="2983" spans="12:26" s="292" customFormat="1" x14ac:dyDescent="0.2">
      <c r="L2983" s="279"/>
      <c r="M2983" s="279"/>
      <c r="N2983" s="279"/>
      <c r="O2983" s="279"/>
      <c r="P2983" s="838"/>
      <c r="Q2983" s="838"/>
      <c r="R2983" s="838"/>
      <c r="S2983" s="838"/>
      <c r="U2983" s="371"/>
      <c r="Y2983" s="839" t="s">
        <v>99</v>
      </c>
      <c r="Z2983" s="840">
        <f t="shared" si="61"/>
        <v>0.89439999999996755</v>
      </c>
    </row>
    <row r="2984" spans="12:26" s="292" customFormat="1" x14ac:dyDescent="0.2">
      <c r="L2984" s="279"/>
      <c r="M2984" s="279"/>
      <c r="N2984" s="279"/>
      <c r="O2984" s="279"/>
      <c r="P2984" s="838"/>
      <c r="Q2984" s="838"/>
      <c r="R2984" s="838"/>
      <c r="S2984" s="838"/>
      <c r="U2984" s="371"/>
      <c r="Y2984" s="839" t="s">
        <v>99</v>
      </c>
      <c r="Z2984" s="840">
        <f t="shared" si="61"/>
        <v>0.89449999999996754</v>
      </c>
    </row>
    <row r="2985" spans="12:26" s="292" customFormat="1" x14ac:dyDescent="0.2">
      <c r="L2985" s="279"/>
      <c r="M2985" s="279"/>
      <c r="N2985" s="279"/>
      <c r="O2985" s="279"/>
      <c r="P2985" s="838"/>
      <c r="Q2985" s="838"/>
      <c r="R2985" s="838"/>
      <c r="S2985" s="838"/>
      <c r="U2985" s="371"/>
      <c r="Y2985" s="839" t="s">
        <v>99</v>
      </c>
      <c r="Z2985" s="840">
        <f t="shared" ref="Z2985:Z3048" si="62">SUM(Z2984+0.01%)</f>
        <v>0.89459999999996753</v>
      </c>
    </row>
    <row r="2986" spans="12:26" s="292" customFormat="1" x14ac:dyDescent="0.2">
      <c r="L2986" s="279"/>
      <c r="M2986" s="279"/>
      <c r="N2986" s="279"/>
      <c r="O2986" s="279"/>
      <c r="P2986" s="838"/>
      <c r="Q2986" s="838"/>
      <c r="R2986" s="838"/>
      <c r="S2986" s="838"/>
      <c r="U2986" s="371"/>
      <c r="Y2986" s="839" t="s">
        <v>99</v>
      </c>
      <c r="Z2986" s="840">
        <f t="shared" si="62"/>
        <v>0.89469999999996752</v>
      </c>
    </row>
    <row r="2987" spans="12:26" s="292" customFormat="1" x14ac:dyDescent="0.2">
      <c r="L2987" s="279"/>
      <c r="M2987" s="279"/>
      <c r="N2987" s="279"/>
      <c r="O2987" s="279"/>
      <c r="P2987" s="838"/>
      <c r="Q2987" s="838"/>
      <c r="R2987" s="838"/>
      <c r="S2987" s="838"/>
      <c r="U2987" s="371"/>
      <c r="Y2987" s="839" t="s">
        <v>99</v>
      </c>
      <c r="Z2987" s="840">
        <f t="shared" si="62"/>
        <v>0.89479999999996751</v>
      </c>
    </row>
    <row r="2988" spans="12:26" s="292" customFormat="1" x14ac:dyDescent="0.2">
      <c r="L2988" s="279"/>
      <c r="M2988" s="279"/>
      <c r="N2988" s="279"/>
      <c r="O2988" s="279"/>
      <c r="P2988" s="838"/>
      <c r="Q2988" s="838"/>
      <c r="R2988" s="838"/>
      <c r="S2988" s="838"/>
      <c r="U2988" s="371"/>
      <c r="Y2988" s="839" t="s">
        <v>99</v>
      </c>
      <c r="Z2988" s="840">
        <f t="shared" si="62"/>
        <v>0.8948999999999675</v>
      </c>
    </row>
    <row r="2989" spans="12:26" s="292" customFormat="1" x14ac:dyDescent="0.2">
      <c r="L2989" s="279"/>
      <c r="M2989" s="279"/>
      <c r="N2989" s="279"/>
      <c r="O2989" s="279"/>
      <c r="P2989" s="838"/>
      <c r="Q2989" s="838"/>
      <c r="R2989" s="838"/>
      <c r="S2989" s="838"/>
      <c r="U2989" s="371"/>
      <c r="Y2989" s="839" t="s">
        <v>99</v>
      </c>
      <c r="Z2989" s="840">
        <f t="shared" si="62"/>
        <v>0.89499999999996749</v>
      </c>
    </row>
    <row r="2990" spans="12:26" s="292" customFormat="1" x14ac:dyDescent="0.2">
      <c r="L2990" s="279"/>
      <c r="M2990" s="279"/>
      <c r="N2990" s="279"/>
      <c r="O2990" s="279"/>
      <c r="P2990" s="838"/>
      <c r="Q2990" s="838"/>
      <c r="R2990" s="838"/>
      <c r="S2990" s="838"/>
      <c r="U2990" s="371"/>
      <c r="Y2990" s="839" t="s">
        <v>99</v>
      </c>
      <c r="Z2990" s="840">
        <f t="shared" si="62"/>
        <v>0.89509999999996748</v>
      </c>
    </row>
    <row r="2991" spans="12:26" s="292" customFormat="1" x14ac:dyDescent="0.2">
      <c r="L2991" s="279"/>
      <c r="M2991" s="279"/>
      <c r="N2991" s="279"/>
      <c r="O2991" s="279"/>
      <c r="P2991" s="838"/>
      <c r="Q2991" s="838"/>
      <c r="R2991" s="838"/>
      <c r="S2991" s="838"/>
      <c r="U2991" s="371"/>
      <c r="Y2991" s="839" t="s">
        <v>99</v>
      </c>
      <c r="Z2991" s="840">
        <f t="shared" si="62"/>
        <v>0.89519999999996747</v>
      </c>
    </row>
    <row r="2992" spans="12:26" s="292" customFormat="1" x14ac:dyDescent="0.2">
      <c r="L2992" s="279"/>
      <c r="M2992" s="279"/>
      <c r="N2992" s="279"/>
      <c r="O2992" s="279"/>
      <c r="P2992" s="838"/>
      <c r="Q2992" s="838"/>
      <c r="R2992" s="838"/>
      <c r="S2992" s="838"/>
      <c r="U2992" s="371"/>
      <c r="Y2992" s="839" t="s">
        <v>99</v>
      </c>
      <c r="Z2992" s="840">
        <f t="shared" si="62"/>
        <v>0.89529999999996746</v>
      </c>
    </row>
    <row r="2993" spans="12:26" s="292" customFormat="1" x14ac:dyDescent="0.2">
      <c r="L2993" s="279"/>
      <c r="M2993" s="279"/>
      <c r="N2993" s="279"/>
      <c r="O2993" s="279"/>
      <c r="P2993" s="838"/>
      <c r="Q2993" s="838"/>
      <c r="R2993" s="838"/>
      <c r="S2993" s="838"/>
      <c r="U2993" s="371"/>
      <c r="Y2993" s="839" t="s">
        <v>99</v>
      </c>
      <c r="Z2993" s="840">
        <f t="shared" si="62"/>
        <v>0.89539999999996744</v>
      </c>
    </row>
    <row r="2994" spans="12:26" s="292" customFormat="1" x14ac:dyDescent="0.2">
      <c r="L2994" s="279"/>
      <c r="M2994" s="279"/>
      <c r="N2994" s="279"/>
      <c r="O2994" s="279"/>
      <c r="P2994" s="838"/>
      <c r="Q2994" s="838"/>
      <c r="R2994" s="838"/>
      <c r="S2994" s="838"/>
      <c r="U2994" s="371"/>
      <c r="Y2994" s="839" t="s">
        <v>99</v>
      </c>
      <c r="Z2994" s="840">
        <f t="shared" si="62"/>
        <v>0.89549999999996743</v>
      </c>
    </row>
    <row r="2995" spans="12:26" s="292" customFormat="1" x14ac:dyDescent="0.2">
      <c r="L2995" s="279"/>
      <c r="M2995" s="279"/>
      <c r="N2995" s="279"/>
      <c r="O2995" s="279"/>
      <c r="P2995" s="838"/>
      <c r="Q2995" s="838"/>
      <c r="R2995" s="838"/>
      <c r="S2995" s="838"/>
      <c r="U2995" s="371"/>
      <c r="Y2995" s="839" t="s">
        <v>99</v>
      </c>
      <c r="Z2995" s="840">
        <f t="shared" si="62"/>
        <v>0.89559999999996742</v>
      </c>
    </row>
    <row r="2996" spans="12:26" s="292" customFormat="1" x14ac:dyDescent="0.2">
      <c r="L2996" s="279"/>
      <c r="M2996" s="279"/>
      <c r="N2996" s="279"/>
      <c r="O2996" s="279"/>
      <c r="P2996" s="838"/>
      <c r="Q2996" s="838"/>
      <c r="R2996" s="838"/>
      <c r="S2996" s="838"/>
      <c r="U2996" s="371"/>
      <c r="Y2996" s="839" t="s">
        <v>99</v>
      </c>
      <c r="Z2996" s="840">
        <f t="shared" si="62"/>
        <v>0.89569999999996741</v>
      </c>
    </row>
    <row r="2997" spans="12:26" s="292" customFormat="1" x14ac:dyDescent="0.2">
      <c r="L2997" s="279"/>
      <c r="M2997" s="279"/>
      <c r="N2997" s="279"/>
      <c r="O2997" s="279"/>
      <c r="P2997" s="838"/>
      <c r="Q2997" s="838"/>
      <c r="R2997" s="838"/>
      <c r="S2997" s="838"/>
      <c r="U2997" s="371"/>
      <c r="Y2997" s="839" t="s">
        <v>99</v>
      </c>
      <c r="Z2997" s="840">
        <f t="shared" si="62"/>
        <v>0.8957999999999674</v>
      </c>
    </row>
    <row r="2998" spans="12:26" s="292" customFormat="1" x14ac:dyDescent="0.2">
      <c r="L2998" s="279"/>
      <c r="M2998" s="279"/>
      <c r="N2998" s="279"/>
      <c r="O2998" s="279"/>
      <c r="P2998" s="838"/>
      <c r="Q2998" s="838"/>
      <c r="R2998" s="838"/>
      <c r="S2998" s="838"/>
      <c r="U2998" s="371"/>
      <c r="Y2998" s="839" t="s">
        <v>99</v>
      </c>
      <c r="Z2998" s="840">
        <f t="shared" si="62"/>
        <v>0.89589999999996739</v>
      </c>
    </row>
    <row r="2999" spans="12:26" s="292" customFormat="1" x14ac:dyDescent="0.2">
      <c r="L2999" s="279"/>
      <c r="M2999" s="279"/>
      <c r="N2999" s="279"/>
      <c r="O2999" s="279"/>
      <c r="P2999" s="838"/>
      <c r="Q2999" s="838"/>
      <c r="R2999" s="838"/>
      <c r="S2999" s="838"/>
      <c r="U2999" s="371"/>
      <c r="Y2999" s="839" t="s">
        <v>99</v>
      </c>
      <c r="Z2999" s="840">
        <f t="shared" si="62"/>
        <v>0.89599999999996738</v>
      </c>
    </row>
    <row r="3000" spans="12:26" s="292" customFormat="1" x14ac:dyDescent="0.2">
      <c r="L3000" s="279"/>
      <c r="M3000" s="279"/>
      <c r="N3000" s="279"/>
      <c r="O3000" s="279"/>
      <c r="P3000" s="838"/>
      <c r="Q3000" s="838"/>
      <c r="R3000" s="838"/>
      <c r="S3000" s="838"/>
      <c r="U3000" s="371"/>
      <c r="Y3000" s="839" t="s">
        <v>99</v>
      </c>
      <c r="Z3000" s="840">
        <f t="shared" si="62"/>
        <v>0.89609999999996737</v>
      </c>
    </row>
    <row r="3001" spans="12:26" s="292" customFormat="1" x14ac:dyDescent="0.2">
      <c r="L3001" s="279"/>
      <c r="M3001" s="279"/>
      <c r="N3001" s="279"/>
      <c r="O3001" s="279"/>
      <c r="P3001" s="838"/>
      <c r="Q3001" s="838"/>
      <c r="R3001" s="838"/>
      <c r="S3001" s="838"/>
      <c r="U3001" s="371"/>
      <c r="Y3001" s="839" t="s">
        <v>99</v>
      </c>
      <c r="Z3001" s="840">
        <f t="shared" si="62"/>
        <v>0.89619999999996736</v>
      </c>
    </row>
    <row r="3002" spans="12:26" s="292" customFormat="1" x14ac:dyDescent="0.2">
      <c r="L3002" s="279"/>
      <c r="M3002" s="279"/>
      <c r="N3002" s="279"/>
      <c r="O3002" s="279"/>
      <c r="P3002" s="838"/>
      <c r="Q3002" s="838"/>
      <c r="R3002" s="838"/>
      <c r="S3002" s="838"/>
      <c r="U3002" s="371"/>
      <c r="Y3002" s="839" t="s">
        <v>99</v>
      </c>
      <c r="Z3002" s="840">
        <f t="shared" si="62"/>
        <v>0.89629999999996735</v>
      </c>
    </row>
    <row r="3003" spans="12:26" s="292" customFormat="1" x14ac:dyDescent="0.2">
      <c r="L3003" s="279"/>
      <c r="M3003" s="279"/>
      <c r="N3003" s="279"/>
      <c r="O3003" s="279"/>
      <c r="P3003" s="838"/>
      <c r="Q3003" s="838"/>
      <c r="R3003" s="838"/>
      <c r="S3003" s="838"/>
      <c r="U3003" s="371"/>
      <c r="Y3003" s="839" t="s">
        <v>99</v>
      </c>
      <c r="Z3003" s="840">
        <f t="shared" si="62"/>
        <v>0.89639999999996733</v>
      </c>
    </row>
    <row r="3004" spans="12:26" s="292" customFormat="1" x14ac:dyDescent="0.2">
      <c r="L3004" s="279"/>
      <c r="M3004" s="279"/>
      <c r="N3004" s="279"/>
      <c r="O3004" s="279"/>
      <c r="P3004" s="838"/>
      <c r="Q3004" s="838"/>
      <c r="R3004" s="838"/>
      <c r="S3004" s="838"/>
      <c r="U3004" s="371"/>
      <c r="Y3004" s="839" t="s">
        <v>99</v>
      </c>
      <c r="Z3004" s="840">
        <f t="shared" si="62"/>
        <v>0.89649999999996732</v>
      </c>
    </row>
    <row r="3005" spans="12:26" s="292" customFormat="1" x14ac:dyDescent="0.2">
      <c r="L3005" s="279"/>
      <c r="M3005" s="279"/>
      <c r="N3005" s="279"/>
      <c r="O3005" s="279"/>
      <c r="P3005" s="838"/>
      <c r="Q3005" s="838"/>
      <c r="R3005" s="838"/>
      <c r="S3005" s="838"/>
      <c r="U3005" s="371"/>
      <c r="Y3005" s="839" t="s">
        <v>99</v>
      </c>
      <c r="Z3005" s="840">
        <f t="shared" si="62"/>
        <v>0.89659999999996731</v>
      </c>
    </row>
    <row r="3006" spans="12:26" s="292" customFormat="1" x14ac:dyDescent="0.2">
      <c r="L3006" s="279"/>
      <c r="M3006" s="279"/>
      <c r="N3006" s="279"/>
      <c r="O3006" s="279"/>
      <c r="P3006" s="838"/>
      <c r="Q3006" s="838"/>
      <c r="R3006" s="838"/>
      <c r="S3006" s="838"/>
      <c r="U3006" s="371"/>
      <c r="Y3006" s="839" t="s">
        <v>99</v>
      </c>
      <c r="Z3006" s="840">
        <f t="shared" si="62"/>
        <v>0.8966999999999673</v>
      </c>
    </row>
    <row r="3007" spans="12:26" s="292" customFormat="1" x14ac:dyDescent="0.2">
      <c r="L3007" s="279"/>
      <c r="M3007" s="279"/>
      <c r="N3007" s="279"/>
      <c r="O3007" s="279"/>
      <c r="P3007" s="838"/>
      <c r="Q3007" s="838"/>
      <c r="R3007" s="838"/>
      <c r="S3007" s="838"/>
      <c r="U3007" s="371"/>
      <c r="Y3007" s="839" t="s">
        <v>99</v>
      </c>
      <c r="Z3007" s="840">
        <f t="shared" si="62"/>
        <v>0.89679999999996729</v>
      </c>
    </row>
    <row r="3008" spans="12:26" s="292" customFormat="1" x14ac:dyDescent="0.2">
      <c r="L3008" s="279"/>
      <c r="M3008" s="279"/>
      <c r="N3008" s="279"/>
      <c r="O3008" s="279"/>
      <c r="P3008" s="838"/>
      <c r="Q3008" s="838"/>
      <c r="R3008" s="838"/>
      <c r="S3008" s="838"/>
      <c r="U3008" s="371"/>
      <c r="Y3008" s="839" t="s">
        <v>99</v>
      </c>
      <c r="Z3008" s="840">
        <f t="shared" si="62"/>
        <v>0.89689999999996728</v>
      </c>
    </row>
    <row r="3009" spans="12:26" s="292" customFormat="1" x14ac:dyDescent="0.2">
      <c r="L3009" s="279"/>
      <c r="M3009" s="279"/>
      <c r="N3009" s="279"/>
      <c r="O3009" s="279"/>
      <c r="P3009" s="838"/>
      <c r="Q3009" s="838"/>
      <c r="R3009" s="838"/>
      <c r="S3009" s="838"/>
      <c r="U3009" s="371"/>
      <c r="Y3009" s="839" t="s">
        <v>99</v>
      </c>
      <c r="Z3009" s="840">
        <f t="shared" si="62"/>
        <v>0.89699999999996727</v>
      </c>
    </row>
    <row r="3010" spans="12:26" s="292" customFormat="1" x14ac:dyDescent="0.2">
      <c r="L3010" s="279"/>
      <c r="M3010" s="279"/>
      <c r="N3010" s="279"/>
      <c r="O3010" s="279"/>
      <c r="P3010" s="838"/>
      <c r="Q3010" s="838"/>
      <c r="R3010" s="838"/>
      <c r="S3010" s="838"/>
      <c r="U3010" s="371"/>
      <c r="Y3010" s="839" t="s">
        <v>99</v>
      </c>
      <c r="Z3010" s="840">
        <f t="shared" si="62"/>
        <v>0.89709999999996726</v>
      </c>
    </row>
    <row r="3011" spans="12:26" s="292" customFormat="1" x14ac:dyDescent="0.2">
      <c r="L3011" s="279"/>
      <c r="M3011" s="279"/>
      <c r="N3011" s="279"/>
      <c r="O3011" s="279"/>
      <c r="P3011" s="838"/>
      <c r="Q3011" s="838"/>
      <c r="R3011" s="838"/>
      <c r="S3011" s="838"/>
      <c r="U3011" s="371"/>
      <c r="Y3011" s="839" t="s">
        <v>99</v>
      </c>
      <c r="Z3011" s="840">
        <f t="shared" si="62"/>
        <v>0.89719999999996725</v>
      </c>
    </row>
    <row r="3012" spans="12:26" s="292" customFormat="1" x14ac:dyDescent="0.2">
      <c r="L3012" s="279"/>
      <c r="M3012" s="279"/>
      <c r="N3012" s="279"/>
      <c r="O3012" s="279"/>
      <c r="P3012" s="838"/>
      <c r="Q3012" s="838"/>
      <c r="R3012" s="838"/>
      <c r="S3012" s="838"/>
      <c r="U3012" s="371"/>
      <c r="Y3012" s="839" t="s">
        <v>99</v>
      </c>
      <c r="Z3012" s="840">
        <f t="shared" si="62"/>
        <v>0.89729999999996723</v>
      </c>
    </row>
    <row r="3013" spans="12:26" s="292" customFormat="1" x14ac:dyDescent="0.2">
      <c r="L3013" s="279"/>
      <c r="M3013" s="279"/>
      <c r="N3013" s="279"/>
      <c r="O3013" s="279"/>
      <c r="P3013" s="838"/>
      <c r="Q3013" s="838"/>
      <c r="R3013" s="838"/>
      <c r="S3013" s="838"/>
      <c r="U3013" s="371"/>
      <c r="Y3013" s="839" t="s">
        <v>99</v>
      </c>
      <c r="Z3013" s="840">
        <f t="shared" si="62"/>
        <v>0.89739999999996722</v>
      </c>
    </row>
    <row r="3014" spans="12:26" s="292" customFormat="1" x14ac:dyDescent="0.2">
      <c r="L3014" s="279"/>
      <c r="M3014" s="279"/>
      <c r="N3014" s="279"/>
      <c r="O3014" s="279"/>
      <c r="P3014" s="838"/>
      <c r="Q3014" s="838"/>
      <c r="R3014" s="838"/>
      <c r="S3014" s="838"/>
      <c r="U3014" s="371"/>
      <c r="Y3014" s="839" t="s">
        <v>99</v>
      </c>
      <c r="Z3014" s="840">
        <f t="shared" si="62"/>
        <v>0.89749999999996721</v>
      </c>
    </row>
    <row r="3015" spans="12:26" s="292" customFormat="1" x14ac:dyDescent="0.2">
      <c r="L3015" s="279"/>
      <c r="M3015" s="279"/>
      <c r="N3015" s="279"/>
      <c r="O3015" s="279"/>
      <c r="P3015" s="838"/>
      <c r="Q3015" s="838"/>
      <c r="R3015" s="838"/>
      <c r="S3015" s="838"/>
      <c r="U3015" s="371"/>
      <c r="Y3015" s="839" t="s">
        <v>99</v>
      </c>
      <c r="Z3015" s="840">
        <f t="shared" si="62"/>
        <v>0.8975999999999672</v>
      </c>
    </row>
    <row r="3016" spans="12:26" s="292" customFormat="1" x14ac:dyDescent="0.2">
      <c r="L3016" s="279"/>
      <c r="M3016" s="279"/>
      <c r="N3016" s="279"/>
      <c r="O3016" s="279"/>
      <c r="P3016" s="838"/>
      <c r="Q3016" s="838"/>
      <c r="R3016" s="838"/>
      <c r="S3016" s="838"/>
      <c r="U3016" s="371"/>
      <c r="Y3016" s="839" t="s">
        <v>99</v>
      </c>
      <c r="Z3016" s="840">
        <f t="shared" si="62"/>
        <v>0.89769999999996719</v>
      </c>
    </row>
    <row r="3017" spans="12:26" s="292" customFormat="1" x14ac:dyDescent="0.2">
      <c r="L3017" s="279"/>
      <c r="M3017" s="279"/>
      <c r="N3017" s="279"/>
      <c r="O3017" s="279"/>
      <c r="P3017" s="838"/>
      <c r="Q3017" s="838"/>
      <c r="R3017" s="838"/>
      <c r="S3017" s="838"/>
      <c r="U3017" s="371"/>
      <c r="Y3017" s="839" t="s">
        <v>99</v>
      </c>
      <c r="Z3017" s="840">
        <f t="shared" si="62"/>
        <v>0.89779999999996718</v>
      </c>
    </row>
    <row r="3018" spans="12:26" s="292" customFormat="1" x14ac:dyDescent="0.2">
      <c r="L3018" s="279"/>
      <c r="M3018" s="279"/>
      <c r="N3018" s="279"/>
      <c r="O3018" s="279"/>
      <c r="P3018" s="838"/>
      <c r="Q3018" s="838"/>
      <c r="R3018" s="838"/>
      <c r="S3018" s="838"/>
      <c r="U3018" s="371"/>
      <c r="Y3018" s="839" t="s">
        <v>99</v>
      </c>
      <c r="Z3018" s="840">
        <f t="shared" si="62"/>
        <v>0.89789999999996717</v>
      </c>
    </row>
    <row r="3019" spans="12:26" s="292" customFormat="1" x14ac:dyDescent="0.2">
      <c r="L3019" s="279"/>
      <c r="M3019" s="279"/>
      <c r="N3019" s="279"/>
      <c r="O3019" s="279"/>
      <c r="P3019" s="838"/>
      <c r="Q3019" s="838"/>
      <c r="R3019" s="838"/>
      <c r="S3019" s="838"/>
      <c r="U3019" s="371"/>
      <c r="Y3019" s="839" t="s">
        <v>99</v>
      </c>
      <c r="Z3019" s="840">
        <f t="shared" si="62"/>
        <v>0.89799999999996716</v>
      </c>
    </row>
    <row r="3020" spans="12:26" s="292" customFormat="1" x14ac:dyDescent="0.2">
      <c r="L3020" s="279"/>
      <c r="M3020" s="279"/>
      <c r="N3020" s="279"/>
      <c r="O3020" s="279"/>
      <c r="P3020" s="838"/>
      <c r="Q3020" s="838"/>
      <c r="R3020" s="838"/>
      <c r="S3020" s="838"/>
      <c r="U3020" s="371"/>
      <c r="Y3020" s="839" t="s">
        <v>99</v>
      </c>
      <c r="Z3020" s="840">
        <f t="shared" si="62"/>
        <v>0.89809999999996715</v>
      </c>
    </row>
    <row r="3021" spans="12:26" s="292" customFormat="1" x14ac:dyDescent="0.2">
      <c r="L3021" s="279"/>
      <c r="M3021" s="279"/>
      <c r="N3021" s="279"/>
      <c r="O3021" s="279"/>
      <c r="P3021" s="838"/>
      <c r="Q3021" s="838"/>
      <c r="R3021" s="838"/>
      <c r="S3021" s="838"/>
      <c r="U3021" s="371"/>
      <c r="Y3021" s="839" t="s">
        <v>99</v>
      </c>
      <c r="Z3021" s="840">
        <f t="shared" si="62"/>
        <v>0.89819999999996714</v>
      </c>
    </row>
    <row r="3022" spans="12:26" s="292" customFormat="1" x14ac:dyDescent="0.2">
      <c r="L3022" s="279"/>
      <c r="M3022" s="279"/>
      <c r="N3022" s="279"/>
      <c r="O3022" s="279"/>
      <c r="P3022" s="838"/>
      <c r="Q3022" s="838"/>
      <c r="R3022" s="838"/>
      <c r="S3022" s="838"/>
      <c r="U3022" s="371"/>
      <c r="Y3022" s="839" t="s">
        <v>99</v>
      </c>
      <c r="Z3022" s="840">
        <f t="shared" si="62"/>
        <v>0.89829999999996712</v>
      </c>
    </row>
    <row r="3023" spans="12:26" s="292" customFormat="1" x14ac:dyDescent="0.2">
      <c r="L3023" s="279"/>
      <c r="M3023" s="279"/>
      <c r="N3023" s="279"/>
      <c r="O3023" s="279"/>
      <c r="P3023" s="838"/>
      <c r="Q3023" s="838"/>
      <c r="R3023" s="838"/>
      <c r="S3023" s="838"/>
      <c r="U3023" s="371"/>
      <c r="Y3023" s="839" t="s">
        <v>99</v>
      </c>
      <c r="Z3023" s="840">
        <f t="shared" si="62"/>
        <v>0.89839999999996711</v>
      </c>
    </row>
    <row r="3024" spans="12:26" s="292" customFormat="1" x14ac:dyDescent="0.2">
      <c r="L3024" s="279"/>
      <c r="M3024" s="279"/>
      <c r="N3024" s="279"/>
      <c r="O3024" s="279"/>
      <c r="P3024" s="838"/>
      <c r="Q3024" s="838"/>
      <c r="R3024" s="838"/>
      <c r="S3024" s="838"/>
      <c r="U3024" s="371"/>
      <c r="Y3024" s="839" t="s">
        <v>99</v>
      </c>
      <c r="Z3024" s="840">
        <f t="shared" si="62"/>
        <v>0.8984999999999671</v>
      </c>
    </row>
    <row r="3025" spans="12:26" s="292" customFormat="1" x14ac:dyDescent="0.2">
      <c r="L3025" s="279"/>
      <c r="M3025" s="279"/>
      <c r="N3025" s="279"/>
      <c r="O3025" s="279"/>
      <c r="P3025" s="838"/>
      <c r="Q3025" s="838"/>
      <c r="R3025" s="838"/>
      <c r="S3025" s="838"/>
      <c r="U3025" s="371"/>
      <c r="Y3025" s="839" t="s">
        <v>99</v>
      </c>
      <c r="Z3025" s="840">
        <f t="shared" si="62"/>
        <v>0.89859999999996709</v>
      </c>
    </row>
    <row r="3026" spans="12:26" s="292" customFormat="1" x14ac:dyDescent="0.2">
      <c r="L3026" s="279"/>
      <c r="M3026" s="279"/>
      <c r="N3026" s="279"/>
      <c r="O3026" s="279"/>
      <c r="P3026" s="838"/>
      <c r="Q3026" s="838"/>
      <c r="R3026" s="838"/>
      <c r="S3026" s="838"/>
      <c r="U3026" s="371"/>
      <c r="Y3026" s="839" t="s">
        <v>99</v>
      </c>
      <c r="Z3026" s="840">
        <f t="shared" si="62"/>
        <v>0.89869999999996708</v>
      </c>
    </row>
    <row r="3027" spans="12:26" s="292" customFormat="1" x14ac:dyDescent="0.2">
      <c r="L3027" s="279"/>
      <c r="M3027" s="279"/>
      <c r="N3027" s="279"/>
      <c r="O3027" s="279"/>
      <c r="P3027" s="838"/>
      <c r="Q3027" s="838"/>
      <c r="R3027" s="838"/>
      <c r="S3027" s="838"/>
      <c r="U3027" s="371"/>
      <c r="Y3027" s="839" t="s">
        <v>99</v>
      </c>
      <c r="Z3027" s="840">
        <f t="shared" si="62"/>
        <v>0.89879999999996707</v>
      </c>
    </row>
    <row r="3028" spans="12:26" s="292" customFormat="1" x14ac:dyDescent="0.2">
      <c r="L3028" s="279"/>
      <c r="M3028" s="279"/>
      <c r="N3028" s="279"/>
      <c r="O3028" s="279"/>
      <c r="P3028" s="838"/>
      <c r="Q3028" s="838"/>
      <c r="R3028" s="838"/>
      <c r="S3028" s="838"/>
      <c r="U3028" s="371"/>
      <c r="Y3028" s="839" t="s">
        <v>99</v>
      </c>
      <c r="Z3028" s="840">
        <f t="shared" si="62"/>
        <v>0.89889999999996706</v>
      </c>
    </row>
    <row r="3029" spans="12:26" s="292" customFormat="1" x14ac:dyDescent="0.2">
      <c r="L3029" s="279"/>
      <c r="M3029" s="279"/>
      <c r="N3029" s="279"/>
      <c r="O3029" s="279"/>
      <c r="P3029" s="838"/>
      <c r="Q3029" s="838"/>
      <c r="R3029" s="838"/>
      <c r="S3029" s="838"/>
      <c r="U3029" s="371"/>
      <c r="Y3029" s="839" t="s">
        <v>99</v>
      </c>
      <c r="Z3029" s="840">
        <f t="shared" si="62"/>
        <v>0.89899999999996705</v>
      </c>
    </row>
    <row r="3030" spans="12:26" s="292" customFormat="1" x14ac:dyDescent="0.2">
      <c r="L3030" s="279"/>
      <c r="M3030" s="279"/>
      <c r="N3030" s="279"/>
      <c r="O3030" s="279"/>
      <c r="P3030" s="838"/>
      <c r="Q3030" s="838"/>
      <c r="R3030" s="838"/>
      <c r="S3030" s="838"/>
      <c r="U3030" s="371"/>
      <c r="Y3030" s="839" t="s">
        <v>99</v>
      </c>
      <c r="Z3030" s="840">
        <f t="shared" si="62"/>
        <v>0.89909999999996704</v>
      </c>
    </row>
    <row r="3031" spans="12:26" s="292" customFormat="1" x14ac:dyDescent="0.2">
      <c r="L3031" s="279"/>
      <c r="M3031" s="279"/>
      <c r="N3031" s="279"/>
      <c r="O3031" s="279"/>
      <c r="P3031" s="838"/>
      <c r="Q3031" s="838"/>
      <c r="R3031" s="838"/>
      <c r="S3031" s="838"/>
      <c r="U3031" s="371"/>
      <c r="Y3031" s="839" t="s">
        <v>99</v>
      </c>
      <c r="Z3031" s="840">
        <f t="shared" si="62"/>
        <v>0.89919999999996703</v>
      </c>
    </row>
    <row r="3032" spans="12:26" s="292" customFormat="1" x14ac:dyDescent="0.2">
      <c r="L3032" s="279"/>
      <c r="M3032" s="279"/>
      <c r="N3032" s="279"/>
      <c r="O3032" s="279"/>
      <c r="P3032" s="838"/>
      <c r="Q3032" s="838"/>
      <c r="R3032" s="838"/>
      <c r="S3032" s="838"/>
      <c r="U3032" s="371"/>
      <c r="Y3032" s="839" t="s">
        <v>99</v>
      </c>
      <c r="Z3032" s="840">
        <f t="shared" si="62"/>
        <v>0.89929999999996701</v>
      </c>
    </row>
    <row r="3033" spans="12:26" s="292" customFormat="1" x14ac:dyDescent="0.2">
      <c r="L3033" s="279"/>
      <c r="M3033" s="279"/>
      <c r="N3033" s="279"/>
      <c r="O3033" s="279"/>
      <c r="P3033" s="838"/>
      <c r="Q3033" s="838"/>
      <c r="R3033" s="838"/>
      <c r="S3033" s="838"/>
      <c r="U3033" s="371"/>
      <c r="Y3033" s="839" t="s">
        <v>99</v>
      </c>
      <c r="Z3033" s="840">
        <f t="shared" si="62"/>
        <v>0.899399999999967</v>
      </c>
    </row>
    <row r="3034" spans="12:26" s="292" customFormat="1" x14ac:dyDescent="0.2">
      <c r="L3034" s="279"/>
      <c r="M3034" s="279"/>
      <c r="N3034" s="279"/>
      <c r="O3034" s="279"/>
      <c r="P3034" s="838"/>
      <c r="Q3034" s="838"/>
      <c r="R3034" s="838"/>
      <c r="S3034" s="838"/>
      <c r="U3034" s="371"/>
      <c r="Y3034" s="839" t="s">
        <v>99</v>
      </c>
      <c r="Z3034" s="840">
        <f t="shared" si="62"/>
        <v>0.89949999999996699</v>
      </c>
    </row>
    <row r="3035" spans="12:26" s="292" customFormat="1" x14ac:dyDescent="0.2">
      <c r="L3035" s="279"/>
      <c r="M3035" s="279"/>
      <c r="N3035" s="279"/>
      <c r="O3035" s="279"/>
      <c r="P3035" s="838"/>
      <c r="Q3035" s="838"/>
      <c r="R3035" s="838"/>
      <c r="S3035" s="838"/>
      <c r="U3035" s="371"/>
      <c r="Y3035" s="839" t="s">
        <v>99</v>
      </c>
      <c r="Z3035" s="840">
        <f t="shared" si="62"/>
        <v>0.89959999999996698</v>
      </c>
    </row>
    <row r="3036" spans="12:26" s="292" customFormat="1" x14ac:dyDescent="0.2">
      <c r="L3036" s="279"/>
      <c r="M3036" s="279"/>
      <c r="N3036" s="279"/>
      <c r="O3036" s="279"/>
      <c r="P3036" s="838"/>
      <c r="Q3036" s="838"/>
      <c r="R3036" s="838"/>
      <c r="S3036" s="838"/>
      <c r="U3036" s="371"/>
      <c r="Y3036" s="839" t="s">
        <v>99</v>
      </c>
      <c r="Z3036" s="840">
        <f t="shared" si="62"/>
        <v>0.89969999999996697</v>
      </c>
    </row>
    <row r="3037" spans="12:26" s="292" customFormat="1" x14ac:dyDescent="0.2">
      <c r="L3037" s="279"/>
      <c r="M3037" s="279"/>
      <c r="N3037" s="279"/>
      <c r="O3037" s="279"/>
      <c r="P3037" s="838"/>
      <c r="Q3037" s="838"/>
      <c r="R3037" s="838"/>
      <c r="S3037" s="838"/>
      <c r="U3037" s="371"/>
      <c r="Y3037" s="839" t="s">
        <v>99</v>
      </c>
      <c r="Z3037" s="840">
        <f t="shared" si="62"/>
        <v>0.89979999999996696</v>
      </c>
    </row>
    <row r="3038" spans="12:26" s="292" customFormat="1" x14ac:dyDescent="0.2">
      <c r="L3038" s="279"/>
      <c r="M3038" s="279"/>
      <c r="N3038" s="279"/>
      <c r="O3038" s="279"/>
      <c r="P3038" s="838"/>
      <c r="Q3038" s="838"/>
      <c r="R3038" s="838"/>
      <c r="S3038" s="838"/>
      <c r="U3038" s="371"/>
      <c r="Y3038" s="839" t="s">
        <v>99</v>
      </c>
      <c r="Z3038" s="840">
        <f t="shared" si="62"/>
        <v>0.89989999999996695</v>
      </c>
    </row>
    <row r="3039" spans="12:26" s="292" customFormat="1" x14ac:dyDescent="0.2">
      <c r="L3039" s="279"/>
      <c r="M3039" s="279"/>
      <c r="N3039" s="279"/>
      <c r="O3039" s="279"/>
      <c r="P3039" s="838"/>
      <c r="Q3039" s="838"/>
      <c r="R3039" s="838"/>
      <c r="S3039" s="838"/>
      <c r="U3039" s="371"/>
      <c r="Y3039" s="839" t="s">
        <v>98</v>
      </c>
      <c r="Z3039" s="840">
        <f t="shared" si="62"/>
        <v>0.89999999999996694</v>
      </c>
    </row>
    <row r="3040" spans="12:26" s="292" customFormat="1" x14ac:dyDescent="0.2">
      <c r="L3040" s="279"/>
      <c r="M3040" s="279"/>
      <c r="N3040" s="279"/>
      <c r="O3040" s="279"/>
      <c r="P3040" s="838"/>
      <c r="Q3040" s="838"/>
      <c r="R3040" s="838"/>
      <c r="S3040" s="838"/>
      <c r="U3040" s="371"/>
      <c r="Y3040" s="839" t="s">
        <v>98</v>
      </c>
      <c r="Z3040" s="840">
        <f t="shared" si="62"/>
        <v>0.90009999999996693</v>
      </c>
    </row>
    <row r="3041" spans="12:26" s="292" customFormat="1" x14ac:dyDescent="0.2">
      <c r="L3041" s="279"/>
      <c r="M3041" s="279"/>
      <c r="N3041" s="279"/>
      <c r="O3041" s="279"/>
      <c r="P3041" s="838"/>
      <c r="Q3041" s="838"/>
      <c r="R3041" s="838"/>
      <c r="S3041" s="838"/>
      <c r="U3041" s="371"/>
      <c r="Y3041" s="839" t="s">
        <v>98</v>
      </c>
      <c r="Z3041" s="840">
        <f t="shared" si="62"/>
        <v>0.90019999999996692</v>
      </c>
    </row>
    <row r="3042" spans="12:26" s="292" customFormat="1" x14ac:dyDescent="0.2">
      <c r="L3042" s="279"/>
      <c r="M3042" s="279"/>
      <c r="N3042" s="279"/>
      <c r="O3042" s="279"/>
      <c r="P3042" s="838"/>
      <c r="Q3042" s="838"/>
      <c r="R3042" s="838"/>
      <c r="S3042" s="838"/>
      <c r="U3042" s="371"/>
      <c r="Y3042" s="839" t="s">
        <v>98</v>
      </c>
      <c r="Z3042" s="840">
        <f t="shared" si="62"/>
        <v>0.9002999999999669</v>
      </c>
    </row>
    <row r="3043" spans="12:26" s="292" customFormat="1" x14ac:dyDescent="0.2">
      <c r="L3043" s="279"/>
      <c r="M3043" s="279"/>
      <c r="N3043" s="279"/>
      <c r="O3043" s="279"/>
      <c r="P3043" s="838"/>
      <c r="Q3043" s="838"/>
      <c r="R3043" s="838"/>
      <c r="S3043" s="838"/>
      <c r="U3043" s="371"/>
      <c r="Y3043" s="839" t="s">
        <v>98</v>
      </c>
      <c r="Z3043" s="840">
        <f t="shared" si="62"/>
        <v>0.90039999999996689</v>
      </c>
    </row>
    <row r="3044" spans="12:26" s="292" customFormat="1" x14ac:dyDescent="0.2">
      <c r="L3044" s="279"/>
      <c r="M3044" s="279"/>
      <c r="N3044" s="279"/>
      <c r="O3044" s="279"/>
      <c r="P3044" s="838"/>
      <c r="Q3044" s="838"/>
      <c r="R3044" s="838"/>
      <c r="S3044" s="838"/>
      <c r="U3044" s="371"/>
      <c r="Y3044" s="839" t="s">
        <v>98</v>
      </c>
      <c r="Z3044" s="840">
        <f t="shared" si="62"/>
        <v>0.90049999999996688</v>
      </c>
    </row>
    <row r="3045" spans="12:26" s="292" customFormat="1" x14ac:dyDescent="0.2">
      <c r="L3045" s="279"/>
      <c r="M3045" s="279"/>
      <c r="N3045" s="279"/>
      <c r="O3045" s="279"/>
      <c r="P3045" s="838"/>
      <c r="Q3045" s="838"/>
      <c r="R3045" s="838"/>
      <c r="S3045" s="838"/>
      <c r="U3045" s="371"/>
      <c r="Y3045" s="839" t="s">
        <v>98</v>
      </c>
      <c r="Z3045" s="840">
        <f t="shared" si="62"/>
        <v>0.90059999999996687</v>
      </c>
    </row>
    <row r="3046" spans="12:26" s="292" customFormat="1" x14ac:dyDescent="0.2">
      <c r="L3046" s="279"/>
      <c r="M3046" s="279"/>
      <c r="N3046" s="279"/>
      <c r="O3046" s="279"/>
      <c r="P3046" s="838"/>
      <c r="Q3046" s="838"/>
      <c r="R3046" s="838"/>
      <c r="S3046" s="838"/>
      <c r="U3046" s="371"/>
      <c r="Y3046" s="839" t="s">
        <v>98</v>
      </c>
      <c r="Z3046" s="840">
        <f t="shared" si="62"/>
        <v>0.90069999999996686</v>
      </c>
    </row>
    <row r="3047" spans="12:26" s="292" customFormat="1" x14ac:dyDescent="0.2">
      <c r="L3047" s="279"/>
      <c r="M3047" s="279"/>
      <c r="N3047" s="279"/>
      <c r="O3047" s="279"/>
      <c r="P3047" s="838"/>
      <c r="Q3047" s="838"/>
      <c r="R3047" s="838"/>
      <c r="S3047" s="838"/>
      <c r="U3047" s="371"/>
      <c r="Y3047" s="839" t="s">
        <v>98</v>
      </c>
      <c r="Z3047" s="840">
        <f t="shared" si="62"/>
        <v>0.90079999999996685</v>
      </c>
    </row>
    <row r="3048" spans="12:26" s="292" customFormat="1" x14ac:dyDescent="0.2">
      <c r="L3048" s="279"/>
      <c r="M3048" s="279"/>
      <c r="N3048" s="279"/>
      <c r="O3048" s="279"/>
      <c r="P3048" s="838"/>
      <c r="Q3048" s="838"/>
      <c r="R3048" s="838"/>
      <c r="S3048" s="838"/>
      <c r="U3048" s="371"/>
      <c r="Y3048" s="839" t="s">
        <v>98</v>
      </c>
      <c r="Z3048" s="840">
        <f t="shared" si="62"/>
        <v>0.90089999999996684</v>
      </c>
    </row>
    <row r="3049" spans="12:26" s="292" customFormat="1" x14ac:dyDescent="0.2">
      <c r="L3049" s="279"/>
      <c r="M3049" s="279"/>
      <c r="N3049" s="279"/>
      <c r="O3049" s="279"/>
      <c r="P3049" s="838"/>
      <c r="Q3049" s="838"/>
      <c r="R3049" s="838"/>
      <c r="S3049" s="838"/>
      <c r="U3049" s="371"/>
      <c r="Y3049" s="839" t="s">
        <v>98</v>
      </c>
      <c r="Z3049" s="840">
        <f t="shared" ref="Z3049:Z3112" si="63">SUM(Z3048+0.01%)</f>
        <v>0.90099999999996683</v>
      </c>
    </row>
    <row r="3050" spans="12:26" s="292" customFormat="1" x14ac:dyDescent="0.2">
      <c r="L3050" s="279"/>
      <c r="M3050" s="279"/>
      <c r="N3050" s="279"/>
      <c r="O3050" s="279"/>
      <c r="P3050" s="838"/>
      <c r="Q3050" s="838"/>
      <c r="R3050" s="838"/>
      <c r="S3050" s="838"/>
      <c r="U3050" s="371"/>
      <c r="Y3050" s="839" t="s">
        <v>98</v>
      </c>
      <c r="Z3050" s="840">
        <f t="shared" si="63"/>
        <v>0.90109999999996682</v>
      </c>
    </row>
    <row r="3051" spans="12:26" s="292" customFormat="1" x14ac:dyDescent="0.2">
      <c r="L3051" s="279"/>
      <c r="M3051" s="279"/>
      <c r="N3051" s="279"/>
      <c r="O3051" s="279"/>
      <c r="P3051" s="838"/>
      <c r="Q3051" s="838"/>
      <c r="R3051" s="838"/>
      <c r="S3051" s="838"/>
      <c r="U3051" s="371"/>
      <c r="Y3051" s="839" t="s">
        <v>98</v>
      </c>
      <c r="Z3051" s="840">
        <f t="shared" si="63"/>
        <v>0.90119999999996681</v>
      </c>
    </row>
    <row r="3052" spans="12:26" s="292" customFormat="1" x14ac:dyDescent="0.2">
      <c r="L3052" s="279"/>
      <c r="M3052" s="279"/>
      <c r="N3052" s="279"/>
      <c r="O3052" s="279"/>
      <c r="P3052" s="838"/>
      <c r="Q3052" s="838"/>
      <c r="R3052" s="838"/>
      <c r="S3052" s="838"/>
      <c r="U3052" s="371"/>
      <c r="Y3052" s="839" t="s">
        <v>98</v>
      </c>
      <c r="Z3052" s="840">
        <f t="shared" si="63"/>
        <v>0.90129999999996679</v>
      </c>
    </row>
    <row r="3053" spans="12:26" s="292" customFormat="1" x14ac:dyDescent="0.2">
      <c r="L3053" s="279"/>
      <c r="M3053" s="279"/>
      <c r="N3053" s="279"/>
      <c r="O3053" s="279"/>
      <c r="P3053" s="838"/>
      <c r="Q3053" s="838"/>
      <c r="R3053" s="838"/>
      <c r="S3053" s="838"/>
      <c r="U3053" s="371"/>
      <c r="Y3053" s="839" t="s">
        <v>98</v>
      </c>
      <c r="Z3053" s="840">
        <f t="shared" si="63"/>
        <v>0.90139999999996678</v>
      </c>
    </row>
    <row r="3054" spans="12:26" s="292" customFormat="1" x14ac:dyDescent="0.2">
      <c r="L3054" s="279"/>
      <c r="M3054" s="279"/>
      <c r="N3054" s="279"/>
      <c r="O3054" s="279"/>
      <c r="P3054" s="838"/>
      <c r="Q3054" s="838"/>
      <c r="R3054" s="838"/>
      <c r="S3054" s="838"/>
      <c r="U3054" s="371"/>
      <c r="Y3054" s="839" t="s">
        <v>98</v>
      </c>
      <c r="Z3054" s="840">
        <f t="shared" si="63"/>
        <v>0.90149999999996677</v>
      </c>
    </row>
    <row r="3055" spans="12:26" s="292" customFormat="1" x14ac:dyDescent="0.2">
      <c r="L3055" s="279"/>
      <c r="M3055" s="279"/>
      <c r="N3055" s="279"/>
      <c r="O3055" s="279"/>
      <c r="P3055" s="838"/>
      <c r="Q3055" s="838"/>
      <c r="R3055" s="838"/>
      <c r="S3055" s="838"/>
      <c r="U3055" s="371"/>
      <c r="Y3055" s="839" t="s">
        <v>98</v>
      </c>
      <c r="Z3055" s="840">
        <f t="shared" si="63"/>
        <v>0.90159999999996676</v>
      </c>
    </row>
    <row r="3056" spans="12:26" s="292" customFormat="1" x14ac:dyDescent="0.2">
      <c r="L3056" s="279"/>
      <c r="M3056" s="279"/>
      <c r="N3056" s="279"/>
      <c r="O3056" s="279"/>
      <c r="P3056" s="838"/>
      <c r="Q3056" s="838"/>
      <c r="R3056" s="838"/>
      <c r="S3056" s="838"/>
      <c r="U3056" s="371"/>
      <c r="Y3056" s="839" t="s">
        <v>98</v>
      </c>
      <c r="Z3056" s="840">
        <f t="shared" si="63"/>
        <v>0.90169999999996675</v>
      </c>
    </row>
    <row r="3057" spans="12:26" s="292" customFormat="1" x14ac:dyDescent="0.2">
      <c r="L3057" s="279"/>
      <c r="M3057" s="279"/>
      <c r="N3057" s="279"/>
      <c r="O3057" s="279"/>
      <c r="P3057" s="838"/>
      <c r="Q3057" s="838"/>
      <c r="R3057" s="838"/>
      <c r="S3057" s="838"/>
      <c r="U3057" s="371"/>
      <c r="Y3057" s="839" t="s">
        <v>98</v>
      </c>
      <c r="Z3057" s="840">
        <f t="shared" si="63"/>
        <v>0.90179999999996674</v>
      </c>
    </row>
    <row r="3058" spans="12:26" s="292" customFormat="1" x14ac:dyDescent="0.2">
      <c r="L3058" s="279"/>
      <c r="M3058" s="279"/>
      <c r="N3058" s="279"/>
      <c r="O3058" s="279"/>
      <c r="P3058" s="838"/>
      <c r="Q3058" s="838"/>
      <c r="R3058" s="838"/>
      <c r="S3058" s="838"/>
      <c r="U3058" s="371"/>
      <c r="Y3058" s="839" t="s">
        <v>98</v>
      </c>
      <c r="Z3058" s="840">
        <f t="shared" si="63"/>
        <v>0.90189999999996673</v>
      </c>
    </row>
    <row r="3059" spans="12:26" s="292" customFormat="1" x14ac:dyDescent="0.2">
      <c r="L3059" s="279"/>
      <c r="M3059" s="279"/>
      <c r="N3059" s="279"/>
      <c r="O3059" s="279"/>
      <c r="P3059" s="838"/>
      <c r="Q3059" s="838"/>
      <c r="R3059" s="838"/>
      <c r="S3059" s="838"/>
      <c r="U3059" s="371"/>
      <c r="Y3059" s="839" t="s">
        <v>98</v>
      </c>
      <c r="Z3059" s="840">
        <f t="shared" si="63"/>
        <v>0.90199999999996672</v>
      </c>
    </row>
    <row r="3060" spans="12:26" s="292" customFormat="1" x14ac:dyDescent="0.2">
      <c r="L3060" s="279"/>
      <c r="M3060" s="279"/>
      <c r="N3060" s="279"/>
      <c r="O3060" s="279"/>
      <c r="P3060" s="838"/>
      <c r="Q3060" s="838"/>
      <c r="R3060" s="838"/>
      <c r="S3060" s="838"/>
      <c r="U3060" s="371"/>
      <c r="Y3060" s="839" t="s">
        <v>98</v>
      </c>
      <c r="Z3060" s="840">
        <f t="shared" si="63"/>
        <v>0.90209999999996671</v>
      </c>
    </row>
    <row r="3061" spans="12:26" s="292" customFormat="1" x14ac:dyDescent="0.2">
      <c r="L3061" s="279"/>
      <c r="M3061" s="279"/>
      <c r="N3061" s="279"/>
      <c r="O3061" s="279"/>
      <c r="P3061" s="838"/>
      <c r="Q3061" s="838"/>
      <c r="R3061" s="838"/>
      <c r="S3061" s="838"/>
      <c r="U3061" s="371"/>
      <c r="Y3061" s="839" t="s">
        <v>98</v>
      </c>
      <c r="Z3061" s="840">
        <f t="shared" si="63"/>
        <v>0.9021999999999667</v>
      </c>
    </row>
    <row r="3062" spans="12:26" s="292" customFormat="1" x14ac:dyDescent="0.2">
      <c r="L3062" s="279"/>
      <c r="M3062" s="279"/>
      <c r="N3062" s="279"/>
      <c r="O3062" s="279"/>
      <c r="P3062" s="838"/>
      <c r="Q3062" s="838"/>
      <c r="R3062" s="838"/>
      <c r="S3062" s="838"/>
      <c r="U3062" s="371"/>
      <c r="Y3062" s="839" t="s">
        <v>98</v>
      </c>
      <c r="Z3062" s="840">
        <f t="shared" si="63"/>
        <v>0.90229999999996668</v>
      </c>
    </row>
    <row r="3063" spans="12:26" s="292" customFormat="1" x14ac:dyDescent="0.2">
      <c r="L3063" s="279"/>
      <c r="M3063" s="279"/>
      <c r="N3063" s="279"/>
      <c r="O3063" s="279"/>
      <c r="P3063" s="838"/>
      <c r="Q3063" s="838"/>
      <c r="R3063" s="838"/>
      <c r="S3063" s="838"/>
      <c r="U3063" s="371"/>
      <c r="Y3063" s="839" t="s">
        <v>98</v>
      </c>
      <c r="Z3063" s="840">
        <f t="shared" si="63"/>
        <v>0.90239999999996667</v>
      </c>
    </row>
    <row r="3064" spans="12:26" s="292" customFormat="1" x14ac:dyDescent="0.2">
      <c r="L3064" s="279"/>
      <c r="M3064" s="279"/>
      <c r="N3064" s="279"/>
      <c r="O3064" s="279"/>
      <c r="P3064" s="838"/>
      <c r="Q3064" s="838"/>
      <c r="R3064" s="838"/>
      <c r="S3064" s="838"/>
      <c r="U3064" s="371"/>
      <c r="Y3064" s="839" t="s">
        <v>98</v>
      </c>
      <c r="Z3064" s="840">
        <f t="shared" si="63"/>
        <v>0.90249999999996666</v>
      </c>
    </row>
    <row r="3065" spans="12:26" s="292" customFormat="1" x14ac:dyDescent="0.2">
      <c r="L3065" s="279"/>
      <c r="M3065" s="279"/>
      <c r="N3065" s="279"/>
      <c r="O3065" s="279"/>
      <c r="P3065" s="838"/>
      <c r="Q3065" s="838"/>
      <c r="R3065" s="838"/>
      <c r="S3065" s="838"/>
      <c r="U3065" s="371"/>
      <c r="Y3065" s="839" t="s">
        <v>98</v>
      </c>
      <c r="Z3065" s="840">
        <f t="shared" si="63"/>
        <v>0.90259999999996665</v>
      </c>
    </row>
    <row r="3066" spans="12:26" s="292" customFormat="1" x14ac:dyDescent="0.2">
      <c r="L3066" s="279"/>
      <c r="M3066" s="279"/>
      <c r="N3066" s="279"/>
      <c r="O3066" s="279"/>
      <c r="P3066" s="838"/>
      <c r="Q3066" s="838"/>
      <c r="R3066" s="838"/>
      <c r="S3066" s="838"/>
      <c r="U3066" s="371"/>
      <c r="Y3066" s="839" t="s">
        <v>98</v>
      </c>
      <c r="Z3066" s="840">
        <f t="shared" si="63"/>
        <v>0.90269999999996664</v>
      </c>
    </row>
    <row r="3067" spans="12:26" s="292" customFormat="1" x14ac:dyDescent="0.2">
      <c r="L3067" s="279"/>
      <c r="M3067" s="279"/>
      <c r="N3067" s="279"/>
      <c r="O3067" s="279"/>
      <c r="P3067" s="838"/>
      <c r="Q3067" s="838"/>
      <c r="R3067" s="838"/>
      <c r="S3067" s="838"/>
      <c r="U3067" s="371"/>
      <c r="Y3067" s="839" t="s">
        <v>98</v>
      </c>
      <c r="Z3067" s="840">
        <f t="shared" si="63"/>
        <v>0.90279999999996663</v>
      </c>
    </row>
    <row r="3068" spans="12:26" s="292" customFormat="1" x14ac:dyDescent="0.2">
      <c r="L3068" s="279"/>
      <c r="M3068" s="279"/>
      <c r="N3068" s="279"/>
      <c r="O3068" s="279"/>
      <c r="P3068" s="838"/>
      <c r="Q3068" s="838"/>
      <c r="R3068" s="838"/>
      <c r="S3068" s="838"/>
      <c r="U3068" s="371"/>
      <c r="Y3068" s="839" t="s">
        <v>98</v>
      </c>
      <c r="Z3068" s="840">
        <f t="shared" si="63"/>
        <v>0.90289999999996662</v>
      </c>
    </row>
    <row r="3069" spans="12:26" s="292" customFormat="1" x14ac:dyDescent="0.2">
      <c r="L3069" s="279"/>
      <c r="M3069" s="279"/>
      <c r="N3069" s="279"/>
      <c r="O3069" s="279"/>
      <c r="P3069" s="838"/>
      <c r="Q3069" s="838"/>
      <c r="R3069" s="838"/>
      <c r="S3069" s="838"/>
      <c r="U3069" s="371"/>
      <c r="Y3069" s="839" t="s">
        <v>98</v>
      </c>
      <c r="Z3069" s="840">
        <f t="shared" si="63"/>
        <v>0.90299999999996661</v>
      </c>
    </row>
    <row r="3070" spans="12:26" s="292" customFormat="1" x14ac:dyDescent="0.2">
      <c r="L3070" s="279"/>
      <c r="M3070" s="279"/>
      <c r="N3070" s="279"/>
      <c r="O3070" s="279"/>
      <c r="P3070" s="838"/>
      <c r="Q3070" s="838"/>
      <c r="R3070" s="838"/>
      <c r="S3070" s="838"/>
      <c r="U3070" s="371"/>
      <c r="Y3070" s="839" t="s">
        <v>98</v>
      </c>
      <c r="Z3070" s="840">
        <f t="shared" si="63"/>
        <v>0.9030999999999666</v>
      </c>
    </row>
    <row r="3071" spans="12:26" s="292" customFormat="1" x14ac:dyDescent="0.2">
      <c r="L3071" s="279"/>
      <c r="M3071" s="279"/>
      <c r="N3071" s="279"/>
      <c r="O3071" s="279"/>
      <c r="P3071" s="838"/>
      <c r="Q3071" s="838"/>
      <c r="R3071" s="838"/>
      <c r="S3071" s="838"/>
      <c r="U3071" s="371"/>
      <c r="Y3071" s="839" t="s">
        <v>98</v>
      </c>
      <c r="Z3071" s="840">
        <f t="shared" si="63"/>
        <v>0.90319999999996659</v>
      </c>
    </row>
    <row r="3072" spans="12:26" s="292" customFormat="1" x14ac:dyDescent="0.2">
      <c r="L3072" s="279"/>
      <c r="M3072" s="279"/>
      <c r="N3072" s="279"/>
      <c r="O3072" s="279"/>
      <c r="P3072" s="838"/>
      <c r="Q3072" s="838"/>
      <c r="R3072" s="838"/>
      <c r="S3072" s="838"/>
      <c r="U3072" s="371"/>
      <c r="Y3072" s="839" t="s">
        <v>98</v>
      </c>
      <c r="Z3072" s="840">
        <f t="shared" si="63"/>
        <v>0.90329999999996657</v>
      </c>
    </row>
    <row r="3073" spans="12:26" s="292" customFormat="1" x14ac:dyDescent="0.2">
      <c r="L3073" s="279"/>
      <c r="M3073" s="279"/>
      <c r="N3073" s="279"/>
      <c r="O3073" s="279"/>
      <c r="P3073" s="838"/>
      <c r="Q3073" s="838"/>
      <c r="R3073" s="838"/>
      <c r="S3073" s="838"/>
      <c r="U3073" s="371"/>
      <c r="Y3073" s="839" t="s">
        <v>98</v>
      </c>
      <c r="Z3073" s="840">
        <f t="shared" si="63"/>
        <v>0.90339999999996656</v>
      </c>
    </row>
    <row r="3074" spans="12:26" s="292" customFormat="1" x14ac:dyDescent="0.2">
      <c r="L3074" s="279"/>
      <c r="M3074" s="279"/>
      <c r="N3074" s="279"/>
      <c r="O3074" s="279"/>
      <c r="P3074" s="838"/>
      <c r="Q3074" s="838"/>
      <c r="R3074" s="838"/>
      <c r="S3074" s="838"/>
      <c r="U3074" s="371"/>
      <c r="Y3074" s="839" t="s">
        <v>98</v>
      </c>
      <c r="Z3074" s="840">
        <f t="shared" si="63"/>
        <v>0.90349999999996655</v>
      </c>
    </row>
    <row r="3075" spans="12:26" s="292" customFormat="1" x14ac:dyDescent="0.2">
      <c r="L3075" s="279"/>
      <c r="M3075" s="279"/>
      <c r="N3075" s="279"/>
      <c r="O3075" s="279"/>
      <c r="P3075" s="838"/>
      <c r="Q3075" s="838"/>
      <c r="R3075" s="838"/>
      <c r="S3075" s="838"/>
      <c r="U3075" s="371"/>
      <c r="Y3075" s="839" t="s">
        <v>98</v>
      </c>
      <c r="Z3075" s="840">
        <f t="shared" si="63"/>
        <v>0.90359999999996654</v>
      </c>
    </row>
    <row r="3076" spans="12:26" s="292" customFormat="1" x14ac:dyDescent="0.2">
      <c r="L3076" s="279"/>
      <c r="M3076" s="279"/>
      <c r="N3076" s="279"/>
      <c r="O3076" s="279"/>
      <c r="P3076" s="838"/>
      <c r="Q3076" s="838"/>
      <c r="R3076" s="838"/>
      <c r="S3076" s="838"/>
      <c r="U3076" s="371"/>
      <c r="Y3076" s="839" t="s">
        <v>98</v>
      </c>
      <c r="Z3076" s="840">
        <f t="shared" si="63"/>
        <v>0.90369999999996653</v>
      </c>
    </row>
    <row r="3077" spans="12:26" s="292" customFormat="1" x14ac:dyDescent="0.2">
      <c r="L3077" s="279"/>
      <c r="M3077" s="279"/>
      <c r="N3077" s="279"/>
      <c r="O3077" s="279"/>
      <c r="P3077" s="838"/>
      <c r="Q3077" s="838"/>
      <c r="R3077" s="838"/>
      <c r="S3077" s="838"/>
      <c r="U3077" s="371"/>
      <c r="Y3077" s="839" t="s">
        <v>98</v>
      </c>
      <c r="Z3077" s="840">
        <f t="shared" si="63"/>
        <v>0.90379999999996652</v>
      </c>
    </row>
    <row r="3078" spans="12:26" s="292" customFormat="1" x14ac:dyDescent="0.2">
      <c r="L3078" s="279"/>
      <c r="M3078" s="279"/>
      <c r="N3078" s="279"/>
      <c r="O3078" s="279"/>
      <c r="P3078" s="838"/>
      <c r="Q3078" s="838"/>
      <c r="R3078" s="838"/>
      <c r="S3078" s="838"/>
      <c r="U3078" s="371"/>
      <c r="Y3078" s="839" t="s">
        <v>98</v>
      </c>
      <c r="Z3078" s="840">
        <f t="shared" si="63"/>
        <v>0.90389999999996651</v>
      </c>
    </row>
    <row r="3079" spans="12:26" s="292" customFormat="1" x14ac:dyDescent="0.2">
      <c r="L3079" s="279"/>
      <c r="M3079" s="279"/>
      <c r="N3079" s="279"/>
      <c r="O3079" s="279"/>
      <c r="P3079" s="838"/>
      <c r="Q3079" s="838"/>
      <c r="R3079" s="838"/>
      <c r="S3079" s="838"/>
      <c r="U3079" s="371"/>
      <c r="Y3079" s="839" t="s">
        <v>98</v>
      </c>
      <c r="Z3079" s="840">
        <f t="shared" si="63"/>
        <v>0.9039999999999665</v>
      </c>
    </row>
    <row r="3080" spans="12:26" s="292" customFormat="1" x14ac:dyDescent="0.2">
      <c r="L3080" s="279"/>
      <c r="M3080" s="279"/>
      <c r="N3080" s="279"/>
      <c r="O3080" s="279"/>
      <c r="P3080" s="838"/>
      <c r="Q3080" s="838"/>
      <c r="R3080" s="838"/>
      <c r="S3080" s="838"/>
      <c r="U3080" s="371"/>
      <c r="Y3080" s="839" t="s">
        <v>98</v>
      </c>
      <c r="Z3080" s="840">
        <f t="shared" si="63"/>
        <v>0.90409999999996649</v>
      </c>
    </row>
    <row r="3081" spans="12:26" s="292" customFormat="1" x14ac:dyDescent="0.2">
      <c r="L3081" s="279"/>
      <c r="M3081" s="279"/>
      <c r="N3081" s="279"/>
      <c r="O3081" s="279"/>
      <c r="P3081" s="838"/>
      <c r="Q3081" s="838"/>
      <c r="R3081" s="838"/>
      <c r="S3081" s="838"/>
      <c r="U3081" s="371"/>
      <c r="Y3081" s="839" t="s">
        <v>98</v>
      </c>
      <c r="Z3081" s="840">
        <f t="shared" si="63"/>
        <v>0.90419999999996647</v>
      </c>
    </row>
    <row r="3082" spans="12:26" s="292" customFormat="1" x14ac:dyDescent="0.2">
      <c r="L3082" s="279"/>
      <c r="M3082" s="279"/>
      <c r="N3082" s="279"/>
      <c r="O3082" s="279"/>
      <c r="P3082" s="838"/>
      <c r="Q3082" s="838"/>
      <c r="R3082" s="838"/>
      <c r="S3082" s="838"/>
      <c r="U3082" s="371"/>
      <c r="Y3082" s="839" t="s">
        <v>98</v>
      </c>
      <c r="Z3082" s="840">
        <f t="shared" si="63"/>
        <v>0.90429999999996646</v>
      </c>
    </row>
    <row r="3083" spans="12:26" s="292" customFormat="1" x14ac:dyDescent="0.2">
      <c r="L3083" s="279"/>
      <c r="M3083" s="279"/>
      <c r="N3083" s="279"/>
      <c r="O3083" s="279"/>
      <c r="P3083" s="838"/>
      <c r="Q3083" s="838"/>
      <c r="R3083" s="838"/>
      <c r="S3083" s="838"/>
      <c r="U3083" s="371"/>
      <c r="Y3083" s="839" t="s">
        <v>98</v>
      </c>
      <c r="Z3083" s="840">
        <f t="shared" si="63"/>
        <v>0.90439999999996645</v>
      </c>
    </row>
    <row r="3084" spans="12:26" s="292" customFormat="1" x14ac:dyDescent="0.2">
      <c r="L3084" s="279"/>
      <c r="M3084" s="279"/>
      <c r="N3084" s="279"/>
      <c r="O3084" s="279"/>
      <c r="P3084" s="838"/>
      <c r="Q3084" s="838"/>
      <c r="R3084" s="838"/>
      <c r="S3084" s="838"/>
      <c r="U3084" s="371"/>
      <c r="Y3084" s="839" t="s">
        <v>98</v>
      </c>
      <c r="Z3084" s="840">
        <f t="shared" si="63"/>
        <v>0.90449999999996644</v>
      </c>
    </row>
    <row r="3085" spans="12:26" s="292" customFormat="1" x14ac:dyDescent="0.2">
      <c r="L3085" s="279"/>
      <c r="M3085" s="279"/>
      <c r="N3085" s="279"/>
      <c r="O3085" s="279"/>
      <c r="P3085" s="838"/>
      <c r="Q3085" s="838"/>
      <c r="R3085" s="838"/>
      <c r="S3085" s="838"/>
      <c r="U3085" s="371"/>
      <c r="Y3085" s="839" t="s">
        <v>98</v>
      </c>
      <c r="Z3085" s="840">
        <f t="shared" si="63"/>
        <v>0.90459999999996643</v>
      </c>
    </row>
    <row r="3086" spans="12:26" s="292" customFormat="1" x14ac:dyDescent="0.2">
      <c r="L3086" s="279"/>
      <c r="M3086" s="279"/>
      <c r="N3086" s="279"/>
      <c r="O3086" s="279"/>
      <c r="P3086" s="838"/>
      <c r="Q3086" s="838"/>
      <c r="R3086" s="838"/>
      <c r="S3086" s="838"/>
      <c r="U3086" s="371"/>
      <c r="Y3086" s="839" t="s">
        <v>98</v>
      </c>
      <c r="Z3086" s="840">
        <f t="shared" si="63"/>
        <v>0.90469999999996642</v>
      </c>
    </row>
    <row r="3087" spans="12:26" s="292" customFormat="1" x14ac:dyDescent="0.2">
      <c r="L3087" s="279"/>
      <c r="M3087" s="279"/>
      <c r="N3087" s="279"/>
      <c r="O3087" s="279"/>
      <c r="P3087" s="838"/>
      <c r="Q3087" s="838"/>
      <c r="R3087" s="838"/>
      <c r="S3087" s="838"/>
      <c r="U3087" s="371"/>
      <c r="Y3087" s="839" t="s">
        <v>98</v>
      </c>
      <c r="Z3087" s="840">
        <f t="shared" si="63"/>
        <v>0.90479999999996641</v>
      </c>
    </row>
    <row r="3088" spans="12:26" s="292" customFormat="1" x14ac:dyDescent="0.2">
      <c r="L3088" s="279"/>
      <c r="M3088" s="279"/>
      <c r="N3088" s="279"/>
      <c r="O3088" s="279"/>
      <c r="P3088" s="838"/>
      <c r="Q3088" s="838"/>
      <c r="R3088" s="838"/>
      <c r="S3088" s="838"/>
      <c r="U3088" s="371"/>
      <c r="Y3088" s="839" t="s">
        <v>98</v>
      </c>
      <c r="Z3088" s="840">
        <f t="shared" si="63"/>
        <v>0.9048999999999664</v>
      </c>
    </row>
    <row r="3089" spans="12:26" s="292" customFormat="1" x14ac:dyDescent="0.2">
      <c r="L3089" s="279"/>
      <c r="M3089" s="279"/>
      <c r="N3089" s="279"/>
      <c r="O3089" s="279"/>
      <c r="P3089" s="838"/>
      <c r="Q3089" s="838"/>
      <c r="R3089" s="838"/>
      <c r="S3089" s="838"/>
      <c r="U3089" s="371"/>
      <c r="Y3089" s="839" t="s">
        <v>98</v>
      </c>
      <c r="Z3089" s="840">
        <f t="shared" si="63"/>
        <v>0.90499999999996639</v>
      </c>
    </row>
    <row r="3090" spans="12:26" s="292" customFormat="1" x14ac:dyDescent="0.2">
      <c r="L3090" s="279"/>
      <c r="M3090" s="279"/>
      <c r="N3090" s="279"/>
      <c r="O3090" s="279"/>
      <c r="P3090" s="838"/>
      <c r="Q3090" s="838"/>
      <c r="R3090" s="838"/>
      <c r="S3090" s="838"/>
      <c r="U3090" s="371"/>
      <c r="Y3090" s="839" t="s">
        <v>98</v>
      </c>
      <c r="Z3090" s="840">
        <f t="shared" si="63"/>
        <v>0.90509999999996638</v>
      </c>
    </row>
    <row r="3091" spans="12:26" s="292" customFormat="1" x14ac:dyDescent="0.2">
      <c r="L3091" s="279"/>
      <c r="M3091" s="279"/>
      <c r="N3091" s="279"/>
      <c r="O3091" s="279"/>
      <c r="P3091" s="838"/>
      <c r="Q3091" s="838"/>
      <c r="R3091" s="838"/>
      <c r="S3091" s="838"/>
      <c r="U3091" s="371"/>
      <c r="Y3091" s="839" t="s">
        <v>98</v>
      </c>
      <c r="Z3091" s="840">
        <f t="shared" si="63"/>
        <v>0.90519999999996636</v>
      </c>
    </row>
    <row r="3092" spans="12:26" s="292" customFormat="1" x14ac:dyDescent="0.2">
      <c r="L3092" s="279"/>
      <c r="M3092" s="279"/>
      <c r="N3092" s="279"/>
      <c r="O3092" s="279"/>
      <c r="P3092" s="838"/>
      <c r="Q3092" s="838"/>
      <c r="R3092" s="838"/>
      <c r="S3092" s="838"/>
      <c r="U3092" s="371"/>
      <c r="Y3092" s="839" t="s">
        <v>98</v>
      </c>
      <c r="Z3092" s="840">
        <f t="shared" si="63"/>
        <v>0.90529999999996635</v>
      </c>
    </row>
    <row r="3093" spans="12:26" s="292" customFormat="1" x14ac:dyDescent="0.2">
      <c r="L3093" s="279"/>
      <c r="M3093" s="279"/>
      <c r="N3093" s="279"/>
      <c r="O3093" s="279"/>
      <c r="P3093" s="838"/>
      <c r="Q3093" s="838"/>
      <c r="R3093" s="838"/>
      <c r="S3093" s="838"/>
      <c r="U3093" s="371"/>
      <c r="Y3093" s="839" t="s">
        <v>98</v>
      </c>
      <c r="Z3093" s="840">
        <f t="shared" si="63"/>
        <v>0.90539999999996634</v>
      </c>
    </row>
    <row r="3094" spans="12:26" s="292" customFormat="1" x14ac:dyDescent="0.2">
      <c r="L3094" s="279"/>
      <c r="M3094" s="279"/>
      <c r="N3094" s="279"/>
      <c r="O3094" s="279"/>
      <c r="P3094" s="838"/>
      <c r="Q3094" s="838"/>
      <c r="R3094" s="838"/>
      <c r="S3094" s="838"/>
      <c r="U3094" s="371"/>
      <c r="Y3094" s="839" t="s">
        <v>98</v>
      </c>
      <c r="Z3094" s="840">
        <f t="shared" si="63"/>
        <v>0.90549999999996633</v>
      </c>
    </row>
    <row r="3095" spans="12:26" s="292" customFormat="1" x14ac:dyDescent="0.2">
      <c r="L3095" s="279"/>
      <c r="M3095" s="279"/>
      <c r="N3095" s="279"/>
      <c r="O3095" s="279"/>
      <c r="P3095" s="838"/>
      <c r="Q3095" s="838"/>
      <c r="R3095" s="838"/>
      <c r="S3095" s="838"/>
      <c r="U3095" s="371"/>
      <c r="Y3095" s="839" t="s">
        <v>98</v>
      </c>
      <c r="Z3095" s="840">
        <f t="shared" si="63"/>
        <v>0.90559999999996632</v>
      </c>
    </row>
    <row r="3096" spans="12:26" s="292" customFormat="1" x14ac:dyDescent="0.2">
      <c r="L3096" s="279"/>
      <c r="M3096" s="279"/>
      <c r="N3096" s="279"/>
      <c r="O3096" s="279"/>
      <c r="P3096" s="838"/>
      <c r="Q3096" s="838"/>
      <c r="R3096" s="838"/>
      <c r="S3096" s="838"/>
      <c r="U3096" s="371"/>
      <c r="Y3096" s="839" t="s">
        <v>98</v>
      </c>
      <c r="Z3096" s="840">
        <f t="shared" si="63"/>
        <v>0.90569999999996631</v>
      </c>
    </row>
    <row r="3097" spans="12:26" s="292" customFormat="1" x14ac:dyDescent="0.2">
      <c r="L3097" s="279"/>
      <c r="M3097" s="279"/>
      <c r="N3097" s="279"/>
      <c r="O3097" s="279"/>
      <c r="P3097" s="838"/>
      <c r="Q3097" s="838"/>
      <c r="R3097" s="838"/>
      <c r="S3097" s="838"/>
      <c r="U3097" s="371"/>
      <c r="Y3097" s="839" t="s">
        <v>98</v>
      </c>
      <c r="Z3097" s="840">
        <f t="shared" si="63"/>
        <v>0.9057999999999663</v>
      </c>
    </row>
    <row r="3098" spans="12:26" s="292" customFormat="1" x14ac:dyDescent="0.2">
      <c r="L3098" s="279"/>
      <c r="M3098" s="279"/>
      <c r="N3098" s="279"/>
      <c r="O3098" s="279"/>
      <c r="P3098" s="838"/>
      <c r="Q3098" s="838"/>
      <c r="R3098" s="838"/>
      <c r="S3098" s="838"/>
      <c r="U3098" s="371"/>
      <c r="Y3098" s="839" t="s">
        <v>98</v>
      </c>
      <c r="Z3098" s="840">
        <f t="shared" si="63"/>
        <v>0.90589999999996629</v>
      </c>
    </row>
    <row r="3099" spans="12:26" s="292" customFormat="1" x14ac:dyDescent="0.2">
      <c r="L3099" s="279"/>
      <c r="M3099" s="279"/>
      <c r="N3099" s="279"/>
      <c r="O3099" s="279"/>
      <c r="P3099" s="838"/>
      <c r="Q3099" s="838"/>
      <c r="R3099" s="838"/>
      <c r="S3099" s="838"/>
      <c r="U3099" s="371"/>
      <c r="Y3099" s="839" t="s">
        <v>98</v>
      </c>
      <c r="Z3099" s="840">
        <f t="shared" si="63"/>
        <v>0.90599999999996628</v>
      </c>
    </row>
    <row r="3100" spans="12:26" s="292" customFormat="1" x14ac:dyDescent="0.2">
      <c r="L3100" s="279"/>
      <c r="M3100" s="279"/>
      <c r="N3100" s="279"/>
      <c r="O3100" s="279"/>
      <c r="P3100" s="838"/>
      <c r="Q3100" s="838"/>
      <c r="R3100" s="838"/>
      <c r="S3100" s="838"/>
      <c r="U3100" s="371"/>
      <c r="Y3100" s="839" t="s">
        <v>98</v>
      </c>
      <c r="Z3100" s="840">
        <f t="shared" si="63"/>
        <v>0.90609999999996627</v>
      </c>
    </row>
    <row r="3101" spans="12:26" s="292" customFormat="1" x14ac:dyDescent="0.2">
      <c r="L3101" s="279"/>
      <c r="M3101" s="279"/>
      <c r="N3101" s="279"/>
      <c r="O3101" s="279"/>
      <c r="P3101" s="838"/>
      <c r="Q3101" s="838"/>
      <c r="R3101" s="838"/>
      <c r="S3101" s="838"/>
      <c r="U3101" s="371"/>
      <c r="Y3101" s="839" t="s">
        <v>98</v>
      </c>
      <c r="Z3101" s="840">
        <f t="shared" si="63"/>
        <v>0.90619999999996625</v>
      </c>
    </row>
    <row r="3102" spans="12:26" s="292" customFormat="1" x14ac:dyDescent="0.2">
      <c r="L3102" s="279"/>
      <c r="M3102" s="279"/>
      <c r="N3102" s="279"/>
      <c r="O3102" s="279"/>
      <c r="P3102" s="838"/>
      <c r="Q3102" s="838"/>
      <c r="R3102" s="838"/>
      <c r="S3102" s="838"/>
      <c r="U3102" s="371"/>
      <c r="Y3102" s="839" t="s">
        <v>98</v>
      </c>
      <c r="Z3102" s="840">
        <f t="shared" si="63"/>
        <v>0.90629999999996624</v>
      </c>
    </row>
    <row r="3103" spans="12:26" s="292" customFormat="1" x14ac:dyDescent="0.2">
      <c r="L3103" s="279"/>
      <c r="M3103" s="279"/>
      <c r="N3103" s="279"/>
      <c r="O3103" s="279"/>
      <c r="P3103" s="838"/>
      <c r="Q3103" s="838"/>
      <c r="R3103" s="838"/>
      <c r="S3103" s="838"/>
      <c r="U3103" s="371"/>
      <c r="Y3103" s="839" t="s">
        <v>98</v>
      </c>
      <c r="Z3103" s="840">
        <f t="shared" si="63"/>
        <v>0.90639999999996623</v>
      </c>
    </row>
    <row r="3104" spans="12:26" s="292" customFormat="1" x14ac:dyDescent="0.2">
      <c r="L3104" s="279"/>
      <c r="M3104" s="279"/>
      <c r="N3104" s="279"/>
      <c r="O3104" s="279"/>
      <c r="P3104" s="838"/>
      <c r="Q3104" s="838"/>
      <c r="R3104" s="838"/>
      <c r="S3104" s="838"/>
      <c r="U3104" s="371"/>
      <c r="Y3104" s="839" t="s">
        <v>98</v>
      </c>
      <c r="Z3104" s="840">
        <f t="shared" si="63"/>
        <v>0.90649999999996622</v>
      </c>
    </row>
    <row r="3105" spans="12:26" s="292" customFormat="1" x14ac:dyDescent="0.2">
      <c r="L3105" s="279"/>
      <c r="M3105" s="279"/>
      <c r="N3105" s="279"/>
      <c r="O3105" s="279"/>
      <c r="P3105" s="838"/>
      <c r="Q3105" s="838"/>
      <c r="R3105" s="838"/>
      <c r="S3105" s="838"/>
      <c r="U3105" s="371"/>
      <c r="Y3105" s="839" t="s">
        <v>98</v>
      </c>
      <c r="Z3105" s="840">
        <f t="shared" si="63"/>
        <v>0.90659999999996621</v>
      </c>
    </row>
    <row r="3106" spans="12:26" s="292" customFormat="1" x14ac:dyDescent="0.2">
      <c r="L3106" s="279"/>
      <c r="M3106" s="279"/>
      <c r="N3106" s="279"/>
      <c r="O3106" s="279"/>
      <c r="P3106" s="838"/>
      <c r="Q3106" s="838"/>
      <c r="R3106" s="838"/>
      <c r="S3106" s="838"/>
      <c r="U3106" s="371"/>
      <c r="Y3106" s="839" t="s">
        <v>98</v>
      </c>
      <c r="Z3106" s="840">
        <f t="shared" si="63"/>
        <v>0.9066999999999662</v>
      </c>
    </row>
    <row r="3107" spans="12:26" s="292" customFormat="1" x14ac:dyDescent="0.2">
      <c r="L3107" s="279"/>
      <c r="M3107" s="279"/>
      <c r="N3107" s="279"/>
      <c r="O3107" s="279"/>
      <c r="P3107" s="838"/>
      <c r="Q3107" s="838"/>
      <c r="R3107" s="838"/>
      <c r="S3107" s="838"/>
      <c r="U3107" s="371"/>
      <c r="Y3107" s="839" t="s">
        <v>98</v>
      </c>
      <c r="Z3107" s="840">
        <f t="shared" si="63"/>
        <v>0.90679999999996619</v>
      </c>
    </row>
    <row r="3108" spans="12:26" s="292" customFormat="1" x14ac:dyDescent="0.2">
      <c r="L3108" s="279"/>
      <c r="M3108" s="279"/>
      <c r="N3108" s="279"/>
      <c r="O3108" s="279"/>
      <c r="P3108" s="838"/>
      <c r="Q3108" s="838"/>
      <c r="R3108" s="838"/>
      <c r="S3108" s="838"/>
      <c r="U3108" s="371"/>
      <c r="Y3108" s="839" t="s">
        <v>98</v>
      </c>
      <c r="Z3108" s="840">
        <f t="shared" si="63"/>
        <v>0.90689999999996618</v>
      </c>
    </row>
    <row r="3109" spans="12:26" s="292" customFormat="1" x14ac:dyDescent="0.2">
      <c r="L3109" s="279"/>
      <c r="M3109" s="279"/>
      <c r="N3109" s="279"/>
      <c r="O3109" s="279"/>
      <c r="P3109" s="838"/>
      <c r="Q3109" s="838"/>
      <c r="R3109" s="838"/>
      <c r="S3109" s="838"/>
      <c r="U3109" s="371"/>
      <c r="Y3109" s="839" t="s">
        <v>98</v>
      </c>
      <c r="Z3109" s="840">
        <f t="shared" si="63"/>
        <v>0.90699999999996617</v>
      </c>
    </row>
    <row r="3110" spans="12:26" s="292" customFormat="1" x14ac:dyDescent="0.2">
      <c r="L3110" s="279"/>
      <c r="M3110" s="279"/>
      <c r="N3110" s="279"/>
      <c r="O3110" s="279"/>
      <c r="P3110" s="838"/>
      <c r="Q3110" s="838"/>
      <c r="R3110" s="838"/>
      <c r="S3110" s="838"/>
      <c r="U3110" s="371"/>
      <c r="Y3110" s="839" t="s">
        <v>98</v>
      </c>
      <c r="Z3110" s="840">
        <f t="shared" si="63"/>
        <v>0.90709999999996616</v>
      </c>
    </row>
    <row r="3111" spans="12:26" s="292" customFormat="1" x14ac:dyDescent="0.2">
      <c r="L3111" s="279"/>
      <c r="M3111" s="279"/>
      <c r="N3111" s="279"/>
      <c r="O3111" s="279"/>
      <c r="P3111" s="838"/>
      <c r="Q3111" s="838"/>
      <c r="R3111" s="838"/>
      <c r="S3111" s="838"/>
      <c r="U3111" s="371"/>
      <c r="Y3111" s="839" t="s">
        <v>98</v>
      </c>
      <c r="Z3111" s="840">
        <f t="shared" si="63"/>
        <v>0.90719999999996614</v>
      </c>
    </row>
    <row r="3112" spans="12:26" s="292" customFormat="1" x14ac:dyDescent="0.2">
      <c r="L3112" s="279"/>
      <c r="M3112" s="279"/>
      <c r="N3112" s="279"/>
      <c r="O3112" s="279"/>
      <c r="P3112" s="838"/>
      <c r="Q3112" s="838"/>
      <c r="R3112" s="838"/>
      <c r="S3112" s="838"/>
      <c r="U3112" s="371"/>
      <c r="Y3112" s="839" t="s">
        <v>98</v>
      </c>
      <c r="Z3112" s="840">
        <f t="shared" si="63"/>
        <v>0.90729999999996613</v>
      </c>
    </row>
    <row r="3113" spans="12:26" s="292" customFormat="1" x14ac:dyDescent="0.2">
      <c r="L3113" s="279"/>
      <c r="M3113" s="279"/>
      <c r="N3113" s="279"/>
      <c r="O3113" s="279"/>
      <c r="P3113" s="838"/>
      <c r="Q3113" s="838"/>
      <c r="R3113" s="838"/>
      <c r="S3113" s="838"/>
      <c r="U3113" s="371"/>
      <c r="Y3113" s="839" t="s">
        <v>98</v>
      </c>
      <c r="Z3113" s="840">
        <f t="shared" ref="Z3113:Z3176" si="64">SUM(Z3112+0.01%)</f>
        <v>0.90739999999996612</v>
      </c>
    </row>
    <row r="3114" spans="12:26" s="292" customFormat="1" x14ac:dyDescent="0.2">
      <c r="L3114" s="279"/>
      <c r="M3114" s="279"/>
      <c r="N3114" s="279"/>
      <c r="O3114" s="279"/>
      <c r="P3114" s="838"/>
      <c r="Q3114" s="838"/>
      <c r="R3114" s="838"/>
      <c r="S3114" s="838"/>
      <c r="U3114" s="371"/>
      <c r="Y3114" s="839" t="s">
        <v>98</v>
      </c>
      <c r="Z3114" s="840">
        <f t="shared" si="64"/>
        <v>0.90749999999996611</v>
      </c>
    </row>
    <row r="3115" spans="12:26" s="292" customFormat="1" x14ac:dyDescent="0.2">
      <c r="L3115" s="279"/>
      <c r="M3115" s="279"/>
      <c r="N3115" s="279"/>
      <c r="O3115" s="279"/>
      <c r="P3115" s="838"/>
      <c r="Q3115" s="838"/>
      <c r="R3115" s="838"/>
      <c r="S3115" s="838"/>
      <c r="U3115" s="371"/>
      <c r="Y3115" s="839" t="s">
        <v>98</v>
      </c>
      <c r="Z3115" s="840">
        <f t="shared" si="64"/>
        <v>0.9075999999999661</v>
      </c>
    </row>
    <row r="3116" spans="12:26" s="292" customFormat="1" x14ac:dyDescent="0.2">
      <c r="L3116" s="279"/>
      <c r="M3116" s="279"/>
      <c r="N3116" s="279"/>
      <c r="O3116" s="279"/>
      <c r="P3116" s="838"/>
      <c r="Q3116" s="838"/>
      <c r="R3116" s="838"/>
      <c r="S3116" s="838"/>
      <c r="U3116" s="371"/>
      <c r="Y3116" s="839" t="s">
        <v>98</v>
      </c>
      <c r="Z3116" s="840">
        <f t="shared" si="64"/>
        <v>0.90769999999996609</v>
      </c>
    </row>
    <row r="3117" spans="12:26" s="292" customFormat="1" x14ac:dyDescent="0.2">
      <c r="L3117" s="279"/>
      <c r="M3117" s="279"/>
      <c r="N3117" s="279"/>
      <c r="O3117" s="279"/>
      <c r="P3117" s="838"/>
      <c r="Q3117" s="838"/>
      <c r="R3117" s="838"/>
      <c r="S3117" s="838"/>
      <c r="U3117" s="371"/>
      <c r="Y3117" s="839" t="s">
        <v>98</v>
      </c>
      <c r="Z3117" s="840">
        <f t="shared" si="64"/>
        <v>0.90779999999996608</v>
      </c>
    </row>
    <row r="3118" spans="12:26" s="292" customFormat="1" x14ac:dyDescent="0.2">
      <c r="L3118" s="279"/>
      <c r="M3118" s="279"/>
      <c r="N3118" s="279"/>
      <c r="O3118" s="279"/>
      <c r="P3118" s="838"/>
      <c r="Q3118" s="838"/>
      <c r="R3118" s="838"/>
      <c r="S3118" s="838"/>
      <c r="U3118" s="371"/>
      <c r="Y3118" s="839" t="s">
        <v>98</v>
      </c>
      <c r="Z3118" s="840">
        <f t="shared" si="64"/>
        <v>0.90789999999996607</v>
      </c>
    </row>
    <row r="3119" spans="12:26" s="292" customFormat="1" x14ac:dyDescent="0.2">
      <c r="L3119" s="279"/>
      <c r="M3119" s="279"/>
      <c r="N3119" s="279"/>
      <c r="O3119" s="279"/>
      <c r="P3119" s="838"/>
      <c r="Q3119" s="838"/>
      <c r="R3119" s="838"/>
      <c r="S3119" s="838"/>
      <c r="U3119" s="371"/>
      <c r="Y3119" s="839" t="s">
        <v>98</v>
      </c>
      <c r="Z3119" s="840">
        <f t="shared" si="64"/>
        <v>0.90799999999996606</v>
      </c>
    </row>
    <row r="3120" spans="12:26" s="292" customFormat="1" x14ac:dyDescent="0.2">
      <c r="L3120" s="279"/>
      <c r="M3120" s="279"/>
      <c r="N3120" s="279"/>
      <c r="O3120" s="279"/>
      <c r="P3120" s="838"/>
      <c r="Q3120" s="838"/>
      <c r="R3120" s="838"/>
      <c r="S3120" s="838"/>
      <c r="U3120" s="371"/>
      <c r="Y3120" s="839" t="s">
        <v>98</v>
      </c>
      <c r="Z3120" s="840">
        <f t="shared" si="64"/>
        <v>0.90809999999996605</v>
      </c>
    </row>
    <row r="3121" spans="12:26" s="292" customFormat="1" x14ac:dyDescent="0.2">
      <c r="L3121" s="279"/>
      <c r="M3121" s="279"/>
      <c r="N3121" s="279"/>
      <c r="O3121" s="279"/>
      <c r="P3121" s="838"/>
      <c r="Q3121" s="838"/>
      <c r="R3121" s="838"/>
      <c r="S3121" s="838"/>
      <c r="U3121" s="371"/>
      <c r="Y3121" s="839" t="s">
        <v>98</v>
      </c>
      <c r="Z3121" s="840">
        <f t="shared" si="64"/>
        <v>0.90819999999996603</v>
      </c>
    </row>
    <row r="3122" spans="12:26" s="292" customFormat="1" x14ac:dyDescent="0.2">
      <c r="L3122" s="279"/>
      <c r="M3122" s="279"/>
      <c r="N3122" s="279"/>
      <c r="O3122" s="279"/>
      <c r="P3122" s="838"/>
      <c r="Q3122" s="838"/>
      <c r="R3122" s="838"/>
      <c r="S3122" s="838"/>
      <c r="U3122" s="371"/>
      <c r="Y3122" s="839" t="s">
        <v>98</v>
      </c>
      <c r="Z3122" s="840">
        <f t="shared" si="64"/>
        <v>0.90829999999996602</v>
      </c>
    </row>
    <row r="3123" spans="12:26" s="292" customFormat="1" x14ac:dyDescent="0.2">
      <c r="L3123" s="279"/>
      <c r="M3123" s="279"/>
      <c r="N3123" s="279"/>
      <c r="O3123" s="279"/>
      <c r="P3123" s="838"/>
      <c r="Q3123" s="838"/>
      <c r="R3123" s="838"/>
      <c r="S3123" s="838"/>
      <c r="U3123" s="371"/>
      <c r="Y3123" s="839" t="s">
        <v>98</v>
      </c>
      <c r="Z3123" s="840">
        <f t="shared" si="64"/>
        <v>0.90839999999996601</v>
      </c>
    </row>
    <row r="3124" spans="12:26" s="292" customFormat="1" x14ac:dyDescent="0.2">
      <c r="L3124" s="279"/>
      <c r="M3124" s="279"/>
      <c r="N3124" s="279"/>
      <c r="O3124" s="279"/>
      <c r="P3124" s="838"/>
      <c r="Q3124" s="838"/>
      <c r="R3124" s="838"/>
      <c r="S3124" s="838"/>
      <c r="U3124" s="371"/>
      <c r="Y3124" s="839" t="s">
        <v>98</v>
      </c>
      <c r="Z3124" s="840">
        <f t="shared" si="64"/>
        <v>0.908499999999966</v>
      </c>
    </row>
    <row r="3125" spans="12:26" s="292" customFormat="1" x14ac:dyDescent="0.2">
      <c r="L3125" s="279"/>
      <c r="M3125" s="279"/>
      <c r="N3125" s="279"/>
      <c r="O3125" s="279"/>
      <c r="P3125" s="838"/>
      <c r="Q3125" s="838"/>
      <c r="R3125" s="838"/>
      <c r="S3125" s="838"/>
      <c r="U3125" s="371"/>
      <c r="Y3125" s="839" t="s">
        <v>98</v>
      </c>
      <c r="Z3125" s="840">
        <f t="shared" si="64"/>
        <v>0.90859999999996599</v>
      </c>
    </row>
    <row r="3126" spans="12:26" s="292" customFormat="1" x14ac:dyDescent="0.2">
      <c r="L3126" s="279"/>
      <c r="M3126" s="279"/>
      <c r="N3126" s="279"/>
      <c r="O3126" s="279"/>
      <c r="P3126" s="838"/>
      <c r="Q3126" s="838"/>
      <c r="R3126" s="838"/>
      <c r="S3126" s="838"/>
      <c r="U3126" s="371"/>
      <c r="Y3126" s="839" t="s">
        <v>98</v>
      </c>
      <c r="Z3126" s="840">
        <f t="shared" si="64"/>
        <v>0.90869999999996598</v>
      </c>
    </row>
    <row r="3127" spans="12:26" s="292" customFormat="1" x14ac:dyDescent="0.2">
      <c r="L3127" s="279"/>
      <c r="M3127" s="279"/>
      <c r="N3127" s="279"/>
      <c r="O3127" s="279"/>
      <c r="P3127" s="838"/>
      <c r="Q3127" s="838"/>
      <c r="R3127" s="838"/>
      <c r="S3127" s="838"/>
      <c r="U3127" s="371"/>
      <c r="Y3127" s="839" t="s">
        <v>98</v>
      </c>
      <c r="Z3127" s="840">
        <f t="shared" si="64"/>
        <v>0.90879999999996597</v>
      </c>
    </row>
    <row r="3128" spans="12:26" s="292" customFormat="1" x14ac:dyDescent="0.2">
      <c r="L3128" s="279"/>
      <c r="M3128" s="279"/>
      <c r="N3128" s="279"/>
      <c r="O3128" s="279"/>
      <c r="P3128" s="838"/>
      <c r="Q3128" s="838"/>
      <c r="R3128" s="838"/>
      <c r="S3128" s="838"/>
      <c r="U3128" s="371"/>
      <c r="Y3128" s="839" t="s">
        <v>98</v>
      </c>
      <c r="Z3128" s="840">
        <f t="shared" si="64"/>
        <v>0.90889999999996596</v>
      </c>
    </row>
    <row r="3129" spans="12:26" s="292" customFormat="1" x14ac:dyDescent="0.2">
      <c r="L3129" s="279"/>
      <c r="M3129" s="279"/>
      <c r="N3129" s="279"/>
      <c r="O3129" s="279"/>
      <c r="P3129" s="838"/>
      <c r="Q3129" s="838"/>
      <c r="R3129" s="838"/>
      <c r="S3129" s="838"/>
      <c r="U3129" s="371"/>
      <c r="Y3129" s="839" t="s">
        <v>98</v>
      </c>
      <c r="Z3129" s="840">
        <f t="shared" si="64"/>
        <v>0.90899999999996595</v>
      </c>
    </row>
    <row r="3130" spans="12:26" s="292" customFormat="1" x14ac:dyDescent="0.2">
      <c r="L3130" s="279"/>
      <c r="M3130" s="279"/>
      <c r="N3130" s="279"/>
      <c r="O3130" s="279"/>
      <c r="P3130" s="838"/>
      <c r="Q3130" s="838"/>
      <c r="R3130" s="838"/>
      <c r="S3130" s="838"/>
      <c r="U3130" s="371"/>
      <c r="Y3130" s="839" t="s">
        <v>98</v>
      </c>
      <c r="Z3130" s="840">
        <f t="shared" si="64"/>
        <v>0.90909999999996594</v>
      </c>
    </row>
    <row r="3131" spans="12:26" s="292" customFormat="1" x14ac:dyDescent="0.2">
      <c r="L3131" s="279"/>
      <c r="M3131" s="279"/>
      <c r="N3131" s="279"/>
      <c r="O3131" s="279"/>
      <c r="P3131" s="838"/>
      <c r="Q3131" s="838"/>
      <c r="R3131" s="838"/>
      <c r="S3131" s="838"/>
      <c r="U3131" s="371"/>
      <c r="Y3131" s="839" t="s">
        <v>98</v>
      </c>
      <c r="Z3131" s="840">
        <f t="shared" si="64"/>
        <v>0.90919999999996592</v>
      </c>
    </row>
    <row r="3132" spans="12:26" s="292" customFormat="1" x14ac:dyDescent="0.2">
      <c r="L3132" s="279"/>
      <c r="M3132" s="279"/>
      <c r="N3132" s="279"/>
      <c r="O3132" s="279"/>
      <c r="P3132" s="838"/>
      <c r="Q3132" s="838"/>
      <c r="R3132" s="838"/>
      <c r="S3132" s="838"/>
      <c r="U3132" s="371"/>
      <c r="Y3132" s="839" t="s">
        <v>98</v>
      </c>
      <c r="Z3132" s="840">
        <f t="shared" si="64"/>
        <v>0.90929999999996591</v>
      </c>
    </row>
    <row r="3133" spans="12:26" s="292" customFormat="1" x14ac:dyDescent="0.2">
      <c r="L3133" s="279"/>
      <c r="M3133" s="279"/>
      <c r="N3133" s="279"/>
      <c r="O3133" s="279"/>
      <c r="P3133" s="838"/>
      <c r="Q3133" s="838"/>
      <c r="R3133" s="838"/>
      <c r="S3133" s="838"/>
      <c r="U3133" s="371"/>
      <c r="Y3133" s="839" t="s">
        <v>98</v>
      </c>
      <c r="Z3133" s="840">
        <f t="shared" si="64"/>
        <v>0.9093999999999659</v>
      </c>
    </row>
    <row r="3134" spans="12:26" s="292" customFormat="1" x14ac:dyDescent="0.2">
      <c r="L3134" s="279"/>
      <c r="M3134" s="279"/>
      <c r="N3134" s="279"/>
      <c r="O3134" s="279"/>
      <c r="P3134" s="838"/>
      <c r="Q3134" s="838"/>
      <c r="R3134" s="838"/>
      <c r="S3134" s="838"/>
      <c r="U3134" s="371"/>
      <c r="Y3134" s="839" t="s">
        <v>98</v>
      </c>
      <c r="Z3134" s="840">
        <f t="shared" si="64"/>
        <v>0.90949999999996589</v>
      </c>
    </row>
    <row r="3135" spans="12:26" s="292" customFormat="1" x14ac:dyDescent="0.2">
      <c r="L3135" s="279"/>
      <c r="M3135" s="279"/>
      <c r="N3135" s="279"/>
      <c r="O3135" s="279"/>
      <c r="P3135" s="838"/>
      <c r="Q3135" s="838"/>
      <c r="R3135" s="838"/>
      <c r="S3135" s="838"/>
      <c r="U3135" s="371"/>
      <c r="Y3135" s="839" t="s">
        <v>98</v>
      </c>
      <c r="Z3135" s="840">
        <f t="shared" si="64"/>
        <v>0.90959999999996588</v>
      </c>
    </row>
    <row r="3136" spans="12:26" s="292" customFormat="1" x14ac:dyDescent="0.2">
      <c r="L3136" s="279"/>
      <c r="M3136" s="279"/>
      <c r="N3136" s="279"/>
      <c r="O3136" s="279"/>
      <c r="P3136" s="838"/>
      <c r="Q3136" s="838"/>
      <c r="R3136" s="838"/>
      <c r="S3136" s="838"/>
      <c r="U3136" s="371"/>
      <c r="Y3136" s="839" t="s">
        <v>98</v>
      </c>
      <c r="Z3136" s="840">
        <f t="shared" si="64"/>
        <v>0.90969999999996587</v>
      </c>
    </row>
    <row r="3137" spans="12:26" s="292" customFormat="1" x14ac:dyDescent="0.2">
      <c r="L3137" s="279"/>
      <c r="M3137" s="279"/>
      <c r="N3137" s="279"/>
      <c r="O3137" s="279"/>
      <c r="P3137" s="838"/>
      <c r="Q3137" s="838"/>
      <c r="R3137" s="838"/>
      <c r="S3137" s="838"/>
      <c r="U3137" s="371"/>
      <c r="Y3137" s="839" t="s">
        <v>98</v>
      </c>
      <c r="Z3137" s="840">
        <f t="shared" si="64"/>
        <v>0.90979999999996586</v>
      </c>
    </row>
    <row r="3138" spans="12:26" s="292" customFormat="1" x14ac:dyDescent="0.2">
      <c r="L3138" s="279"/>
      <c r="M3138" s="279"/>
      <c r="N3138" s="279"/>
      <c r="O3138" s="279"/>
      <c r="P3138" s="838"/>
      <c r="Q3138" s="838"/>
      <c r="R3138" s="838"/>
      <c r="S3138" s="838"/>
      <c r="U3138" s="371"/>
      <c r="Y3138" s="839" t="s">
        <v>98</v>
      </c>
      <c r="Z3138" s="840">
        <f t="shared" si="64"/>
        <v>0.90989999999996585</v>
      </c>
    </row>
    <row r="3139" spans="12:26" s="292" customFormat="1" x14ac:dyDescent="0.2">
      <c r="L3139" s="279"/>
      <c r="M3139" s="279"/>
      <c r="N3139" s="279"/>
      <c r="O3139" s="279"/>
      <c r="P3139" s="838"/>
      <c r="Q3139" s="838"/>
      <c r="R3139" s="838"/>
      <c r="S3139" s="838"/>
      <c r="U3139" s="371"/>
      <c r="Y3139" s="839" t="s">
        <v>98</v>
      </c>
      <c r="Z3139" s="840">
        <f t="shared" si="64"/>
        <v>0.90999999999996584</v>
      </c>
    </row>
    <row r="3140" spans="12:26" s="292" customFormat="1" x14ac:dyDescent="0.2">
      <c r="L3140" s="279"/>
      <c r="M3140" s="279"/>
      <c r="N3140" s="279"/>
      <c r="O3140" s="279"/>
      <c r="P3140" s="838"/>
      <c r="Q3140" s="838"/>
      <c r="R3140" s="838"/>
      <c r="S3140" s="838"/>
      <c r="U3140" s="371"/>
      <c r="Y3140" s="839" t="s">
        <v>98</v>
      </c>
      <c r="Z3140" s="840">
        <f t="shared" si="64"/>
        <v>0.91009999999996583</v>
      </c>
    </row>
    <row r="3141" spans="12:26" s="292" customFormat="1" x14ac:dyDescent="0.2">
      <c r="L3141" s="279"/>
      <c r="M3141" s="279"/>
      <c r="N3141" s="279"/>
      <c r="O3141" s="279"/>
      <c r="P3141" s="838"/>
      <c r="Q3141" s="838"/>
      <c r="R3141" s="838"/>
      <c r="S3141" s="838"/>
      <c r="U3141" s="371"/>
      <c r="Y3141" s="839" t="s">
        <v>98</v>
      </c>
      <c r="Z3141" s="840">
        <f t="shared" si="64"/>
        <v>0.91019999999996581</v>
      </c>
    </row>
    <row r="3142" spans="12:26" s="292" customFormat="1" x14ac:dyDescent="0.2">
      <c r="L3142" s="279"/>
      <c r="M3142" s="279"/>
      <c r="N3142" s="279"/>
      <c r="O3142" s="279"/>
      <c r="P3142" s="838"/>
      <c r="Q3142" s="838"/>
      <c r="R3142" s="838"/>
      <c r="S3142" s="838"/>
      <c r="U3142" s="371"/>
      <c r="Y3142" s="839" t="s">
        <v>98</v>
      </c>
      <c r="Z3142" s="840">
        <f t="shared" si="64"/>
        <v>0.9102999999999658</v>
      </c>
    </row>
    <row r="3143" spans="12:26" s="292" customFormat="1" x14ac:dyDescent="0.2">
      <c r="L3143" s="279"/>
      <c r="M3143" s="279"/>
      <c r="N3143" s="279"/>
      <c r="O3143" s="279"/>
      <c r="P3143" s="838"/>
      <c r="Q3143" s="838"/>
      <c r="R3143" s="838"/>
      <c r="S3143" s="838"/>
      <c r="U3143" s="371"/>
      <c r="Y3143" s="839" t="s">
        <v>98</v>
      </c>
      <c r="Z3143" s="840">
        <f t="shared" si="64"/>
        <v>0.91039999999996579</v>
      </c>
    </row>
    <row r="3144" spans="12:26" s="292" customFormat="1" x14ac:dyDescent="0.2">
      <c r="L3144" s="279"/>
      <c r="M3144" s="279"/>
      <c r="N3144" s="279"/>
      <c r="O3144" s="279"/>
      <c r="P3144" s="838"/>
      <c r="Q3144" s="838"/>
      <c r="R3144" s="838"/>
      <c r="S3144" s="838"/>
      <c r="U3144" s="371"/>
      <c r="Y3144" s="839" t="s">
        <v>98</v>
      </c>
      <c r="Z3144" s="840">
        <f t="shared" si="64"/>
        <v>0.91049999999996578</v>
      </c>
    </row>
    <row r="3145" spans="12:26" s="292" customFormat="1" x14ac:dyDescent="0.2">
      <c r="L3145" s="279"/>
      <c r="M3145" s="279"/>
      <c r="N3145" s="279"/>
      <c r="O3145" s="279"/>
      <c r="P3145" s="838"/>
      <c r="Q3145" s="838"/>
      <c r="R3145" s="838"/>
      <c r="S3145" s="838"/>
      <c r="U3145" s="371"/>
      <c r="Y3145" s="839" t="s">
        <v>98</v>
      </c>
      <c r="Z3145" s="840">
        <f t="shared" si="64"/>
        <v>0.91059999999996577</v>
      </c>
    </row>
    <row r="3146" spans="12:26" s="292" customFormat="1" x14ac:dyDescent="0.2">
      <c r="L3146" s="279"/>
      <c r="M3146" s="279"/>
      <c r="N3146" s="279"/>
      <c r="O3146" s="279"/>
      <c r="P3146" s="838"/>
      <c r="Q3146" s="838"/>
      <c r="R3146" s="838"/>
      <c r="S3146" s="838"/>
      <c r="U3146" s="371"/>
      <c r="Y3146" s="839" t="s">
        <v>98</v>
      </c>
      <c r="Z3146" s="840">
        <f t="shared" si="64"/>
        <v>0.91069999999996576</v>
      </c>
    </row>
    <row r="3147" spans="12:26" s="292" customFormat="1" x14ac:dyDescent="0.2">
      <c r="L3147" s="279"/>
      <c r="M3147" s="279"/>
      <c r="N3147" s="279"/>
      <c r="O3147" s="279"/>
      <c r="P3147" s="838"/>
      <c r="Q3147" s="838"/>
      <c r="R3147" s="838"/>
      <c r="S3147" s="838"/>
      <c r="U3147" s="371"/>
      <c r="Y3147" s="839" t="s">
        <v>98</v>
      </c>
      <c r="Z3147" s="840">
        <f t="shared" si="64"/>
        <v>0.91079999999996575</v>
      </c>
    </row>
    <row r="3148" spans="12:26" s="292" customFormat="1" x14ac:dyDescent="0.2">
      <c r="L3148" s="279"/>
      <c r="M3148" s="279"/>
      <c r="N3148" s="279"/>
      <c r="O3148" s="279"/>
      <c r="P3148" s="838"/>
      <c r="Q3148" s="838"/>
      <c r="R3148" s="838"/>
      <c r="S3148" s="838"/>
      <c r="U3148" s="371"/>
      <c r="Y3148" s="839" t="s">
        <v>98</v>
      </c>
      <c r="Z3148" s="840">
        <f t="shared" si="64"/>
        <v>0.91089999999996574</v>
      </c>
    </row>
    <row r="3149" spans="12:26" s="292" customFormat="1" x14ac:dyDescent="0.2">
      <c r="L3149" s="279"/>
      <c r="M3149" s="279"/>
      <c r="N3149" s="279"/>
      <c r="O3149" s="279"/>
      <c r="P3149" s="838"/>
      <c r="Q3149" s="838"/>
      <c r="R3149" s="838"/>
      <c r="S3149" s="838"/>
      <c r="U3149" s="371"/>
      <c r="Y3149" s="839" t="s">
        <v>98</v>
      </c>
      <c r="Z3149" s="840">
        <f t="shared" si="64"/>
        <v>0.91099999999996573</v>
      </c>
    </row>
    <row r="3150" spans="12:26" s="292" customFormat="1" x14ac:dyDescent="0.2">
      <c r="L3150" s="279"/>
      <c r="M3150" s="279"/>
      <c r="N3150" s="279"/>
      <c r="O3150" s="279"/>
      <c r="P3150" s="838"/>
      <c r="Q3150" s="838"/>
      <c r="R3150" s="838"/>
      <c r="S3150" s="838"/>
      <c r="U3150" s="371"/>
      <c r="Y3150" s="839" t="s">
        <v>98</v>
      </c>
      <c r="Z3150" s="840">
        <f t="shared" si="64"/>
        <v>0.91109999999996572</v>
      </c>
    </row>
    <row r="3151" spans="12:26" s="292" customFormat="1" x14ac:dyDescent="0.2">
      <c r="L3151" s="279"/>
      <c r="M3151" s="279"/>
      <c r="N3151" s="279"/>
      <c r="O3151" s="279"/>
      <c r="P3151" s="838"/>
      <c r="Q3151" s="838"/>
      <c r="R3151" s="838"/>
      <c r="S3151" s="838"/>
      <c r="U3151" s="371"/>
      <c r="Y3151" s="839" t="s">
        <v>98</v>
      </c>
      <c r="Z3151" s="840">
        <f t="shared" si="64"/>
        <v>0.9111999999999657</v>
      </c>
    </row>
    <row r="3152" spans="12:26" s="292" customFormat="1" x14ac:dyDescent="0.2">
      <c r="L3152" s="279"/>
      <c r="M3152" s="279"/>
      <c r="N3152" s="279"/>
      <c r="O3152" s="279"/>
      <c r="P3152" s="838"/>
      <c r="Q3152" s="838"/>
      <c r="R3152" s="838"/>
      <c r="S3152" s="838"/>
      <c r="U3152" s="371"/>
      <c r="Y3152" s="839" t="s">
        <v>98</v>
      </c>
      <c r="Z3152" s="840">
        <f t="shared" si="64"/>
        <v>0.91129999999996569</v>
      </c>
    </row>
    <row r="3153" spans="12:26" s="292" customFormat="1" x14ac:dyDescent="0.2">
      <c r="L3153" s="279"/>
      <c r="M3153" s="279"/>
      <c r="N3153" s="279"/>
      <c r="O3153" s="279"/>
      <c r="P3153" s="838"/>
      <c r="Q3153" s="838"/>
      <c r="R3153" s="838"/>
      <c r="S3153" s="838"/>
      <c r="U3153" s="371"/>
      <c r="Y3153" s="839" t="s">
        <v>98</v>
      </c>
      <c r="Z3153" s="840">
        <f t="shared" si="64"/>
        <v>0.91139999999996568</v>
      </c>
    </row>
    <row r="3154" spans="12:26" s="292" customFormat="1" x14ac:dyDescent="0.2">
      <c r="L3154" s="279"/>
      <c r="M3154" s="279"/>
      <c r="N3154" s="279"/>
      <c r="O3154" s="279"/>
      <c r="P3154" s="838"/>
      <c r="Q3154" s="838"/>
      <c r="R3154" s="838"/>
      <c r="S3154" s="838"/>
      <c r="U3154" s="371"/>
      <c r="Y3154" s="839" t="s">
        <v>98</v>
      </c>
      <c r="Z3154" s="840">
        <f t="shared" si="64"/>
        <v>0.91149999999996567</v>
      </c>
    </row>
    <row r="3155" spans="12:26" s="292" customFormat="1" x14ac:dyDescent="0.2">
      <c r="L3155" s="279"/>
      <c r="M3155" s="279"/>
      <c r="N3155" s="279"/>
      <c r="O3155" s="279"/>
      <c r="P3155" s="838"/>
      <c r="Q3155" s="838"/>
      <c r="R3155" s="838"/>
      <c r="S3155" s="838"/>
      <c r="U3155" s="371"/>
      <c r="Y3155" s="839" t="s">
        <v>98</v>
      </c>
      <c r="Z3155" s="840">
        <f t="shared" si="64"/>
        <v>0.91159999999996566</v>
      </c>
    </row>
    <row r="3156" spans="12:26" s="292" customFormat="1" x14ac:dyDescent="0.2">
      <c r="L3156" s="279"/>
      <c r="M3156" s="279"/>
      <c r="N3156" s="279"/>
      <c r="O3156" s="279"/>
      <c r="P3156" s="838"/>
      <c r="Q3156" s="838"/>
      <c r="R3156" s="838"/>
      <c r="S3156" s="838"/>
      <c r="U3156" s="371"/>
      <c r="Y3156" s="839" t="s">
        <v>98</v>
      </c>
      <c r="Z3156" s="840">
        <f t="shared" si="64"/>
        <v>0.91169999999996565</v>
      </c>
    </row>
    <row r="3157" spans="12:26" s="292" customFormat="1" x14ac:dyDescent="0.2">
      <c r="L3157" s="279"/>
      <c r="M3157" s="279"/>
      <c r="N3157" s="279"/>
      <c r="O3157" s="279"/>
      <c r="P3157" s="838"/>
      <c r="Q3157" s="838"/>
      <c r="R3157" s="838"/>
      <c r="S3157" s="838"/>
      <c r="U3157" s="371"/>
      <c r="Y3157" s="839" t="s">
        <v>98</v>
      </c>
      <c r="Z3157" s="840">
        <f t="shared" si="64"/>
        <v>0.91179999999996564</v>
      </c>
    </row>
    <row r="3158" spans="12:26" s="292" customFormat="1" x14ac:dyDescent="0.2">
      <c r="L3158" s="279"/>
      <c r="M3158" s="279"/>
      <c r="N3158" s="279"/>
      <c r="O3158" s="279"/>
      <c r="P3158" s="838"/>
      <c r="Q3158" s="838"/>
      <c r="R3158" s="838"/>
      <c r="S3158" s="838"/>
      <c r="U3158" s="371"/>
      <c r="Y3158" s="839" t="s">
        <v>98</v>
      </c>
      <c r="Z3158" s="840">
        <f t="shared" si="64"/>
        <v>0.91189999999996563</v>
      </c>
    </row>
    <row r="3159" spans="12:26" s="292" customFormat="1" x14ac:dyDescent="0.2">
      <c r="L3159" s="279"/>
      <c r="M3159" s="279"/>
      <c r="N3159" s="279"/>
      <c r="O3159" s="279"/>
      <c r="P3159" s="838"/>
      <c r="Q3159" s="838"/>
      <c r="R3159" s="838"/>
      <c r="S3159" s="838"/>
      <c r="U3159" s="371"/>
      <c r="Y3159" s="839" t="s">
        <v>98</v>
      </c>
      <c r="Z3159" s="840">
        <f t="shared" si="64"/>
        <v>0.91199999999996562</v>
      </c>
    </row>
    <row r="3160" spans="12:26" s="292" customFormat="1" x14ac:dyDescent="0.2">
      <c r="L3160" s="279"/>
      <c r="M3160" s="279"/>
      <c r="N3160" s="279"/>
      <c r="O3160" s="279"/>
      <c r="P3160" s="838"/>
      <c r="Q3160" s="838"/>
      <c r="R3160" s="838"/>
      <c r="S3160" s="838"/>
      <c r="U3160" s="371"/>
      <c r="Y3160" s="839" t="s">
        <v>98</v>
      </c>
      <c r="Z3160" s="840">
        <f t="shared" si="64"/>
        <v>0.9120999999999656</v>
      </c>
    </row>
    <row r="3161" spans="12:26" s="292" customFormat="1" x14ac:dyDescent="0.2">
      <c r="L3161" s="279"/>
      <c r="M3161" s="279"/>
      <c r="N3161" s="279"/>
      <c r="O3161" s="279"/>
      <c r="P3161" s="838"/>
      <c r="Q3161" s="838"/>
      <c r="R3161" s="838"/>
      <c r="S3161" s="838"/>
      <c r="U3161" s="371"/>
      <c r="Y3161" s="839" t="s">
        <v>98</v>
      </c>
      <c r="Z3161" s="840">
        <f t="shared" si="64"/>
        <v>0.91219999999996559</v>
      </c>
    </row>
    <row r="3162" spans="12:26" s="292" customFormat="1" x14ac:dyDescent="0.2">
      <c r="L3162" s="279"/>
      <c r="M3162" s="279"/>
      <c r="N3162" s="279"/>
      <c r="O3162" s="279"/>
      <c r="P3162" s="838"/>
      <c r="Q3162" s="838"/>
      <c r="R3162" s="838"/>
      <c r="S3162" s="838"/>
      <c r="U3162" s="371"/>
      <c r="Y3162" s="839" t="s">
        <v>98</v>
      </c>
      <c r="Z3162" s="840">
        <f t="shared" si="64"/>
        <v>0.91229999999996558</v>
      </c>
    </row>
    <row r="3163" spans="12:26" s="292" customFormat="1" x14ac:dyDescent="0.2">
      <c r="L3163" s="279"/>
      <c r="M3163" s="279"/>
      <c r="N3163" s="279"/>
      <c r="O3163" s="279"/>
      <c r="P3163" s="838"/>
      <c r="Q3163" s="838"/>
      <c r="R3163" s="838"/>
      <c r="S3163" s="838"/>
      <c r="U3163" s="371"/>
      <c r="Y3163" s="839" t="s">
        <v>98</v>
      </c>
      <c r="Z3163" s="840">
        <f t="shared" si="64"/>
        <v>0.91239999999996557</v>
      </c>
    </row>
    <row r="3164" spans="12:26" s="292" customFormat="1" x14ac:dyDescent="0.2">
      <c r="L3164" s="279"/>
      <c r="M3164" s="279"/>
      <c r="N3164" s="279"/>
      <c r="O3164" s="279"/>
      <c r="P3164" s="838"/>
      <c r="Q3164" s="838"/>
      <c r="R3164" s="838"/>
      <c r="S3164" s="838"/>
      <c r="U3164" s="371"/>
      <c r="Y3164" s="839" t="s">
        <v>98</v>
      </c>
      <c r="Z3164" s="840">
        <f t="shared" si="64"/>
        <v>0.91249999999996556</v>
      </c>
    </row>
    <row r="3165" spans="12:26" s="292" customFormat="1" x14ac:dyDescent="0.2">
      <c r="L3165" s="279"/>
      <c r="M3165" s="279"/>
      <c r="N3165" s="279"/>
      <c r="O3165" s="279"/>
      <c r="P3165" s="838"/>
      <c r="Q3165" s="838"/>
      <c r="R3165" s="838"/>
      <c r="S3165" s="838"/>
      <c r="U3165" s="371"/>
      <c r="Y3165" s="839" t="s">
        <v>98</v>
      </c>
      <c r="Z3165" s="840">
        <f t="shared" si="64"/>
        <v>0.91259999999996555</v>
      </c>
    </row>
    <row r="3166" spans="12:26" s="292" customFormat="1" x14ac:dyDescent="0.2">
      <c r="L3166" s="279"/>
      <c r="M3166" s="279"/>
      <c r="N3166" s="279"/>
      <c r="O3166" s="279"/>
      <c r="P3166" s="838"/>
      <c r="Q3166" s="838"/>
      <c r="R3166" s="838"/>
      <c r="S3166" s="838"/>
      <c r="U3166" s="371"/>
      <c r="Y3166" s="839" t="s">
        <v>98</v>
      </c>
      <c r="Z3166" s="840">
        <f t="shared" si="64"/>
        <v>0.91269999999996554</v>
      </c>
    </row>
    <row r="3167" spans="12:26" s="292" customFormat="1" x14ac:dyDescent="0.2">
      <c r="L3167" s="279"/>
      <c r="M3167" s="279"/>
      <c r="N3167" s="279"/>
      <c r="O3167" s="279"/>
      <c r="P3167" s="838"/>
      <c r="Q3167" s="838"/>
      <c r="R3167" s="838"/>
      <c r="S3167" s="838"/>
      <c r="U3167" s="371"/>
      <c r="Y3167" s="839" t="s">
        <v>98</v>
      </c>
      <c r="Z3167" s="840">
        <f t="shared" si="64"/>
        <v>0.91279999999996553</v>
      </c>
    </row>
    <row r="3168" spans="12:26" s="292" customFormat="1" x14ac:dyDescent="0.2">
      <c r="L3168" s="279"/>
      <c r="M3168" s="279"/>
      <c r="N3168" s="279"/>
      <c r="O3168" s="279"/>
      <c r="P3168" s="838"/>
      <c r="Q3168" s="838"/>
      <c r="R3168" s="838"/>
      <c r="S3168" s="838"/>
      <c r="U3168" s="371"/>
      <c r="Y3168" s="839" t="s">
        <v>98</v>
      </c>
      <c r="Z3168" s="840">
        <f t="shared" si="64"/>
        <v>0.91289999999996552</v>
      </c>
    </row>
    <row r="3169" spans="12:26" s="292" customFormat="1" x14ac:dyDescent="0.2">
      <c r="L3169" s="279"/>
      <c r="M3169" s="279"/>
      <c r="N3169" s="279"/>
      <c r="O3169" s="279"/>
      <c r="P3169" s="838"/>
      <c r="Q3169" s="838"/>
      <c r="R3169" s="838"/>
      <c r="S3169" s="838"/>
      <c r="U3169" s="371"/>
      <c r="Y3169" s="839" t="s">
        <v>98</v>
      </c>
      <c r="Z3169" s="840">
        <f t="shared" si="64"/>
        <v>0.91299999999996551</v>
      </c>
    </row>
    <row r="3170" spans="12:26" s="292" customFormat="1" x14ac:dyDescent="0.2">
      <c r="L3170" s="279"/>
      <c r="M3170" s="279"/>
      <c r="N3170" s="279"/>
      <c r="O3170" s="279"/>
      <c r="P3170" s="838"/>
      <c r="Q3170" s="838"/>
      <c r="R3170" s="838"/>
      <c r="S3170" s="838"/>
      <c r="U3170" s="371"/>
      <c r="Y3170" s="839" t="s">
        <v>98</v>
      </c>
      <c r="Z3170" s="840">
        <f t="shared" si="64"/>
        <v>0.91309999999996549</v>
      </c>
    </row>
    <row r="3171" spans="12:26" s="292" customFormat="1" x14ac:dyDescent="0.2">
      <c r="L3171" s="279"/>
      <c r="M3171" s="279"/>
      <c r="N3171" s="279"/>
      <c r="O3171" s="279"/>
      <c r="P3171" s="838"/>
      <c r="Q3171" s="838"/>
      <c r="R3171" s="838"/>
      <c r="S3171" s="838"/>
      <c r="U3171" s="371"/>
      <c r="Y3171" s="839" t="s">
        <v>98</v>
      </c>
      <c r="Z3171" s="840">
        <f t="shared" si="64"/>
        <v>0.91319999999996548</v>
      </c>
    </row>
    <row r="3172" spans="12:26" s="292" customFormat="1" x14ac:dyDescent="0.2">
      <c r="L3172" s="279"/>
      <c r="M3172" s="279"/>
      <c r="N3172" s="279"/>
      <c r="O3172" s="279"/>
      <c r="P3172" s="838"/>
      <c r="Q3172" s="838"/>
      <c r="R3172" s="838"/>
      <c r="S3172" s="838"/>
      <c r="U3172" s="371"/>
      <c r="Y3172" s="839" t="s">
        <v>98</v>
      </c>
      <c r="Z3172" s="840">
        <f t="shared" si="64"/>
        <v>0.91329999999996547</v>
      </c>
    </row>
    <row r="3173" spans="12:26" s="292" customFormat="1" x14ac:dyDescent="0.2">
      <c r="L3173" s="279"/>
      <c r="M3173" s="279"/>
      <c r="N3173" s="279"/>
      <c r="O3173" s="279"/>
      <c r="P3173" s="838"/>
      <c r="Q3173" s="838"/>
      <c r="R3173" s="838"/>
      <c r="S3173" s="838"/>
      <c r="U3173" s="371"/>
      <c r="Y3173" s="839" t="s">
        <v>98</v>
      </c>
      <c r="Z3173" s="840">
        <f t="shared" si="64"/>
        <v>0.91339999999996546</v>
      </c>
    </row>
    <row r="3174" spans="12:26" s="292" customFormat="1" x14ac:dyDescent="0.2">
      <c r="L3174" s="279"/>
      <c r="M3174" s="279"/>
      <c r="N3174" s="279"/>
      <c r="O3174" s="279"/>
      <c r="P3174" s="838"/>
      <c r="Q3174" s="838"/>
      <c r="R3174" s="838"/>
      <c r="S3174" s="838"/>
      <c r="U3174" s="371"/>
      <c r="Y3174" s="839" t="s">
        <v>98</v>
      </c>
      <c r="Z3174" s="840">
        <f t="shared" si="64"/>
        <v>0.91349999999996545</v>
      </c>
    </row>
    <row r="3175" spans="12:26" s="292" customFormat="1" x14ac:dyDescent="0.2">
      <c r="L3175" s="279"/>
      <c r="M3175" s="279"/>
      <c r="N3175" s="279"/>
      <c r="O3175" s="279"/>
      <c r="P3175" s="838"/>
      <c r="Q3175" s="838"/>
      <c r="R3175" s="838"/>
      <c r="S3175" s="838"/>
      <c r="U3175" s="371"/>
      <c r="Y3175" s="839" t="s">
        <v>98</v>
      </c>
      <c r="Z3175" s="840">
        <f t="shared" si="64"/>
        <v>0.91359999999996544</v>
      </c>
    </row>
    <row r="3176" spans="12:26" s="292" customFormat="1" x14ac:dyDescent="0.2">
      <c r="L3176" s="279"/>
      <c r="M3176" s="279"/>
      <c r="N3176" s="279"/>
      <c r="O3176" s="279"/>
      <c r="P3176" s="838"/>
      <c r="Q3176" s="838"/>
      <c r="R3176" s="838"/>
      <c r="S3176" s="838"/>
      <c r="U3176" s="371"/>
      <c r="Y3176" s="839" t="s">
        <v>98</v>
      </c>
      <c r="Z3176" s="840">
        <f t="shared" si="64"/>
        <v>0.91369999999996543</v>
      </c>
    </row>
    <row r="3177" spans="12:26" s="292" customFormat="1" x14ac:dyDescent="0.2">
      <c r="L3177" s="279"/>
      <c r="M3177" s="279"/>
      <c r="N3177" s="279"/>
      <c r="O3177" s="279"/>
      <c r="P3177" s="838"/>
      <c r="Q3177" s="838"/>
      <c r="R3177" s="838"/>
      <c r="S3177" s="838"/>
      <c r="U3177" s="371"/>
      <c r="Y3177" s="839" t="s">
        <v>98</v>
      </c>
      <c r="Z3177" s="840">
        <f t="shared" ref="Z3177:Z3240" si="65">SUM(Z3176+0.01%)</f>
        <v>0.91379999999996542</v>
      </c>
    </row>
    <row r="3178" spans="12:26" s="292" customFormat="1" x14ac:dyDescent="0.2">
      <c r="L3178" s="279"/>
      <c r="M3178" s="279"/>
      <c r="N3178" s="279"/>
      <c r="O3178" s="279"/>
      <c r="P3178" s="838"/>
      <c r="Q3178" s="838"/>
      <c r="R3178" s="838"/>
      <c r="S3178" s="838"/>
      <c r="U3178" s="371"/>
      <c r="Y3178" s="839" t="s">
        <v>98</v>
      </c>
      <c r="Z3178" s="840">
        <f t="shared" si="65"/>
        <v>0.91389999999996541</v>
      </c>
    </row>
    <row r="3179" spans="12:26" s="292" customFormat="1" x14ac:dyDescent="0.2">
      <c r="L3179" s="279"/>
      <c r="M3179" s="279"/>
      <c r="N3179" s="279"/>
      <c r="O3179" s="279"/>
      <c r="P3179" s="838"/>
      <c r="Q3179" s="838"/>
      <c r="R3179" s="838"/>
      <c r="S3179" s="838"/>
      <c r="U3179" s="371"/>
      <c r="Y3179" s="839" t="s">
        <v>98</v>
      </c>
      <c r="Z3179" s="840">
        <f t="shared" si="65"/>
        <v>0.9139999999999654</v>
      </c>
    </row>
    <row r="3180" spans="12:26" s="292" customFormat="1" x14ac:dyDescent="0.2">
      <c r="L3180" s="279"/>
      <c r="M3180" s="279"/>
      <c r="N3180" s="279"/>
      <c r="O3180" s="279"/>
      <c r="P3180" s="838"/>
      <c r="Q3180" s="838"/>
      <c r="R3180" s="838"/>
      <c r="S3180" s="838"/>
      <c r="U3180" s="371"/>
      <c r="Y3180" s="839" t="s">
        <v>98</v>
      </c>
      <c r="Z3180" s="840">
        <f t="shared" si="65"/>
        <v>0.91409999999996538</v>
      </c>
    </row>
    <row r="3181" spans="12:26" s="292" customFormat="1" x14ac:dyDescent="0.2">
      <c r="L3181" s="279"/>
      <c r="M3181" s="279"/>
      <c r="N3181" s="279"/>
      <c r="O3181" s="279"/>
      <c r="P3181" s="838"/>
      <c r="Q3181" s="838"/>
      <c r="R3181" s="838"/>
      <c r="S3181" s="838"/>
      <c r="U3181" s="371"/>
      <c r="Y3181" s="839" t="s">
        <v>98</v>
      </c>
      <c r="Z3181" s="840">
        <f t="shared" si="65"/>
        <v>0.91419999999996537</v>
      </c>
    </row>
    <row r="3182" spans="12:26" s="292" customFormat="1" x14ac:dyDescent="0.2">
      <c r="L3182" s="279"/>
      <c r="M3182" s="279"/>
      <c r="N3182" s="279"/>
      <c r="O3182" s="279"/>
      <c r="P3182" s="838"/>
      <c r="Q3182" s="838"/>
      <c r="R3182" s="838"/>
      <c r="S3182" s="838"/>
      <c r="U3182" s="371"/>
      <c r="Y3182" s="839" t="s">
        <v>98</v>
      </c>
      <c r="Z3182" s="840">
        <f t="shared" si="65"/>
        <v>0.91429999999996536</v>
      </c>
    </row>
    <row r="3183" spans="12:26" s="292" customFormat="1" x14ac:dyDescent="0.2">
      <c r="L3183" s="279"/>
      <c r="M3183" s="279"/>
      <c r="N3183" s="279"/>
      <c r="O3183" s="279"/>
      <c r="P3183" s="838"/>
      <c r="Q3183" s="838"/>
      <c r="R3183" s="838"/>
      <c r="S3183" s="838"/>
      <c r="U3183" s="371"/>
      <c r="Y3183" s="839" t="s">
        <v>98</v>
      </c>
      <c r="Z3183" s="840">
        <f t="shared" si="65"/>
        <v>0.91439999999996535</v>
      </c>
    </row>
    <row r="3184" spans="12:26" s="292" customFormat="1" x14ac:dyDescent="0.2">
      <c r="L3184" s="279"/>
      <c r="M3184" s="279"/>
      <c r="N3184" s="279"/>
      <c r="O3184" s="279"/>
      <c r="P3184" s="838"/>
      <c r="Q3184" s="838"/>
      <c r="R3184" s="838"/>
      <c r="S3184" s="838"/>
      <c r="U3184" s="371"/>
      <c r="Y3184" s="839" t="s">
        <v>98</v>
      </c>
      <c r="Z3184" s="840">
        <f t="shared" si="65"/>
        <v>0.91449999999996534</v>
      </c>
    </row>
    <row r="3185" spans="12:26" s="292" customFormat="1" x14ac:dyDescent="0.2">
      <c r="L3185" s="279"/>
      <c r="M3185" s="279"/>
      <c r="N3185" s="279"/>
      <c r="O3185" s="279"/>
      <c r="P3185" s="838"/>
      <c r="Q3185" s="838"/>
      <c r="R3185" s="838"/>
      <c r="S3185" s="838"/>
      <c r="U3185" s="371"/>
      <c r="Y3185" s="839" t="s">
        <v>98</v>
      </c>
      <c r="Z3185" s="840">
        <f t="shared" si="65"/>
        <v>0.91459999999996533</v>
      </c>
    </row>
    <row r="3186" spans="12:26" s="292" customFormat="1" x14ac:dyDescent="0.2">
      <c r="L3186" s="279"/>
      <c r="M3186" s="279"/>
      <c r="N3186" s="279"/>
      <c r="O3186" s="279"/>
      <c r="P3186" s="838"/>
      <c r="Q3186" s="838"/>
      <c r="R3186" s="838"/>
      <c r="S3186" s="838"/>
      <c r="U3186" s="371"/>
      <c r="Y3186" s="839" t="s">
        <v>98</v>
      </c>
      <c r="Z3186" s="840">
        <f t="shared" si="65"/>
        <v>0.91469999999996532</v>
      </c>
    </row>
    <row r="3187" spans="12:26" s="292" customFormat="1" x14ac:dyDescent="0.2">
      <c r="L3187" s="279"/>
      <c r="M3187" s="279"/>
      <c r="N3187" s="279"/>
      <c r="O3187" s="279"/>
      <c r="P3187" s="838"/>
      <c r="Q3187" s="838"/>
      <c r="R3187" s="838"/>
      <c r="S3187" s="838"/>
      <c r="U3187" s="371"/>
      <c r="Y3187" s="839" t="s">
        <v>98</v>
      </c>
      <c r="Z3187" s="840">
        <f t="shared" si="65"/>
        <v>0.91479999999996531</v>
      </c>
    </row>
    <row r="3188" spans="12:26" s="292" customFormat="1" x14ac:dyDescent="0.2">
      <c r="L3188" s="279"/>
      <c r="M3188" s="279"/>
      <c r="N3188" s="279"/>
      <c r="O3188" s="279"/>
      <c r="P3188" s="838"/>
      <c r="Q3188" s="838"/>
      <c r="R3188" s="838"/>
      <c r="S3188" s="838"/>
      <c r="U3188" s="371"/>
      <c r="Y3188" s="839" t="s">
        <v>98</v>
      </c>
      <c r="Z3188" s="840">
        <f t="shared" si="65"/>
        <v>0.9148999999999653</v>
      </c>
    </row>
    <row r="3189" spans="12:26" s="292" customFormat="1" x14ac:dyDescent="0.2">
      <c r="L3189" s="279"/>
      <c r="M3189" s="279"/>
      <c r="N3189" s="279"/>
      <c r="O3189" s="279"/>
      <c r="P3189" s="838"/>
      <c r="Q3189" s="838"/>
      <c r="R3189" s="838"/>
      <c r="S3189" s="838"/>
      <c r="U3189" s="371"/>
      <c r="Y3189" s="839" t="s">
        <v>98</v>
      </c>
      <c r="Z3189" s="840">
        <f t="shared" si="65"/>
        <v>0.91499999999996529</v>
      </c>
    </row>
    <row r="3190" spans="12:26" s="292" customFormat="1" x14ac:dyDescent="0.2">
      <c r="L3190" s="279"/>
      <c r="M3190" s="279"/>
      <c r="N3190" s="279"/>
      <c r="O3190" s="279"/>
      <c r="P3190" s="838"/>
      <c r="Q3190" s="838"/>
      <c r="R3190" s="838"/>
      <c r="S3190" s="838"/>
      <c r="U3190" s="371"/>
      <c r="Y3190" s="839" t="s">
        <v>98</v>
      </c>
      <c r="Z3190" s="840">
        <f t="shared" si="65"/>
        <v>0.91509999999996527</v>
      </c>
    </row>
    <row r="3191" spans="12:26" s="292" customFormat="1" x14ac:dyDescent="0.2">
      <c r="L3191" s="279"/>
      <c r="M3191" s="279"/>
      <c r="N3191" s="279"/>
      <c r="O3191" s="279"/>
      <c r="P3191" s="838"/>
      <c r="Q3191" s="838"/>
      <c r="R3191" s="838"/>
      <c r="S3191" s="838"/>
      <c r="U3191" s="371"/>
      <c r="Y3191" s="839" t="s">
        <v>98</v>
      </c>
      <c r="Z3191" s="840">
        <f t="shared" si="65"/>
        <v>0.91519999999996526</v>
      </c>
    </row>
    <row r="3192" spans="12:26" s="292" customFormat="1" x14ac:dyDescent="0.2">
      <c r="L3192" s="279"/>
      <c r="M3192" s="279"/>
      <c r="N3192" s="279"/>
      <c r="O3192" s="279"/>
      <c r="P3192" s="838"/>
      <c r="Q3192" s="838"/>
      <c r="R3192" s="838"/>
      <c r="S3192" s="838"/>
      <c r="U3192" s="371"/>
      <c r="Y3192" s="839" t="s">
        <v>98</v>
      </c>
      <c r="Z3192" s="840">
        <f t="shared" si="65"/>
        <v>0.91529999999996525</v>
      </c>
    </row>
    <row r="3193" spans="12:26" s="292" customFormat="1" x14ac:dyDescent="0.2">
      <c r="L3193" s="279"/>
      <c r="M3193" s="279"/>
      <c r="N3193" s="279"/>
      <c r="O3193" s="279"/>
      <c r="P3193" s="838"/>
      <c r="Q3193" s="838"/>
      <c r="R3193" s="838"/>
      <c r="S3193" s="838"/>
      <c r="U3193" s="371"/>
      <c r="Y3193" s="839" t="s">
        <v>98</v>
      </c>
      <c r="Z3193" s="840">
        <f t="shared" si="65"/>
        <v>0.91539999999996524</v>
      </c>
    </row>
    <row r="3194" spans="12:26" s="292" customFormat="1" x14ac:dyDescent="0.2">
      <c r="L3194" s="279"/>
      <c r="M3194" s="279"/>
      <c r="N3194" s="279"/>
      <c r="O3194" s="279"/>
      <c r="P3194" s="838"/>
      <c r="Q3194" s="838"/>
      <c r="R3194" s="838"/>
      <c r="S3194" s="838"/>
      <c r="U3194" s="371"/>
      <c r="Y3194" s="839" t="s">
        <v>98</v>
      </c>
      <c r="Z3194" s="840">
        <f t="shared" si="65"/>
        <v>0.91549999999996523</v>
      </c>
    </row>
    <row r="3195" spans="12:26" s="292" customFormat="1" x14ac:dyDescent="0.2">
      <c r="L3195" s="279"/>
      <c r="M3195" s="279"/>
      <c r="N3195" s="279"/>
      <c r="O3195" s="279"/>
      <c r="P3195" s="838"/>
      <c r="Q3195" s="838"/>
      <c r="R3195" s="838"/>
      <c r="S3195" s="838"/>
      <c r="U3195" s="371"/>
      <c r="Y3195" s="839" t="s">
        <v>98</v>
      </c>
      <c r="Z3195" s="840">
        <f t="shared" si="65"/>
        <v>0.91559999999996522</v>
      </c>
    </row>
    <row r="3196" spans="12:26" s="292" customFormat="1" x14ac:dyDescent="0.2">
      <c r="L3196" s="279"/>
      <c r="M3196" s="279"/>
      <c r="N3196" s="279"/>
      <c r="O3196" s="279"/>
      <c r="P3196" s="838"/>
      <c r="Q3196" s="838"/>
      <c r="R3196" s="838"/>
      <c r="S3196" s="838"/>
      <c r="U3196" s="371"/>
      <c r="Y3196" s="839" t="s">
        <v>98</v>
      </c>
      <c r="Z3196" s="840">
        <f t="shared" si="65"/>
        <v>0.91569999999996521</v>
      </c>
    </row>
    <row r="3197" spans="12:26" s="292" customFormat="1" x14ac:dyDescent="0.2">
      <c r="L3197" s="279"/>
      <c r="M3197" s="279"/>
      <c r="N3197" s="279"/>
      <c r="O3197" s="279"/>
      <c r="P3197" s="838"/>
      <c r="Q3197" s="838"/>
      <c r="R3197" s="838"/>
      <c r="S3197" s="838"/>
      <c r="U3197" s="371"/>
      <c r="Y3197" s="839" t="s">
        <v>98</v>
      </c>
      <c r="Z3197" s="840">
        <f t="shared" si="65"/>
        <v>0.9157999999999652</v>
      </c>
    </row>
    <row r="3198" spans="12:26" s="292" customFormat="1" x14ac:dyDescent="0.2">
      <c r="L3198" s="279"/>
      <c r="M3198" s="279"/>
      <c r="N3198" s="279"/>
      <c r="O3198" s="279"/>
      <c r="P3198" s="838"/>
      <c r="Q3198" s="838"/>
      <c r="R3198" s="838"/>
      <c r="S3198" s="838"/>
      <c r="U3198" s="371"/>
      <c r="Y3198" s="839" t="s">
        <v>98</v>
      </c>
      <c r="Z3198" s="840">
        <f t="shared" si="65"/>
        <v>0.91589999999996519</v>
      </c>
    </row>
    <row r="3199" spans="12:26" s="292" customFormat="1" x14ac:dyDescent="0.2">
      <c r="L3199" s="279"/>
      <c r="M3199" s="279"/>
      <c r="N3199" s="279"/>
      <c r="O3199" s="279"/>
      <c r="P3199" s="838"/>
      <c r="Q3199" s="838"/>
      <c r="R3199" s="838"/>
      <c r="S3199" s="838"/>
      <c r="U3199" s="371"/>
      <c r="Y3199" s="839" t="s">
        <v>98</v>
      </c>
      <c r="Z3199" s="840">
        <f t="shared" si="65"/>
        <v>0.91599999999996518</v>
      </c>
    </row>
    <row r="3200" spans="12:26" s="292" customFormat="1" x14ac:dyDescent="0.2">
      <c r="L3200" s="279"/>
      <c r="M3200" s="279"/>
      <c r="N3200" s="279"/>
      <c r="O3200" s="279"/>
      <c r="P3200" s="838"/>
      <c r="Q3200" s="838"/>
      <c r="R3200" s="838"/>
      <c r="S3200" s="838"/>
      <c r="U3200" s="371"/>
      <c r="Y3200" s="839" t="s">
        <v>98</v>
      </c>
      <c r="Z3200" s="840">
        <f t="shared" si="65"/>
        <v>0.91609999999996516</v>
      </c>
    </row>
    <row r="3201" spans="12:26" s="292" customFormat="1" x14ac:dyDescent="0.2">
      <c r="L3201" s="279"/>
      <c r="M3201" s="279"/>
      <c r="N3201" s="279"/>
      <c r="O3201" s="279"/>
      <c r="P3201" s="838"/>
      <c r="Q3201" s="838"/>
      <c r="R3201" s="838"/>
      <c r="S3201" s="838"/>
      <c r="U3201" s="371"/>
      <c r="Y3201" s="839" t="s">
        <v>98</v>
      </c>
      <c r="Z3201" s="840">
        <f t="shared" si="65"/>
        <v>0.91619999999996515</v>
      </c>
    </row>
    <row r="3202" spans="12:26" s="292" customFormat="1" x14ac:dyDescent="0.2">
      <c r="L3202" s="279"/>
      <c r="M3202" s="279"/>
      <c r="N3202" s="279"/>
      <c r="O3202" s="279"/>
      <c r="P3202" s="838"/>
      <c r="Q3202" s="838"/>
      <c r="R3202" s="838"/>
      <c r="S3202" s="838"/>
      <c r="U3202" s="371"/>
      <c r="Y3202" s="839" t="s">
        <v>98</v>
      </c>
      <c r="Z3202" s="840">
        <f t="shared" si="65"/>
        <v>0.91629999999996514</v>
      </c>
    </row>
    <row r="3203" spans="12:26" s="292" customFormat="1" x14ac:dyDescent="0.2">
      <c r="L3203" s="279"/>
      <c r="M3203" s="279"/>
      <c r="N3203" s="279"/>
      <c r="O3203" s="279"/>
      <c r="P3203" s="838"/>
      <c r="Q3203" s="838"/>
      <c r="R3203" s="838"/>
      <c r="S3203" s="838"/>
      <c r="U3203" s="371"/>
      <c r="Y3203" s="839" t="s">
        <v>98</v>
      </c>
      <c r="Z3203" s="840">
        <f t="shared" si="65"/>
        <v>0.91639999999996513</v>
      </c>
    </row>
    <row r="3204" spans="12:26" s="292" customFormat="1" x14ac:dyDescent="0.2">
      <c r="L3204" s="279"/>
      <c r="M3204" s="279"/>
      <c r="N3204" s="279"/>
      <c r="O3204" s="279"/>
      <c r="P3204" s="838"/>
      <c r="Q3204" s="838"/>
      <c r="R3204" s="838"/>
      <c r="S3204" s="838"/>
      <c r="U3204" s="371"/>
      <c r="Y3204" s="839" t="s">
        <v>98</v>
      </c>
      <c r="Z3204" s="840">
        <f t="shared" si="65"/>
        <v>0.91649999999996512</v>
      </c>
    </row>
    <row r="3205" spans="12:26" s="292" customFormat="1" x14ac:dyDescent="0.2">
      <c r="L3205" s="279"/>
      <c r="M3205" s="279"/>
      <c r="N3205" s="279"/>
      <c r="O3205" s="279"/>
      <c r="P3205" s="838"/>
      <c r="Q3205" s="838"/>
      <c r="R3205" s="838"/>
      <c r="S3205" s="838"/>
      <c r="U3205" s="371"/>
      <c r="Y3205" s="839" t="s">
        <v>98</v>
      </c>
      <c r="Z3205" s="840">
        <f t="shared" si="65"/>
        <v>0.91659999999996511</v>
      </c>
    </row>
    <row r="3206" spans="12:26" s="292" customFormat="1" x14ac:dyDescent="0.2">
      <c r="L3206" s="279"/>
      <c r="M3206" s="279"/>
      <c r="N3206" s="279"/>
      <c r="O3206" s="279"/>
      <c r="P3206" s="838"/>
      <c r="Q3206" s="838"/>
      <c r="R3206" s="838"/>
      <c r="S3206" s="838"/>
      <c r="U3206" s="371"/>
      <c r="Y3206" s="839" t="s">
        <v>98</v>
      </c>
      <c r="Z3206" s="840">
        <f t="shared" si="65"/>
        <v>0.9166999999999651</v>
      </c>
    </row>
    <row r="3207" spans="12:26" s="292" customFormat="1" x14ac:dyDescent="0.2">
      <c r="L3207" s="279"/>
      <c r="M3207" s="279"/>
      <c r="N3207" s="279"/>
      <c r="O3207" s="279"/>
      <c r="P3207" s="838"/>
      <c r="Q3207" s="838"/>
      <c r="R3207" s="838"/>
      <c r="S3207" s="838"/>
      <c r="U3207" s="371"/>
      <c r="Y3207" s="839" t="s">
        <v>98</v>
      </c>
      <c r="Z3207" s="840">
        <f t="shared" si="65"/>
        <v>0.91679999999996509</v>
      </c>
    </row>
    <row r="3208" spans="12:26" s="292" customFormat="1" x14ac:dyDescent="0.2">
      <c r="L3208" s="279"/>
      <c r="M3208" s="279"/>
      <c r="N3208" s="279"/>
      <c r="O3208" s="279"/>
      <c r="P3208" s="838"/>
      <c r="Q3208" s="838"/>
      <c r="R3208" s="838"/>
      <c r="S3208" s="838"/>
      <c r="U3208" s="371"/>
      <c r="Y3208" s="839" t="s">
        <v>98</v>
      </c>
      <c r="Z3208" s="840">
        <f t="shared" si="65"/>
        <v>0.91689999999996508</v>
      </c>
    </row>
    <row r="3209" spans="12:26" s="292" customFormat="1" x14ac:dyDescent="0.2">
      <c r="L3209" s="279"/>
      <c r="M3209" s="279"/>
      <c r="N3209" s="279"/>
      <c r="O3209" s="279"/>
      <c r="P3209" s="838"/>
      <c r="Q3209" s="838"/>
      <c r="R3209" s="838"/>
      <c r="S3209" s="838"/>
      <c r="U3209" s="371"/>
      <c r="Y3209" s="839" t="s">
        <v>98</v>
      </c>
      <c r="Z3209" s="840">
        <f t="shared" si="65"/>
        <v>0.91699999999996507</v>
      </c>
    </row>
    <row r="3210" spans="12:26" s="292" customFormat="1" x14ac:dyDescent="0.2">
      <c r="L3210" s="279"/>
      <c r="M3210" s="279"/>
      <c r="N3210" s="279"/>
      <c r="O3210" s="279"/>
      <c r="P3210" s="838"/>
      <c r="Q3210" s="838"/>
      <c r="R3210" s="838"/>
      <c r="S3210" s="838"/>
      <c r="U3210" s="371"/>
      <c r="Y3210" s="839" t="s">
        <v>98</v>
      </c>
      <c r="Z3210" s="840">
        <f t="shared" si="65"/>
        <v>0.91709999999996505</v>
      </c>
    </row>
    <row r="3211" spans="12:26" s="292" customFormat="1" x14ac:dyDescent="0.2">
      <c r="L3211" s="279"/>
      <c r="M3211" s="279"/>
      <c r="N3211" s="279"/>
      <c r="O3211" s="279"/>
      <c r="P3211" s="838"/>
      <c r="Q3211" s="838"/>
      <c r="R3211" s="838"/>
      <c r="S3211" s="838"/>
      <c r="U3211" s="371"/>
      <c r="Y3211" s="839" t="s">
        <v>98</v>
      </c>
      <c r="Z3211" s="840">
        <f t="shared" si="65"/>
        <v>0.91719999999996504</v>
      </c>
    </row>
    <row r="3212" spans="12:26" s="292" customFormat="1" x14ac:dyDescent="0.2">
      <c r="L3212" s="279"/>
      <c r="M3212" s="279"/>
      <c r="N3212" s="279"/>
      <c r="O3212" s="279"/>
      <c r="P3212" s="838"/>
      <c r="Q3212" s="838"/>
      <c r="R3212" s="838"/>
      <c r="S3212" s="838"/>
      <c r="U3212" s="371"/>
      <c r="Y3212" s="839" t="s">
        <v>98</v>
      </c>
      <c r="Z3212" s="840">
        <f t="shared" si="65"/>
        <v>0.91729999999996503</v>
      </c>
    </row>
    <row r="3213" spans="12:26" s="292" customFormat="1" x14ac:dyDescent="0.2">
      <c r="L3213" s="279"/>
      <c r="M3213" s="279"/>
      <c r="N3213" s="279"/>
      <c r="O3213" s="279"/>
      <c r="P3213" s="838"/>
      <c r="Q3213" s="838"/>
      <c r="R3213" s="838"/>
      <c r="S3213" s="838"/>
      <c r="U3213" s="371"/>
      <c r="Y3213" s="839" t="s">
        <v>98</v>
      </c>
      <c r="Z3213" s="840">
        <f t="shared" si="65"/>
        <v>0.91739999999996502</v>
      </c>
    </row>
    <row r="3214" spans="12:26" s="292" customFormat="1" x14ac:dyDescent="0.2">
      <c r="L3214" s="279"/>
      <c r="M3214" s="279"/>
      <c r="N3214" s="279"/>
      <c r="O3214" s="279"/>
      <c r="P3214" s="838"/>
      <c r="Q3214" s="838"/>
      <c r="R3214" s="838"/>
      <c r="S3214" s="838"/>
      <c r="U3214" s="371"/>
      <c r="Y3214" s="839" t="s">
        <v>98</v>
      </c>
      <c r="Z3214" s="840">
        <f t="shared" si="65"/>
        <v>0.91749999999996501</v>
      </c>
    </row>
    <row r="3215" spans="12:26" s="292" customFormat="1" x14ac:dyDescent="0.2">
      <c r="L3215" s="279"/>
      <c r="M3215" s="279"/>
      <c r="N3215" s="279"/>
      <c r="O3215" s="279"/>
      <c r="P3215" s="838"/>
      <c r="Q3215" s="838"/>
      <c r="R3215" s="838"/>
      <c r="S3215" s="838"/>
      <c r="U3215" s="371"/>
      <c r="Y3215" s="839" t="s">
        <v>98</v>
      </c>
      <c r="Z3215" s="840">
        <f t="shared" si="65"/>
        <v>0.917599999999965</v>
      </c>
    </row>
    <row r="3216" spans="12:26" s="292" customFormat="1" x14ac:dyDescent="0.2">
      <c r="L3216" s="279"/>
      <c r="M3216" s="279"/>
      <c r="N3216" s="279"/>
      <c r="O3216" s="279"/>
      <c r="P3216" s="838"/>
      <c r="Q3216" s="838"/>
      <c r="R3216" s="838"/>
      <c r="S3216" s="838"/>
      <c r="U3216" s="371"/>
      <c r="Y3216" s="839" t="s">
        <v>98</v>
      </c>
      <c r="Z3216" s="840">
        <f t="shared" si="65"/>
        <v>0.91769999999996499</v>
      </c>
    </row>
    <row r="3217" spans="12:26" s="292" customFormat="1" x14ac:dyDescent="0.2">
      <c r="L3217" s="279"/>
      <c r="M3217" s="279"/>
      <c r="N3217" s="279"/>
      <c r="O3217" s="279"/>
      <c r="P3217" s="838"/>
      <c r="Q3217" s="838"/>
      <c r="R3217" s="838"/>
      <c r="S3217" s="838"/>
      <c r="U3217" s="371"/>
      <c r="Y3217" s="839" t="s">
        <v>98</v>
      </c>
      <c r="Z3217" s="840">
        <f t="shared" si="65"/>
        <v>0.91779999999996498</v>
      </c>
    </row>
    <row r="3218" spans="12:26" s="292" customFormat="1" x14ac:dyDescent="0.2">
      <c r="L3218" s="279"/>
      <c r="M3218" s="279"/>
      <c r="N3218" s="279"/>
      <c r="O3218" s="279"/>
      <c r="P3218" s="838"/>
      <c r="Q3218" s="838"/>
      <c r="R3218" s="838"/>
      <c r="S3218" s="838"/>
      <c r="U3218" s="371"/>
      <c r="Y3218" s="839" t="s">
        <v>98</v>
      </c>
      <c r="Z3218" s="840">
        <f t="shared" si="65"/>
        <v>0.91789999999996497</v>
      </c>
    </row>
    <row r="3219" spans="12:26" s="292" customFormat="1" x14ac:dyDescent="0.2">
      <c r="L3219" s="279"/>
      <c r="M3219" s="279"/>
      <c r="N3219" s="279"/>
      <c r="O3219" s="279"/>
      <c r="P3219" s="838"/>
      <c r="Q3219" s="838"/>
      <c r="R3219" s="838"/>
      <c r="S3219" s="838"/>
      <c r="U3219" s="371"/>
      <c r="Y3219" s="839" t="s">
        <v>98</v>
      </c>
      <c r="Z3219" s="840">
        <f t="shared" si="65"/>
        <v>0.91799999999996496</v>
      </c>
    </row>
    <row r="3220" spans="12:26" s="292" customFormat="1" x14ac:dyDescent="0.2">
      <c r="L3220" s="279"/>
      <c r="M3220" s="279"/>
      <c r="N3220" s="279"/>
      <c r="O3220" s="279"/>
      <c r="P3220" s="838"/>
      <c r="Q3220" s="838"/>
      <c r="R3220" s="838"/>
      <c r="S3220" s="838"/>
      <c r="U3220" s="371"/>
      <c r="Y3220" s="839" t="s">
        <v>98</v>
      </c>
      <c r="Z3220" s="840">
        <f t="shared" si="65"/>
        <v>0.91809999999996494</v>
      </c>
    </row>
    <row r="3221" spans="12:26" s="292" customFormat="1" x14ac:dyDescent="0.2">
      <c r="L3221" s="279"/>
      <c r="M3221" s="279"/>
      <c r="N3221" s="279"/>
      <c r="O3221" s="279"/>
      <c r="P3221" s="838"/>
      <c r="Q3221" s="838"/>
      <c r="R3221" s="838"/>
      <c r="S3221" s="838"/>
      <c r="U3221" s="371"/>
      <c r="Y3221" s="839" t="s">
        <v>98</v>
      </c>
      <c r="Z3221" s="840">
        <f t="shared" si="65"/>
        <v>0.91819999999996493</v>
      </c>
    </row>
    <row r="3222" spans="12:26" s="292" customFormat="1" x14ac:dyDescent="0.2">
      <c r="L3222" s="279"/>
      <c r="M3222" s="279"/>
      <c r="N3222" s="279"/>
      <c r="O3222" s="279"/>
      <c r="P3222" s="838"/>
      <c r="Q3222" s="838"/>
      <c r="R3222" s="838"/>
      <c r="S3222" s="838"/>
      <c r="U3222" s="371"/>
      <c r="Y3222" s="839" t="s">
        <v>98</v>
      </c>
      <c r="Z3222" s="840">
        <f t="shared" si="65"/>
        <v>0.91829999999996492</v>
      </c>
    </row>
    <row r="3223" spans="12:26" s="292" customFormat="1" x14ac:dyDescent="0.2">
      <c r="L3223" s="279"/>
      <c r="M3223" s="279"/>
      <c r="N3223" s="279"/>
      <c r="O3223" s="279"/>
      <c r="P3223" s="838"/>
      <c r="Q3223" s="838"/>
      <c r="R3223" s="838"/>
      <c r="S3223" s="838"/>
      <c r="U3223" s="371"/>
      <c r="Y3223" s="839" t="s">
        <v>98</v>
      </c>
      <c r="Z3223" s="840">
        <f t="shared" si="65"/>
        <v>0.91839999999996491</v>
      </c>
    </row>
    <row r="3224" spans="12:26" s="292" customFormat="1" x14ac:dyDescent="0.2">
      <c r="L3224" s="279"/>
      <c r="M3224" s="279"/>
      <c r="N3224" s="279"/>
      <c r="O3224" s="279"/>
      <c r="P3224" s="838"/>
      <c r="Q3224" s="838"/>
      <c r="R3224" s="838"/>
      <c r="S3224" s="838"/>
      <c r="U3224" s="371"/>
      <c r="Y3224" s="839" t="s">
        <v>98</v>
      </c>
      <c r="Z3224" s="840">
        <f t="shared" si="65"/>
        <v>0.9184999999999649</v>
      </c>
    </row>
    <row r="3225" spans="12:26" s="292" customFormat="1" x14ac:dyDescent="0.2">
      <c r="L3225" s="279"/>
      <c r="M3225" s="279"/>
      <c r="N3225" s="279"/>
      <c r="O3225" s="279"/>
      <c r="P3225" s="838"/>
      <c r="Q3225" s="838"/>
      <c r="R3225" s="838"/>
      <c r="S3225" s="838"/>
      <c r="U3225" s="371"/>
      <c r="Y3225" s="839" t="s">
        <v>98</v>
      </c>
      <c r="Z3225" s="840">
        <f t="shared" si="65"/>
        <v>0.91859999999996489</v>
      </c>
    </row>
    <row r="3226" spans="12:26" s="292" customFormat="1" x14ac:dyDescent="0.2">
      <c r="L3226" s="279"/>
      <c r="M3226" s="279"/>
      <c r="N3226" s="279"/>
      <c r="O3226" s="279"/>
      <c r="P3226" s="838"/>
      <c r="Q3226" s="838"/>
      <c r="R3226" s="838"/>
      <c r="S3226" s="838"/>
      <c r="U3226" s="371"/>
      <c r="Y3226" s="839" t="s">
        <v>98</v>
      </c>
      <c r="Z3226" s="840">
        <f t="shared" si="65"/>
        <v>0.91869999999996488</v>
      </c>
    </row>
    <row r="3227" spans="12:26" s="292" customFormat="1" x14ac:dyDescent="0.2">
      <c r="L3227" s="279"/>
      <c r="M3227" s="279"/>
      <c r="N3227" s="279"/>
      <c r="O3227" s="279"/>
      <c r="P3227" s="838"/>
      <c r="Q3227" s="838"/>
      <c r="R3227" s="838"/>
      <c r="S3227" s="838"/>
      <c r="U3227" s="371"/>
      <c r="Y3227" s="839" t="s">
        <v>98</v>
      </c>
      <c r="Z3227" s="840">
        <f t="shared" si="65"/>
        <v>0.91879999999996487</v>
      </c>
    </row>
    <row r="3228" spans="12:26" s="292" customFormat="1" x14ac:dyDescent="0.2">
      <c r="L3228" s="279"/>
      <c r="M3228" s="279"/>
      <c r="N3228" s="279"/>
      <c r="O3228" s="279"/>
      <c r="P3228" s="838"/>
      <c r="Q3228" s="838"/>
      <c r="R3228" s="838"/>
      <c r="S3228" s="838"/>
      <c r="U3228" s="371"/>
      <c r="Y3228" s="839" t="s">
        <v>98</v>
      </c>
      <c r="Z3228" s="840">
        <f t="shared" si="65"/>
        <v>0.91889999999996486</v>
      </c>
    </row>
    <row r="3229" spans="12:26" s="292" customFormat="1" x14ac:dyDescent="0.2">
      <c r="L3229" s="279"/>
      <c r="M3229" s="279"/>
      <c r="N3229" s="279"/>
      <c r="O3229" s="279"/>
      <c r="P3229" s="838"/>
      <c r="Q3229" s="838"/>
      <c r="R3229" s="838"/>
      <c r="S3229" s="838"/>
      <c r="U3229" s="371"/>
      <c r="Y3229" s="839" t="s">
        <v>98</v>
      </c>
      <c r="Z3229" s="840">
        <f t="shared" si="65"/>
        <v>0.91899999999996485</v>
      </c>
    </row>
    <row r="3230" spans="12:26" s="292" customFormat="1" x14ac:dyDescent="0.2">
      <c r="L3230" s="279"/>
      <c r="M3230" s="279"/>
      <c r="N3230" s="279"/>
      <c r="O3230" s="279"/>
      <c r="P3230" s="838"/>
      <c r="Q3230" s="838"/>
      <c r="R3230" s="838"/>
      <c r="S3230" s="838"/>
      <c r="U3230" s="371"/>
      <c r="Y3230" s="839" t="s">
        <v>98</v>
      </c>
      <c r="Z3230" s="840">
        <f t="shared" si="65"/>
        <v>0.91909999999996483</v>
      </c>
    </row>
    <row r="3231" spans="12:26" s="292" customFormat="1" x14ac:dyDescent="0.2">
      <c r="L3231" s="279"/>
      <c r="M3231" s="279"/>
      <c r="N3231" s="279"/>
      <c r="O3231" s="279"/>
      <c r="P3231" s="838"/>
      <c r="Q3231" s="838"/>
      <c r="R3231" s="838"/>
      <c r="S3231" s="838"/>
      <c r="U3231" s="371"/>
      <c r="Y3231" s="839" t="s">
        <v>98</v>
      </c>
      <c r="Z3231" s="840">
        <f t="shared" si="65"/>
        <v>0.91919999999996482</v>
      </c>
    </row>
    <row r="3232" spans="12:26" s="292" customFormat="1" x14ac:dyDescent="0.2">
      <c r="L3232" s="279"/>
      <c r="M3232" s="279"/>
      <c r="N3232" s="279"/>
      <c r="O3232" s="279"/>
      <c r="P3232" s="838"/>
      <c r="Q3232" s="838"/>
      <c r="R3232" s="838"/>
      <c r="S3232" s="838"/>
      <c r="U3232" s="371"/>
      <c r="Y3232" s="839" t="s">
        <v>98</v>
      </c>
      <c r="Z3232" s="840">
        <f t="shared" si="65"/>
        <v>0.91929999999996481</v>
      </c>
    </row>
    <row r="3233" spans="12:26" s="292" customFormat="1" x14ac:dyDescent="0.2">
      <c r="L3233" s="279"/>
      <c r="M3233" s="279"/>
      <c r="N3233" s="279"/>
      <c r="O3233" s="279"/>
      <c r="P3233" s="838"/>
      <c r="Q3233" s="838"/>
      <c r="R3233" s="838"/>
      <c r="S3233" s="838"/>
      <c r="U3233" s="371"/>
      <c r="Y3233" s="839" t="s">
        <v>98</v>
      </c>
      <c r="Z3233" s="840">
        <f t="shared" si="65"/>
        <v>0.9193999999999648</v>
      </c>
    </row>
    <row r="3234" spans="12:26" s="292" customFormat="1" x14ac:dyDescent="0.2">
      <c r="L3234" s="279"/>
      <c r="M3234" s="279"/>
      <c r="N3234" s="279"/>
      <c r="O3234" s="279"/>
      <c r="P3234" s="838"/>
      <c r="Q3234" s="838"/>
      <c r="R3234" s="838"/>
      <c r="S3234" s="838"/>
      <c r="U3234" s="371"/>
      <c r="Y3234" s="839" t="s">
        <v>98</v>
      </c>
      <c r="Z3234" s="840">
        <f t="shared" si="65"/>
        <v>0.91949999999996479</v>
      </c>
    </row>
    <row r="3235" spans="12:26" s="292" customFormat="1" x14ac:dyDescent="0.2">
      <c r="L3235" s="279"/>
      <c r="M3235" s="279"/>
      <c r="N3235" s="279"/>
      <c r="O3235" s="279"/>
      <c r="P3235" s="838"/>
      <c r="Q3235" s="838"/>
      <c r="R3235" s="838"/>
      <c r="S3235" s="838"/>
      <c r="U3235" s="371"/>
      <c r="Y3235" s="839" t="s">
        <v>98</v>
      </c>
      <c r="Z3235" s="840">
        <f t="shared" si="65"/>
        <v>0.91959999999996478</v>
      </c>
    </row>
    <row r="3236" spans="12:26" s="292" customFormat="1" x14ac:dyDescent="0.2">
      <c r="L3236" s="279"/>
      <c r="M3236" s="279"/>
      <c r="N3236" s="279"/>
      <c r="O3236" s="279"/>
      <c r="P3236" s="838"/>
      <c r="Q3236" s="838"/>
      <c r="R3236" s="838"/>
      <c r="S3236" s="838"/>
      <c r="U3236" s="371"/>
      <c r="Y3236" s="839" t="s">
        <v>98</v>
      </c>
      <c r="Z3236" s="840">
        <f t="shared" si="65"/>
        <v>0.91969999999996477</v>
      </c>
    </row>
    <row r="3237" spans="12:26" s="292" customFormat="1" x14ac:dyDescent="0.2">
      <c r="L3237" s="279"/>
      <c r="M3237" s="279"/>
      <c r="N3237" s="279"/>
      <c r="O3237" s="279"/>
      <c r="P3237" s="838"/>
      <c r="Q3237" s="838"/>
      <c r="R3237" s="838"/>
      <c r="S3237" s="838"/>
      <c r="U3237" s="371"/>
      <c r="Y3237" s="839" t="s">
        <v>98</v>
      </c>
      <c r="Z3237" s="840">
        <f t="shared" si="65"/>
        <v>0.91979999999996476</v>
      </c>
    </row>
    <row r="3238" spans="12:26" s="292" customFormat="1" x14ac:dyDescent="0.2">
      <c r="L3238" s="279"/>
      <c r="M3238" s="279"/>
      <c r="N3238" s="279"/>
      <c r="O3238" s="279"/>
      <c r="P3238" s="838"/>
      <c r="Q3238" s="838"/>
      <c r="R3238" s="838"/>
      <c r="S3238" s="838"/>
      <c r="U3238" s="371"/>
      <c r="Y3238" s="839" t="s">
        <v>98</v>
      </c>
      <c r="Z3238" s="840">
        <f t="shared" si="65"/>
        <v>0.91989999999996475</v>
      </c>
    </row>
    <row r="3239" spans="12:26" s="292" customFormat="1" x14ac:dyDescent="0.2">
      <c r="L3239" s="279"/>
      <c r="M3239" s="279"/>
      <c r="N3239" s="279"/>
      <c r="O3239" s="279"/>
      <c r="P3239" s="838"/>
      <c r="Q3239" s="838"/>
      <c r="R3239" s="838"/>
      <c r="S3239" s="838"/>
      <c r="U3239" s="371"/>
      <c r="Y3239" s="839" t="s">
        <v>98</v>
      </c>
      <c r="Z3239" s="840">
        <f t="shared" si="65"/>
        <v>0.91999999999996473</v>
      </c>
    </row>
    <row r="3240" spans="12:26" s="292" customFormat="1" x14ac:dyDescent="0.2">
      <c r="L3240" s="279"/>
      <c r="M3240" s="279"/>
      <c r="N3240" s="279"/>
      <c r="O3240" s="279"/>
      <c r="P3240" s="838"/>
      <c r="Q3240" s="838"/>
      <c r="R3240" s="838"/>
      <c r="S3240" s="838"/>
      <c r="U3240" s="371"/>
      <c r="Y3240" s="839" t="s">
        <v>98</v>
      </c>
      <c r="Z3240" s="840">
        <f t="shared" si="65"/>
        <v>0.92009999999996472</v>
      </c>
    </row>
    <row r="3241" spans="12:26" s="292" customFormat="1" x14ac:dyDescent="0.2">
      <c r="L3241" s="279"/>
      <c r="M3241" s="279"/>
      <c r="N3241" s="279"/>
      <c r="O3241" s="279"/>
      <c r="P3241" s="838"/>
      <c r="Q3241" s="838"/>
      <c r="R3241" s="838"/>
      <c r="S3241" s="838"/>
      <c r="U3241" s="371"/>
      <c r="Y3241" s="839" t="s">
        <v>98</v>
      </c>
      <c r="Z3241" s="840">
        <f t="shared" ref="Z3241:Z3304" si="66">SUM(Z3240+0.01%)</f>
        <v>0.92019999999996471</v>
      </c>
    </row>
    <row r="3242" spans="12:26" s="292" customFormat="1" x14ac:dyDescent="0.2">
      <c r="L3242" s="279"/>
      <c r="M3242" s="279"/>
      <c r="N3242" s="279"/>
      <c r="O3242" s="279"/>
      <c r="P3242" s="838"/>
      <c r="Q3242" s="838"/>
      <c r="R3242" s="838"/>
      <c r="S3242" s="838"/>
      <c r="U3242" s="371"/>
      <c r="Y3242" s="839" t="s">
        <v>98</v>
      </c>
      <c r="Z3242" s="840">
        <f t="shared" si="66"/>
        <v>0.9202999999999647</v>
      </c>
    </row>
    <row r="3243" spans="12:26" s="292" customFormat="1" x14ac:dyDescent="0.2">
      <c r="L3243" s="279"/>
      <c r="M3243" s="279"/>
      <c r="N3243" s="279"/>
      <c r="O3243" s="279"/>
      <c r="P3243" s="838"/>
      <c r="Q3243" s="838"/>
      <c r="R3243" s="838"/>
      <c r="S3243" s="838"/>
      <c r="U3243" s="371"/>
      <c r="Y3243" s="839" t="s">
        <v>98</v>
      </c>
      <c r="Z3243" s="840">
        <f t="shared" si="66"/>
        <v>0.92039999999996469</v>
      </c>
    </row>
    <row r="3244" spans="12:26" s="292" customFormat="1" x14ac:dyDescent="0.2">
      <c r="L3244" s="279"/>
      <c r="M3244" s="279"/>
      <c r="N3244" s="279"/>
      <c r="O3244" s="279"/>
      <c r="P3244" s="838"/>
      <c r="Q3244" s="838"/>
      <c r="R3244" s="838"/>
      <c r="S3244" s="838"/>
      <c r="U3244" s="371"/>
      <c r="Y3244" s="839" t="s">
        <v>98</v>
      </c>
      <c r="Z3244" s="840">
        <f t="shared" si="66"/>
        <v>0.92049999999996468</v>
      </c>
    </row>
    <row r="3245" spans="12:26" s="292" customFormat="1" x14ac:dyDescent="0.2">
      <c r="L3245" s="279"/>
      <c r="M3245" s="279"/>
      <c r="N3245" s="279"/>
      <c r="O3245" s="279"/>
      <c r="P3245" s="838"/>
      <c r="Q3245" s="838"/>
      <c r="R3245" s="838"/>
      <c r="S3245" s="838"/>
      <c r="U3245" s="371"/>
      <c r="Y3245" s="839" t="s">
        <v>98</v>
      </c>
      <c r="Z3245" s="840">
        <f t="shared" si="66"/>
        <v>0.92059999999996467</v>
      </c>
    </row>
    <row r="3246" spans="12:26" s="292" customFormat="1" x14ac:dyDescent="0.2">
      <c r="L3246" s="279"/>
      <c r="M3246" s="279"/>
      <c r="N3246" s="279"/>
      <c r="O3246" s="279"/>
      <c r="P3246" s="838"/>
      <c r="Q3246" s="838"/>
      <c r="R3246" s="838"/>
      <c r="S3246" s="838"/>
      <c r="U3246" s="371"/>
      <c r="Y3246" s="839" t="s">
        <v>98</v>
      </c>
      <c r="Z3246" s="840">
        <f t="shared" si="66"/>
        <v>0.92069999999996466</v>
      </c>
    </row>
    <row r="3247" spans="12:26" s="292" customFormat="1" x14ac:dyDescent="0.2">
      <c r="L3247" s="279"/>
      <c r="M3247" s="279"/>
      <c r="N3247" s="279"/>
      <c r="O3247" s="279"/>
      <c r="P3247" s="838"/>
      <c r="Q3247" s="838"/>
      <c r="R3247" s="838"/>
      <c r="S3247" s="838"/>
      <c r="U3247" s="371"/>
      <c r="Y3247" s="839" t="s">
        <v>98</v>
      </c>
      <c r="Z3247" s="840">
        <f t="shared" si="66"/>
        <v>0.92079999999996465</v>
      </c>
    </row>
    <row r="3248" spans="12:26" s="292" customFormat="1" x14ac:dyDescent="0.2">
      <c r="L3248" s="279"/>
      <c r="M3248" s="279"/>
      <c r="N3248" s="279"/>
      <c r="O3248" s="279"/>
      <c r="P3248" s="838"/>
      <c r="Q3248" s="838"/>
      <c r="R3248" s="838"/>
      <c r="S3248" s="838"/>
      <c r="U3248" s="371"/>
      <c r="Y3248" s="839" t="s">
        <v>98</v>
      </c>
      <c r="Z3248" s="840">
        <f t="shared" si="66"/>
        <v>0.92089999999996464</v>
      </c>
    </row>
    <row r="3249" spans="12:26" s="292" customFormat="1" x14ac:dyDescent="0.2">
      <c r="L3249" s="279"/>
      <c r="M3249" s="279"/>
      <c r="N3249" s="279"/>
      <c r="O3249" s="279"/>
      <c r="P3249" s="838"/>
      <c r="Q3249" s="838"/>
      <c r="R3249" s="838"/>
      <c r="S3249" s="838"/>
      <c r="U3249" s="371"/>
      <c r="Y3249" s="839" t="s">
        <v>98</v>
      </c>
      <c r="Z3249" s="840">
        <f t="shared" si="66"/>
        <v>0.92099999999996462</v>
      </c>
    </row>
    <row r="3250" spans="12:26" s="292" customFormat="1" x14ac:dyDescent="0.2">
      <c r="L3250" s="279"/>
      <c r="M3250" s="279"/>
      <c r="N3250" s="279"/>
      <c r="O3250" s="279"/>
      <c r="P3250" s="838"/>
      <c r="Q3250" s="838"/>
      <c r="R3250" s="838"/>
      <c r="S3250" s="838"/>
      <c r="U3250" s="371"/>
      <c r="Y3250" s="839" t="s">
        <v>98</v>
      </c>
      <c r="Z3250" s="840">
        <f t="shared" si="66"/>
        <v>0.92109999999996461</v>
      </c>
    </row>
    <row r="3251" spans="12:26" s="292" customFormat="1" x14ac:dyDescent="0.2">
      <c r="L3251" s="279"/>
      <c r="M3251" s="279"/>
      <c r="N3251" s="279"/>
      <c r="O3251" s="279"/>
      <c r="P3251" s="838"/>
      <c r="Q3251" s="838"/>
      <c r="R3251" s="838"/>
      <c r="S3251" s="838"/>
      <c r="U3251" s="371"/>
      <c r="Y3251" s="839" t="s">
        <v>98</v>
      </c>
      <c r="Z3251" s="840">
        <f t="shared" si="66"/>
        <v>0.9211999999999646</v>
      </c>
    </row>
    <row r="3252" spans="12:26" s="292" customFormat="1" x14ac:dyDescent="0.2">
      <c r="L3252" s="279"/>
      <c r="M3252" s="279"/>
      <c r="N3252" s="279"/>
      <c r="O3252" s="279"/>
      <c r="P3252" s="838"/>
      <c r="Q3252" s="838"/>
      <c r="R3252" s="838"/>
      <c r="S3252" s="838"/>
      <c r="U3252" s="371"/>
      <c r="Y3252" s="839" t="s">
        <v>98</v>
      </c>
      <c r="Z3252" s="840">
        <f t="shared" si="66"/>
        <v>0.92129999999996459</v>
      </c>
    </row>
    <row r="3253" spans="12:26" s="292" customFormat="1" x14ac:dyDescent="0.2">
      <c r="L3253" s="279"/>
      <c r="M3253" s="279"/>
      <c r="N3253" s="279"/>
      <c r="O3253" s="279"/>
      <c r="P3253" s="838"/>
      <c r="Q3253" s="838"/>
      <c r="R3253" s="838"/>
      <c r="S3253" s="838"/>
      <c r="U3253" s="371"/>
      <c r="Y3253" s="839" t="s">
        <v>98</v>
      </c>
      <c r="Z3253" s="840">
        <f t="shared" si="66"/>
        <v>0.92139999999996458</v>
      </c>
    </row>
    <row r="3254" spans="12:26" s="292" customFormat="1" x14ac:dyDescent="0.2">
      <c r="L3254" s="279"/>
      <c r="M3254" s="279"/>
      <c r="N3254" s="279"/>
      <c r="O3254" s="279"/>
      <c r="P3254" s="838"/>
      <c r="Q3254" s="838"/>
      <c r="R3254" s="838"/>
      <c r="S3254" s="838"/>
      <c r="U3254" s="371"/>
      <c r="Y3254" s="839" t="s">
        <v>98</v>
      </c>
      <c r="Z3254" s="840">
        <f t="shared" si="66"/>
        <v>0.92149999999996457</v>
      </c>
    </row>
    <row r="3255" spans="12:26" s="292" customFormat="1" x14ac:dyDescent="0.2">
      <c r="L3255" s="279"/>
      <c r="M3255" s="279"/>
      <c r="N3255" s="279"/>
      <c r="O3255" s="279"/>
      <c r="P3255" s="838"/>
      <c r="Q3255" s="838"/>
      <c r="R3255" s="838"/>
      <c r="S3255" s="838"/>
      <c r="U3255" s="371"/>
      <c r="Y3255" s="839" t="s">
        <v>98</v>
      </c>
      <c r="Z3255" s="840">
        <f t="shared" si="66"/>
        <v>0.92159999999996456</v>
      </c>
    </row>
    <row r="3256" spans="12:26" s="292" customFormat="1" x14ac:dyDescent="0.2">
      <c r="L3256" s="279"/>
      <c r="M3256" s="279"/>
      <c r="N3256" s="279"/>
      <c r="O3256" s="279"/>
      <c r="P3256" s="838"/>
      <c r="Q3256" s="838"/>
      <c r="R3256" s="838"/>
      <c r="S3256" s="838"/>
      <c r="U3256" s="371"/>
      <c r="Y3256" s="839" t="s">
        <v>98</v>
      </c>
      <c r="Z3256" s="840">
        <f t="shared" si="66"/>
        <v>0.92169999999996455</v>
      </c>
    </row>
    <row r="3257" spans="12:26" s="292" customFormat="1" x14ac:dyDescent="0.2">
      <c r="L3257" s="279"/>
      <c r="M3257" s="279"/>
      <c r="N3257" s="279"/>
      <c r="O3257" s="279"/>
      <c r="P3257" s="838"/>
      <c r="Q3257" s="838"/>
      <c r="R3257" s="838"/>
      <c r="S3257" s="838"/>
      <c r="U3257" s="371"/>
      <c r="Y3257" s="839" t="s">
        <v>98</v>
      </c>
      <c r="Z3257" s="840">
        <f t="shared" si="66"/>
        <v>0.92179999999996454</v>
      </c>
    </row>
    <row r="3258" spans="12:26" s="292" customFormat="1" x14ac:dyDescent="0.2">
      <c r="L3258" s="279"/>
      <c r="M3258" s="279"/>
      <c r="N3258" s="279"/>
      <c r="O3258" s="279"/>
      <c r="P3258" s="838"/>
      <c r="Q3258" s="838"/>
      <c r="R3258" s="838"/>
      <c r="S3258" s="838"/>
      <c r="U3258" s="371"/>
      <c r="Y3258" s="839" t="s">
        <v>98</v>
      </c>
      <c r="Z3258" s="840">
        <f t="shared" si="66"/>
        <v>0.92189999999996453</v>
      </c>
    </row>
    <row r="3259" spans="12:26" s="292" customFormat="1" x14ac:dyDescent="0.2">
      <c r="L3259" s="279"/>
      <c r="M3259" s="279"/>
      <c r="N3259" s="279"/>
      <c r="O3259" s="279"/>
      <c r="P3259" s="838"/>
      <c r="Q3259" s="838"/>
      <c r="R3259" s="838"/>
      <c r="S3259" s="838"/>
      <c r="U3259" s="371"/>
      <c r="Y3259" s="839" t="s">
        <v>98</v>
      </c>
      <c r="Z3259" s="840">
        <f t="shared" si="66"/>
        <v>0.92199999999996451</v>
      </c>
    </row>
    <row r="3260" spans="12:26" s="292" customFormat="1" x14ac:dyDescent="0.2">
      <c r="L3260" s="279"/>
      <c r="M3260" s="279"/>
      <c r="N3260" s="279"/>
      <c r="O3260" s="279"/>
      <c r="P3260" s="838"/>
      <c r="Q3260" s="838"/>
      <c r="R3260" s="838"/>
      <c r="S3260" s="838"/>
      <c r="U3260" s="371"/>
      <c r="Y3260" s="839" t="s">
        <v>98</v>
      </c>
      <c r="Z3260" s="840">
        <f t="shared" si="66"/>
        <v>0.9220999999999645</v>
      </c>
    </row>
    <row r="3261" spans="12:26" s="292" customFormat="1" x14ac:dyDescent="0.2">
      <c r="L3261" s="279"/>
      <c r="M3261" s="279"/>
      <c r="N3261" s="279"/>
      <c r="O3261" s="279"/>
      <c r="P3261" s="838"/>
      <c r="Q3261" s="838"/>
      <c r="R3261" s="838"/>
      <c r="S3261" s="838"/>
      <c r="U3261" s="371"/>
      <c r="Y3261" s="839" t="s">
        <v>98</v>
      </c>
      <c r="Z3261" s="840">
        <f t="shared" si="66"/>
        <v>0.92219999999996449</v>
      </c>
    </row>
    <row r="3262" spans="12:26" s="292" customFormat="1" x14ac:dyDescent="0.2">
      <c r="L3262" s="279"/>
      <c r="M3262" s="279"/>
      <c r="N3262" s="279"/>
      <c r="O3262" s="279"/>
      <c r="P3262" s="838"/>
      <c r="Q3262" s="838"/>
      <c r="R3262" s="838"/>
      <c r="S3262" s="838"/>
      <c r="U3262" s="371"/>
      <c r="Y3262" s="839" t="s">
        <v>98</v>
      </c>
      <c r="Z3262" s="840">
        <f t="shared" si="66"/>
        <v>0.92229999999996448</v>
      </c>
    </row>
    <row r="3263" spans="12:26" s="292" customFormat="1" x14ac:dyDescent="0.2">
      <c r="L3263" s="279"/>
      <c r="M3263" s="279"/>
      <c r="N3263" s="279"/>
      <c r="O3263" s="279"/>
      <c r="P3263" s="838"/>
      <c r="Q3263" s="838"/>
      <c r="R3263" s="838"/>
      <c r="S3263" s="838"/>
      <c r="U3263" s="371"/>
      <c r="Y3263" s="839" t="s">
        <v>98</v>
      </c>
      <c r="Z3263" s="840">
        <f t="shared" si="66"/>
        <v>0.92239999999996447</v>
      </c>
    </row>
    <row r="3264" spans="12:26" s="292" customFormat="1" x14ac:dyDescent="0.2">
      <c r="L3264" s="279"/>
      <c r="M3264" s="279"/>
      <c r="N3264" s="279"/>
      <c r="O3264" s="279"/>
      <c r="P3264" s="838"/>
      <c r="Q3264" s="838"/>
      <c r="R3264" s="838"/>
      <c r="S3264" s="838"/>
      <c r="U3264" s="371"/>
      <c r="Y3264" s="839" t="s">
        <v>98</v>
      </c>
      <c r="Z3264" s="840">
        <f t="shared" si="66"/>
        <v>0.92249999999996446</v>
      </c>
    </row>
    <row r="3265" spans="12:26" s="292" customFormat="1" x14ac:dyDescent="0.2">
      <c r="L3265" s="279"/>
      <c r="M3265" s="279"/>
      <c r="N3265" s="279"/>
      <c r="O3265" s="279"/>
      <c r="P3265" s="838"/>
      <c r="Q3265" s="838"/>
      <c r="R3265" s="838"/>
      <c r="S3265" s="838"/>
      <c r="U3265" s="371"/>
      <c r="Y3265" s="839" t="s">
        <v>98</v>
      </c>
      <c r="Z3265" s="840">
        <f t="shared" si="66"/>
        <v>0.92259999999996445</v>
      </c>
    </row>
    <row r="3266" spans="12:26" s="292" customFormat="1" x14ac:dyDescent="0.2">
      <c r="L3266" s="279"/>
      <c r="M3266" s="279"/>
      <c r="N3266" s="279"/>
      <c r="O3266" s="279"/>
      <c r="P3266" s="838"/>
      <c r="Q3266" s="838"/>
      <c r="R3266" s="838"/>
      <c r="S3266" s="838"/>
      <c r="U3266" s="371"/>
      <c r="Y3266" s="839" t="s">
        <v>98</v>
      </c>
      <c r="Z3266" s="840">
        <f t="shared" si="66"/>
        <v>0.92269999999996444</v>
      </c>
    </row>
    <row r="3267" spans="12:26" s="292" customFormat="1" x14ac:dyDescent="0.2">
      <c r="L3267" s="279"/>
      <c r="M3267" s="279"/>
      <c r="N3267" s="279"/>
      <c r="O3267" s="279"/>
      <c r="P3267" s="838"/>
      <c r="Q3267" s="838"/>
      <c r="R3267" s="838"/>
      <c r="S3267" s="838"/>
      <c r="U3267" s="371"/>
      <c r="Y3267" s="839" t="s">
        <v>98</v>
      </c>
      <c r="Z3267" s="840">
        <f t="shared" si="66"/>
        <v>0.92279999999996443</v>
      </c>
    </row>
    <row r="3268" spans="12:26" s="292" customFormat="1" x14ac:dyDescent="0.2">
      <c r="L3268" s="279"/>
      <c r="M3268" s="279"/>
      <c r="N3268" s="279"/>
      <c r="O3268" s="279"/>
      <c r="P3268" s="838"/>
      <c r="Q3268" s="838"/>
      <c r="R3268" s="838"/>
      <c r="S3268" s="838"/>
      <c r="U3268" s="371"/>
      <c r="Y3268" s="839" t="s">
        <v>98</v>
      </c>
      <c r="Z3268" s="840">
        <f t="shared" si="66"/>
        <v>0.92289999999996442</v>
      </c>
    </row>
    <row r="3269" spans="12:26" s="292" customFormat="1" x14ac:dyDescent="0.2">
      <c r="L3269" s="279"/>
      <c r="M3269" s="279"/>
      <c r="N3269" s="279"/>
      <c r="O3269" s="279"/>
      <c r="P3269" s="838"/>
      <c r="Q3269" s="838"/>
      <c r="R3269" s="838"/>
      <c r="S3269" s="838"/>
      <c r="U3269" s="371"/>
      <c r="Y3269" s="839" t="s">
        <v>98</v>
      </c>
      <c r="Z3269" s="840">
        <f t="shared" si="66"/>
        <v>0.9229999999999644</v>
      </c>
    </row>
    <row r="3270" spans="12:26" s="292" customFormat="1" x14ac:dyDescent="0.2">
      <c r="L3270" s="279"/>
      <c r="M3270" s="279"/>
      <c r="N3270" s="279"/>
      <c r="O3270" s="279"/>
      <c r="P3270" s="838"/>
      <c r="Q3270" s="838"/>
      <c r="R3270" s="838"/>
      <c r="S3270" s="838"/>
      <c r="U3270" s="371"/>
      <c r="Y3270" s="839" t="s">
        <v>98</v>
      </c>
      <c r="Z3270" s="840">
        <f t="shared" si="66"/>
        <v>0.92309999999996439</v>
      </c>
    </row>
    <row r="3271" spans="12:26" s="292" customFormat="1" x14ac:dyDescent="0.2">
      <c r="L3271" s="279"/>
      <c r="M3271" s="279"/>
      <c r="N3271" s="279"/>
      <c r="O3271" s="279"/>
      <c r="P3271" s="838"/>
      <c r="Q3271" s="838"/>
      <c r="R3271" s="838"/>
      <c r="S3271" s="838"/>
      <c r="U3271" s="371"/>
      <c r="Y3271" s="839" t="s">
        <v>98</v>
      </c>
      <c r="Z3271" s="840">
        <f t="shared" si="66"/>
        <v>0.92319999999996438</v>
      </c>
    </row>
    <row r="3272" spans="12:26" s="292" customFormat="1" x14ac:dyDescent="0.2">
      <c r="L3272" s="279"/>
      <c r="M3272" s="279"/>
      <c r="N3272" s="279"/>
      <c r="O3272" s="279"/>
      <c r="P3272" s="838"/>
      <c r="Q3272" s="838"/>
      <c r="R3272" s="838"/>
      <c r="S3272" s="838"/>
      <c r="U3272" s="371"/>
      <c r="Y3272" s="839" t="s">
        <v>98</v>
      </c>
      <c r="Z3272" s="840">
        <f t="shared" si="66"/>
        <v>0.92329999999996437</v>
      </c>
    </row>
    <row r="3273" spans="12:26" s="292" customFormat="1" x14ac:dyDescent="0.2">
      <c r="L3273" s="279"/>
      <c r="M3273" s="279"/>
      <c r="N3273" s="279"/>
      <c r="O3273" s="279"/>
      <c r="P3273" s="838"/>
      <c r="Q3273" s="838"/>
      <c r="R3273" s="838"/>
      <c r="S3273" s="838"/>
      <c r="U3273" s="371"/>
      <c r="Y3273" s="839" t="s">
        <v>98</v>
      </c>
      <c r="Z3273" s="840">
        <f t="shared" si="66"/>
        <v>0.92339999999996436</v>
      </c>
    </row>
    <row r="3274" spans="12:26" s="292" customFormat="1" x14ac:dyDescent="0.2">
      <c r="L3274" s="279"/>
      <c r="M3274" s="279"/>
      <c r="N3274" s="279"/>
      <c r="O3274" s="279"/>
      <c r="P3274" s="838"/>
      <c r="Q3274" s="838"/>
      <c r="R3274" s="838"/>
      <c r="S3274" s="838"/>
      <c r="U3274" s="371"/>
      <c r="Y3274" s="839" t="s">
        <v>98</v>
      </c>
      <c r="Z3274" s="840">
        <f t="shared" si="66"/>
        <v>0.92349999999996435</v>
      </c>
    </row>
    <row r="3275" spans="12:26" s="292" customFormat="1" x14ac:dyDescent="0.2">
      <c r="L3275" s="279"/>
      <c r="M3275" s="279"/>
      <c r="N3275" s="279"/>
      <c r="O3275" s="279"/>
      <c r="P3275" s="838"/>
      <c r="Q3275" s="838"/>
      <c r="R3275" s="838"/>
      <c r="S3275" s="838"/>
      <c r="U3275" s="371"/>
      <c r="Y3275" s="839" t="s">
        <v>98</v>
      </c>
      <c r="Z3275" s="840">
        <f t="shared" si="66"/>
        <v>0.92359999999996434</v>
      </c>
    </row>
    <row r="3276" spans="12:26" s="292" customFormat="1" x14ac:dyDescent="0.2">
      <c r="L3276" s="279"/>
      <c r="M3276" s="279"/>
      <c r="N3276" s="279"/>
      <c r="O3276" s="279"/>
      <c r="P3276" s="838"/>
      <c r="Q3276" s="838"/>
      <c r="R3276" s="838"/>
      <c r="S3276" s="838"/>
      <c r="U3276" s="371"/>
      <c r="Y3276" s="839" t="s">
        <v>98</v>
      </c>
      <c r="Z3276" s="840">
        <f t="shared" si="66"/>
        <v>0.92369999999996433</v>
      </c>
    </row>
    <row r="3277" spans="12:26" s="292" customFormat="1" x14ac:dyDescent="0.2">
      <c r="L3277" s="279"/>
      <c r="M3277" s="279"/>
      <c r="N3277" s="279"/>
      <c r="O3277" s="279"/>
      <c r="P3277" s="838"/>
      <c r="Q3277" s="838"/>
      <c r="R3277" s="838"/>
      <c r="S3277" s="838"/>
      <c r="U3277" s="371"/>
      <c r="Y3277" s="839" t="s">
        <v>98</v>
      </c>
      <c r="Z3277" s="840">
        <f t="shared" si="66"/>
        <v>0.92379999999996432</v>
      </c>
    </row>
    <row r="3278" spans="12:26" s="292" customFormat="1" x14ac:dyDescent="0.2">
      <c r="L3278" s="279"/>
      <c r="M3278" s="279"/>
      <c r="N3278" s="279"/>
      <c r="O3278" s="279"/>
      <c r="P3278" s="838"/>
      <c r="Q3278" s="838"/>
      <c r="R3278" s="838"/>
      <c r="S3278" s="838"/>
      <c r="U3278" s="371"/>
      <c r="Y3278" s="839" t="s">
        <v>98</v>
      </c>
      <c r="Z3278" s="840">
        <f t="shared" si="66"/>
        <v>0.92389999999996431</v>
      </c>
    </row>
    <row r="3279" spans="12:26" s="292" customFormat="1" x14ac:dyDescent="0.2">
      <c r="L3279" s="279"/>
      <c r="M3279" s="279"/>
      <c r="N3279" s="279"/>
      <c r="O3279" s="279"/>
      <c r="P3279" s="838"/>
      <c r="Q3279" s="838"/>
      <c r="R3279" s="838"/>
      <c r="S3279" s="838"/>
      <c r="U3279" s="371"/>
      <c r="Y3279" s="839" t="s">
        <v>98</v>
      </c>
      <c r="Z3279" s="840">
        <f t="shared" si="66"/>
        <v>0.92399999999996429</v>
      </c>
    </row>
    <row r="3280" spans="12:26" s="292" customFormat="1" x14ac:dyDescent="0.2">
      <c r="L3280" s="279"/>
      <c r="M3280" s="279"/>
      <c r="N3280" s="279"/>
      <c r="O3280" s="279"/>
      <c r="P3280" s="838"/>
      <c r="Q3280" s="838"/>
      <c r="R3280" s="838"/>
      <c r="S3280" s="838"/>
      <c r="U3280" s="371"/>
      <c r="Y3280" s="839" t="s">
        <v>98</v>
      </c>
      <c r="Z3280" s="840">
        <f t="shared" si="66"/>
        <v>0.92409999999996428</v>
      </c>
    </row>
    <row r="3281" spans="12:26" s="292" customFormat="1" x14ac:dyDescent="0.2">
      <c r="L3281" s="279"/>
      <c r="M3281" s="279"/>
      <c r="N3281" s="279"/>
      <c r="O3281" s="279"/>
      <c r="P3281" s="838"/>
      <c r="Q3281" s="838"/>
      <c r="R3281" s="838"/>
      <c r="S3281" s="838"/>
      <c r="U3281" s="371"/>
      <c r="Y3281" s="839" t="s">
        <v>98</v>
      </c>
      <c r="Z3281" s="840">
        <f t="shared" si="66"/>
        <v>0.92419999999996427</v>
      </c>
    </row>
    <row r="3282" spans="12:26" s="292" customFormat="1" x14ac:dyDescent="0.2">
      <c r="L3282" s="279"/>
      <c r="M3282" s="279"/>
      <c r="N3282" s="279"/>
      <c r="O3282" s="279"/>
      <c r="P3282" s="838"/>
      <c r="Q3282" s="838"/>
      <c r="R3282" s="838"/>
      <c r="S3282" s="838"/>
      <c r="U3282" s="371"/>
      <c r="Y3282" s="839" t="s">
        <v>98</v>
      </c>
      <c r="Z3282" s="840">
        <f t="shared" si="66"/>
        <v>0.92429999999996426</v>
      </c>
    </row>
    <row r="3283" spans="12:26" s="292" customFormat="1" x14ac:dyDescent="0.2">
      <c r="L3283" s="279"/>
      <c r="M3283" s="279"/>
      <c r="N3283" s="279"/>
      <c r="O3283" s="279"/>
      <c r="P3283" s="838"/>
      <c r="Q3283" s="838"/>
      <c r="R3283" s="838"/>
      <c r="S3283" s="838"/>
      <c r="U3283" s="371"/>
      <c r="Y3283" s="839" t="s">
        <v>98</v>
      </c>
      <c r="Z3283" s="840">
        <f t="shared" si="66"/>
        <v>0.92439999999996425</v>
      </c>
    </row>
    <row r="3284" spans="12:26" s="292" customFormat="1" x14ac:dyDescent="0.2">
      <c r="L3284" s="279"/>
      <c r="M3284" s="279"/>
      <c r="N3284" s="279"/>
      <c r="O3284" s="279"/>
      <c r="P3284" s="838"/>
      <c r="Q3284" s="838"/>
      <c r="R3284" s="838"/>
      <c r="S3284" s="838"/>
      <c r="U3284" s="371"/>
      <c r="Y3284" s="839" t="s">
        <v>98</v>
      </c>
      <c r="Z3284" s="840">
        <f t="shared" si="66"/>
        <v>0.92449999999996424</v>
      </c>
    </row>
    <row r="3285" spans="12:26" s="292" customFormat="1" x14ac:dyDescent="0.2">
      <c r="L3285" s="279"/>
      <c r="M3285" s="279"/>
      <c r="N3285" s="279"/>
      <c r="O3285" s="279"/>
      <c r="P3285" s="838"/>
      <c r="Q3285" s="838"/>
      <c r="R3285" s="838"/>
      <c r="S3285" s="838"/>
      <c r="U3285" s="371"/>
      <c r="Y3285" s="839" t="s">
        <v>98</v>
      </c>
      <c r="Z3285" s="840">
        <f t="shared" si="66"/>
        <v>0.92459999999996423</v>
      </c>
    </row>
    <row r="3286" spans="12:26" s="292" customFormat="1" x14ac:dyDescent="0.2">
      <c r="L3286" s="279"/>
      <c r="M3286" s="279"/>
      <c r="N3286" s="279"/>
      <c r="O3286" s="279"/>
      <c r="P3286" s="838"/>
      <c r="Q3286" s="838"/>
      <c r="R3286" s="838"/>
      <c r="S3286" s="838"/>
      <c r="U3286" s="371"/>
      <c r="Y3286" s="839" t="s">
        <v>98</v>
      </c>
      <c r="Z3286" s="840">
        <f t="shared" si="66"/>
        <v>0.92469999999996422</v>
      </c>
    </row>
    <row r="3287" spans="12:26" s="292" customFormat="1" x14ac:dyDescent="0.2">
      <c r="L3287" s="279"/>
      <c r="M3287" s="279"/>
      <c r="N3287" s="279"/>
      <c r="O3287" s="279"/>
      <c r="P3287" s="838"/>
      <c r="Q3287" s="838"/>
      <c r="R3287" s="838"/>
      <c r="S3287" s="838"/>
      <c r="U3287" s="371"/>
      <c r="Y3287" s="839" t="s">
        <v>98</v>
      </c>
      <c r="Z3287" s="840">
        <f t="shared" si="66"/>
        <v>0.92479999999996421</v>
      </c>
    </row>
    <row r="3288" spans="12:26" s="292" customFormat="1" x14ac:dyDescent="0.2">
      <c r="L3288" s="279"/>
      <c r="M3288" s="279"/>
      <c r="N3288" s="279"/>
      <c r="O3288" s="279"/>
      <c r="P3288" s="838"/>
      <c r="Q3288" s="838"/>
      <c r="R3288" s="838"/>
      <c r="S3288" s="838"/>
      <c r="U3288" s="371"/>
      <c r="Y3288" s="839" t="s">
        <v>98</v>
      </c>
      <c r="Z3288" s="840">
        <f t="shared" si="66"/>
        <v>0.9248999999999642</v>
      </c>
    </row>
    <row r="3289" spans="12:26" s="292" customFormat="1" x14ac:dyDescent="0.2">
      <c r="L3289" s="279"/>
      <c r="M3289" s="279"/>
      <c r="N3289" s="279"/>
      <c r="O3289" s="279"/>
      <c r="P3289" s="838"/>
      <c r="Q3289" s="838"/>
      <c r="R3289" s="838"/>
      <c r="S3289" s="838"/>
      <c r="U3289" s="371"/>
      <c r="Y3289" s="839" t="s">
        <v>98</v>
      </c>
      <c r="Z3289" s="840">
        <f t="shared" si="66"/>
        <v>0.92499999999996418</v>
      </c>
    </row>
    <row r="3290" spans="12:26" s="292" customFormat="1" x14ac:dyDescent="0.2">
      <c r="L3290" s="279"/>
      <c r="M3290" s="279"/>
      <c r="N3290" s="279"/>
      <c r="O3290" s="279"/>
      <c r="P3290" s="838"/>
      <c r="Q3290" s="838"/>
      <c r="R3290" s="838"/>
      <c r="S3290" s="838"/>
      <c r="U3290" s="371"/>
      <c r="Y3290" s="839" t="s">
        <v>98</v>
      </c>
      <c r="Z3290" s="840">
        <f t="shared" si="66"/>
        <v>0.92509999999996417</v>
      </c>
    </row>
    <row r="3291" spans="12:26" s="292" customFormat="1" x14ac:dyDescent="0.2">
      <c r="L3291" s="279"/>
      <c r="M3291" s="279"/>
      <c r="N3291" s="279"/>
      <c r="O3291" s="279"/>
      <c r="P3291" s="838"/>
      <c r="Q3291" s="838"/>
      <c r="R3291" s="838"/>
      <c r="S3291" s="838"/>
      <c r="U3291" s="371"/>
      <c r="Y3291" s="839" t="s">
        <v>98</v>
      </c>
      <c r="Z3291" s="840">
        <f t="shared" si="66"/>
        <v>0.92519999999996416</v>
      </c>
    </row>
    <row r="3292" spans="12:26" s="292" customFormat="1" x14ac:dyDescent="0.2">
      <c r="L3292" s="279"/>
      <c r="M3292" s="279"/>
      <c r="N3292" s="279"/>
      <c r="O3292" s="279"/>
      <c r="P3292" s="838"/>
      <c r="Q3292" s="838"/>
      <c r="R3292" s="838"/>
      <c r="S3292" s="838"/>
      <c r="U3292" s="371"/>
      <c r="Y3292" s="839" t="s">
        <v>98</v>
      </c>
      <c r="Z3292" s="840">
        <f t="shared" si="66"/>
        <v>0.92529999999996415</v>
      </c>
    </row>
    <row r="3293" spans="12:26" s="292" customFormat="1" x14ac:dyDescent="0.2">
      <c r="L3293" s="279"/>
      <c r="M3293" s="279"/>
      <c r="N3293" s="279"/>
      <c r="O3293" s="279"/>
      <c r="P3293" s="838"/>
      <c r="Q3293" s="838"/>
      <c r="R3293" s="838"/>
      <c r="S3293" s="838"/>
      <c r="U3293" s="371"/>
      <c r="Y3293" s="839" t="s">
        <v>98</v>
      </c>
      <c r="Z3293" s="840">
        <f t="shared" si="66"/>
        <v>0.92539999999996414</v>
      </c>
    </row>
    <row r="3294" spans="12:26" s="292" customFormat="1" x14ac:dyDescent="0.2">
      <c r="L3294" s="279"/>
      <c r="M3294" s="279"/>
      <c r="N3294" s="279"/>
      <c r="O3294" s="279"/>
      <c r="P3294" s="838"/>
      <c r="Q3294" s="838"/>
      <c r="R3294" s="838"/>
      <c r="S3294" s="838"/>
      <c r="U3294" s="371"/>
      <c r="Y3294" s="839" t="s">
        <v>98</v>
      </c>
      <c r="Z3294" s="840">
        <f t="shared" si="66"/>
        <v>0.92549999999996413</v>
      </c>
    </row>
    <row r="3295" spans="12:26" s="292" customFormat="1" x14ac:dyDescent="0.2">
      <c r="L3295" s="279"/>
      <c r="M3295" s="279"/>
      <c r="N3295" s="279"/>
      <c r="O3295" s="279"/>
      <c r="P3295" s="838"/>
      <c r="Q3295" s="838"/>
      <c r="R3295" s="838"/>
      <c r="S3295" s="838"/>
      <c r="U3295" s="371"/>
      <c r="Y3295" s="839" t="s">
        <v>98</v>
      </c>
      <c r="Z3295" s="840">
        <f t="shared" si="66"/>
        <v>0.92559999999996412</v>
      </c>
    </row>
    <row r="3296" spans="12:26" s="292" customFormat="1" x14ac:dyDescent="0.2">
      <c r="L3296" s="279"/>
      <c r="M3296" s="279"/>
      <c r="N3296" s="279"/>
      <c r="O3296" s="279"/>
      <c r="P3296" s="838"/>
      <c r="Q3296" s="838"/>
      <c r="R3296" s="838"/>
      <c r="S3296" s="838"/>
      <c r="U3296" s="371"/>
      <c r="Y3296" s="839" t="s">
        <v>98</v>
      </c>
      <c r="Z3296" s="840">
        <f t="shared" si="66"/>
        <v>0.92569999999996411</v>
      </c>
    </row>
    <row r="3297" spans="12:26" s="292" customFormat="1" x14ac:dyDescent="0.2">
      <c r="L3297" s="279"/>
      <c r="M3297" s="279"/>
      <c r="N3297" s="279"/>
      <c r="O3297" s="279"/>
      <c r="P3297" s="838"/>
      <c r="Q3297" s="838"/>
      <c r="R3297" s="838"/>
      <c r="S3297" s="838"/>
      <c r="U3297" s="371"/>
      <c r="Y3297" s="839" t="s">
        <v>98</v>
      </c>
      <c r="Z3297" s="840">
        <f t="shared" si="66"/>
        <v>0.9257999999999641</v>
      </c>
    </row>
    <row r="3298" spans="12:26" s="292" customFormat="1" x14ac:dyDescent="0.2">
      <c r="L3298" s="279"/>
      <c r="M3298" s="279"/>
      <c r="N3298" s="279"/>
      <c r="O3298" s="279"/>
      <c r="P3298" s="838"/>
      <c r="Q3298" s="838"/>
      <c r="R3298" s="838"/>
      <c r="S3298" s="838"/>
      <c r="U3298" s="371"/>
      <c r="Y3298" s="839" t="s">
        <v>98</v>
      </c>
      <c r="Z3298" s="840">
        <f t="shared" si="66"/>
        <v>0.92589999999996409</v>
      </c>
    </row>
    <row r="3299" spans="12:26" s="292" customFormat="1" x14ac:dyDescent="0.2">
      <c r="L3299" s="279"/>
      <c r="M3299" s="279"/>
      <c r="N3299" s="279"/>
      <c r="O3299" s="279"/>
      <c r="P3299" s="838"/>
      <c r="Q3299" s="838"/>
      <c r="R3299" s="838"/>
      <c r="S3299" s="838"/>
      <c r="U3299" s="371"/>
      <c r="Y3299" s="839" t="s">
        <v>98</v>
      </c>
      <c r="Z3299" s="840">
        <f t="shared" si="66"/>
        <v>0.92599999999996407</v>
      </c>
    </row>
    <row r="3300" spans="12:26" s="292" customFormat="1" x14ac:dyDescent="0.2">
      <c r="L3300" s="279"/>
      <c r="M3300" s="279"/>
      <c r="N3300" s="279"/>
      <c r="O3300" s="279"/>
      <c r="P3300" s="838"/>
      <c r="Q3300" s="838"/>
      <c r="R3300" s="838"/>
      <c r="S3300" s="838"/>
      <c r="U3300" s="371"/>
      <c r="Y3300" s="839" t="s">
        <v>98</v>
      </c>
      <c r="Z3300" s="840">
        <f t="shared" si="66"/>
        <v>0.92609999999996406</v>
      </c>
    </row>
    <row r="3301" spans="12:26" s="292" customFormat="1" x14ac:dyDescent="0.2">
      <c r="L3301" s="279"/>
      <c r="M3301" s="279"/>
      <c r="N3301" s="279"/>
      <c r="O3301" s="279"/>
      <c r="P3301" s="838"/>
      <c r="Q3301" s="838"/>
      <c r="R3301" s="838"/>
      <c r="S3301" s="838"/>
      <c r="U3301" s="371"/>
      <c r="Y3301" s="839" t="s">
        <v>98</v>
      </c>
      <c r="Z3301" s="840">
        <f t="shared" si="66"/>
        <v>0.92619999999996405</v>
      </c>
    </row>
    <row r="3302" spans="12:26" s="292" customFormat="1" x14ac:dyDescent="0.2">
      <c r="L3302" s="279"/>
      <c r="M3302" s="279"/>
      <c r="N3302" s="279"/>
      <c r="O3302" s="279"/>
      <c r="P3302" s="838"/>
      <c r="Q3302" s="838"/>
      <c r="R3302" s="838"/>
      <c r="S3302" s="838"/>
      <c r="U3302" s="371"/>
      <c r="Y3302" s="839" t="s">
        <v>98</v>
      </c>
      <c r="Z3302" s="840">
        <f t="shared" si="66"/>
        <v>0.92629999999996404</v>
      </c>
    </row>
    <row r="3303" spans="12:26" s="292" customFormat="1" x14ac:dyDescent="0.2">
      <c r="L3303" s="279"/>
      <c r="M3303" s="279"/>
      <c r="N3303" s="279"/>
      <c r="O3303" s="279"/>
      <c r="P3303" s="838"/>
      <c r="Q3303" s="838"/>
      <c r="R3303" s="838"/>
      <c r="S3303" s="838"/>
      <c r="U3303" s="371"/>
      <c r="Y3303" s="839" t="s">
        <v>98</v>
      </c>
      <c r="Z3303" s="840">
        <f t="shared" si="66"/>
        <v>0.92639999999996403</v>
      </c>
    </row>
    <row r="3304" spans="12:26" s="292" customFormat="1" x14ac:dyDescent="0.2">
      <c r="L3304" s="279"/>
      <c r="M3304" s="279"/>
      <c r="N3304" s="279"/>
      <c r="O3304" s="279"/>
      <c r="P3304" s="838"/>
      <c r="Q3304" s="838"/>
      <c r="R3304" s="838"/>
      <c r="S3304" s="838"/>
      <c r="U3304" s="371"/>
      <c r="Y3304" s="839" t="s">
        <v>98</v>
      </c>
      <c r="Z3304" s="840">
        <f t="shared" si="66"/>
        <v>0.92649999999996402</v>
      </c>
    </row>
    <row r="3305" spans="12:26" s="292" customFormat="1" x14ac:dyDescent="0.2">
      <c r="L3305" s="279"/>
      <c r="M3305" s="279"/>
      <c r="N3305" s="279"/>
      <c r="O3305" s="279"/>
      <c r="P3305" s="838"/>
      <c r="Q3305" s="838"/>
      <c r="R3305" s="838"/>
      <c r="S3305" s="838"/>
      <c r="U3305" s="371"/>
      <c r="Y3305" s="839" t="s">
        <v>98</v>
      </c>
      <c r="Z3305" s="840">
        <f t="shared" ref="Z3305:Z3368" si="67">SUM(Z3304+0.01%)</f>
        <v>0.92659999999996401</v>
      </c>
    </row>
    <row r="3306" spans="12:26" s="292" customFormat="1" x14ac:dyDescent="0.2">
      <c r="L3306" s="279"/>
      <c r="M3306" s="279"/>
      <c r="N3306" s="279"/>
      <c r="O3306" s="279"/>
      <c r="P3306" s="838"/>
      <c r="Q3306" s="838"/>
      <c r="R3306" s="838"/>
      <c r="S3306" s="838"/>
      <c r="U3306" s="371"/>
      <c r="Y3306" s="839" t="s">
        <v>98</v>
      </c>
      <c r="Z3306" s="840">
        <f t="shared" si="67"/>
        <v>0.926699999999964</v>
      </c>
    </row>
    <row r="3307" spans="12:26" s="292" customFormat="1" x14ac:dyDescent="0.2">
      <c r="L3307" s="279"/>
      <c r="M3307" s="279"/>
      <c r="N3307" s="279"/>
      <c r="O3307" s="279"/>
      <c r="P3307" s="838"/>
      <c r="Q3307" s="838"/>
      <c r="R3307" s="838"/>
      <c r="S3307" s="838"/>
      <c r="U3307" s="371"/>
      <c r="Y3307" s="839" t="s">
        <v>98</v>
      </c>
      <c r="Z3307" s="840">
        <f t="shared" si="67"/>
        <v>0.92679999999996399</v>
      </c>
    </row>
    <row r="3308" spans="12:26" s="292" customFormat="1" x14ac:dyDescent="0.2">
      <c r="L3308" s="279"/>
      <c r="M3308" s="279"/>
      <c r="N3308" s="279"/>
      <c r="O3308" s="279"/>
      <c r="P3308" s="838"/>
      <c r="Q3308" s="838"/>
      <c r="R3308" s="838"/>
      <c r="S3308" s="838"/>
      <c r="U3308" s="371"/>
      <c r="Y3308" s="839" t="s">
        <v>98</v>
      </c>
      <c r="Z3308" s="840">
        <f t="shared" si="67"/>
        <v>0.92689999999996397</v>
      </c>
    </row>
    <row r="3309" spans="12:26" s="292" customFormat="1" x14ac:dyDescent="0.2">
      <c r="L3309" s="279"/>
      <c r="M3309" s="279"/>
      <c r="N3309" s="279"/>
      <c r="O3309" s="279"/>
      <c r="P3309" s="838"/>
      <c r="Q3309" s="838"/>
      <c r="R3309" s="838"/>
      <c r="S3309" s="838"/>
      <c r="U3309" s="371"/>
      <c r="Y3309" s="839" t="s">
        <v>98</v>
      </c>
      <c r="Z3309" s="840">
        <f t="shared" si="67"/>
        <v>0.92699999999996396</v>
      </c>
    </row>
    <row r="3310" spans="12:26" s="292" customFormat="1" x14ac:dyDescent="0.2">
      <c r="L3310" s="279"/>
      <c r="M3310" s="279"/>
      <c r="N3310" s="279"/>
      <c r="O3310" s="279"/>
      <c r="P3310" s="838"/>
      <c r="Q3310" s="838"/>
      <c r="R3310" s="838"/>
      <c r="S3310" s="838"/>
      <c r="U3310" s="371"/>
      <c r="Y3310" s="839" t="s">
        <v>98</v>
      </c>
      <c r="Z3310" s="840">
        <f t="shared" si="67"/>
        <v>0.92709999999996395</v>
      </c>
    </row>
    <row r="3311" spans="12:26" s="292" customFormat="1" x14ac:dyDescent="0.2">
      <c r="L3311" s="279"/>
      <c r="M3311" s="279"/>
      <c r="N3311" s="279"/>
      <c r="O3311" s="279"/>
      <c r="P3311" s="838"/>
      <c r="Q3311" s="838"/>
      <c r="R3311" s="838"/>
      <c r="S3311" s="838"/>
      <c r="U3311" s="371"/>
      <c r="Y3311" s="839" t="s">
        <v>98</v>
      </c>
      <c r="Z3311" s="840">
        <f t="shared" si="67"/>
        <v>0.92719999999996394</v>
      </c>
    </row>
    <row r="3312" spans="12:26" s="292" customFormat="1" x14ac:dyDescent="0.2">
      <c r="L3312" s="279"/>
      <c r="M3312" s="279"/>
      <c r="N3312" s="279"/>
      <c r="O3312" s="279"/>
      <c r="P3312" s="838"/>
      <c r="Q3312" s="838"/>
      <c r="R3312" s="838"/>
      <c r="S3312" s="838"/>
      <c r="U3312" s="371"/>
      <c r="Y3312" s="839" t="s">
        <v>98</v>
      </c>
      <c r="Z3312" s="840">
        <f t="shared" si="67"/>
        <v>0.92729999999996393</v>
      </c>
    </row>
    <row r="3313" spans="12:26" s="292" customFormat="1" x14ac:dyDescent="0.2">
      <c r="L3313" s="279"/>
      <c r="M3313" s="279"/>
      <c r="N3313" s="279"/>
      <c r="O3313" s="279"/>
      <c r="P3313" s="838"/>
      <c r="Q3313" s="838"/>
      <c r="R3313" s="838"/>
      <c r="S3313" s="838"/>
      <c r="U3313" s="371"/>
      <c r="Y3313" s="839" t="s">
        <v>98</v>
      </c>
      <c r="Z3313" s="840">
        <f t="shared" si="67"/>
        <v>0.92739999999996392</v>
      </c>
    </row>
    <row r="3314" spans="12:26" s="292" customFormat="1" x14ac:dyDescent="0.2">
      <c r="L3314" s="279"/>
      <c r="M3314" s="279"/>
      <c r="N3314" s="279"/>
      <c r="O3314" s="279"/>
      <c r="P3314" s="838"/>
      <c r="Q3314" s="838"/>
      <c r="R3314" s="838"/>
      <c r="S3314" s="838"/>
      <c r="U3314" s="371"/>
      <c r="Y3314" s="839" t="s">
        <v>98</v>
      </c>
      <c r="Z3314" s="840">
        <f t="shared" si="67"/>
        <v>0.92749999999996391</v>
      </c>
    </row>
    <row r="3315" spans="12:26" s="292" customFormat="1" x14ac:dyDescent="0.2">
      <c r="L3315" s="279"/>
      <c r="M3315" s="279"/>
      <c r="N3315" s="279"/>
      <c r="O3315" s="279"/>
      <c r="P3315" s="838"/>
      <c r="Q3315" s="838"/>
      <c r="R3315" s="838"/>
      <c r="S3315" s="838"/>
      <c r="U3315" s="371"/>
      <c r="Y3315" s="839" t="s">
        <v>98</v>
      </c>
      <c r="Z3315" s="840">
        <f t="shared" si="67"/>
        <v>0.9275999999999639</v>
      </c>
    </row>
    <row r="3316" spans="12:26" s="292" customFormat="1" x14ac:dyDescent="0.2">
      <c r="L3316" s="279"/>
      <c r="M3316" s="279"/>
      <c r="N3316" s="279"/>
      <c r="O3316" s="279"/>
      <c r="P3316" s="838"/>
      <c r="Q3316" s="838"/>
      <c r="R3316" s="838"/>
      <c r="S3316" s="838"/>
      <c r="U3316" s="371"/>
      <c r="Y3316" s="839" t="s">
        <v>98</v>
      </c>
      <c r="Z3316" s="840">
        <f t="shared" si="67"/>
        <v>0.92769999999996389</v>
      </c>
    </row>
    <row r="3317" spans="12:26" s="292" customFormat="1" x14ac:dyDescent="0.2">
      <c r="L3317" s="279"/>
      <c r="M3317" s="279"/>
      <c r="N3317" s="279"/>
      <c r="O3317" s="279"/>
      <c r="P3317" s="838"/>
      <c r="Q3317" s="838"/>
      <c r="R3317" s="838"/>
      <c r="S3317" s="838"/>
      <c r="U3317" s="371"/>
      <c r="Y3317" s="839" t="s">
        <v>98</v>
      </c>
      <c r="Z3317" s="840">
        <f t="shared" si="67"/>
        <v>0.92779999999996388</v>
      </c>
    </row>
    <row r="3318" spans="12:26" s="292" customFormat="1" x14ac:dyDescent="0.2">
      <c r="L3318" s="279"/>
      <c r="M3318" s="279"/>
      <c r="N3318" s="279"/>
      <c r="O3318" s="279"/>
      <c r="P3318" s="838"/>
      <c r="Q3318" s="838"/>
      <c r="R3318" s="838"/>
      <c r="S3318" s="838"/>
      <c r="U3318" s="371"/>
      <c r="Y3318" s="839" t="s">
        <v>98</v>
      </c>
      <c r="Z3318" s="840">
        <f t="shared" si="67"/>
        <v>0.92789999999996386</v>
      </c>
    </row>
    <row r="3319" spans="12:26" s="292" customFormat="1" x14ac:dyDescent="0.2">
      <c r="L3319" s="279"/>
      <c r="M3319" s="279"/>
      <c r="N3319" s="279"/>
      <c r="O3319" s="279"/>
      <c r="P3319" s="838"/>
      <c r="Q3319" s="838"/>
      <c r="R3319" s="838"/>
      <c r="S3319" s="838"/>
      <c r="U3319" s="371"/>
      <c r="Y3319" s="839" t="s">
        <v>98</v>
      </c>
      <c r="Z3319" s="840">
        <f t="shared" si="67"/>
        <v>0.92799999999996385</v>
      </c>
    </row>
    <row r="3320" spans="12:26" s="292" customFormat="1" x14ac:dyDescent="0.2">
      <c r="L3320" s="279"/>
      <c r="M3320" s="279"/>
      <c r="N3320" s="279"/>
      <c r="O3320" s="279"/>
      <c r="P3320" s="838"/>
      <c r="Q3320" s="838"/>
      <c r="R3320" s="838"/>
      <c r="S3320" s="838"/>
      <c r="U3320" s="371"/>
      <c r="Y3320" s="839" t="s">
        <v>98</v>
      </c>
      <c r="Z3320" s="840">
        <f t="shared" si="67"/>
        <v>0.92809999999996384</v>
      </c>
    </row>
    <row r="3321" spans="12:26" s="292" customFormat="1" x14ac:dyDescent="0.2">
      <c r="L3321" s="279"/>
      <c r="M3321" s="279"/>
      <c r="N3321" s="279"/>
      <c r="O3321" s="279"/>
      <c r="P3321" s="838"/>
      <c r="Q3321" s="838"/>
      <c r="R3321" s="838"/>
      <c r="S3321" s="838"/>
      <c r="U3321" s="371"/>
      <c r="Y3321" s="839" t="s">
        <v>98</v>
      </c>
      <c r="Z3321" s="840">
        <f t="shared" si="67"/>
        <v>0.92819999999996383</v>
      </c>
    </row>
    <row r="3322" spans="12:26" s="292" customFormat="1" x14ac:dyDescent="0.2">
      <c r="L3322" s="279"/>
      <c r="M3322" s="279"/>
      <c r="N3322" s="279"/>
      <c r="O3322" s="279"/>
      <c r="P3322" s="838"/>
      <c r="Q3322" s="838"/>
      <c r="R3322" s="838"/>
      <c r="S3322" s="838"/>
      <c r="U3322" s="371"/>
      <c r="Y3322" s="839" t="s">
        <v>98</v>
      </c>
      <c r="Z3322" s="840">
        <f t="shared" si="67"/>
        <v>0.92829999999996382</v>
      </c>
    </row>
    <row r="3323" spans="12:26" s="292" customFormat="1" x14ac:dyDescent="0.2">
      <c r="L3323" s="279"/>
      <c r="M3323" s="279"/>
      <c r="N3323" s="279"/>
      <c r="O3323" s="279"/>
      <c r="P3323" s="838"/>
      <c r="Q3323" s="838"/>
      <c r="R3323" s="838"/>
      <c r="S3323" s="838"/>
      <c r="U3323" s="371"/>
      <c r="Y3323" s="839" t="s">
        <v>98</v>
      </c>
      <c r="Z3323" s="840">
        <f t="shared" si="67"/>
        <v>0.92839999999996381</v>
      </c>
    </row>
    <row r="3324" spans="12:26" s="292" customFormat="1" x14ac:dyDescent="0.2">
      <c r="L3324" s="279"/>
      <c r="M3324" s="279"/>
      <c r="N3324" s="279"/>
      <c r="O3324" s="279"/>
      <c r="P3324" s="838"/>
      <c r="Q3324" s="838"/>
      <c r="R3324" s="838"/>
      <c r="S3324" s="838"/>
      <c r="U3324" s="371"/>
      <c r="Y3324" s="839" t="s">
        <v>98</v>
      </c>
      <c r="Z3324" s="840">
        <f t="shared" si="67"/>
        <v>0.9284999999999638</v>
      </c>
    </row>
    <row r="3325" spans="12:26" s="292" customFormat="1" x14ac:dyDescent="0.2">
      <c r="L3325" s="279"/>
      <c r="M3325" s="279"/>
      <c r="N3325" s="279"/>
      <c r="O3325" s="279"/>
      <c r="P3325" s="838"/>
      <c r="Q3325" s="838"/>
      <c r="R3325" s="838"/>
      <c r="S3325" s="838"/>
      <c r="U3325" s="371"/>
      <c r="Y3325" s="839" t="s">
        <v>98</v>
      </c>
      <c r="Z3325" s="840">
        <f t="shared" si="67"/>
        <v>0.92859999999996379</v>
      </c>
    </row>
    <row r="3326" spans="12:26" s="292" customFormat="1" x14ac:dyDescent="0.2">
      <c r="L3326" s="279"/>
      <c r="M3326" s="279"/>
      <c r="N3326" s="279"/>
      <c r="O3326" s="279"/>
      <c r="P3326" s="838"/>
      <c r="Q3326" s="838"/>
      <c r="R3326" s="838"/>
      <c r="S3326" s="838"/>
      <c r="U3326" s="371"/>
      <c r="Y3326" s="839" t="s">
        <v>98</v>
      </c>
      <c r="Z3326" s="840">
        <f t="shared" si="67"/>
        <v>0.92869999999996378</v>
      </c>
    </row>
    <row r="3327" spans="12:26" s="292" customFormat="1" x14ac:dyDescent="0.2">
      <c r="L3327" s="279"/>
      <c r="M3327" s="279"/>
      <c r="N3327" s="279"/>
      <c r="O3327" s="279"/>
      <c r="P3327" s="838"/>
      <c r="Q3327" s="838"/>
      <c r="R3327" s="838"/>
      <c r="S3327" s="838"/>
      <c r="U3327" s="371"/>
      <c r="Y3327" s="839" t="s">
        <v>98</v>
      </c>
      <c r="Z3327" s="840">
        <f t="shared" si="67"/>
        <v>0.92879999999996377</v>
      </c>
    </row>
    <row r="3328" spans="12:26" s="292" customFormat="1" x14ac:dyDescent="0.2">
      <c r="L3328" s="279"/>
      <c r="M3328" s="279"/>
      <c r="N3328" s="279"/>
      <c r="O3328" s="279"/>
      <c r="P3328" s="838"/>
      <c r="Q3328" s="838"/>
      <c r="R3328" s="838"/>
      <c r="S3328" s="838"/>
      <c r="U3328" s="371"/>
      <c r="Y3328" s="839" t="s">
        <v>98</v>
      </c>
      <c r="Z3328" s="840">
        <f t="shared" si="67"/>
        <v>0.92889999999996375</v>
      </c>
    </row>
    <row r="3329" spans="12:26" s="292" customFormat="1" x14ac:dyDescent="0.2">
      <c r="L3329" s="279"/>
      <c r="M3329" s="279"/>
      <c r="N3329" s="279"/>
      <c r="O3329" s="279"/>
      <c r="P3329" s="838"/>
      <c r="Q3329" s="838"/>
      <c r="R3329" s="838"/>
      <c r="S3329" s="838"/>
      <c r="U3329" s="371"/>
      <c r="Y3329" s="839" t="s">
        <v>98</v>
      </c>
      <c r="Z3329" s="840">
        <f t="shared" si="67"/>
        <v>0.92899999999996374</v>
      </c>
    </row>
    <row r="3330" spans="12:26" s="292" customFormat="1" x14ac:dyDescent="0.2">
      <c r="L3330" s="279"/>
      <c r="M3330" s="279"/>
      <c r="N3330" s="279"/>
      <c r="O3330" s="279"/>
      <c r="P3330" s="838"/>
      <c r="Q3330" s="838"/>
      <c r="R3330" s="838"/>
      <c r="S3330" s="838"/>
      <c r="U3330" s="371"/>
      <c r="Y3330" s="839" t="s">
        <v>98</v>
      </c>
      <c r="Z3330" s="840">
        <f t="shared" si="67"/>
        <v>0.92909999999996373</v>
      </c>
    </row>
    <row r="3331" spans="12:26" s="292" customFormat="1" x14ac:dyDescent="0.2">
      <c r="L3331" s="279"/>
      <c r="M3331" s="279"/>
      <c r="N3331" s="279"/>
      <c r="O3331" s="279"/>
      <c r="P3331" s="838"/>
      <c r="Q3331" s="838"/>
      <c r="R3331" s="838"/>
      <c r="S3331" s="838"/>
      <c r="U3331" s="371"/>
      <c r="Y3331" s="839" t="s">
        <v>98</v>
      </c>
      <c r="Z3331" s="840">
        <f t="shared" si="67"/>
        <v>0.92919999999996372</v>
      </c>
    </row>
    <row r="3332" spans="12:26" s="292" customFormat="1" x14ac:dyDescent="0.2">
      <c r="L3332" s="279"/>
      <c r="M3332" s="279"/>
      <c r="N3332" s="279"/>
      <c r="O3332" s="279"/>
      <c r="P3332" s="838"/>
      <c r="Q3332" s="838"/>
      <c r="R3332" s="838"/>
      <c r="S3332" s="838"/>
      <c r="U3332" s="371"/>
      <c r="Y3332" s="839" t="s">
        <v>98</v>
      </c>
      <c r="Z3332" s="840">
        <f t="shared" si="67"/>
        <v>0.92929999999996371</v>
      </c>
    </row>
    <row r="3333" spans="12:26" s="292" customFormat="1" x14ac:dyDescent="0.2">
      <c r="L3333" s="279"/>
      <c r="M3333" s="279"/>
      <c r="N3333" s="279"/>
      <c r="O3333" s="279"/>
      <c r="P3333" s="838"/>
      <c r="Q3333" s="838"/>
      <c r="R3333" s="838"/>
      <c r="S3333" s="838"/>
      <c r="U3333" s="371"/>
      <c r="Y3333" s="839" t="s">
        <v>98</v>
      </c>
      <c r="Z3333" s="840">
        <f t="shared" si="67"/>
        <v>0.9293999999999637</v>
      </c>
    </row>
    <row r="3334" spans="12:26" s="292" customFormat="1" x14ac:dyDescent="0.2">
      <c r="L3334" s="279"/>
      <c r="M3334" s="279"/>
      <c r="N3334" s="279"/>
      <c r="O3334" s="279"/>
      <c r="P3334" s="838"/>
      <c r="Q3334" s="838"/>
      <c r="R3334" s="838"/>
      <c r="S3334" s="838"/>
      <c r="U3334" s="371"/>
      <c r="Y3334" s="839" t="s">
        <v>98</v>
      </c>
      <c r="Z3334" s="840">
        <f t="shared" si="67"/>
        <v>0.92949999999996369</v>
      </c>
    </row>
    <row r="3335" spans="12:26" s="292" customFormat="1" x14ac:dyDescent="0.2">
      <c r="L3335" s="279"/>
      <c r="M3335" s="279"/>
      <c r="N3335" s="279"/>
      <c r="O3335" s="279"/>
      <c r="P3335" s="838"/>
      <c r="Q3335" s="838"/>
      <c r="R3335" s="838"/>
      <c r="S3335" s="838"/>
      <c r="U3335" s="371"/>
      <c r="Y3335" s="839" t="s">
        <v>98</v>
      </c>
      <c r="Z3335" s="840">
        <f t="shared" si="67"/>
        <v>0.92959999999996368</v>
      </c>
    </row>
    <row r="3336" spans="12:26" s="292" customFormat="1" x14ac:dyDescent="0.2">
      <c r="L3336" s="279"/>
      <c r="M3336" s="279"/>
      <c r="N3336" s="279"/>
      <c r="O3336" s="279"/>
      <c r="P3336" s="838"/>
      <c r="Q3336" s="838"/>
      <c r="R3336" s="838"/>
      <c r="S3336" s="838"/>
      <c r="U3336" s="371"/>
      <c r="Y3336" s="839" t="s">
        <v>98</v>
      </c>
      <c r="Z3336" s="840">
        <f t="shared" si="67"/>
        <v>0.92969999999996367</v>
      </c>
    </row>
    <row r="3337" spans="12:26" s="292" customFormat="1" x14ac:dyDescent="0.2">
      <c r="L3337" s="279"/>
      <c r="M3337" s="279"/>
      <c r="N3337" s="279"/>
      <c r="O3337" s="279"/>
      <c r="P3337" s="838"/>
      <c r="Q3337" s="838"/>
      <c r="R3337" s="838"/>
      <c r="S3337" s="838"/>
      <c r="U3337" s="371"/>
      <c r="Y3337" s="839" t="s">
        <v>98</v>
      </c>
      <c r="Z3337" s="840">
        <f t="shared" si="67"/>
        <v>0.92979999999996366</v>
      </c>
    </row>
    <row r="3338" spans="12:26" s="292" customFormat="1" x14ac:dyDescent="0.2">
      <c r="L3338" s="279"/>
      <c r="M3338" s="279"/>
      <c r="N3338" s="279"/>
      <c r="O3338" s="279"/>
      <c r="P3338" s="838"/>
      <c r="Q3338" s="838"/>
      <c r="R3338" s="838"/>
      <c r="S3338" s="838"/>
      <c r="U3338" s="371"/>
      <c r="Y3338" s="839" t="s">
        <v>98</v>
      </c>
      <c r="Z3338" s="840">
        <f t="shared" si="67"/>
        <v>0.92989999999996364</v>
      </c>
    </row>
    <row r="3339" spans="12:26" s="292" customFormat="1" x14ac:dyDescent="0.2">
      <c r="L3339" s="279"/>
      <c r="M3339" s="279"/>
      <c r="N3339" s="279"/>
      <c r="O3339" s="279"/>
      <c r="P3339" s="838"/>
      <c r="Q3339" s="838"/>
      <c r="R3339" s="838"/>
      <c r="S3339" s="838"/>
      <c r="U3339" s="371"/>
      <c r="Y3339" s="839" t="s">
        <v>98</v>
      </c>
      <c r="Z3339" s="840">
        <f t="shared" si="67"/>
        <v>0.92999999999996363</v>
      </c>
    </row>
    <row r="3340" spans="12:26" s="292" customFormat="1" x14ac:dyDescent="0.2">
      <c r="L3340" s="279"/>
      <c r="M3340" s="279"/>
      <c r="N3340" s="279"/>
      <c r="O3340" s="279"/>
      <c r="P3340" s="838"/>
      <c r="Q3340" s="838"/>
      <c r="R3340" s="838"/>
      <c r="S3340" s="838"/>
      <c r="U3340" s="371"/>
      <c r="Y3340" s="839" t="s">
        <v>98</v>
      </c>
      <c r="Z3340" s="840">
        <f t="shared" si="67"/>
        <v>0.93009999999996362</v>
      </c>
    </row>
    <row r="3341" spans="12:26" s="292" customFormat="1" x14ac:dyDescent="0.2">
      <c r="L3341" s="279"/>
      <c r="M3341" s="279"/>
      <c r="N3341" s="279"/>
      <c r="O3341" s="279"/>
      <c r="P3341" s="838"/>
      <c r="Q3341" s="838"/>
      <c r="R3341" s="838"/>
      <c r="S3341" s="838"/>
      <c r="U3341" s="371"/>
      <c r="Y3341" s="839" t="s">
        <v>98</v>
      </c>
      <c r="Z3341" s="840">
        <f t="shared" si="67"/>
        <v>0.93019999999996361</v>
      </c>
    </row>
    <row r="3342" spans="12:26" s="292" customFormat="1" x14ac:dyDescent="0.2">
      <c r="L3342" s="279"/>
      <c r="M3342" s="279"/>
      <c r="N3342" s="279"/>
      <c r="O3342" s="279"/>
      <c r="P3342" s="838"/>
      <c r="Q3342" s="838"/>
      <c r="R3342" s="838"/>
      <c r="S3342" s="838"/>
      <c r="U3342" s="371"/>
      <c r="Y3342" s="839" t="s">
        <v>98</v>
      </c>
      <c r="Z3342" s="840">
        <f t="shared" si="67"/>
        <v>0.9302999999999636</v>
      </c>
    </row>
    <row r="3343" spans="12:26" s="292" customFormat="1" x14ac:dyDescent="0.2">
      <c r="L3343" s="279"/>
      <c r="M3343" s="279"/>
      <c r="N3343" s="279"/>
      <c r="O3343" s="279"/>
      <c r="P3343" s="838"/>
      <c r="Q3343" s="838"/>
      <c r="R3343" s="838"/>
      <c r="S3343" s="838"/>
      <c r="U3343" s="371"/>
      <c r="Y3343" s="839" t="s">
        <v>98</v>
      </c>
      <c r="Z3343" s="840">
        <f t="shared" si="67"/>
        <v>0.93039999999996359</v>
      </c>
    </row>
    <row r="3344" spans="12:26" s="292" customFormat="1" x14ac:dyDescent="0.2">
      <c r="L3344" s="279"/>
      <c r="M3344" s="279"/>
      <c r="N3344" s="279"/>
      <c r="O3344" s="279"/>
      <c r="P3344" s="838"/>
      <c r="Q3344" s="838"/>
      <c r="R3344" s="838"/>
      <c r="S3344" s="838"/>
      <c r="U3344" s="371"/>
      <c r="Y3344" s="839" t="s">
        <v>98</v>
      </c>
      <c r="Z3344" s="840">
        <f t="shared" si="67"/>
        <v>0.93049999999996358</v>
      </c>
    </row>
    <row r="3345" spans="12:26" s="292" customFormat="1" x14ac:dyDescent="0.2">
      <c r="L3345" s="279"/>
      <c r="M3345" s="279"/>
      <c r="N3345" s="279"/>
      <c r="O3345" s="279"/>
      <c r="P3345" s="838"/>
      <c r="Q3345" s="838"/>
      <c r="R3345" s="838"/>
      <c r="S3345" s="838"/>
      <c r="U3345" s="371"/>
      <c r="Y3345" s="839" t="s">
        <v>98</v>
      </c>
      <c r="Z3345" s="840">
        <f t="shared" si="67"/>
        <v>0.93059999999996357</v>
      </c>
    </row>
    <row r="3346" spans="12:26" s="292" customFormat="1" x14ac:dyDescent="0.2">
      <c r="L3346" s="279"/>
      <c r="M3346" s="279"/>
      <c r="N3346" s="279"/>
      <c r="O3346" s="279"/>
      <c r="P3346" s="838"/>
      <c r="Q3346" s="838"/>
      <c r="R3346" s="838"/>
      <c r="S3346" s="838"/>
      <c r="U3346" s="371"/>
      <c r="Y3346" s="839" t="s">
        <v>98</v>
      </c>
      <c r="Z3346" s="840">
        <f t="shared" si="67"/>
        <v>0.93069999999996356</v>
      </c>
    </row>
    <row r="3347" spans="12:26" s="292" customFormat="1" x14ac:dyDescent="0.2">
      <c r="L3347" s="279"/>
      <c r="M3347" s="279"/>
      <c r="N3347" s="279"/>
      <c r="O3347" s="279"/>
      <c r="P3347" s="838"/>
      <c r="Q3347" s="838"/>
      <c r="R3347" s="838"/>
      <c r="S3347" s="838"/>
      <c r="U3347" s="371"/>
      <c r="Y3347" s="839" t="s">
        <v>98</v>
      </c>
      <c r="Z3347" s="840">
        <f t="shared" si="67"/>
        <v>0.93079999999996355</v>
      </c>
    </row>
    <row r="3348" spans="12:26" s="292" customFormat="1" x14ac:dyDescent="0.2">
      <c r="L3348" s="279"/>
      <c r="M3348" s="279"/>
      <c r="N3348" s="279"/>
      <c r="O3348" s="279"/>
      <c r="P3348" s="838"/>
      <c r="Q3348" s="838"/>
      <c r="R3348" s="838"/>
      <c r="S3348" s="838"/>
      <c r="U3348" s="371"/>
      <c r="Y3348" s="839" t="s">
        <v>98</v>
      </c>
      <c r="Z3348" s="840">
        <f t="shared" si="67"/>
        <v>0.93089999999996353</v>
      </c>
    </row>
    <row r="3349" spans="12:26" s="292" customFormat="1" x14ac:dyDescent="0.2">
      <c r="L3349" s="279"/>
      <c r="M3349" s="279"/>
      <c r="N3349" s="279"/>
      <c r="O3349" s="279"/>
      <c r="P3349" s="838"/>
      <c r="Q3349" s="838"/>
      <c r="R3349" s="838"/>
      <c r="S3349" s="838"/>
      <c r="U3349" s="371"/>
      <c r="Y3349" s="839" t="s">
        <v>98</v>
      </c>
      <c r="Z3349" s="840">
        <f t="shared" si="67"/>
        <v>0.93099999999996352</v>
      </c>
    </row>
    <row r="3350" spans="12:26" s="292" customFormat="1" x14ac:dyDescent="0.2">
      <c r="L3350" s="279"/>
      <c r="M3350" s="279"/>
      <c r="N3350" s="279"/>
      <c r="O3350" s="279"/>
      <c r="P3350" s="838"/>
      <c r="Q3350" s="838"/>
      <c r="R3350" s="838"/>
      <c r="S3350" s="838"/>
      <c r="U3350" s="371"/>
      <c r="Y3350" s="839" t="s">
        <v>98</v>
      </c>
      <c r="Z3350" s="840">
        <f t="shared" si="67"/>
        <v>0.93109999999996351</v>
      </c>
    </row>
    <row r="3351" spans="12:26" s="292" customFormat="1" x14ac:dyDescent="0.2">
      <c r="L3351" s="279"/>
      <c r="M3351" s="279"/>
      <c r="N3351" s="279"/>
      <c r="O3351" s="279"/>
      <c r="P3351" s="838"/>
      <c r="Q3351" s="838"/>
      <c r="R3351" s="838"/>
      <c r="S3351" s="838"/>
      <c r="U3351" s="371"/>
      <c r="Y3351" s="839" t="s">
        <v>98</v>
      </c>
      <c r="Z3351" s="840">
        <f t="shared" si="67"/>
        <v>0.9311999999999635</v>
      </c>
    </row>
    <row r="3352" spans="12:26" s="292" customFormat="1" x14ac:dyDescent="0.2">
      <c r="L3352" s="279"/>
      <c r="M3352" s="279"/>
      <c r="N3352" s="279"/>
      <c r="O3352" s="279"/>
      <c r="P3352" s="838"/>
      <c r="Q3352" s="838"/>
      <c r="R3352" s="838"/>
      <c r="S3352" s="838"/>
      <c r="U3352" s="371"/>
      <c r="Y3352" s="839" t="s">
        <v>98</v>
      </c>
      <c r="Z3352" s="840">
        <f t="shared" si="67"/>
        <v>0.93129999999996349</v>
      </c>
    </row>
    <row r="3353" spans="12:26" s="292" customFormat="1" x14ac:dyDescent="0.2">
      <c r="L3353" s="279"/>
      <c r="M3353" s="279"/>
      <c r="N3353" s="279"/>
      <c r="O3353" s="279"/>
      <c r="P3353" s="838"/>
      <c r="Q3353" s="838"/>
      <c r="R3353" s="838"/>
      <c r="S3353" s="838"/>
      <c r="U3353" s="371"/>
      <c r="Y3353" s="839" t="s">
        <v>98</v>
      </c>
      <c r="Z3353" s="840">
        <f t="shared" si="67"/>
        <v>0.93139999999996348</v>
      </c>
    </row>
    <row r="3354" spans="12:26" s="292" customFormat="1" x14ac:dyDescent="0.2">
      <c r="L3354" s="279"/>
      <c r="M3354" s="279"/>
      <c r="N3354" s="279"/>
      <c r="O3354" s="279"/>
      <c r="P3354" s="838"/>
      <c r="Q3354" s="838"/>
      <c r="R3354" s="838"/>
      <c r="S3354" s="838"/>
      <c r="U3354" s="371"/>
      <c r="Y3354" s="839" t="s">
        <v>98</v>
      </c>
      <c r="Z3354" s="840">
        <f t="shared" si="67"/>
        <v>0.93149999999996347</v>
      </c>
    </row>
    <row r="3355" spans="12:26" s="292" customFormat="1" x14ac:dyDescent="0.2">
      <c r="L3355" s="279"/>
      <c r="M3355" s="279"/>
      <c r="N3355" s="279"/>
      <c r="O3355" s="279"/>
      <c r="P3355" s="838"/>
      <c r="Q3355" s="838"/>
      <c r="R3355" s="838"/>
      <c r="S3355" s="838"/>
      <c r="U3355" s="371"/>
      <c r="Y3355" s="839" t="s">
        <v>98</v>
      </c>
      <c r="Z3355" s="840">
        <f t="shared" si="67"/>
        <v>0.93159999999996346</v>
      </c>
    </row>
    <row r="3356" spans="12:26" s="292" customFormat="1" x14ac:dyDescent="0.2">
      <c r="L3356" s="279"/>
      <c r="M3356" s="279"/>
      <c r="N3356" s="279"/>
      <c r="O3356" s="279"/>
      <c r="P3356" s="838"/>
      <c r="Q3356" s="838"/>
      <c r="R3356" s="838"/>
      <c r="S3356" s="838"/>
      <c r="U3356" s="371"/>
      <c r="Y3356" s="839" t="s">
        <v>98</v>
      </c>
      <c r="Z3356" s="840">
        <f t="shared" si="67"/>
        <v>0.93169999999996345</v>
      </c>
    </row>
    <row r="3357" spans="12:26" s="292" customFormat="1" x14ac:dyDescent="0.2">
      <c r="L3357" s="279"/>
      <c r="M3357" s="279"/>
      <c r="N3357" s="279"/>
      <c r="O3357" s="279"/>
      <c r="P3357" s="838"/>
      <c r="Q3357" s="838"/>
      <c r="R3357" s="838"/>
      <c r="S3357" s="838"/>
      <c r="U3357" s="371"/>
      <c r="Y3357" s="839" t="s">
        <v>98</v>
      </c>
      <c r="Z3357" s="840">
        <f t="shared" si="67"/>
        <v>0.93179999999996344</v>
      </c>
    </row>
    <row r="3358" spans="12:26" s="292" customFormat="1" x14ac:dyDescent="0.2">
      <c r="L3358" s="279"/>
      <c r="M3358" s="279"/>
      <c r="N3358" s="279"/>
      <c r="O3358" s="279"/>
      <c r="P3358" s="838"/>
      <c r="Q3358" s="838"/>
      <c r="R3358" s="838"/>
      <c r="S3358" s="838"/>
      <c r="U3358" s="371"/>
      <c r="Y3358" s="839" t="s">
        <v>98</v>
      </c>
      <c r="Z3358" s="840">
        <f t="shared" si="67"/>
        <v>0.93189999999996342</v>
      </c>
    </row>
    <row r="3359" spans="12:26" s="292" customFormat="1" x14ac:dyDescent="0.2">
      <c r="L3359" s="279"/>
      <c r="M3359" s="279"/>
      <c r="N3359" s="279"/>
      <c r="O3359" s="279"/>
      <c r="P3359" s="838"/>
      <c r="Q3359" s="838"/>
      <c r="R3359" s="838"/>
      <c r="S3359" s="838"/>
      <c r="U3359" s="371"/>
      <c r="Y3359" s="839" t="s">
        <v>98</v>
      </c>
      <c r="Z3359" s="840">
        <f t="shared" si="67"/>
        <v>0.93199999999996341</v>
      </c>
    </row>
    <row r="3360" spans="12:26" s="292" customFormat="1" x14ac:dyDescent="0.2">
      <c r="L3360" s="279"/>
      <c r="M3360" s="279"/>
      <c r="N3360" s="279"/>
      <c r="O3360" s="279"/>
      <c r="P3360" s="838"/>
      <c r="Q3360" s="838"/>
      <c r="R3360" s="838"/>
      <c r="S3360" s="838"/>
      <c r="U3360" s="371"/>
      <c r="Y3360" s="839" t="s">
        <v>98</v>
      </c>
      <c r="Z3360" s="840">
        <f t="shared" si="67"/>
        <v>0.9320999999999634</v>
      </c>
    </row>
    <row r="3361" spans="12:26" s="292" customFormat="1" x14ac:dyDescent="0.2">
      <c r="L3361" s="279"/>
      <c r="M3361" s="279"/>
      <c r="N3361" s="279"/>
      <c r="O3361" s="279"/>
      <c r="P3361" s="838"/>
      <c r="Q3361" s="838"/>
      <c r="R3361" s="838"/>
      <c r="S3361" s="838"/>
      <c r="U3361" s="371"/>
      <c r="Y3361" s="839" t="s">
        <v>98</v>
      </c>
      <c r="Z3361" s="840">
        <f t="shared" si="67"/>
        <v>0.93219999999996339</v>
      </c>
    </row>
    <row r="3362" spans="12:26" s="292" customFormat="1" x14ac:dyDescent="0.2">
      <c r="L3362" s="279"/>
      <c r="M3362" s="279"/>
      <c r="N3362" s="279"/>
      <c r="O3362" s="279"/>
      <c r="P3362" s="838"/>
      <c r="Q3362" s="838"/>
      <c r="R3362" s="838"/>
      <c r="S3362" s="838"/>
      <c r="U3362" s="371"/>
      <c r="Y3362" s="839" t="s">
        <v>98</v>
      </c>
      <c r="Z3362" s="840">
        <f t="shared" si="67"/>
        <v>0.93229999999996338</v>
      </c>
    </row>
    <row r="3363" spans="12:26" s="292" customFormat="1" x14ac:dyDescent="0.2">
      <c r="L3363" s="279"/>
      <c r="M3363" s="279"/>
      <c r="N3363" s="279"/>
      <c r="O3363" s="279"/>
      <c r="P3363" s="838"/>
      <c r="Q3363" s="838"/>
      <c r="R3363" s="838"/>
      <c r="S3363" s="838"/>
      <c r="U3363" s="371"/>
      <c r="Y3363" s="839" t="s">
        <v>98</v>
      </c>
      <c r="Z3363" s="840">
        <f t="shared" si="67"/>
        <v>0.93239999999996337</v>
      </c>
    </row>
    <row r="3364" spans="12:26" s="292" customFormat="1" x14ac:dyDescent="0.2">
      <c r="L3364" s="279"/>
      <c r="M3364" s="279"/>
      <c r="N3364" s="279"/>
      <c r="O3364" s="279"/>
      <c r="P3364" s="838"/>
      <c r="Q3364" s="838"/>
      <c r="R3364" s="838"/>
      <c r="S3364" s="838"/>
      <c r="U3364" s="371"/>
      <c r="Y3364" s="839" t="s">
        <v>98</v>
      </c>
      <c r="Z3364" s="840">
        <f t="shared" si="67"/>
        <v>0.93249999999996336</v>
      </c>
    </row>
    <row r="3365" spans="12:26" s="292" customFormat="1" x14ac:dyDescent="0.2">
      <c r="L3365" s="279"/>
      <c r="M3365" s="279"/>
      <c r="N3365" s="279"/>
      <c r="O3365" s="279"/>
      <c r="P3365" s="838"/>
      <c r="Q3365" s="838"/>
      <c r="R3365" s="838"/>
      <c r="S3365" s="838"/>
      <c r="U3365" s="371"/>
      <c r="Y3365" s="839" t="s">
        <v>98</v>
      </c>
      <c r="Z3365" s="840">
        <f t="shared" si="67"/>
        <v>0.93259999999996335</v>
      </c>
    </row>
    <row r="3366" spans="12:26" s="292" customFormat="1" x14ac:dyDescent="0.2">
      <c r="L3366" s="279"/>
      <c r="M3366" s="279"/>
      <c r="N3366" s="279"/>
      <c r="O3366" s="279"/>
      <c r="P3366" s="838"/>
      <c r="Q3366" s="838"/>
      <c r="R3366" s="838"/>
      <c r="S3366" s="838"/>
      <c r="U3366" s="371"/>
      <c r="Y3366" s="839" t="s">
        <v>98</v>
      </c>
      <c r="Z3366" s="840">
        <f t="shared" si="67"/>
        <v>0.93269999999996334</v>
      </c>
    </row>
    <row r="3367" spans="12:26" s="292" customFormat="1" x14ac:dyDescent="0.2">
      <c r="L3367" s="279"/>
      <c r="M3367" s="279"/>
      <c r="N3367" s="279"/>
      <c r="O3367" s="279"/>
      <c r="P3367" s="838"/>
      <c r="Q3367" s="838"/>
      <c r="R3367" s="838"/>
      <c r="S3367" s="838"/>
      <c r="U3367" s="371"/>
      <c r="Y3367" s="839" t="s">
        <v>98</v>
      </c>
      <c r="Z3367" s="840">
        <f t="shared" si="67"/>
        <v>0.93279999999996333</v>
      </c>
    </row>
    <row r="3368" spans="12:26" s="292" customFormat="1" x14ac:dyDescent="0.2">
      <c r="L3368" s="279"/>
      <c r="M3368" s="279"/>
      <c r="N3368" s="279"/>
      <c r="O3368" s="279"/>
      <c r="P3368" s="838"/>
      <c r="Q3368" s="838"/>
      <c r="R3368" s="838"/>
      <c r="S3368" s="838"/>
      <c r="U3368" s="371"/>
      <c r="Y3368" s="839" t="s">
        <v>98</v>
      </c>
      <c r="Z3368" s="840">
        <f t="shared" si="67"/>
        <v>0.93289999999996331</v>
      </c>
    </row>
    <row r="3369" spans="12:26" s="292" customFormat="1" x14ac:dyDescent="0.2">
      <c r="L3369" s="279"/>
      <c r="M3369" s="279"/>
      <c r="N3369" s="279"/>
      <c r="O3369" s="279"/>
      <c r="P3369" s="838"/>
      <c r="Q3369" s="838"/>
      <c r="R3369" s="838"/>
      <c r="S3369" s="838"/>
      <c r="U3369" s="371"/>
      <c r="Y3369" s="839" t="s">
        <v>98</v>
      </c>
      <c r="Z3369" s="840">
        <f t="shared" ref="Z3369:Z3432" si="68">SUM(Z3368+0.01%)</f>
        <v>0.9329999999999633</v>
      </c>
    </row>
    <row r="3370" spans="12:26" s="292" customFormat="1" x14ac:dyDescent="0.2">
      <c r="L3370" s="279"/>
      <c r="M3370" s="279"/>
      <c r="N3370" s="279"/>
      <c r="O3370" s="279"/>
      <c r="P3370" s="838"/>
      <c r="Q3370" s="838"/>
      <c r="R3370" s="838"/>
      <c r="S3370" s="838"/>
      <c r="U3370" s="371"/>
      <c r="Y3370" s="839" t="s">
        <v>98</v>
      </c>
      <c r="Z3370" s="840">
        <f t="shared" si="68"/>
        <v>0.93309999999996329</v>
      </c>
    </row>
    <row r="3371" spans="12:26" s="292" customFormat="1" x14ac:dyDescent="0.2">
      <c r="L3371" s="279"/>
      <c r="M3371" s="279"/>
      <c r="N3371" s="279"/>
      <c r="O3371" s="279"/>
      <c r="P3371" s="838"/>
      <c r="Q3371" s="838"/>
      <c r="R3371" s="838"/>
      <c r="S3371" s="838"/>
      <c r="U3371" s="371"/>
      <c r="Y3371" s="839" t="s">
        <v>98</v>
      </c>
      <c r="Z3371" s="840">
        <f t="shared" si="68"/>
        <v>0.93319999999996328</v>
      </c>
    </row>
    <row r="3372" spans="12:26" s="292" customFormat="1" x14ac:dyDescent="0.2">
      <c r="L3372" s="279"/>
      <c r="M3372" s="279"/>
      <c r="N3372" s="279"/>
      <c r="O3372" s="279"/>
      <c r="P3372" s="838"/>
      <c r="Q3372" s="838"/>
      <c r="R3372" s="838"/>
      <c r="S3372" s="838"/>
      <c r="U3372" s="371"/>
      <c r="Y3372" s="839" t="s">
        <v>98</v>
      </c>
      <c r="Z3372" s="840">
        <f t="shared" si="68"/>
        <v>0.93329999999996327</v>
      </c>
    </row>
    <row r="3373" spans="12:26" s="292" customFormat="1" x14ac:dyDescent="0.2">
      <c r="L3373" s="279"/>
      <c r="M3373" s="279"/>
      <c r="N3373" s="279"/>
      <c r="O3373" s="279"/>
      <c r="P3373" s="838"/>
      <c r="Q3373" s="838"/>
      <c r="R3373" s="838"/>
      <c r="S3373" s="838"/>
      <c r="U3373" s="371"/>
      <c r="Y3373" s="839" t="s">
        <v>98</v>
      </c>
      <c r="Z3373" s="840">
        <f t="shared" si="68"/>
        <v>0.93339999999996326</v>
      </c>
    </row>
    <row r="3374" spans="12:26" s="292" customFormat="1" x14ac:dyDescent="0.2">
      <c r="L3374" s="279"/>
      <c r="M3374" s="279"/>
      <c r="N3374" s="279"/>
      <c r="O3374" s="279"/>
      <c r="P3374" s="838"/>
      <c r="Q3374" s="838"/>
      <c r="R3374" s="838"/>
      <c r="S3374" s="838"/>
      <c r="U3374" s="371"/>
      <c r="Y3374" s="839" t="s">
        <v>98</v>
      </c>
      <c r="Z3374" s="840">
        <f t="shared" si="68"/>
        <v>0.93349999999996325</v>
      </c>
    </row>
    <row r="3375" spans="12:26" s="292" customFormat="1" x14ac:dyDescent="0.2">
      <c r="L3375" s="279"/>
      <c r="M3375" s="279"/>
      <c r="N3375" s="279"/>
      <c r="O3375" s="279"/>
      <c r="P3375" s="838"/>
      <c r="Q3375" s="838"/>
      <c r="R3375" s="838"/>
      <c r="S3375" s="838"/>
      <c r="U3375" s="371"/>
      <c r="Y3375" s="839" t="s">
        <v>98</v>
      </c>
      <c r="Z3375" s="840">
        <f t="shared" si="68"/>
        <v>0.93359999999996324</v>
      </c>
    </row>
    <row r="3376" spans="12:26" s="292" customFormat="1" x14ac:dyDescent="0.2">
      <c r="L3376" s="279"/>
      <c r="M3376" s="279"/>
      <c r="N3376" s="279"/>
      <c r="O3376" s="279"/>
      <c r="P3376" s="838"/>
      <c r="Q3376" s="838"/>
      <c r="R3376" s="838"/>
      <c r="S3376" s="838"/>
      <c r="U3376" s="371"/>
      <c r="Y3376" s="839" t="s">
        <v>98</v>
      </c>
      <c r="Z3376" s="840">
        <f t="shared" si="68"/>
        <v>0.93369999999996323</v>
      </c>
    </row>
    <row r="3377" spans="12:26" s="292" customFormat="1" x14ac:dyDescent="0.2">
      <c r="L3377" s="279"/>
      <c r="M3377" s="279"/>
      <c r="N3377" s="279"/>
      <c r="O3377" s="279"/>
      <c r="P3377" s="838"/>
      <c r="Q3377" s="838"/>
      <c r="R3377" s="838"/>
      <c r="S3377" s="838"/>
      <c r="U3377" s="371"/>
      <c r="Y3377" s="839" t="s">
        <v>98</v>
      </c>
      <c r="Z3377" s="840">
        <f t="shared" si="68"/>
        <v>0.93379999999996322</v>
      </c>
    </row>
    <row r="3378" spans="12:26" s="292" customFormat="1" x14ac:dyDescent="0.2">
      <c r="L3378" s="279"/>
      <c r="M3378" s="279"/>
      <c r="N3378" s="279"/>
      <c r="O3378" s="279"/>
      <c r="P3378" s="838"/>
      <c r="Q3378" s="838"/>
      <c r="R3378" s="838"/>
      <c r="S3378" s="838"/>
      <c r="U3378" s="371"/>
      <c r="Y3378" s="839" t="s">
        <v>98</v>
      </c>
      <c r="Z3378" s="840">
        <f t="shared" si="68"/>
        <v>0.9338999999999632</v>
      </c>
    </row>
    <row r="3379" spans="12:26" s="292" customFormat="1" x14ac:dyDescent="0.2">
      <c r="L3379" s="279"/>
      <c r="M3379" s="279"/>
      <c r="N3379" s="279"/>
      <c r="O3379" s="279"/>
      <c r="P3379" s="838"/>
      <c r="Q3379" s="838"/>
      <c r="R3379" s="838"/>
      <c r="S3379" s="838"/>
      <c r="U3379" s="371"/>
      <c r="Y3379" s="839" t="s">
        <v>98</v>
      </c>
      <c r="Z3379" s="840">
        <f t="shared" si="68"/>
        <v>0.93399999999996319</v>
      </c>
    </row>
    <row r="3380" spans="12:26" s="292" customFormat="1" x14ac:dyDescent="0.2">
      <c r="L3380" s="279"/>
      <c r="M3380" s="279"/>
      <c r="N3380" s="279"/>
      <c r="O3380" s="279"/>
      <c r="P3380" s="838"/>
      <c r="Q3380" s="838"/>
      <c r="R3380" s="838"/>
      <c r="S3380" s="838"/>
      <c r="U3380" s="371"/>
      <c r="Y3380" s="839" t="s">
        <v>98</v>
      </c>
      <c r="Z3380" s="840">
        <f t="shared" si="68"/>
        <v>0.93409999999996318</v>
      </c>
    </row>
    <row r="3381" spans="12:26" s="292" customFormat="1" x14ac:dyDescent="0.2">
      <c r="L3381" s="279"/>
      <c r="M3381" s="279"/>
      <c r="N3381" s="279"/>
      <c r="O3381" s="279"/>
      <c r="P3381" s="838"/>
      <c r="Q3381" s="838"/>
      <c r="R3381" s="838"/>
      <c r="S3381" s="838"/>
      <c r="U3381" s="371"/>
      <c r="Y3381" s="839" t="s">
        <v>98</v>
      </c>
      <c r="Z3381" s="840">
        <f t="shared" si="68"/>
        <v>0.93419999999996317</v>
      </c>
    </row>
    <row r="3382" spans="12:26" s="292" customFormat="1" x14ac:dyDescent="0.2">
      <c r="L3382" s="279"/>
      <c r="M3382" s="279"/>
      <c r="N3382" s="279"/>
      <c r="O3382" s="279"/>
      <c r="P3382" s="838"/>
      <c r="Q3382" s="838"/>
      <c r="R3382" s="838"/>
      <c r="S3382" s="838"/>
      <c r="U3382" s="371"/>
      <c r="Y3382" s="839" t="s">
        <v>98</v>
      </c>
      <c r="Z3382" s="840">
        <f t="shared" si="68"/>
        <v>0.93429999999996316</v>
      </c>
    </row>
    <row r="3383" spans="12:26" s="292" customFormat="1" x14ac:dyDescent="0.2">
      <c r="L3383" s="279"/>
      <c r="M3383" s="279"/>
      <c r="N3383" s="279"/>
      <c r="O3383" s="279"/>
      <c r="P3383" s="838"/>
      <c r="Q3383" s="838"/>
      <c r="R3383" s="838"/>
      <c r="S3383" s="838"/>
      <c r="U3383" s="371"/>
      <c r="Y3383" s="839" t="s">
        <v>98</v>
      </c>
      <c r="Z3383" s="840">
        <f t="shared" si="68"/>
        <v>0.93439999999996315</v>
      </c>
    </row>
    <row r="3384" spans="12:26" s="292" customFormat="1" x14ac:dyDescent="0.2">
      <c r="L3384" s="279"/>
      <c r="M3384" s="279"/>
      <c r="N3384" s="279"/>
      <c r="O3384" s="279"/>
      <c r="P3384" s="838"/>
      <c r="Q3384" s="838"/>
      <c r="R3384" s="838"/>
      <c r="S3384" s="838"/>
      <c r="U3384" s="371"/>
      <c r="Y3384" s="839" t="s">
        <v>98</v>
      </c>
      <c r="Z3384" s="840">
        <f t="shared" si="68"/>
        <v>0.93449999999996314</v>
      </c>
    </row>
    <row r="3385" spans="12:26" s="292" customFormat="1" x14ac:dyDescent="0.2">
      <c r="L3385" s="279"/>
      <c r="M3385" s="279"/>
      <c r="N3385" s="279"/>
      <c r="O3385" s="279"/>
      <c r="P3385" s="838"/>
      <c r="Q3385" s="838"/>
      <c r="R3385" s="838"/>
      <c r="S3385" s="838"/>
      <c r="U3385" s="371"/>
      <c r="Y3385" s="839" t="s">
        <v>98</v>
      </c>
      <c r="Z3385" s="840">
        <f t="shared" si="68"/>
        <v>0.93459999999996313</v>
      </c>
    </row>
    <row r="3386" spans="12:26" s="292" customFormat="1" x14ac:dyDescent="0.2">
      <c r="L3386" s="279"/>
      <c r="M3386" s="279"/>
      <c r="N3386" s="279"/>
      <c r="O3386" s="279"/>
      <c r="P3386" s="838"/>
      <c r="Q3386" s="838"/>
      <c r="R3386" s="838"/>
      <c r="S3386" s="838"/>
      <c r="U3386" s="371"/>
      <c r="Y3386" s="839" t="s">
        <v>98</v>
      </c>
      <c r="Z3386" s="840">
        <f t="shared" si="68"/>
        <v>0.93469999999996312</v>
      </c>
    </row>
    <row r="3387" spans="12:26" s="292" customFormat="1" x14ac:dyDescent="0.2">
      <c r="L3387" s="279"/>
      <c r="M3387" s="279"/>
      <c r="N3387" s="279"/>
      <c r="O3387" s="279"/>
      <c r="P3387" s="838"/>
      <c r="Q3387" s="838"/>
      <c r="R3387" s="838"/>
      <c r="S3387" s="838"/>
      <c r="U3387" s="371"/>
      <c r="Y3387" s="839" t="s">
        <v>98</v>
      </c>
      <c r="Z3387" s="840">
        <f t="shared" si="68"/>
        <v>0.9347999999999631</v>
      </c>
    </row>
    <row r="3388" spans="12:26" s="292" customFormat="1" x14ac:dyDescent="0.2">
      <c r="L3388" s="279"/>
      <c r="M3388" s="279"/>
      <c r="N3388" s="279"/>
      <c r="O3388" s="279"/>
      <c r="P3388" s="838"/>
      <c r="Q3388" s="838"/>
      <c r="R3388" s="838"/>
      <c r="S3388" s="838"/>
      <c r="U3388" s="371"/>
      <c r="Y3388" s="839" t="s">
        <v>98</v>
      </c>
      <c r="Z3388" s="840">
        <f t="shared" si="68"/>
        <v>0.93489999999996309</v>
      </c>
    </row>
    <row r="3389" spans="12:26" s="292" customFormat="1" x14ac:dyDescent="0.2">
      <c r="L3389" s="279"/>
      <c r="M3389" s="279"/>
      <c r="N3389" s="279"/>
      <c r="O3389" s="279"/>
      <c r="P3389" s="838"/>
      <c r="Q3389" s="838"/>
      <c r="R3389" s="838"/>
      <c r="S3389" s="838"/>
      <c r="U3389" s="371"/>
      <c r="Y3389" s="839" t="s">
        <v>98</v>
      </c>
      <c r="Z3389" s="840">
        <f t="shared" si="68"/>
        <v>0.93499999999996308</v>
      </c>
    </row>
    <row r="3390" spans="12:26" s="292" customFormat="1" x14ac:dyDescent="0.2">
      <c r="L3390" s="279"/>
      <c r="M3390" s="279"/>
      <c r="N3390" s="279"/>
      <c r="O3390" s="279"/>
      <c r="P3390" s="838"/>
      <c r="Q3390" s="838"/>
      <c r="R3390" s="838"/>
      <c r="S3390" s="838"/>
      <c r="U3390" s="371"/>
      <c r="Y3390" s="839" t="s">
        <v>98</v>
      </c>
      <c r="Z3390" s="840">
        <f t="shared" si="68"/>
        <v>0.93509999999996307</v>
      </c>
    </row>
    <row r="3391" spans="12:26" s="292" customFormat="1" x14ac:dyDescent="0.2">
      <c r="L3391" s="279"/>
      <c r="M3391" s="279"/>
      <c r="N3391" s="279"/>
      <c r="O3391" s="279"/>
      <c r="P3391" s="838"/>
      <c r="Q3391" s="838"/>
      <c r="R3391" s="838"/>
      <c r="S3391" s="838"/>
      <c r="U3391" s="371"/>
      <c r="Y3391" s="839" t="s">
        <v>98</v>
      </c>
      <c r="Z3391" s="840">
        <f t="shared" si="68"/>
        <v>0.93519999999996306</v>
      </c>
    </row>
    <row r="3392" spans="12:26" s="292" customFormat="1" x14ac:dyDescent="0.2">
      <c r="L3392" s="279"/>
      <c r="M3392" s="279"/>
      <c r="N3392" s="279"/>
      <c r="O3392" s="279"/>
      <c r="P3392" s="838"/>
      <c r="Q3392" s="838"/>
      <c r="R3392" s="838"/>
      <c r="S3392" s="838"/>
      <c r="U3392" s="371"/>
      <c r="Y3392" s="839" t="s">
        <v>98</v>
      </c>
      <c r="Z3392" s="840">
        <f t="shared" si="68"/>
        <v>0.93529999999996305</v>
      </c>
    </row>
    <row r="3393" spans="12:26" s="292" customFormat="1" x14ac:dyDescent="0.2">
      <c r="L3393" s="279"/>
      <c r="M3393" s="279"/>
      <c r="N3393" s="279"/>
      <c r="O3393" s="279"/>
      <c r="P3393" s="838"/>
      <c r="Q3393" s="838"/>
      <c r="R3393" s="838"/>
      <c r="S3393" s="838"/>
      <c r="U3393" s="371"/>
      <c r="Y3393" s="839" t="s">
        <v>98</v>
      </c>
      <c r="Z3393" s="840">
        <f t="shared" si="68"/>
        <v>0.93539999999996304</v>
      </c>
    </row>
    <row r="3394" spans="12:26" s="292" customFormat="1" x14ac:dyDescent="0.2">
      <c r="L3394" s="279"/>
      <c r="M3394" s="279"/>
      <c r="N3394" s="279"/>
      <c r="O3394" s="279"/>
      <c r="P3394" s="838"/>
      <c r="Q3394" s="838"/>
      <c r="R3394" s="838"/>
      <c r="S3394" s="838"/>
      <c r="U3394" s="371"/>
      <c r="Y3394" s="839" t="s">
        <v>98</v>
      </c>
      <c r="Z3394" s="840">
        <f t="shared" si="68"/>
        <v>0.93549999999996303</v>
      </c>
    </row>
    <row r="3395" spans="12:26" s="292" customFormat="1" x14ac:dyDescent="0.2">
      <c r="L3395" s="279"/>
      <c r="M3395" s="279"/>
      <c r="N3395" s="279"/>
      <c r="O3395" s="279"/>
      <c r="P3395" s="838"/>
      <c r="Q3395" s="838"/>
      <c r="R3395" s="838"/>
      <c r="S3395" s="838"/>
      <c r="U3395" s="371"/>
      <c r="Y3395" s="839" t="s">
        <v>98</v>
      </c>
      <c r="Z3395" s="840">
        <f t="shared" si="68"/>
        <v>0.93559999999996302</v>
      </c>
    </row>
    <row r="3396" spans="12:26" s="292" customFormat="1" x14ac:dyDescent="0.2">
      <c r="L3396" s="279"/>
      <c r="M3396" s="279"/>
      <c r="N3396" s="279"/>
      <c r="O3396" s="279"/>
      <c r="P3396" s="838"/>
      <c r="Q3396" s="838"/>
      <c r="R3396" s="838"/>
      <c r="S3396" s="838"/>
      <c r="U3396" s="371"/>
      <c r="Y3396" s="839" t="s">
        <v>98</v>
      </c>
      <c r="Z3396" s="840">
        <f t="shared" si="68"/>
        <v>0.93569999999996301</v>
      </c>
    </row>
    <row r="3397" spans="12:26" s="292" customFormat="1" x14ac:dyDescent="0.2">
      <c r="L3397" s="279"/>
      <c r="M3397" s="279"/>
      <c r="N3397" s="279"/>
      <c r="O3397" s="279"/>
      <c r="P3397" s="838"/>
      <c r="Q3397" s="838"/>
      <c r="R3397" s="838"/>
      <c r="S3397" s="838"/>
      <c r="U3397" s="371"/>
      <c r="Y3397" s="839" t="s">
        <v>98</v>
      </c>
      <c r="Z3397" s="840">
        <f t="shared" si="68"/>
        <v>0.93579999999996299</v>
      </c>
    </row>
    <row r="3398" spans="12:26" s="292" customFormat="1" x14ac:dyDescent="0.2">
      <c r="L3398" s="279"/>
      <c r="M3398" s="279"/>
      <c r="N3398" s="279"/>
      <c r="O3398" s="279"/>
      <c r="P3398" s="838"/>
      <c r="Q3398" s="838"/>
      <c r="R3398" s="838"/>
      <c r="S3398" s="838"/>
      <c r="U3398" s="371"/>
      <c r="Y3398" s="839" t="s">
        <v>98</v>
      </c>
      <c r="Z3398" s="840">
        <f t="shared" si="68"/>
        <v>0.93589999999996298</v>
      </c>
    </row>
    <row r="3399" spans="12:26" s="292" customFormat="1" x14ac:dyDescent="0.2">
      <c r="L3399" s="279"/>
      <c r="M3399" s="279"/>
      <c r="N3399" s="279"/>
      <c r="O3399" s="279"/>
      <c r="P3399" s="838"/>
      <c r="Q3399" s="838"/>
      <c r="R3399" s="838"/>
      <c r="S3399" s="838"/>
      <c r="U3399" s="371"/>
      <c r="Y3399" s="839" t="s">
        <v>98</v>
      </c>
      <c r="Z3399" s="840">
        <f t="shared" si="68"/>
        <v>0.93599999999996297</v>
      </c>
    </row>
    <row r="3400" spans="12:26" s="292" customFormat="1" x14ac:dyDescent="0.2">
      <c r="L3400" s="279"/>
      <c r="M3400" s="279"/>
      <c r="N3400" s="279"/>
      <c r="O3400" s="279"/>
      <c r="P3400" s="838"/>
      <c r="Q3400" s="838"/>
      <c r="R3400" s="838"/>
      <c r="S3400" s="838"/>
      <c r="U3400" s="371"/>
      <c r="Y3400" s="839" t="s">
        <v>98</v>
      </c>
      <c r="Z3400" s="840">
        <f t="shared" si="68"/>
        <v>0.93609999999996296</v>
      </c>
    </row>
    <row r="3401" spans="12:26" s="292" customFormat="1" x14ac:dyDescent="0.2">
      <c r="L3401" s="279"/>
      <c r="M3401" s="279"/>
      <c r="N3401" s="279"/>
      <c r="O3401" s="279"/>
      <c r="P3401" s="838"/>
      <c r="Q3401" s="838"/>
      <c r="R3401" s="838"/>
      <c r="S3401" s="838"/>
      <c r="U3401" s="371"/>
      <c r="Y3401" s="839" t="s">
        <v>98</v>
      </c>
      <c r="Z3401" s="840">
        <f t="shared" si="68"/>
        <v>0.93619999999996295</v>
      </c>
    </row>
    <row r="3402" spans="12:26" s="292" customFormat="1" x14ac:dyDescent="0.2">
      <c r="L3402" s="279"/>
      <c r="M3402" s="279"/>
      <c r="N3402" s="279"/>
      <c r="O3402" s="279"/>
      <c r="P3402" s="838"/>
      <c r="Q3402" s="838"/>
      <c r="R3402" s="838"/>
      <c r="S3402" s="838"/>
      <c r="U3402" s="371"/>
      <c r="Y3402" s="839" t="s">
        <v>98</v>
      </c>
      <c r="Z3402" s="840">
        <f t="shared" si="68"/>
        <v>0.93629999999996294</v>
      </c>
    </row>
    <row r="3403" spans="12:26" s="292" customFormat="1" x14ac:dyDescent="0.2">
      <c r="L3403" s="279"/>
      <c r="M3403" s="279"/>
      <c r="N3403" s="279"/>
      <c r="O3403" s="279"/>
      <c r="P3403" s="838"/>
      <c r="Q3403" s="838"/>
      <c r="R3403" s="838"/>
      <c r="S3403" s="838"/>
      <c r="U3403" s="371"/>
      <c r="Y3403" s="839" t="s">
        <v>98</v>
      </c>
      <c r="Z3403" s="840">
        <f t="shared" si="68"/>
        <v>0.93639999999996293</v>
      </c>
    </row>
    <row r="3404" spans="12:26" s="292" customFormat="1" x14ac:dyDescent="0.2">
      <c r="L3404" s="279"/>
      <c r="M3404" s="279"/>
      <c r="N3404" s="279"/>
      <c r="O3404" s="279"/>
      <c r="P3404" s="838"/>
      <c r="Q3404" s="838"/>
      <c r="R3404" s="838"/>
      <c r="S3404" s="838"/>
      <c r="U3404" s="371"/>
      <c r="Y3404" s="839" t="s">
        <v>98</v>
      </c>
      <c r="Z3404" s="840">
        <f t="shared" si="68"/>
        <v>0.93649999999996292</v>
      </c>
    </row>
    <row r="3405" spans="12:26" s="292" customFormat="1" x14ac:dyDescent="0.2">
      <c r="L3405" s="279"/>
      <c r="M3405" s="279"/>
      <c r="N3405" s="279"/>
      <c r="O3405" s="279"/>
      <c r="P3405" s="838"/>
      <c r="Q3405" s="838"/>
      <c r="R3405" s="838"/>
      <c r="S3405" s="838"/>
      <c r="U3405" s="371"/>
      <c r="Y3405" s="839" t="s">
        <v>98</v>
      </c>
      <c r="Z3405" s="840">
        <f t="shared" si="68"/>
        <v>0.93659999999996291</v>
      </c>
    </row>
    <row r="3406" spans="12:26" s="292" customFormat="1" x14ac:dyDescent="0.2">
      <c r="L3406" s="279"/>
      <c r="M3406" s="279"/>
      <c r="N3406" s="279"/>
      <c r="O3406" s="279"/>
      <c r="P3406" s="838"/>
      <c r="Q3406" s="838"/>
      <c r="R3406" s="838"/>
      <c r="S3406" s="838"/>
      <c r="U3406" s="371"/>
      <c r="Y3406" s="839" t="s">
        <v>98</v>
      </c>
      <c r="Z3406" s="840">
        <f t="shared" si="68"/>
        <v>0.9366999999999629</v>
      </c>
    </row>
    <row r="3407" spans="12:26" s="292" customFormat="1" x14ac:dyDescent="0.2">
      <c r="L3407" s="279"/>
      <c r="M3407" s="279"/>
      <c r="N3407" s="279"/>
      <c r="O3407" s="279"/>
      <c r="P3407" s="838"/>
      <c r="Q3407" s="838"/>
      <c r="R3407" s="838"/>
      <c r="S3407" s="838"/>
      <c r="U3407" s="371"/>
      <c r="Y3407" s="839" t="s">
        <v>98</v>
      </c>
      <c r="Z3407" s="840">
        <f t="shared" si="68"/>
        <v>0.93679999999996288</v>
      </c>
    </row>
    <row r="3408" spans="12:26" s="292" customFormat="1" x14ac:dyDescent="0.2">
      <c r="L3408" s="279"/>
      <c r="M3408" s="279"/>
      <c r="N3408" s="279"/>
      <c r="O3408" s="279"/>
      <c r="P3408" s="838"/>
      <c r="Q3408" s="838"/>
      <c r="R3408" s="838"/>
      <c r="S3408" s="838"/>
      <c r="U3408" s="371"/>
      <c r="Y3408" s="839" t="s">
        <v>98</v>
      </c>
      <c r="Z3408" s="840">
        <f t="shared" si="68"/>
        <v>0.93689999999996287</v>
      </c>
    </row>
    <row r="3409" spans="12:26" s="292" customFormat="1" x14ac:dyDescent="0.2">
      <c r="L3409" s="279"/>
      <c r="M3409" s="279"/>
      <c r="N3409" s="279"/>
      <c r="O3409" s="279"/>
      <c r="P3409" s="838"/>
      <c r="Q3409" s="838"/>
      <c r="R3409" s="838"/>
      <c r="S3409" s="838"/>
      <c r="U3409" s="371"/>
      <c r="Y3409" s="839" t="s">
        <v>98</v>
      </c>
      <c r="Z3409" s="840">
        <f t="shared" si="68"/>
        <v>0.93699999999996286</v>
      </c>
    </row>
    <row r="3410" spans="12:26" s="292" customFormat="1" x14ac:dyDescent="0.2">
      <c r="L3410" s="279"/>
      <c r="M3410" s="279"/>
      <c r="N3410" s="279"/>
      <c r="O3410" s="279"/>
      <c r="P3410" s="838"/>
      <c r="Q3410" s="838"/>
      <c r="R3410" s="838"/>
      <c r="S3410" s="838"/>
      <c r="U3410" s="371"/>
      <c r="Y3410" s="839" t="s">
        <v>98</v>
      </c>
      <c r="Z3410" s="840">
        <f t="shared" si="68"/>
        <v>0.93709999999996285</v>
      </c>
    </row>
    <row r="3411" spans="12:26" s="292" customFormat="1" x14ac:dyDescent="0.2">
      <c r="L3411" s="279"/>
      <c r="M3411" s="279"/>
      <c r="N3411" s="279"/>
      <c r="O3411" s="279"/>
      <c r="P3411" s="838"/>
      <c r="Q3411" s="838"/>
      <c r="R3411" s="838"/>
      <c r="S3411" s="838"/>
      <c r="U3411" s="371"/>
      <c r="Y3411" s="839" t="s">
        <v>98</v>
      </c>
      <c r="Z3411" s="840">
        <f t="shared" si="68"/>
        <v>0.93719999999996284</v>
      </c>
    </row>
    <row r="3412" spans="12:26" s="292" customFormat="1" x14ac:dyDescent="0.2">
      <c r="L3412" s="279"/>
      <c r="M3412" s="279"/>
      <c r="N3412" s="279"/>
      <c r="O3412" s="279"/>
      <c r="P3412" s="838"/>
      <c r="Q3412" s="838"/>
      <c r="R3412" s="838"/>
      <c r="S3412" s="838"/>
      <c r="U3412" s="371"/>
      <c r="Y3412" s="839" t="s">
        <v>98</v>
      </c>
      <c r="Z3412" s="840">
        <f t="shared" si="68"/>
        <v>0.93729999999996283</v>
      </c>
    </row>
    <row r="3413" spans="12:26" s="292" customFormat="1" x14ac:dyDescent="0.2">
      <c r="L3413" s="279"/>
      <c r="M3413" s="279"/>
      <c r="N3413" s="279"/>
      <c r="O3413" s="279"/>
      <c r="P3413" s="838"/>
      <c r="Q3413" s="838"/>
      <c r="R3413" s="838"/>
      <c r="S3413" s="838"/>
      <c r="U3413" s="371"/>
      <c r="Y3413" s="839" t="s">
        <v>98</v>
      </c>
      <c r="Z3413" s="840">
        <f t="shared" si="68"/>
        <v>0.93739999999996282</v>
      </c>
    </row>
    <row r="3414" spans="12:26" s="292" customFormat="1" x14ac:dyDescent="0.2">
      <c r="L3414" s="279"/>
      <c r="M3414" s="279"/>
      <c r="N3414" s="279"/>
      <c r="O3414" s="279"/>
      <c r="P3414" s="838"/>
      <c r="Q3414" s="838"/>
      <c r="R3414" s="838"/>
      <c r="S3414" s="838"/>
      <c r="U3414" s="371"/>
      <c r="Y3414" s="839" t="s">
        <v>98</v>
      </c>
      <c r="Z3414" s="840">
        <f t="shared" si="68"/>
        <v>0.93749999999996281</v>
      </c>
    </row>
    <row r="3415" spans="12:26" s="292" customFormat="1" x14ac:dyDescent="0.2">
      <c r="L3415" s="279"/>
      <c r="M3415" s="279"/>
      <c r="N3415" s="279"/>
      <c r="O3415" s="279"/>
      <c r="P3415" s="838"/>
      <c r="Q3415" s="838"/>
      <c r="R3415" s="838"/>
      <c r="S3415" s="838"/>
      <c r="U3415" s="371"/>
      <c r="Y3415" s="839" t="s">
        <v>98</v>
      </c>
      <c r="Z3415" s="840">
        <f t="shared" si="68"/>
        <v>0.9375999999999628</v>
      </c>
    </row>
    <row r="3416" spans="12:26" s="292" customFormat="1" x14ac:dyDescent="0.2">
      <c r="L3416" s="279"/>
      <c r="M3416" s="279"/>
      <c r="N3416" s="279"/>
      <c r="O3416" s="279"/>
      <c r="P3416" s="838"/>
      <c r="Q3416" s="838"/>
      <c r="R3416" s="838"/>
      <c r="S3416" s="838"/>
      <c r="U3416" s="371"/>
      <c r="Y3416" s="839" t="s">
        <v>98</v>
      </c>
      <c r="Z3416" s="840">
        <f t="shared" si="68"/>
        <v>0.93769999999996279</v>
      </c>
    </row>
    <row r="3417" spans="12:26" s="292" customFormat="1" x14ac:dyDescent="0.2">
      <c r="L3417" s="279"/>
      <c r="M3417" s="279"/>
      <c r="N3417" s="279"/>
      <c r="O3417" s="279"/>
      <c r="P3417" s="838"/>
      <c r="Q3417" s="838"/>
      <c r="R3417" s="838"/>
      <c r="S3417" s="838"/>
      <c r="U3417" s="371"/>
      <c r="Y3417" s="839" t="s">
        <v>98</v>
      </c>
      <c r="Z3417" s="840">
        <f t="shared" si="68"/>
        <v>0.93779999999996277</v>
      </c>
    </row>
    <row r="3418" spans="12:26" s="292" customFormat="1" x14ac:dyDescent="0.2">
      <c r="L3418" s="279"/>
      <c r="M3418" s="279"/>
      <c r="N3418" s="279"/>
      <c r="O3418" s="279"/>
      <c r="P3418" s="838"/>
      <c r="Q3418" s="838"/>
      <c r="R3418" s="838"/>
      <c r="S3418" s="838"/>
      <c r="U3418" s="371"/>
      <c r="Y3418" s="839" t="s">
        <v>98</v>
      </c>
      <c r="Z3418" s="840">
        <f t="shared" si="68"/>
        <v>0.93789999999996276</v>
      </c>
    </row>
    <row r="3419" spans="12:26" s="292" customFormat="1" x14ac:dyDescent="0.2">
      <c r="L3419" s="279"/>
      <c r="M3419" s="279"/>
      <c r="N3419" s="279"/>
      <c r="O3419" s="279"/>
      <c r="P3419" s="838"/>
      <c r="Q3419" s="838"/>
      <c r="R3419" s="838"/>
      <c r="S3419" s="838"/>
      <c r="U3419" s="371"/>
      <c r="Y3419" s="839" t="s">
        <v>98</v>
      </c>
      <c r="Z3419" s="840">
        <f t="shared" si="68"/>
        <v>0.93799999999996275</v>
      </c>
    </row>
    <row r="3420" spans="12:26" s="292" customFormat="1" x14ac:dyDescent="0.2">
      <c r="L3420" s="279"/>
      <c r="M3420" s="279"/>
      <c r="N3420" s="279"/>
      <c r="O3420" s="279"/>
      <c r="P3420" s="838"/>
      <c r="Q3420" s="838"/>
      <c r="R3420" s="838"/>
      <c r="S3420" s="838"/>
      <c r="U3420" s="371"/>
      <c r="Y3420" s="839" t="s">
        <v>98</v>
      </c>
      <c r="Z3420" s="840">
        <f t="shared" si="68"/>
        <v>0.93809999999996274</v>
      </c>
    </row>
    <row r="3421" spans="12:26" s="292" customFormat="1" x14ac:dyDescent="0.2">
      <c r="L3421" s="279"/>
      <c r="M3421" s="279"/>
      <c r="N3421" s="279"/>
      <c r="O3421" s="279"/>
      <c r="P3421" s="838"/>
      <c r="Q3421" s="838"/>
      <c r="R3421" s="838"/>
      <c r="S3421" s="838"/>
      <c r="U3421" s="371"/>
      <c r="Y3421" s="839" t="s">
        <v>98</v>
      </c>
      <c r="Z3421" s="840">
        <f t="shared" si="68"/>
        <v>0.93819999999996273</v>
      </c>
    </row>
    <row r="3422" spans="12:26" s="292" customFormat="1" x14ac:dyDescent="0.2">
      <c r="L3422" s="279"/>
      <c r="M3422" s="279"/>
      <c r="N3422" s="279"/>
      <c r="O3422" s="279"/>
      <c r="P3422" s="838"/>
      <c r="Q3422" s="838"/>
      <c r="R3422" s="838"/>
      <c r="S3422" s="838"/>
      <c r="U3422" s="371"/>
      <c r="Y3422" s="839" t="s">
        <v>98</v>
      </c>
      <c r="Z3422" s="840">
        <f t="shared" si="68"/>
        <v>0.93829999999996272</v>
      </c>
    </row>
    <row r="3423" spans="12:26" s="292" customFormat="1" x14ac:dyDescent="0.2">
      <c r="L3423" s="279"/>
      <c r="M3423" s="279"/>
      <c r="N3423" s="279"/>
      <c r="O3423" s="279"/>
      <c r="P3423" s="838"/>
      <c r="Q3423" s="838"/>
      <c r="R3423" s="838"/>
      <c r="S3423" s="838"/>
      <c r="U3423" s="371"/>
      <c r="Y3423" s="839" t="s">
        <v>98</v>
      </c>
      <c r="Z3423" s="840">
        <f t="shared" si="68"/>
        <v>0.93839999999996271</v>
      </c>
    </row>
    <row r="3424" spans="12:26" s="292" customFormat="1" x14ac:dyDescent="0.2">
      <c r="L3424" s="279"/>
      <c r="M3424" s="279"/>
      <c r="N3424" s="279"/>
      <c r="O3424" s="279"/>
      <c r="P3424" s="838"/>
      <c r="Q3424" s="838"/>
      <c r="R3424" s="838"/>
      <c r="S3424" s="838"/>
      <c r="U3424" s="371"/>
      <c r="Y3424" s="839" t="s">
        <v>98</v>
      </c>
      <c r="Z3424" s="840">
        <f t="shared" si="68"/>
        <v>0.9384999999999627</v>
      </c>
    </row>
    <row r="3425" spans="12:26" s="292" customFormat="1" x14ac:dyDescent="0.2">
      <c r="L3425" s="279"/>
      <c r="M3425" s="279"/>
      <c r="N3425" s="279"/>
      <c r="O3425" s="279"/>
      <c r="P3425" s="838"/>
      <c r="Q3425" s="838"/>
      <c r="R3425" s="838"/>
      <c r="S3425" s="838"/>
      <c r="U3425" s="371"/>
      <c r="Y3425" s="839" t="s">
        <v>98</v>
      </c>
      <c r="Z3425" s="840">
        <f t="shared" si="68"/>
        <v>0.93859999999996269</v>
      </c>
    </row>
    <row r="3426" spans="12:26" s="292" customFormat="1" x14ac:dyDescent="0.2">
      <c r="L3426" s="279"/>
      <c r="M3426" s="279"/>
      <c r="N3426" s="279"/>
      <c r="O3426" s="279"/>
      <c r="P3426" s="838"/>
      <c r="Q3426" s="838"/>
      <c r="R3426" s="838"/>
      <c r="S3426" s="838"/>
      <c r="U3426" s="371"/>
      <c r="Y3426" s="839" t="s">
        <v>98</v>
      </c>
      <c r="Z3426" s="840">
        <f t="shared" si="68"/>
        <v>0.93869999999996268</v>
      </c>
    </row>
    <row r="3427" spans="12:26" s="292" customFormat="1" x14ac:dyDescent="0.2">
      <c r="L3427" s="279"/>
      <c r="M3427" s="279"/>
      <c r="N3427" s="279"/>
      <c r="O3427" s="279"/>
      <c r="P3427" s="838"/>
      <c r="Q3427" s="838"/>
      <c r="R3427" s="838"/>
      <c r="S3427" s="838"/>
      <c r="U3427" s="371"/>
      <c r="Y3427" s="839" t="s">
        <v>98</v>
      </c>
      <c r="Z3427" s="840">
        <f t="shared" si="68"/>
        <v>0.93879999999996266</v>
      </c>
    </row>
    <row r="3428" spans="12:26" s="292" customFormat="1" x14ac:dyDescent="0.2">
      <c r="L3428" s="279"/>
      <c r="M3428" s="279"/>
      <c r="N3428" s="279"/>
      <c r="O3428" s="279"/>
      <c r="P3428" s="838"/>
      <c r="Q3428" s="838"/>
      <c r="R3428" s="838"/>
      <c r="S3428" s="838"/>
      <c r="U3428" s="371"/>
      <c r="Y3428" s="839" t="s">
        <v>98</v>
      </c>
      <c r="Z3428" s="840">
        <f t="shared" si="68"/>
        <v>0.93889999999996265</v>
      </c>
    </row>
    <row r="3429" spans="12:26" s="292" customFormat="1" x14ac:dyDescent="0.2">
      <c r="L3429" s="279"/>
      <c r="M3429" s="279"/>
      <c r="N3429" s="279"/>
      <c r="O3429" s="279"/>
      <c r="P3429" s="838"/>
      <c r="Q3429" s="838"/>
      <c r="R3429" s="838"/>
      <c r="S3429" s="838"/>
      <c r="U3429" s="371"/>
      <c r="Y3429" s="839" t="s">
        <v>98</v>
      </c>
      <c r="Z3429" s="840">
        <f t="shared" si="68"/>
        <v>0.93899999999996264</v>
      </c>
    </row>
    <row r="3430" spans="12:26" s="292" customFormat="1" x14ac:dyDescent="0.2">
      <c r="L3430" s="279"/>
      <c r="M3430" s="279"/>
      <c r="N3430" s="279"/>
      <c r="O3430" s="279"/>
      <c r="P3430" s="838"/>
      <c r="Q3430" s="838"/>
      <c r="R3430" s="838"/>
      <c r="S3430" s="838"/>
      <c r="U3430" s="371"/>
      <c r="Y3430" s="839" t="s">
        <v>98</v>
      </c>
      <c r="Z3430" s="840">
        <f t="shared" si="68"/>
        <v>0.93909999999996263</v>
      </c>
    </row>
    <row r="3431" spans="12:26" s="292" customFormat="1" x14ac:dyDescent="0.2">
      <c r="L3431" s="279"/>
      <c r="M3431" s="279"/>
      <c r="N3431" s="279"/>
      <c r="O3431" s="279"/>
      <c r="P3431" s="838"/>
      <c r="Q3431" s="838"/>
      <c r="R3431" s="838"/>
      <c r="S3431" s="838"/>
      <c r="U3431" s="371"/>
      <c r="Y3431" s="839" t="s">
        <v>98</v>
      </c>
      <c r="Z3431" s="840">
        <f t="shared" si="68"/>
        <v>0.93919999999996262</v>
      </c>
    </row>
    <row r="3432" spans="12:26" s="292" customFormat="1" x14ac:dyDescent="0.2">
      <c r="L3432" s="279"/>
      <c r="M3432" s="279"/>
      <c r="N3432" s="279"/>
      <c r="O3432" s="279"/>
      <c r="P3432" s="838"/>
      <c r="Q3432" s="838"/>
      <c r="R3432" s="838"/>
      <c r="S3432" s="838"/>
      <c r="U3432" s="371"/>
      <c r="Y3432" s="839" t="s">
        <v>98</v>
      </c>
      <c r="Z3432" s="840">
        <f t="shared" si="68"/>
        <v>0.93929999999996261</v>
      </c>
    </row>
    <row r="3433" spans="12:26" s="292" customFormat="1" x14ac:dyDescent="0.2">
      <c r="L3433" s="279"/>
      <c r="M3433" s="279"/>
      <c r="N3433" s="279"/>
      <c r="O3433" s="279"/>
      <c r="P3433" s="838"/>
      <c r="Q3433" s="838"/>
      <c r="R3433" s="838"/>
      <c r="S3433" s="838"/>
      <c r="U3433" s="371"/>
      <c r="Y3433" s="839" t="s">
        <v>98</v>
      </c>
      <c r="Z3433" s="840">
        <f t="shared" ref="Z3433:Z3496" si="69">SUM(Z3432+0.01%)</f>
        <v>0.9393999999999626</v>
      </c>
    </row>
    <row r="3434" spans="12:26" s="292" customFormat="1" x14ac:dyDescent="0.2">
      <c r="L3434" s="279"/>
      <c r="M3434" s="279"/>
      <c r="N3434" s="279"/>
      <c r="O3434" s="279"/>
      <c r="P3434" s="838"/>
      <c r="Q3434" s="838"/>
      <c r="R3434" s="838"/>
      <c r="S3434" s="838"/>
      <c r="U3434" s="371"/>
      <c r="Y3434" s="839" t="s">
        <v>98</v>
      </c>
      <c r="Z3434" s="840">
        <f t="shared" si="69"/>
        <v>0.93949999999996259</v>
      </c>
    </row>
    <row r="3435" spans="12:26" s="292" customFormat="1" x14ac:dyDescent="0.2">
      <c r="L3435" s="279"/>
      <c r="M3435" s="279"/>
      <c r="N3435" s="279"/>
      <c r="O3435" s="279"/>
      <c r="P3435" s="838"/>
      <c r="Q3435" s="838"/>
      <c r="R3435" s="838"/>
      <c r="S3435" s="838"/>
      <c r="U3435" s="371"/>
      <c r="Y3435" s="839" t="s">
        <v>98</v>
      </c>
      <c r="Z3435" s="840">
        <f t="shared" si="69"/>
        <v>0.93959999999996258</v>
      </c>
    </row>
    <row r="3436" spans="12:26" s="292" customFormat="1" x14ac:dyDescent="0.2">
      <c r="L3436" s="279"/>
      <c r="M3436" s="279"/>
      <c r="N3436" s="279"/>
      <c r="O3436" s="279"/>
      <c r="P3436" s="838"/>
      <c r="Q3436" s="838"/>
      <c r="R3436" s="838"/>
      <c r="S3436" s="838"/>
      <c r="U3436" s="371"/>
      <c r="Y3436" s="839" t="s">
        <v>98</v>
      </c>
      <c r="Z3436" s="840">
        <f t="shared" si="69"/>
        <v>0.93969999999996257</v>
      </c>
    </row>
    <row r="3437" spans="12:26" s="292" customFormat="1" x14ac:dyDescent="0.2">
      <c r="L3437" s="279"/>
      <c r="M3437" s="279"/>
      <c r="N3437" s="279"/>
      <c r="O3437" s="279"/>
      <c r="P3437" s="838"/>
      <c r="Q3437" s="838"/>
      <c r="R3437" s="838"/>
      <c r="S3437" s="838"/>
      <c r="U3437" s="371"/>
      <c r="Y3437" s="839" t="s">
        <v>98</v>
      </c>
      <c r="Z3437" s="840">
        <f t="shared" si="69"/>
        <v>0.93979999999996255</v>
      </c>
    </row>
    <row r="3438" spans="12:26" s="292" customFormat="1" x14ac:dyDescent="0.2">
      <c r="L3438" s="279"/>
      <c r="M3438" s="279"/>
      <c r="N3438" s="279"/>
      <c r="O3438" s="279"/>
      <c r="P3438" s="838"/>
      <c r="Q3438" s="838"/>
      <c r="R3438" s="838"/>
      <c r="S3438" s="838"/>
      <c r="U3438" s="371"/>
      <c r="Y3438" s="839" t="s">
        <v>98</v>
      </c>
      <c r="Z3438" s="840">
        <f t="shared" si="69"/>
        <v>0.93989999999996254</v>
      </c>
    </row>
    <row r="3439" spans="12:26" s="292" customFormat="1" x14ac:dyDescent="0.2">
      <c r="L3439" s="279"/>
      <c r="M3439" s="279"/>
      <c r="N3439" s="279"/>
      <c r="O3439" s="279"/>
      <c r="P3439" s="838"/>
      <c r="Q3439" s="838"/>
      <c r="R3439" s="838"/>
      <c r="S3439" s="838"/>
      <c r="U3439" s="371"/>
      <c r="Y3439" s="839" t="s">
        <v>98</v>
      </c>
      <c r="Z3439" s="840">
        <f t="shared" si="69"/>
        <v>0.93999999999996253</v>
      </c>
    </row>
    <row r="3440" spans="12:26" s="292" customFormat="1" x14ac:dyDescent="0.2">
      <c r="L3440" s="279"/>
      <c r="M3440" s="279"/>
      <c r="N3440" s="279"/>
      <c r="O3440" s="279"/>
      <c r="P3440" s="838"/>
      <c r="Q3440" s="838"/>
      <c r="R3440" s="838"/>
      <c r="S3440" s="838"/>
      <c r="U3440" s="371"/>
      <c r="Y3440" s="839" t="s">
        <v>98</v>
      </c>
      <c r="Z3440" s="840">
        <f t="shared" si="69"/>
        <v>0.94009999999996252</v>
      </c>
    </row>
    <row r="3441" spans="12:26" s="292" customFormat="1" x14ac:dyDescent="0.2">
      <c r="L3441" s="279"/>
      <c r="M3441" s="279"/>
      <c r="N3441" s="279"/>
      <c r="O3441" s="279"/>
      <c r="P3441" s="838"/>
      <c r="Q3441" s="838"/>
      <c r="R3441" s="838"/>
      <c r="S3441" s="838"/>
      <c r="U3441" s="371"/>
      <c r="Y3441" s="839" t="s">
        <v>98</v>
      </c>
      <c r="Z3441" s="840">
        <f t="shared" si="69"/>
        <v>0.94019999999996251</v>
      </c>
    </row>
    <row r="3442" spans="12:26" s="292" customFormat="1" x14ac:dyDescent="0.2">
      <c r="L3442" s="279"/>
      <c r="M3442" s="279"/>
      <c r="N3442" s="279"/>
      <c r="O3442" s="279"/>
      <c r="P3442" s="838"/>
      <c r="Q3442" s="838"/>
      <c r="R3442" s="838"/>
      <c r="S3442" s="838"/>
      <c r="U3442" s="371"/>
      <c r="Y3442" s="839" t="s">
        <v>98</v>
      </c>
      <c r="Z3442" s="840">
        <f t="shared" si="69"/>
        <v>0.9402999999999625</v>
      </c>
    </row>
    <row r="3443" spans="12:26" s="292" customFormat="1" x14ac:dyDescent="0.2">
      <c r="L3443" s="279"/>
      <c r="M3443" s="279"/>
      <c r="N3443" s="279"/>
      <c r="O3443" s="279"/>
      <c r="P3443" s="838"/>
      <c r="Q3443" s="838"/>
      <c r="R3443" s="838"/>
      <c r="S3443" s="838"/>
      <c r="U3443" s="371"/>
      <c r="Y3443" s="839" t="s">
        <v>98</v>
      </c>
      <c r="Z3443" s="840">
        <f t="shared" si="69"/>
        <v>0.94039999999996249</v>
      </c>
    </row>
    <row r="3444" spans="12:26" s="292" customFormat="1" x14ac:dyDescent="0.2">
      <c r="L3444" s="279"/>
      <c r="M3444" s="279"/>
      <c r="N3444" s="279"/>
      <c r="O3444" s="279"/>
      <c r="P3444" s="838"/>
      <c r="Q3444" s="838"/>
      <c r="R3444" s="838"/>
      <c r="S3444" s="838"/>
      <c r="U3444" s="371"/>
      <c r="Y3444" s="839" t="s">
        <v>98</v>
      </c>
      <c r="Z3444" s="840">
        <f t="shared" si="69"/>
        <v>0.94049999999996248</v>
      </c>
    </row>
    <row r="3445" spans="12:26" s="292" customFormat="1" x14ac:dyDescent="0.2">
      <c r="L3445" s="279"/>
      <c r="M3445" s="279"/>
      <c r="N3445" s="279"/>
      <c r="O3445" s="279"/>
      <c r="P3445" s="838"/>
      <c r="Q3445" s="838"/>
      <c r="R3445" s="838"/>
      <c r="S3445" s="838"/>
      <c r="U3445" s="371"/>
      <c r="Y3445" s="839" t="s">
        <v>98</v>
      </c>
      <c r="Z3445" s="840">
        <f t="shared" si="69"/>
        <v>0.94059999999996247</v>
      </c>
    </row>
    <row r="3446" spans="12:26" s="292" customFormat="1" x14ac:dyDescent="0.2">
      <c r="L3446" s="279"/>
      <c r="M3446" s="279"/>
      <c r="N3446" s="279"/>
      <c r="O3446" s="279"/>
      <c r="P3446" s="838"/>
      <c r="Q3446" s="838"/>
      <c r="R3446" s="838"/>
      <c r="S3446" s="838"/>
      <c r="U3446" s="371"/>
      <c r="Y3446" s="839" t="s">
        <v>98</v>
      </c>
      <c r="Z3446" s="840">
        <f t="shared" si="69"/>
        <v>0.94069999999996246</v>
      </c>
    </row>
    <row r="3447" spans="12:26" s="292" customFormat="1" x14ac:dyDescent="0.2">
      <c r="L3447" s="279"/>
      <c r="M3447" s="279"/>
      <c r="N3447" s="279"/>
      <c r="O3447" s="279"/>
      <c r="P3447" s="838"/>
      <c r="Q3447" s="838"/>
      <c r="R3447" s="838"/>
      <c r="S3447" s="838"/>
      <c r="U3447" s="371"/>
      <c r="Y3447" s="839" t="s">
        <v>98</v>
      </c>
      <c r="Z3447" s="840">
        <f t="shared" si="69"/>
        <v>0.94079999999996244</v>
      </c>
    </row>
    <row r="3448" spans="12:26" s="292" customFormat="1" x14ac:dyDescent="0.2">
      <c r="L3448" s="279"/>
      <c r="M3448" s="279"/>
      <c r="N3448" s="279"/>
      <c r="O3448" s="279"/>
      <c r="P3448" s="838"/>
      <c r="Q3448" s="838"/>
      <c r="R3448" s="838"/>
      <c r="S3448" s="838"/>
      <c r="U3448" s="371"/>
      <c r="Y3448" s="839" t="s">
        <v>98</v>
      </c>
      <c r="Z3448" s="840">
        <f t="shared" si="69"/>
        <v>0.94089999999996243</v>
      </c>
    </row>
    <row r="3449" spans="12:26" s="292" customFormat="1" x14ac:dyDescent="0.2">
      <c r="L3449" s="279"/>
      <c r="M3449" s="279"/>
      <c r="N3449" s="279"/>
      <c r="O3449" s="279"/>
      <c r="P3449" s="838"/>
      <c r="Q3449" s="838"/>
      <c r="R3449" s="838"/>
      <c r="S3449" s="838"/>
      <c r="U3449" s="371"/>
      <c r="Y3449" s="839" t="s">
        <v>98</v>
      </c>
      <c r="Z3449" s="840">
        <f t="shared" si="69"/>
        <v>0.94099999999996242</v>
      </c>
    </row>
    <row r="3450" spans="12:26" s="292" customFormat="1" x14ac:dyDescent="0.2">
      <c r="L3450" s="279"/>
      <c r="M3450" s="279"/>
      <c r="N3450" s="279"/>
      <c r="O3450" s="279"/>
      <c r="P3450" s="838"/>
      <c r="Q3450" s="838"/>
      <c r="R3450" s="838"/>
      <c r="S3450" s="838"/>
      <c r="U3450" s="371"/>
      <c r="Y3450" s="839" t="s">
        <v>98</v>
      </c>
      <c r="Z3450" s="840">
        <f t="shared" si="69"/>
        <v>0.94109999999996241</v>
      </c>
    </row>
    <row r="3451" spans="12:26" s="292" customFormat="1" x14ac:dyDescent="0.2">
      <c r="L3451" s="279"/>
      <c r="M3451" s="279"/>
      <c r="N3451" s="279"/>
      <c r="O3451" s="279"/>
      <c r="P3451" s="838"/>
      <c r="Q3451" s="838"/>
      <c r="R3451" s="838"/>
      <c r="S3451" s="838"/>
      <c r="U3451" s="371"/>
      <c r="Y3451" s="839" t="s">
        <v>98</v>
      </c>
      <c r="Z3451" s="840">
        <f t="shared" si="69"/>
        <v>0.9411999999999624</v>
      </c>
    </row>
    <row r="3452" spans="12:26" s="292" customFormat="1" x14ac:dyDescent="0.2">
      <c r="L3452" s="279"/>
      <c r="M3452" s="279"/>
      <c r="N3452" s="279"/>
      <c r="O3452" s="279"/>
      <c r="P3452" s="838"/>
      <c r="Q3452" s="838"/>
      <c r="R3452" s="838"/>
      <c r="S3452" s="838"/>
      <c r="U3452" s="371"/>
      <c r="Y3452" s="839" t="s">
        <v>98</v>
      </c>
      <c r="Z3452" s="840">
        <f t="shared" si="69"/>
        <v>0.94129999999996239</v>
      </c>
    </row>
    <row r="3453" spans="12:26" s="292" customFormat="1" x14ac:dyDescent="0.2">
      <c r="L3453" s="279"/>
      <c r="M3453" s="279"/>
      <c r="N3453" s="279"/>
      <c r="O3453" s="279"/>
      <c r="P3453" s="838"/>
      <c r="Q3453" s="838"/>
      <c r="R3453" s="838"/>
      <c r="S3453" s="838"/>
      <c r="U3453" s="371"/>
      <c r="Y3453" s="839" t="s">
        <v>98</v>
      </c>
      <c r="Z3453" s="840">
        <f t="shared" si="69"/>
        <v>0.94139999999996238</v>
      </c>
    </row>
    <row r="3454" spans="12:26" s="292" customFormat="1" x14ac:dyDescent="0.2">
      <c r="L3454" s="279"/>
      <c r="M3454" s="279"/>
      <c r="N3454" s="279"/>
      <c r="O3454" s="279"/>
      <c r="P3454" s="838"/>
      <c r="Q3454" s="838"/>
      <c r="R3454" s="838"/>
      <c r="S3454" s="838"/>
      <c r="U3454" s="371"/>
      <c r="Y3454" s="839" t="s">
        <v>98</v>
      </c>
      <c r="Z3454" s="840">
        <f t="shared" si="69"/>
        <v>0.94149999999996237</v>
      </c>
    </row>
    <row r="3455" spans="12:26" s="292" customFormat="1" x14ac:dyDescent="0.2">
      <c r="L3455" s="279"/>
      <c r="M3455" s="279"/>
      <c r="N3455" s="279"/>
      <c r="O3455" s="279"/>
      <c r="P3455" s="838"/>
      <c r="Q3455" s="838"/>
      <c r="R3455" s="838"/>
      <c r="S3455" s="838"/>
      <c r="U3455" s="371"/>
      <c r="Y3455" s="839" t="s">
        <v>98</v>
      </c>
      <c r="Z3455" s="840">
        <f t="shared" si="69"/>
        <v>0.94159999999996236</v>
      </c>
    </row>
    <row r="3456" spans="12:26" s="292" customFormat="1" x14ac:dyDescent="0.2">
      <c r="L3456" s="279"/>
      <c r="M3456" s="279"/>
      <c r="N3456" s="279"/>
      <c r="O3456" s="279"/>
      <c r="P3456" s="838"/>
      <c r="Q3456" s="838"/>
      <c r="R3456" s="838"/>
      <c r="S3456" s="838"/>
      <c r="U3456" s="371"/>
      <c r="Y3456" s="839" t="s">
        <v>98</v>
      </c>
      <c r="Z3456" s="840">
        <f t="shared" si="69"/>
        <v>0.94169999999996234</v>
      </c>
    </row>
    <row r="3457" spans="12:26" s="292" customFormat="1" x14ac:dyDescent="0.2">
      <c r="L3457" s="279"/>
      <c r="M3457" s="279"/>
      <c r="N3457" s="279"/>
      <c r="O3457" s="279"/>
      <c r="P3457" s="838"/>
      <c r="Q3457" s="838"/>
      <c r="R3457" s="838"/>
      <c r="S3457" s="838"/>
      <c r="U3457" s="371"/>
      <c r="Y3457" s="839" t="s">
        <v>98</v>
      </c>
      <c r="Z3457" s="840">
        <f t="shared" si="69"/>
        <v>0.94179999999996233</v>
      </c>
    </row>
    <row r="3458" spans="12:26" s="292" customFormat="1" x14ac:dyDescent="0.2">
      <c r="L3458" s="279"/>
      <c r="M3458" s="279"/>
      <c r="N3458" s="279"/>
      <c r="O3458" s="279"/>
      <c r="P3458" s="838"/>
      <c r="Q3458" s="838"/>
      <c r="R3458" s="838"/>
      <c r="S3458" s="838"/>
      <c r="U3458" s="371"/>
      <c r="Y3458" s="839" t="s">
        <v>98</v>
      </c>
      <c r="Z3458" s="840">
        <f t="shared" si="69"/>
        <v>0.94189999999996232</v>
      </c>
    </row>
    <row r="3459" spans="12:26" s="292" customFormat="1" x14ac:dyDescent="0.2">
      <c r="L3459" s="279"/>
      <c r="M3459" s="279"/>
      <c r="N3459" s="279"/>
      <c r="O3459" s="279"/>
      <c r="P3459" s="838"/>
      <c r="Q3459" s="838"/>
      <c r="R3459" s="838"/>
      <c r="S3459" s="838"/>
      <c r="U3459" s="371"/>
      <c r="Y3459" s="839" t="s">
        <v>98</v>
      </c>
      <c r="Z3459" s="840">
        <f t="shared" si="69"/>
        <v>0.94199999999996231</v>
      </c>
    </row>
    <row r="3460" spans="12:26" s="292" customFormat="1" x14ac:dyDescent="0.2">
      <c r="L3460" s="279"/>
      <c r="M3460" s="279"/>
      <c r="N3460" s="279"/>
      <c r="O3460" s="279"/>
      <c r="P3460" s="838"/>
      <c r="Q3460" s="838"/>
      <c r="R3460" s="838"/>
      <c r="S3460" s="838"/>
      <c r="U3460" s="371"/>
      <c r="Y3460" s="839" t="s">
        <v>98</v>
      </c>
      <c r="Z3460" s="840">
        <f t="shared" si="69"/>
        <v>0.9420999999999623</v>
      </c>
    </row>
    <row r="3461" spans="12:26" s="292" customFormat="1" x14ac:dyDescent="0.2">
      <c r="L3461" s="279"/>
      <c r="M3461" s="279"/>
      <c r="N3461" s="279"/>
      <c r="O3461" s="279"/>
      <c r="P3461" s="838"/>
      <c r="Q3461" s="838"/>
      <c r="R3461" s="838"/>
      <c r="S3461" s="838"/>
      <c r="U3461" s="371"/>
      <c r="Y3461" s="839" t="s">
        <v>98</v>
      </c>
      <c r="Z3461" s="840">
        <f t="shared" si="69"/>
        <v>0.94219999999996229</v>
      </c>
    </row>
    <row r="3462" spans="12:26" s="292" customFormat="1" x14ac:dyDescent="0.2">
      <c r="L3462" s="279"/>
      <c r="M3462" s="279"/>
      <c r="N3462" s="279"/>
      <c r="O3462" s="279"/>
      <c r="P3462" s="838"/>
      <c r="Q3462" s="838"/>
      <c r="R3462" s="838"/>
      <c r="S3462" s="838"/>
      <c r="U3462" s="371"/>
      <c r="Y3462" s="839" t="s">
        <v>98</v>
      </c>
      <c r="Z3462" s="840">
        <f t="shared" si="69"/>
        <v>0.94229999999996228</v>
      </c>
    </row>
    <row r="3463" spans="12:26" s="292" customFormat="1" x14ac:dyDescent="0.2">
      <c r="L3463" s="279"/>
      <c r="M3463" s="279"/>
      <c r="N3463" s="279"/>
      <c r="O3463" s="279"/>
      <c r="P3463" s="838"/>
      <c r="Q3463" s="838"/>
      <c r="R3463" s="838"/>
      <c r="S3463" s="838"/>
      <c r="U3463" s="371"/>
      <c r="Y3463" s="839" t="s">
        <v>98</v>
      </c>
      <c r="Z3463" s="840">
        <f t="shared" si="69"/>
        <v>0.94239999999996227</v>
      </c>
    </row>
    <row r="3464" spans="12:26" s="292" customFormat="1" x14ac:dyDescent="0.2">
      <c r="L3464" s="279"/>
      <c r="M3464" s="279"/>
      <c r="N3464" s="279"/>
      <c r="O3464" s="279"/>
      <c r="P3464" s="838"/>
      <c r="Q3464" s="838"/>
      <c r="R3464" s="838"/>
      <c r="S3464" s="838"/>
      <c r="U3464" s="371"/>
      <c r="Y3464" s="839" t="s">
        <v>98</v>
      </c>
      <c r="Z3464" s="840">
        <f t="shared" si="69"/>
        <v>0.94249999999996226</v>
      </c>
    </row>
    <row r="3465" spans="12:26" s="292" customFormat="1" x14ac:dyDescent="0.2">
      <c r="L3465" s="279"/>
      <c r="M3465" s="279"/>
      <c r="N3465" s="279"/>
      <c r="O3465" s="279"/>
      <c r="P3465" s="838"/>
      <c r="Q3465" s="838"/>
      <c r="R3465" s="838"/>
      <c r="S3465" s="838"/>
      <c r="U3465" s="371"/>
      <c r="Y3465" s="839" t="s">
        <v>98</v>
      </c>
      <c r="Z3465" s="840">
        <f t="shared" si="69"/>
        <v>0.94259999999996225</v>
      </c>
    </row>
    <row r="3466" spans="12:26" s="292" customFormat="1" x14ac:dyDescent="0.2">
      <c r="L3466" s="279"/>
      <c r="M3466" s="279"/>
      <c r="N3466" s="279"/>
      <c r="O3466" s="279"/>
      <c r="P3466" s="838"/>
      <c r="Q3466" s="838"/>
      <c r="R3466" s="838"/>
      <c r="S3466" s="838"/>
      <c r="U3466" s="371"/>
      <c r="Y3466" s="839" t="s">
        <v>98</v>
      </c>
      <c r="Z3466" s="840">
        <f t="shared" si="69"/>
        <v>0.94269999999996223</v>
      </c>
    </row>
    <row r="3467" spans="12:26" s="292" customFormat="1" x14ac:dyDescent="0.2">
      <c r="L3467" s="279"/>
      <c r="M3467" s="279"/>
      <c r="N3467" s="279"/>
      <c r="O3467" s="279"/>
      <c r="P3467" s="838"/>
      <c r="Q3467" s="838"/>
      <c r="R3467" s="838"/>
      <c r="S3467" s="838"/>
      <c r="U3467" s="371"/>
      <c r="Y3467" s="839" t="s">
        <v>98</v>
      </c>
      <c r="Z3467" s="840">
        <f t="shared" si="69"/>
        <v>0.94279999999996222</v>
      </c>
    </row>
    <row r="3468" spans="12:26" s="292" customFormat="1" x14ac:dyDescent="0.2">
      <c r="L3468" s="279"/>
      <c r="M3468" s="279"/>
      <c r="N3468" s="279"/>
      <c r="O3468" s="279"/>
      <c r="P3468" s="838"/>
      <c r="Q3468" s="838"/>
      <c r="R3468" s="838"/>
      <c r="S3468" s="838"/>
      <c r="U3468" s="371"/>
      <c r="Y3468" s="839" t="s">
        <v>98</v>
      </c>
      <c r="Z3468" s="840">
        <f t="shared" si="69"/>
        <v>0.94289999999996221</v>
      </c>
    </row>
    <row r="3469" spans="12:26" s="292" customFormat="1" x14ac:dyDescent="0.2">
      <c r="L3469" s="279"/>
      <c r="M3469" s="279"/>
      <c r="N3469" s="279"/>
      <c r="O3469" s="279"/>
      <c r="P3469" s="838"/>
      <c r="Q3469" s="838"/>
      <c r="R3469" s="838"/>
      <c r="S3469" s="838"/>
      <c r="U3469" s="371"/>
      <c r="Y3469" s="839" t="s">
        <v>98</v>
      </c>
      <c r="Z3469" s="840">
        <f t="shared" si="69"/>
        <v>0.9429999999999622</v>
      </c>
    </row>
    <row r="3470" spans="12:26" s="292" customFormat="1" x14ac:dyDescent="0.2">
      <c r="L3470" s="279"/>
      <c r="M3470" s="279"/>
      <c r="N3470" s="279"/>
      <c r="O3470" s="279"/>
      <c r="P3470" s="838"/>
      <c r="Q3470" s="838"/>
      <c r="R3470" s="838"/>
      <c r="S3470" s="838"/>
      <c r="U3470" s="371"/>
      <c r="Y3470" s="839" t="s">
        <v>98</v>
      </c>
      <c r="Z3470" s="840">
        <f t="shared" si="69"/>
        <v>0.94309999999996219</v>
      </c>
    </row>
    <row r="3471" spans="12:26" s="292" customFormat="1" x14ac:dyDescent="0.2">
      <c r="L3471" s="279"/>
      <c r="M3471" s="279"/>
      <c r="N3471" s="279"/>
      <c r="O3471" s="279"/>
      <c r="P3471" s="838"/>
      <c r="Q3471" s="838"/>
      <c r="R3471" s="838"/>
      <c r="S3471" s="838"/>
      <c r="U3471" s="371"/>
      <c r="Y3471" s="839" t="s">
        <v>98</v>
      </c>
      <c r="Z3471" s="840">
        <f t="shared" si="69"/>
        <v>0.94319999999996218</v>
      </c>
    </row>
    <row r="3472" spans="12:26" s="292" customFormat="1" x14ac:dyDescent="0.2">
      <c r="L3472" s="279"/>
      <c r="M3472" s="279"/>
      <c r="N3472" s="279"/>
      <c r="O3472" s="279"/>
      <c r="P3472" s="838"/>
      <c r="Q3472" s="838"/>
      <c r="R3472" s="838"/>
      <c r="S3472" s="838"/>
      <c r="U3472" s="371"/>
      <c r="Y3472" s="839" t="s">
        <v>98</v>
      </c>
      <c r="Z3472" s="840">
        <f t="shared" si="69"/>
        <v>0.94329999999996217</v>
      </c>
    </row>
    <row r="3473" spans="12:26" s="292" customFormat="1" x14ac:dyDescent="0.2">
      <c r="L3473" s="279"/>
      <c r="M3473" s="279"/>
      <c r="N3473" s="279"/>
      <c r="O3473" s="279"/>
      <c r="P3473" s="838"/>
      <c r="Q3473" s="838"/>
      <c r="R3473" s="838"/>
      <c r="S3473" s="838"/>
      <c r="U3473" s="371"/>
      <c r="Y3473" s="839" t="s">
        <v>98</v>
      </c>
      <c r="Z3473" s="840">
        <f t="shared" si="69"/>
        <v>0.94339999999996216</v>
      </c>
    </row>
    <row r="3474" spans="12:26" s="292" customFormat="1" x14ac:dyDescent="0.2">
      <c r="L3474" s="279"/>
      <c r="M3474" s="279"/>
      <c r="N3474" s="279"/>
      <c r="O3474" s="279"/>
      <c r="P3474" s="838"/>
      <c r="Q3474" s="838"/>
      <c r="R3474" s="838"/>
      <c r="S3474" s="838"/>
      <c r="U3474" s="371"/>
      <c r="Y3474" s="839" t="s">
        <v>98</v>
      </c>
      <c r="Z3474" s="840">
        <f t="shared" si="69"/>
        <v>0.94349999999996215</v>
      </c>
    </row>
    <row r="3475" spans="12:26" s="292" customFormat="1" x14ac:dyDescent="0.2">
      <c r="L3475" s="279"/>
      <c r="M3475" s="279"/>
      <c r="N3475" s="279"/>
      <c r="O3475" s="279"/>
      <c r="P3475" s="838"/>
      <c r="Q3475" s="838"/>
      <c r="R3475" s="838"/>
      <c r="S3475" s="838"/>
      <c r="U3475" s="371"/>
      <c r="Y3475" s="839" t="s">
        <v>98</v>
      </c>
      <c r="Z3475" s="840">
        <f t="shared" si="69"/>
        <v>0.94359999999996214</v>
      </c>
    </row>
    <row r="3476" spans="12:26" s="292" customFormat="1" x14ac:dyDescent="0.2">
      <c r="L3476" s="279"/>
      <c r="M3476" s="279"/>
      <c r="N3476" s="279"/>
      <c r="O3476" s="279"/>
      <c r="P3476" s="838"/>
      <c r="Q3476" s="838"/>
      <c r="R3476" s="838"/>
      <c r="S3476" s="838"/>
      <c r="U3476" s="371"/>
      <c r="Y3476" s="839" t="s">
        <v>98</v>
      </c>
      <c r="Z3476" s="840">
        <f t="shared" si="69"/>
        <v>0.94369999999996212</v>
      </c>
    </row>
    <row r="3477" spans="12:26" s="292" customFormat="1" x14ac:dyDescent="0.2">
      <c r="L3477" s="279"/>
      <c r="M3477" s="279"/>
      <c r="N3477" s="279"/>
      <c r="O3477" s="279"/>
      <c r="P3477" s="838"/>
      <c r="Q3477" s="838"/>
      <c r="R3477" s="838"/>
      <c r="S3477" s="838"/>
      <c r="U3477" s="371"/>
      <c r="Y3477" s="839" t="s">
        <v>98</v>
      </c>
      <c r="Z3477" s="840">
        <f t="shared" si="69"/>
        <v>0.94379999999996211</v>
      </c>
    </row>
    <row r="3478" spans="12:26" s="292" customFormat="1" x14ac:dyDescent="0.2">
      <c r="L3478" s="279"/>
      <c r="M3478" s="279"/>
      <c r="N3478" s="279"/>
      <c r="O3478" s="279"/>
      <c r="P3478" s="838"/>
      <c r="Q3478" s="838"/>
      <c r="R3478" s="838"/>
      <c r="S3478" s="838"/>
      <c r="U3478" s="371"/>
      <c r="Y3478" s="839" t="s">
        <v>98</v>
      </c>
      <c r="Z3478" s="840">
        <f t="shared" si="69"/>
        <v>0.9438999999999621</v>
      </c>
    </row>
    <row r="3479" spans="12:26" s="292" customFormat="1" x14ac:dyDescent="0.2">
      <c r="L3479" s="279"/>
      <c r="M3479" s="279"/>
      <c r="N3479" s="279"/>
      <c r="O3479" s="279"/>
      <c r="P3479" s="838"/>
      <c r="Q3479" s="838"/>
      <c r="R3479" s="838"/>
      <c r="S3479" s="838"/>
      <c r="U3479" s="371"/>
      <c r="Y3479" s="839" t="s">
        <v>98</v>
      </c>
      <c r="Z3479" s="840">
        <f t="shared" si="69"/>
        <v>0.94399999999996209</v>
      </c>
    </row>
    <row r="3480" spans="12:26" s="292" customFormat="1" x14ac:dyDescent="0.2">
      <c r="L3480" s="279"/>
      <c r="M3480" s="279"/>
      <c r="N3480" s="279"/>
      <c r="O3480" s="279"/>
      <c r="P3480" s="838"/>
      <c r="Q3480" s="838"/>
      <c r="R3480" s="838"/>
      <c r="S3480" s="838"/>
      <c r="U3480" s="371"/>
      <c r="Y3480" s="839" t="s">
        <v>98</v>
      </c>
      <c r="Z3480" s="840">
        <f t="shared" si="69"/>
        <v>0.94409999999996208</v>
      </c>
    </row>
    <row r="3481" spans="12:26" s="292" customFormat="1" x14ac:dyDescent="0.2">
      <c r="L3481" s="279"/>
      <c r="M3481" s="279"/>
      <c r="N3481" s="279"/>
      <c r="O3481" s="279"/>
      <c r="P3481" s="838"/>
      <c r="Q3481" s="838"/>
      <c r="R3481" s="838"/>
      <c r="S3481" s="838"/>
      <c r="U3481" s="371"/>
      <c r="Y3481" s="839" t="s">
        <v>98</v>
      </c>
      <c r="Z3481" s="840">
        <f t="shared" si="69"/>
        <v>0.94419999999996207</v>
      </c>
    </row>
    <row r="3482" spans="12:26" s="292" customFormat="1" x14ac:dyDescent="0.2">
      <c r="L3482" s="279"/>
      <c r="M3482" s="279"/>
      <c r="N3482" s="279"/>
      <c r="O3482" s="279"/>
      <c r="P3482" s="838"/>
      <c r="Q3482" s="838"/>
      <c r="R3482" s="838"/>
      <c r="S3482" s="838"/>
      <c r="U3482" s="371"/>
      <c r="Y3482" s="839" t="s">
        <v>98</v>
      </c>
      <c r="Z3482" s="840">
        <f t="shared" si="69"/>
        <v>0.94429999999996206</v>
      </c>
    </row>
    <row r="3483" spans="12:26" s="292" customFormat="1" x14ac:dyDescent="0.2">
      <c r="L3483" s="279"/>
      <c r="M3483" s="279"/>
      <c r="N3483" s="279"/>
      <c r="O3483" s="279"/>
      <c r="P3483" s="838"/>
      <c r="Q3483" s="838"/>
      <c r="R3483" s="838"/>
      <c r="S3483" s="838"/>
      <c r="U3483" s="371"/>
      <c r="Y3483" s="839" t="s">
        <v>98</v>
      </c>
      <c r="Z3483" s="840">
        <f t="shared" si="69"/>
        <v>0.94439999999996205</v>
      </c>
    </row>
    <row r="3484" spans="12:26" s="292" customFormat="1" x14ac:dyDescent="0.2">
      <c r="L3484" s="279"/>
      <c r="M3484" s="279"/>
      <c r="N3484" s="279"/>
      <c r="O3484" s="279"/>
      <c r="P3484" s="838"/>
      <c r="Q3484" s="838"/>
      <c r="R3484" s="838"/>
      <c r="S3484" s="838"/>
      <c r="U3484" s="371"/>
      <c r="Y3484" s="839" t="s">
        <v>98</v>
      </c>
      <c r="Z3484" s="840">
        <f t="shared" si="69"/>
        <v>0.94449999999996204</v>
      </c>
    </row>
    <row r="3485" spans="12:26" s="292" customFormat="1" x14ac:dyDescent="0.2">
      <c r="L3485" s="279"/>
      <c r="M3485" s="279"/>
      <c r="N3485" s="279"/>
      <c r="O3485" s="279"/>
      <c r="P3485" s="838"/>
      <c r="Q3485" s="838"/>
      <c r="R3485" s="838"/>
      <c r="S3485" s="838"/>
      <c r="U3485" s="371"/>
      <c r="Y3485" s="839" t="s">
        <v>98</v>
      </c>
      <c r="Z3485" s="840">
        <f t="shared" si="69"/>
        <v>0.94459999999996203</v>
      </c>
    </row>
    <row r="3486" spans="12:26" s="292" customFormat="1" x14ac:dyDescent="0.2">
      <c r="L3486" s="279"/>
      <c r="M3486" s="279"/>
      <c r="N3486" s="279"/>
      <c r="O3486" s="279"/>
      <c r="P3486" s="838"/>
      <c r="Q3486" s="838"/>
      <c r="R3486" s="838"/>
      <c r="S3486" s="838"/>
      <c r="U3486" s="371"/>
      <c r="Y3486" s="839" t="s">
        <v>98</v>
      </c>
      <c r="Z3486" s="840">
        <f t="shared" si="69"/>
        <v>0.94469999999996201</v>
      </c>
    </row>
    <row r="3487" spans="12:26" s="292" customFormat="1" x14ac:dyDescent="0.2">
      <c r="L3487" s="279"/>
      <c r="M3487" s="279"/>
      <c r="N3487" s="279"/>
      <c r="O3487" s="279"/>
      <c r="P3487" s="838"/>
      <c r="Q3487" s="838"/>
      <c r="R3487" s="838"/>
      <c r="S3487" s="838"/>
      <c r="U3487" s="371"/>
      <c r="Y3487" s="839" t="s">
        <v>98</v>
      </c>
      <c r="Z3487" s="840">
        <f t="shared" si="69"/>
        <v>0.944799999999962</v>
      </c>
    </row>
    <row r="3488" spans="12:26" s="292" customFormat="1" x14ac:dyDescent="0.2">
      <c r="L3488" s="279"/>
      <c r="M3488" s="279"/>
      <c r="N3488" s="279"/>
      <c r="O3488" s="279"/>
      <c r="P3488" s="838"/>
      <c r="Q3488" s="838"/>
      <c r="R3488" s="838"/>
      <c r="S3488" s="838"/>
      <c r="U3488" s="371"/>
      <c r="Y3488" s="839" t="s">
        <v>98</v>
      </c>
      <c r="Z3488" s="840">
        <f t="shared" si="69"/>
        <v>0.94489999999996199</v>
      </c>
    </row>
    <row r="3489" spans="12:26" s="292" customFormat="1" x14ac:dyDescent="0.2">
      <c r="L3489" s="279"/>
      <c r="M3489" s="279"/>
      <c r="N3489" s="279"/>
      <c r="O3489" s="279"/>
      <c r="P3489" s="838"/>
      <c r="Q3489" s="838"/>
      <c r="R3489" s="838"/>
      <c r="S3489" s="838"/>
      <c r="U3489" s="371"/>
      <c r="Y3489" s="839" t="s">
        <v>98</v>
      </c>
      <c r="Z3489" s="840">
        <f t="shared" si="69"/>
        <v>0.94499999999996198</v>
      </c>
    </row>
    <row r="3490" spans="12:26" s="292" customFormat="1" x14ac:dyDescent="0.2">
      <c r="L3490" s="279"/>
      <c r="M3490" s="279"/>
      <c r="N3490" s="279"/>
      <c r="O3490" s="279"/>
      <c r="P3490" s="838"/>
      <c r="Q3490" s="838"/>
      <c r="R3490" s="838"/>
      <c r="S3490" s="838"/>
      <c r="U3490" s="371"/>
      <c r="Y3490" s="839" t="s">
        <v>98</v>
      </c>
      <c r="Z3490" s="840">
        <f t="shared" si="69"/>
        <v>0.94509999999996197</v>
      </c>
    </row>
    <row r="3491" spans="12:26" s="292" customFormat="1" x14ac:dyDescent="0.2">
      <c r="L3491" s="279"/>
      <c r="M3491" s="279"/>
      <c r="N3491" s="279"/>
      <c r="O3491" s="279"/>
      <c r="P3491" s="838"/>
      <c r="Q3491" s="838"/>
      <c r="R3491" s="838"/>
      <c r="S3491" s="838"/>
      <c r="U3491" s="371"/>
      <c r="Y3491" s="839" t="s">
        <v>98</v>
      </c>
      <c r="Z3491" s="840">
        <f t="shared" si="69"/>
        <v>0.94519999999996196</v>
      </c>
    </row>
    <row r="3492" spans="12:26" s="292" customFormat="1" x14ac:dyDescent="0.2">
      <c r="L3492" s="279"/>
      <c r="M3492" s="279"/>
      <c r="N3492" s="279"/>
      <c r="O3492" s="279"/>
      <c r="P3492" s="838"/>
      <c r="Q3492" s="838"/>
      <c r="R3492" s="838"/>
      <c r="S3492" s="838"/>
      <c r="U3492" s="371"/>
      <c r="Y3492" s="839" t="s">
        <v>98</v>
      </c>
      <c r="Z3492" s="840">
        <f t="shared" si="69"/>
        <v>0.94529999999996195</v>
      </c>
    </row>
    <row r="3493" spans="12:26" s="292" customFormat="1" x14ac:dyDescent="0.2">
      <c r="L3493" s="279"/>
      <c r="M3493" s="279"/>
      <c r="N3493" s="279"/>
      <c r="O3493" s="279"/>
      <c r="P3493" s="838"/>
      <c r="Q3493" s="838"/>
      <c r="R3493" s="838"/>
      <c r="S3493" s="838"/>
      <c r="U3493" s="371"/>
      <c r="Y3493" s="839" t="s">
        <v>98</v>
      </c>
      <c r="Z3493" s="840">
        <f t="shared" si="69"/>
        <v>0.94539999999996194</v>
      </c>
    </row>
    <row r="3494" spans="12:26" s="292" customFormat="1" x14ac:dyDescent="0.2">
      <c r="L3494" s="279"/>
      <c r="M3494" s="279"/>
      <c r="N3494" s="279"/>
      <c r="O3494" s="279"/>
      <c r="P3494" s="838"/>
      <c r="Q3494" s="838"/>
      <c r="R3494" s="838"/>
      <c r="S3494" s="838"/>
      <c r="U3494" s="371"/>
      <c r="Y3494" s="839" t="s">
        <v>98</v>
      </c>
      <c r="Z3494" s="840">
        <f t="shared" si="69"/>
        <v>0.94549999999996193</v>
      </c>
    </row>
    <row r="3495" spans="12:26" s="292" customFormat="1" x14ac:dyDescent="0.2">
      <c r="L3495" s="279"/>
      <c r="M3495" s="279"/>
      <c r="N3495" s="279"/>
      <c r="O3495" s="279"/>
      <c r="P3495" s="838"/>
      <c r="Q3495" s="838"/>
      <c r="R3495" s="838"/>
      <c r="S3495" s="838"/>
      <c r="U3495" s="371"/>
      <c r="Y3495" s="839" t="s">
        <v>98</v>
      </c>
      <c r="Z3495" s="840">
        <f t="shared" si="69"/>
        <v>0.94559999999996192</v>
      </c>
    </row>
    <row r="3496" spans="12:26" s="292" customFormat="1" x14ac:dyDescent="0.2">
      <c r="L3496" s="279"/>
      <c r="M3496" s="279"/>
      <c r="N3496" s="279"/>
      <c r="O3496" s="279"/>
      <c r="P3496" s="838"/>
      <c r="Q3496" s="838"/>
      <c r="R3496" s="838"/>
      <c r="S3496" s="838"/>
      <c r="U3496" s="371"/>
      <c r="Y3496" s="839" t="s">
        <v>98</v>
      </c>
      <c r="Z3496" s="840">
        <f t="shared" si="69"/>
        <v>0.9456999999999619</v>
      </c>
    </row>
    <row r="3497" spans="12:26" s="292" customFormat="1" x14ac:dyDescent="0.2">
      <c r="L3497" s="279"/>
      <c r="M3497" s="279"/>
      <c r="N3497" s="279"/>
      <c r="O3497" s="279"/>
      <c r="P3497" s="838"/>
      <c r="Q3497" s="838"/>
      <c r="R3497" s="838"/>
      <c r="S3497" s="838"/>
      <c r="U3497" s="371"/>
      <c r="Y3497" s="839" t="s">
        <v>98</v>
      </c>
      <c r="Z3497" s="840">
        <f t="shared" ref="Z3497:Z3560" si="70">SUM(Z3496+0.01%)</f>
        <v>0.94579999999996189</v>
      </c>
    </row>
    <row r="3498" spans="12:26" s="292" customFormat="1" x14ac:dyDescent="0.2">
      <c r="L3498" s="279"/>
      <c r="M3498" s="279"/>
      <c r="N3498" s="279"/>
      <c r="O3498" s="279"/>
      <c r="P3498" s="838"/>
      <c r="Q3498" s="838"/>
      <c r="R3498" s="838"/>
      <c r="S3498" s="838"/>
      <c r="U3498" s="371"/>
      <c r="Y3498" s="839" t="s">
        <v>98</v>
      </c>
      <c r="Z3498" s="840">
        <f t="shared" si="70"/>
        <v>0.94589999999996188</v>
      </c>
    </row>
    <row r="3499" spans="12:26" s="292" customFormat="1" x14ac:dyDescent="0.2">
      <c r="L3499" s="279"/>
      <c r="M3499" s="279"/>
      <c r="N3499" s="279"/>
      <c r="O3499" s="279"/>
      <c r="P3499" s="838"/>
      <c r="Q3499" s="838"/>
      <c r="R3499" s="838"/>
      <c r="S3499" s="838"/>
      <c r="U3499" s="371"/>
      <c r="Y3499" s="839" t="s">
        <v>98</v>
      </c>
      <c r="Z3499" s="840">
        <f t="shared" si="70"/>
        <v>0.94599999999996187</v>
      </c>
    </row>
    <row r="3500" spans="12:26" s="292" customFormat="1" x14ac:dyDescent="0.2">
      <c r="L3500" s="279"/>
      <c r="M3500" s="279"/>
      <c r="N3500" s="279"/>
      <c r="O3500" s="279"/>
      <c r="P3500" s="838"/>
      <c r="Q3500" s="838"/>
      <c r="R3500" s="838"/>
      <c r="S3500" s="838"/>
      <c r="U3500" s="371"/>
      <c r="Y3500" s="839" t="s">
        <v>98</v>
      </c>
      <c r="Z3500" s="840">
        <f t="shared" si="70"/>
        <v>0.94609999999996186</v>
      </c>
    </row>
    <row r="3501" spans="12:26" s="292" customFormat="1" x14ac:dyDescent="0.2">
      <c r="L3501" s="279"/>
      <c r="M3501" s="279"/>
      <c r="N3501" s="279"/>
      <c r="O3501" s="279"/>
      <c r="P3501" s="838"/>
      <c r="Q3501" s="838"/>
      <c r="R3501" s="838"/>
      <c r="S3501" s="838"/>
      <c r="U3501" s="371"/>
      <c r="Y3501" s="839" t="s">
        <v>98</v>
      </c>
      <c r="Z3501" s="840">
        <f t="shared" si="70"/>
        <v>0.94619999999996185</v>
      </c>
    </row>
    <row r="3502" spans="12:26" s="292" customFormat="1" x14ac:dyDescent="0.2">
      <c r="L3502" s="279"/>
      <c r="M3502" s="279"/>
      <c r="N3502" s="279"/>
      <c r="O3502" s="279"/>
      <c r="P3502" s="838"/>
      <c r="Q3502" s="838"/>
      <c r="R3502" s="838"/>
      <c r="S3502" s="838"/>
      <c r="U3502" s="371"/>
      <c r="Y3502" s="839" t="s">
        <v>98</v>
      </c>
      <c r="Z3502" s="840">
        <f t="shared" si="70"/>
        <v>0.94629999999996184</v>
      </c>
    </row>
    <row r="3503" spans="12:26" s="292" customFormat="1" x14ac:dyDescent="0.2">
      <c r="L3503" s="279"/>
      <c r="M3503" s="279"/>
      <c r="N3503" s="279"/>
      <c r="O3503" s="279"/>
      <c r="P3503" s="838"/>
      <c r="Q3503" s="838"/>
      <c r="R3503" s="838"/>
      <c r="S3503" s="838"/>
      <c r="U3503" s="371"/>
      <c r="Y3503" s="839" t="s">
        <v>98</v>
      </c>
      <c r="Z3503" s="840">
        <f t="shared" si="70"/>
        <v>0.94639999999996183</v>
      </c>
    </row>
    <row r="3504" spans="12:26" s="292" customFormat="1" x14ac:dyDescent="0.2">
      <c r="L3504" s="279"/>
      <c r="M3504" s="279"/>
      <c r="N3504" s="279"/>
      <c r="O3504" s="279"/>
      <c r="P3504" s="838"/>
      <c r="Q3504" s="838"/>
      <c r="R3504" s="838"/>
      <c r="S3504" s="838"/>
      <c r="U3504" s="371"/>
      <c r="Y3504" s="839" t="s">
        <v>98</v>
      </c>
      <c r="Z3504" s="840">
        <f t="shared" si="70"/>
        <v>0.94649999999996182</v>
      </c>
    </row>
    <row r="3505" spans="12:26" s="292" customFormat="1" x14ac:dyDescent="0.2">
      <c r="L3505" s="279"/>
      <c r="M3505" s="279"/>
      <c r="N3505" s="279"/>
      <c r="O3505" s="279"/>
      <c r="P3505" s="838"/>
      <c r="Q3505" s="838"/>
      <c r="R3505" s="838"/>
      <c r="S3505" s="838"/>
      <c r="U3505" s="371"/>
      <c r="Y3505" s="839" t="s">
        <v>98</v>
      </c>
      <c r="Z3505" s="840">
        <f t="shared" si="70"/>
        <v>0.94659999999996181</v>
      </c>
    </row>
    <row r="3506" spans="12:26" s="292" customFormat="1" x14ac:dyDescent="0.2">
      <c r="L3506" s="279"/>
      <c r="M3506" s="279"/>
      <c r="N3506" s="279"/>
      <c r="O3506" s="279"/>
      <c r="P3506" s="838"/>
      <c r="Q3506" s="838"/>
      <c r="R3506" s="838"/>
      <c r="S3506" s="838"/>
      <c r="U3506" s="371"/>
      <c r="Y3506" s="839" t="s">
        <v>98</v>
      </c>
      <c r="Z3506" s="840">
        <f t="shared" si="70"/>
        <v>0.94669999999996179</v>
      </c>
    </row>
    <row r="3507" spans="12:26" s="292" customFormat="1" x14ac:dyDescent="0.2">
      <c r="L3507" s="279"/>
      <c r="M3507" s="279"/>
      <c r="N3507" s="279"/>
      <c r="O3507" s="279"/>
      <c r="P3507" s="838"/>
      <c r="Q3507" s="838"/>
      <c r="R3507" s="838"/>
      <c r="S3507" s="838"/>
      <c r="U3507" s="371"/>
      <c r="Y3507" s="839" t="s">
        <v>98</v>
      </c>
      <c r="Z3507" s="840">
        <f t="shared" si="70"/>
        <v>0.94679999999996178</v>
      </c>
    </row>
    <row r="3508" spans="12:26" s="292" customFormat="1" x14ac:dyDescent="0.2">
      <c r="L3508" s="279"/>
      <c r="M3508" s="279"/>
      <c r="N3508" s="279"/>
      <c r="O3508" s="279"/>
      <c r="P3508" s="838"/>
      <c r="Q3508" s="838"/>
      <c r="R3508" s="838"/>
      <c r="S3508" s="838"/>
      <c r="U3508" s="371"/>
      <c r="Y3508" s="839" t="s">
        <v>98</v>
      </c>
      <c r="Z3508" s="840">
        <f t="shared" si="70"/>
        <v>0.94689999999996177</v>
      </c>
    </row>
    <row r="3509" spans="12:26" s="292" customFormat="1" x14ac:dyDescent="0.2">
      <c r="L3509" s="279"/>
      <c r="M3509" s="279"/>
      <c r="N3509" s="279"/>
      <c r="O3509" s="279"/>
      <c r="P3509" s="838"/>
      <c r="Q3509" s="838"/>
      <c r="R3509" s="838"/>
      <c r="S3509" s="838"/>
      <c r="U3509" s="371"/>
      <c r="Y3509" s="839" t="s">
        <v>98</v>
      </c>
      <c r="Z3509" s="840">
        <f t="shared" si="70"/>
        <v>0.94699999999996176</v>
      </c>
    </row>
    <row r="3510" spans="12:26" s="292" customFormat="1" x14ac:dyDescent="0.2">
      <c r="L3510" s="279"/>
      <c r="M3510" s="279"/>
      <c r="N3510" s="279"/>
      <c r="O3510" s="279"/>
      <c r="P3510" s="838"/>
      <c r="Q3510" s="838"/>
      <c r="R3510" s="838"/>
      <c r="S3510" s="838"/>
      <c r="U3510" s="371"/>
      <c r="Y3510" s="839" t="s">
        <v>98</v>
      </c>
      <c r="Z3510" s="840">
        <f t="shared" si="70"/>
        <v>0.94709999999996175</v>
      </c>
    </row>
    <row r="3511" spans="12:26" s="292" customFormat="1" x14ac:dyDescent="0.2">
      <c r="L3511" s="279"/>
      <c r="M3511" s="279"/>
      <c r="N3511" s="279"/>
      <c r="O3511" s="279"/>
      <c r="P3511" s="838"/>
      <c r="Q3511" s="838"/>
      <c r="R3511" s="838"/>
      <c r="S3511" s="838"/>
      <c r="U3511" s="371"/>
      <c r="Y3511" s="839" t="s">
        <v>98</v>
      </c>
      <c r="Z3511" s="840">
        <f t="shared" si="70"/>
        <v>0.94719999999996174</v>
      </c>
    </row>
    <row r="3512" spans="12:26" s="292" customFormat="1" x14ac:dyDescent="0.2">
      <c r="L3512" s="279"/>
      <c r="M3512" s="279"/>
      <c r="N3512" s="279"/>
      <c r="O3512" s="279"/>
      <c r="P3512" s="838"/>
      <c r="Q3512" s="838"/>
      <c r="R3512" s="838"/>
      <c r="S3512" s="838"/>
      <c r="U3512" s="371"/>
      <c r="Y3512" s="839" t="s">
        <v>98</v>
      </c>
      <c r="Z3512" s="840">
        <f t="shared" si="70"/>
        <v>0.94729999999996173</v>
      </c>
    </row>
    <row r="3513" spans="12:26" s="292" customFormat="1" x14ac:dyDescent="0.2">
      <c r="L3513" s="279"/>
      <c r="M3513" s="279"/>
      <c r="N3513" s="279"/>
      <c r="O3513" s="279"/>
      <c r="P3513" s="838"/>
      <c r="Q3513" s="838"/>
      <c r="R3513" s="838"/>
      <c r="S3513" s="838"/>
      <c r="U3513" s="371"/>
      <c r="Y3513" s="839" t="s">
        <v>98</v>
      </c>
      <c r="Z3513" s="840">
        <f t="shared" si="70"/>
        <v>0.94739999999996172</v>
      </c>
    </row>
    <row r="3514" spans="12:26" s="292" customFormat="1" x14ac:dyDescent="0.2">
      <c r="L3514" s="279"/>
      <c r="M3514" s="279"/>
      <c r="N3514" s="279"/>
      <c r="O3514" s="279"/>
      <c r="P3514" s="838"/>
      <c r="Q3514" s="838"/>
      <c r="R3514" s="838"/>
      <c r="S3514" s="838"/>
      <c r="U3514" s="371"/>
      <c r="Y3514" s="839" t="s">
        <v>98</v>
      </c>
      <c r="Z3514" s="840">
        <f t="shared" si="70"/>
        <v>0.94749999999996171</v>
      </c>
    </row>
    <row r="3515" spans="12:26" s="292" customFormat="1" x14ac:dyDescent="0.2">
      <c r="L3515" s="279"/>
      <c r="M3515" s="279"/>
      <c r="N3515" s="279"/>
      <c r="O3515" s="279"/>
      <c r="P3515" s="838"/>
      <c r="Q3515" s="838"/>
      <c r="R3515" s="838"/>
      <c r="S3515" s="838"/>
      <c r="U3515" s="371"/>
      <c r="Y3515" s="839" t="s">
        <v>98</v>
      </c>
      <c r="Z3515" s="840">
        <f t="shared" si="70"/>
        <v>0.9475999999999617</v>
      </c>
    </row>
    <row r="3516" spans="12:26" s="292" customFormat="1" x14ac:dyDescent="0.2">
      <c r="L3516" s="279"/>
      <c r="M3516" s="279"/>
      <c r="N3516" s="279"/>
      <c r="O3516" s="279"/>
      <c r="P3516" s="838"/>
      <c r="Q3516" s="838"/>
      <c r="R3516" s="838"/>
      <c r="S3516" s="838"/>
      <c r="U3516" s="371"/>
      <c r="Y3516" s="839" t="s">
        <v>98</v>
      </c>
      <c r="Z3516" s="840">
        <f t="shared" si="70"/>
        <v>0.94769999999996168</v>
      </c>
    </row>
    <row r="3517" spans="12:26" s="292" customFormat="1" x14ac:dyDescent="0.2">
      <c r="L3517" s="279"/>
      <c r="M3517" s="279"/>
      <c r="N3517" s="279"/>
      <c r="O3517" s="279"/>
      <c r="P3517" s="838"/>
      <c r="Q3517" s="838"/>
      <c r="R3517" s="838"/>
      <c r="S3517" s="838"/>
      <c r="U3517" s="371"/>
      <c r="Y3517" s="839" t="s">
        <v>98</v>
      </c>
      <c r="Z3517" s="840">
        <f t="shared" si="70"/>
        <v>0.94779999999996167</v>
      </c>
    </row>
    <row r="3518" spans="12:26" s="292" customFormat="1" x14ac:dyDescent="0.2">
      <c r="L3518" s="279"/>
      <c r="M3518" s="279"/>
      <c r="N3518" s="279"/>
      <c r="O3518" s="279"/>
      <c r="P3518" s="838"/>
      <c r="Q3518" s="838"/>
      <c r="R3518" s="838"/>
      <c r="S3518" s="838"/>
      <c r="U3518" s="371"/>
      <c r="Y3518" s="839" t="s">
        <v>98</v>
      </c>
      <c r="Z3518" s="840">
        <f t="shared" si="70"/>
        <v>0.94789999999996166</v>
      </c>
    </row>
    <row r="3519" spans="12:26" s="292" customFormat="1" x14ac:dyDescent="0.2">
      <c r="L3519" s="279"/>
      <c r="M3519" s="279"/>
      <c r="N3519" s="279"/>
      <c r="O3519" s="279"/>
      <c r="P3519" s="838"/>
      <c r="Q3519" s="838"/>
      <c r="R3519" s="838"/>
      <c r="S3519" s="838"/>
      <c r="U3519" s="371"/>
      <c r="Y3519" s="839" t="s">
        <v>98</v>
      </c>
      <c r="Z3519" s="840">
        <f t="shared" si="70"/>
        <v>0.94799999999996165</v>
      </c>
    </row>
    <row r="3520" spans="12:26" s="292" customFormat="1" x14ac:dyDescent="0.2">
      <c r="L3520" s="279"/>
      <c r="M3520" s="279"/>
      <c r="N3520" s="279"/>
      <c r="O3520" s="279"/>
      <c r="P3520" s="838"/>
      <c r="Q3520" s="838"/>
      <c r="R3520" s="838"/>
      <c r="S3520" s="838"/>
      <c r="U3520" s="371"/>
      <c r="Y3520" s="839" t="s">
        <v>98</v>
      </c>
      <c r="Z3520" s="840">
        <f t="shared" si="70"/>
        <v>0.94809999999996164</v>
      </c>
    </row>
    <row r="3521" spans="12:26" s="292" customFormat="1" x14ac:dyDescent="0.2">
      <c r="L3521" s="279"/>
      <c r="M3521" s="279"/>
      <c r="N3521" s="279"/>
      <c r="O3521" s="279"/>
      <c r="P3521" s="838"/>
      <c r="Q3521" s="838"/>
      <c r="R3521" s="838"/>
      <c r="S3521" s="838"/>
      <c r="U3521" s="371"/>
      <c r="Y3521" s="839" t="s">
        <v>98</v>
      </c>
      <c r="Z3521" s="840">
        <f t="shared" si="70"/>
        <v>0.94819999999996163</v>
      </c>
    </row>
    <row r="3522" spans="12:26" s="292" customFormat="1" x14ac:dyDescent="0.2">
      <c r="L3522" s="279"/>
      <c r="M3522" s="279"/>
      <c r="N3522" s="279"/>
      <c r="O3522" s="279"/>
      <c r="P3522" s="838"/>
      <c r="Q3522" s="838"/>
      <c r="R3522" s="838"/>
      <c r="S3522" s="838"/>
      <c r="U3522" s="371"/>
      <c r="Y3522" s="839" t="s">
        <v>98</v>
      </c>
      <c r="Z3522" s="840">
        <f t="shared" si="70"/>
        <v>0.94829999999996162</v>
      </c>
    </row>
    <row r="3523" spans="12:26" s="292" customFormat="1" x14ac:dyDescent="0.2">
      <c r="L3523" s="279"/>
      <c r="M3523" s="279"/>
      <c r="N3523" s="279"/>
      <c r="O3523" s="279"/>
      <c r="P3523" s="838"/>
      <c r="Q3523" s="838"/>
      <c r="R3523" s="838"/>
      <c r="S3523" s="838"/>
      <c r="U3523" s="371"/>
      <c r="Y3523" s="839" t="s">
        <v>98</v>
      </c>
      <c r="Z3523" s="840">
        <f t="shared" si="70"/>
        <v>0.94839999999996161</v>
      </c>
    </row>
    <row r="3524" spans="12:26" s="292" customFormat="1" x14ac:dyDescent="0.2">
      <c r="L3524" s="279"/>
      <c r="M3524" s="279"/>
      <c r="N3524" s="279"/>
      <c r="O3524" s="279"/>
      <c r="P3524" s="838"/>
      <c r="Q3524" s="838"/>
      <c r="R3524" s="838"/>
      <c r="S3524" s="838"/>
      <c r="U3524" s="371"/>
      <c r="Y3524" s="839" t="s">
        <v>98</v>
      </c>
      <c r="Z3524" s="840">
        <f t="shared" si="70"/>
        <v>0.9484999999999616</v>
      </c>
    </row>
    <row r="3525" spans="12:26" s="292" customFormat="1" x14ac:dyDescent="0.2">
      <c r="L3525" s="279"/>
      <c r="M3525" s="279"/>
      <c r="N3525" s="279"/>
      <c r="O3525" s="279"/>
      <c r="P3525" s="838"/>
      <c r="Q3525" s="838"/>
      <c r="R3525" s="838"/>
      <c r="S3525" s="838"/>
      <c r="U3525" s="371"/>
      <c r="Y3525" s="839" t="s">
        <v>98</v>
      </c>
      <c r="Z3525" s="840">
        <f t="shared" si="70"/>
        <v>0.94859999999996159</v>
      </c>
    </row>
    <row r="3526" spans="12:26" s="292" customFormat="1" x14ac:dyDescent="0.2">
      <c r="L3526" s="279"/>
      <c r="M3526" s="279"/>
      <c r="N3526" s="279"/>
      <c r="O3526" s="279"/>
      <c r="P3526" s="838"/>
      <c r="Q3526" s="838"/>
      <c r="R3526" s="838"/>
      <c r="S3526" s="838"/>
      <c r="U3526" s="371"/>
      <c r="Y3526" s="839" t="s">
        <v>98</v>
      </c>
      <c r="Z3526" s="840">
        <f t="shared" si="70"/>
        <v>0.94869999999996157</v>
      </c>
    </row>
    <row r="3527" spans="12:26" s="292" customFormat="1" x14ac:dyDescent="0.2">
      <c r="L3527" s="279"/>
      <c r="M3527" s="279"/>
      <c r="N3527" s="279"/>
      <c r="O3527" s="279"/>
      <c r="P3527" s="838"/>
      <c r="Q3527" s="838"/>
      <c r="R3527" s="838"/>
      <c r="S3527" s="838"/>
      <c r="U3527" s="371"/>
      <c r="Y3527" s="839" t="s">
        <v>98</v>
      </c>
      <c r="Z3527" s="840">
        <f t="shared" si="70"/>
        <v>0.94879999999996156</v>
      </c>
    </row>
    <row r="3528" spans="12:26" s="292" customFormat="1" x14ac:dyDescent="0.2">
      <c r="L3528" s="279"/>
      <c r="M3528" s="279"/>
      <c r="N3528" s="279"/>
      <c r="O3528" s="279"/>
      <c r="P3528" s="838"/>
      <c r="Q3528" s="838"/>
      <c r="R3528" s="838"/>
      <c r="S3528" s="838"/>
      <c r="U3528" s="371"/>
      <c r="Y3528" s="839" t="s">
        <v>98</v>
      </c>
      <c r="Z3528" s="840">
        <f t="shared" si="70"/>
        <v>0.94889999999996155</v>
      </c>
    </row>
    <row r="3529" spans="12:26" s="292" customFormat="1" x14ac:dyDescent="0.2">
      <c r="L3529" s="279"/>
      <c r="M3529" s="279"/>
      <c r="N3529" s="279"/>
      <c r="O3529" s="279"/>
      <c r="P3529" s="838"/>
      <c r="Q3529" s="838"/>
      <c r="R3529" s="838"/>
      <c r="S3529" s="838"/>
      <c r="U3529" s="371"/>
      <c r="Y3529" s="839" t="s">
        <v>98</v>
      </c>
      <c r="Z3529" s="840">
        <f t="shared" si="70"/>
        <v>0.94899999999996154</v>
      </c>
    </row>
    <row r="3530" spans="12:26" s="292" customFormat="1" x14ac:dyDescent="0.2">
      <c r="L3530" s="279"/>
      <c r="M3530" s="279"/>
      <c r="N3530" s="279"/>
      <c r="O3530" s="279"/>
      <c r="P3530" s="838"/>
      <c r="Q3530" s="838"/>
      <c r="R3530" s="838"/>
      <c r="S3530" s="838"/>
      <c r="U3530" s="371"/>
      <c r="Y3530" s="839" t="s">
        <v>98</v>
      </c>
      <c r="Z3530" s="840">
        <f t="shared" si="70"/>
        <v>0.94909999999996153</v>
      </c>
    </row>
    <row r="3531" spans="12:26" s="292" customFormat="1" x14ac:dyDescent="0.2">
      <c r="L3531" s="279"/>
      <c r="M3531" s="279"/>
      <c r="N3531" s="279"/>
      <c r="O3531" s="279"/>
      <c r="P3531" s="838"/>
      <c r="Q3531" s="838"/>
      <c r="R3531" s="838"/>
      <c r="S3531" s="838"/>
      <c r="U3531" s="371"/>
      <c r="Y3531" s="839" t="s">
        <v>98</v>
      </c>
      <c r="Z3531" s="840">
        <f t="shared" si="70"/>
        <v>0.94919999999996152</v>
      </c>
    </row>
    <row r="3532" spans="12:26" s="292" customFormat="1" x14ac:dyDescent="0.2">
      <c r="L3532" s="279"/>
      <c r="M3532" s="279"/>
      <c r="N3532" s="279"/>
      <c r="O3532" s="279"/>
      <c r="P3532" s="838"/>
      <c r="Q3532" s="838"/>
      <c r="R3532" s="838"/>
      <c r="S3532" s="838"/>
      <c r="U3532" s="371"/>
      <c r="Y3532" s="839" t="s">
        <v>98</v>
      </c>
      <c r="Z3532" s="840">
        <f t="shared" si="70"/>
        <v>0.94929999999996151</v>
      </c>
    </row>
    <row r="3533" spans="12:26" s="292" customFormat="1" x14ac:dyDescent="0.2">
      <c r="L3533" s="279"/>
      <c r="M3533" s="279"/>
      <c r="N3533" s="279"/>
      <c r="O3533" s="279"/>
      <c r="P3533" s="838"/>
      <c r="Q3533" s="838"/>
      <c r="R3533" s="838"/>
      <c r="S3533" s="838"/>
      <c r="U3533" s="371"/>
      <c r="Y3533" s="839" t="s">
        <v>98</v>
      </c>
      <c r="Z3533" s="840">
        <f t="shared" si="70"/>
        <v>0.9493999999999615</v>
      </c>
    </row>
    <row r="3534" spans="12:26" s="292" customFormat="1" x14ac:dyDescent="0.2">
      <c r="L3534" s="279"/>
      <c r="M3534" s="279"/>
      <c r="N3534" s="279"/>
      <c r="O3534" s="279"/>
      <c r="P3534" s="838"/>
      <c r="Q3534" s="838"/>
      <c r="R3534" s="838"/>
      <c r="S3534" s="838"/>
      <c r="U3534" s="371"/>
      <c r="Y3534" s="839" t="s">
        <v>98</v>
      </c>
      <c r="Z3534" s="840">
        <f t="shared" si="70"/>
        <v>0.94949999999996149</v>
      </c>
    </row>
    <row r="3535" spans="12:26" s="292" customFormat="1" x14ac:dyDescent="0.2">
      <c r="L3535" s="279"/>
      <c r="M3535" s="279"/>
      <c r="N3535" s="279"/>
      <c r="O3535" s="279"/>
      <c r="P3535" s="838"/>
      <c r="Q3535" s="838"/>
      <c r="R3535" s="838"/>
      <c r="S3535" s="838"/>
      <c r="U3535" s="371"/>
      <c r="Y3535" s="839" t="s">
        <v>98</v>
      </c>
      <c r="Z3535" s="840">
        <f t="shared" si="70"/>
        <v>0.94959999999996147</v>
      </c>
    </row>
    <row r="3536" spans="12:26" s="292" customFormat="1" x14ac:dyDescent="0.2">
      <c r="L3536" s="279"/>
      <c r="M3536" s="279"/>
      <c r="N3536" s="279"/>
      <c r="O3536" s="279"/>
      <c r="P3536" s="838"/>
      <c r="Q3536" s="838"/>
      <c r="R3536" s="838"/>
      <c r="S3536" s="838"/>
      <c r="U3536" s="371"/>
      <c r="Y3536" s="839" t="s">
        <v>98</v>
      </c>
      <c r="Z3536" s="840">
        <f t="shared" si="70"/>
        <v>0.94969999999996146</v>
      </c>
    </row>
    <row r="3537" spans="12:26" s="292" customFormat="1" x14ac:dyDescent="0.2">
      <c r="L3537" s="279"/>
      <c r="M3537" s="279"/>
      <c r="N3537" s="279"/>
      <c r="O3537" s="279"/>
      <c r="P3537" s="838"/>
      <c r="Q3537" s="838"/>
      <c r="R3537" s="838"/>
      <c r="S3537" s="838"/>
      <c r="U3537" s="371"/>
      <c r="Y3537" s="839" t="s">
        <v>98</v>
      </c>
      <c r="Z3537" s="840">
        <f t="shared" si="70"/>
        <v>0.94979999999996145</v>
      </c>
    </row>
    <row r="3538" spans="12:26" s="292" customFormat="1" x14ac:dyDescent="0.2">
      <c r="L3538" s="279"/>
      <c r="M3538" s="279"/>
      <c r="N3538" s="279"/>
      <c r="O3538" s="279"/>
      <c r="P3538" s="838"/>
      <c r="Q3538" s="838"/>
      <c r="R3538" s="838"/>
      <c r="S3538" s="838"/>
      <c r="U3538" s="371"/>
      <c r="Y3538" s="839" t="s">
        <v>98</v>
      </c>
      <c r="Z3538" s="840">
        <f t="shared" si="70"/>
        <v>0.94989999999996144</v>
      </c>
    </row>
    <row r="3539" spans="12:26" s="292" customFormat="1" x14ac:dyDescent="0.2">
      <c r="L3539" s="279"/>
      <c r="M3539" s="279"/>
      <c r="N3539" s="279"/>
      <c r="O3539" s="279"/>
      <c r="P3539" s="838"/>
      <c r="Q3539" s="838"/>
      <c r="R3539" s="838"/>
      <c r="S3539" s="838"/>
      <c r="U3539" s="371"/>
      <c r="Y3539" s="839" t="s">
        <v>98</v>
      </c>
      <c r="Z3539" s="840">
        <f t="shared" si="70"/>
        <v>0.94999999999996143</v>
      </c>
    </row>
    <row r="3540" spans="12:26" s="292" customFormat="1" x14ac:dyDescent="0.2">
      <c r="L3540" s="279"/>
      <c r="M3540" s="279"/>
      <c r="N3540" s="279"/>
      <c r="O3540" s="279"/>
      <c r="P3540" s="838"/>
      <c r="Q3540" s="838"/>
      <c r="R3540" s="838"/>
      <c r="S3540" s="838"/>
      <c r="U3540" s="371"/>
      <c r="Y3540" s="839" t="s">
        <v>98</v>
      </c>
      <c r="Z3540" s="840">
        <f t="shared" si="70"/>
        <v>0.95009999999996142</v>
      </c>
    </row>
    <row r="3541" spans="12:26" s="292" customFormat="1" x14ac:dyDescent="0.2">
      <c r="L3541" s="279"/>
      <c r="M3541" s="279"/>
      <c r="N3541" s="279"/>
      <c r="O3541" s="279"/>
      <c r="P3541" s="838"/>
      <c r="Q3541" s="838"/>
      <c r="R3541" s="838"/>
      <c r="S3541" s="838"/>
      <c r="U3541" s="371"/>
      <c r="Y3541" s="839" t="s">
        <v>98</v>
      </c>
      <c r="Z3541" s="840">
        <f t="shared" si="70"/>
        <v>0.95019999999996141</v>
      </c>
    </row>
    <row r="3542" spans="12:26" s="292" customFormat="1" x14ac:dyDescent="0.2">
      <c r="L3542" s="279"/>
      <c r="M3542" s="279"/>
      <c r="N3542" s="279"/>
      <c r="O3542" s="279"/>
      <c r="P3542" s="838"/>
      <c r="Q3542" s="838"/>
      <c r="R3542" s="838"/>
      <c r="S3542" s="838"/>
      <c r="U3542" s="371"/>
      <c r="Y3542" s="839" t="s">
        <v>98</v>
      </c>
      <c r="Z3542" s="840">
        <f t="shared" si="70"/>
        <v>0.9502999999999614</v>
      </c>
    </row>
    <row r="3543" spans="12:26" s="292" customFormat="1" x14ac:dyDescent="0.2">
      <c r="L3543" s="279"/>
      <c r="M3543" s="279"/>
      <c r="N3543" s="279"/>
      <c r="O3543" s="279"/>
      <c r="P3543" s="838"/>
      <c r="Q3543" s="838"/>
      <c r="R3543" s="838"/>
      <c r="S3543" s="838"/>
      <c r="U3543" s="371"/>
      <c r="Y3543" s="839" t="s">
        <v>98</v>
      </c>
      <c r="Z3543" s="840">
        <f t="shared" si="70"/>
        <v>0.95039999999996139</v>
      </c>
    </row>
    <row r="3544" spans="12:26" s="292" customFormat="1" x14ac:dyDescent="0.2">
      <c r="L3544" s="279"/>
      <c r="M3544" s="279"/>
      <c r="N3544" s="279"/>
      <c r="O3544" s="279"/>
      <c r="P3544" s="838"/>
      <c r="Q3544" s="838"/>
      <c r="R3544" s="838"/>
      <c r="S3544" s="838"/>
      <c r="U3544" s="371"/>
      <c r="Y3544" s="839" t="s">
        <v>98</v>
      </c>
      <c r="Z3544" s="840">
        <f t="shared" si="70"/>
        <v>0.95049999999996138</v>
      </c>
    </row>
    <row r="3545" spans="12:26" s="292" customFormat="1" x14ac:dyDescent="0.2">
      <c r="L3545" s="279"/>
      <c r="M3545" s="279"/>
      <c r="N3545" s="279"/>
      <c r="O3545" s="279"/>
      <c r="P3545" s="838"/>
      <c r="Q3545" s="838"/>
      <c r="R3545" s="838"/>
      <c r="S3545" s="838"/>
      <c r="U3545" s="371"/>
      <c r="Y3545" s="839" t="s">
        <v>98</v>
      </c>
      <c r="Z3545" s="840">
        <f t="shared" si="70"/>
        <v>0.95059999999996136</v>
      </c>
    </row>
    <row r="3546" spans="12:26" s="292" customFormat="1" x14ac:dyDescent="0.2">
      <c r="L3546" s="279"/>
      <c r="M3546" s="279"/>
      <c r="N3546" s="279"/>
      <c r="O3546" s="279"/>
      <c r="P3546" s="838"/>
      <c r="Q3546" s="838"/>
      <c r="R3546" s="838"/>
      <c r="S3546" s="838"/>
      <c r="U3546" s="371"/>
      <c r="Y3546" s="839" t="s">
        <v>98</v>
      </c>
      <c r="Z3546" s="840">
        <f t="shared" si="70"/>
        <v>0.95069999999996135</v>
      </c>
    </row>
    <row r="3547" spans="12:26" s="292" customFormat="1" x14ac:dyDescent="0.2">
      <c r="L3547" s="279"/>
      <c r="M3547" s="279"/>
      <c r="N3547" s="279"/>
      <c r="O3547" s="279"/>
      <c r="P3547" s="838"/>
      <c r="Q3547" s="838"/>
      <c r="R3547" s="838"/>
      <c r="S3547" s="838"/>
      <c r="U3547" s="371"/>
      <c r="Y3547" s="839" t="s">
        <v>98</v>
      </c>
      <c r="Z3547" s="840">
        <f t="shared" si="70"/>
        <v>0.95079999999996134</v>
      </c>
    </row>
    <row r="3548" spans="12:26" s="292" customFormat="1" x14ac:dyDescent="0.2">
      <c r="L3548" s="279"/>
      <c r="M3548" s="279"/>
      <c r="N3548" s="279"/>
      <c r="O3548" s="279"/>
      <c r="P3548" s="838"/>
      <c r="Q3548" s="838"/>
      <c r="R3548" s="838"/>
      <c r="S3548" s="838"/>
      <c r="U3548" s="371"/>
      <c r="Y3548" s="839" t="s">
        <v>98</v>
      </c>
      <c r="Z3548" s="840">
        <f t="shared" si="70"/>
        <v>0.95089999999996133</v>
      </c>
    </row>
    <row r="3549" spans="12:26" s="292" customFormat="1" x14ac:dyDescent="0.2">
      <c r="L3549" s="279"/>
      <c r="M3549" s="279"/>
      <c r="N3549" s="279"/>
      <c r="O3549" s="279"/>
      <c r="P3549" s="838"/>
      <c r="Q3549" s="838"/>
      <c r="R3549" s="838"/>
      <c r="S3549" s="838"/>
      <c r="U3549" s="371"/>
      <c r="Y3549" s="839" t="s">
        <v>98</v>
      </c>
      <c r="Z3549" s="840">
        <f t="shared" si="70"/>
        <v>0.95099999999996132</v>
      </c>
    </row>
    <row r="3550" spans="12:26" s="292" customFormat="1" x14ac:dyDescent="0.2">
      <c r="L3550" s="279"/>
      <c r="M3550" s="279"/>
      <c r="N3550" s="279"/>
      <c r="O3550" s="279"/>
      <c r="P3550" s="838"/>
      <c r="Q3550" s="838"/>
      <c r="R3550" s="838"/>
      <c r="S3550" s="838"/>
      <c r="U3550" s="371"/>
      <c r="Y3550" s="839" t="s">
        <v>98</v>
      </c>
      <c r="Z3550" s="840">
        <f t="shared" si="70"/>
        <v>0.95109999999996131</v>
      </c>
    </row>
    <row r="3551" spans="12:26" s="292" customFormat="1" x14ac:dyDescent="0.2">
      <c r="L3551" s="279"/>
      <c r="M3551" s="279"/>
      <c r="N3551" s="279"/>
      <c r="O3551" s="279"/>
      <c r="P3551" s="838"/>
      <c r="Q3551" s="838"/>
      <c r="R3551" s="838"/>
      <c r="S3551" s="838"/>
      <c r="U3551" s="371"/>
      <c r="Y3551" s="839" t="s">
        <v>98</v>
      </c>
      <c r="Z3551" s="840">
        <f t="shared" si="70"/>
        <v>0.9511999999999613</v>
      </c>
    </row>
    <row r="3552" spans="12:26" s="292" customFormat="1" x14ac:dyDescent="0.2">
      <c r="L3552" s="279"/>
      <c r="M3552" s="279"/>
      <c r="N3552" s="279"/>
      <c r="O3552" s="279"/>
      <c r="P3552" s="838"/>
      <c r="Q3552" s="838"/>
      <c r="R3552" s="838"/>
      <c r="S3552" s="838"/>
      <c r="U3552" s="371"/>
      <c r="Y3552" s="839" t="s">
        <v>98</v>
      </c>
      <c r="Z3552" s="840">
        <f t="shared" si="70"/>
        <v>0.95129999999996129</v>
      </c>
    </row>
    <row r="3553" spans="12:26" s="292" customFormat="1" x14ac:dyDescent="0.2">
      <c r="L3553" s="279"/>
      <c r="M3553" s="279"/>
      <c r="N3553" s="279"/>
      <c r="O3553" s="279"/>
      <c r="P3553" s="838"/>
      <c r="Q3553" s="838"/>
      <c r="R3553" s="838"/>
      <c r="S3553" s="838"/>
      <c r="U3553" s="371"/>
      <c r="Y3553" s="839" t="s">
        <v>98</v>
      </c>
      <c r="Z3553" s="840">
        <f t="shared" si="70"/>
        <v>0.95139999999996128</v>
      </c>
    </row>
    <row r="3554" spans="12:26" s="292" customFormat="1" x14ac:dyDescent="0.2">
      <c r="L3554" s="279"/>
      <c r="M3554" s="279"/>
      <c r="N3554" s="279"/>
      <c r="O3554" s="279"/>
      <c r="P3554" s="838"/>
      <c r="Q3554" s="838"/>
      <c r="R3554" s="838"/>
      <c r="S3554" s="838"/>
      <c r="U3554" s="371"/>
      <c r="Y3554" s="839" t="s">
        <v>98</v>
      </c>
      <c r="Z3554" s="840">
        <f t="shared" si="70"/>
        <v>0.95149999999996127</v>
      </c>
    </row>
    <row r="3555" spans="12:26" s="292" customFormat="1" x14ac:dyDescent="0.2">
      <c r="L3555" s="279"/>
      <c r="M3555" s="279"/>
      <c r="N3555" s="279"/>
      <c r="O3555" s="279"/>
      <c r="P3555" s="838"/>
      <c r="Q3555" s="838"/>
      <c r="R3555" s="838"/>
      <c r="S3555" s="838"/>
      <c r="U3555" s="371"/>
      <c r="Y3555" s="839" t="s">
        <v>98</v>
      </c>
      <c r="Z3555" s="840">
        <f t="shared" si="70"/>
        <v>0.95159999999996125</v>
      </c>
    </row>
    <row r="3556" spans="12:26" s="292" customFormat="1" x14ac:dyDescent="0.2">
      <c r="L3556" s="279"/>
      <c r="M3556" s="279"/>
      <c r="N3556" s="279"/>
      <c r="O3556" s="279"/>
      <c r="P3556" s="838"/>
      <c r="Q3556" s="838"/>
      <c r="R3556" s="838"/>
      <c r="S3556" s="838"/>
      <c r="U3556" s="371"/>
      <c r="Y3556" s="839" t="s">
        <v>98</v>
      </c>
      <c r="Z3556" s="840">
        <f t="shared" si="70"/>
        <v>0.95169999999996124</v>
      </c>
    </row>
    <row r="3557" spans="12:26" s="292" customFormat="1" x14ac:dyDescent="0.2">
      <c r="L3557" s="279"/>
      <c r="M3557" s="279"/>
      <c r="N3557" s="279"/>
      <c r="O3557" s="279"/>
      <c r="P3557" s="838"/>
      <c r="Q3557" s="838"/>
      <c r="R3557" s="838"/>
      <c r="S3557" s="838"/>
      <c r="U3557" s="371"/>
      <c r="Y3557" s="839" t="s">
        <v>98</v>
      </c>
      <c r="Z3557" s="840">
        <f t="shared" si="70"/>
        <v>0.95179999999996123</v>
      </c>
    </row>
    <row r="3558" spans="12:26" s="292" customFormat="1" x14ac:dyDescent="0.2">
      <c r="L3558" s="279"/>
      <c r="M3558" s="279"/>
      <c r="N3558" s="279"/>
      <c r="O3558" s="279"/>
      <c r="P3558" s="838"/>
      <c r="Q3558" s="838"/>
      <c r="R3558" s="838"/>
      <c r="S3558" s="838"/>
      <c r="U3558" s="371"/>
      <c r="Y3558" s="839" t="s">
        <v>98</v>
      </c>
      <c r="Z3558" s="840">
        <f t="shared" si="70"/>
        <v>0.95189999999996122</v>
      </c>
    </row>
    <row r="3559" spans="12:26" s="292" customFormat="1" x14ac:dyDescent="0.2">
      <c r="L3559" s="279"/>
      <c r="M3559" s="279"/>
      <c r="N3559" s="279"/>
      <c r="O3559" s="279"/>
      <c r="P3559" s="838"/>
      <c r="Q3559" s="838"/>
      <c r="R3559" s="838"/>
      <c r="S3559" s="838"/>
      <c r="U3559" s="371"/>
      <c r="Y3559" s="839" t="s">
        <v>98</v>
      </c>
      <c r="Z3559" s="840">
        <f t="shared" si="70"/>
        <v>0.95199999999996121</v>
      </c>
    </row>
    <row r="3560" spans="12:26" s="292" customFormat="1" x14ac:dyDescent="0.2">
      <c r="L3560" s="279"/>
      <c r="M3560" s="279"/>
      <c r="N3560" s="279"/>
      <c r="O3560" s="279"/>
      <c r="P3560" s="838"/>
      <c r="Q3560" s="838"/>
      <c r="R3560" s="838"/>
      <c r="S3560" s="838"/>
      <c r="U3560" s="371"/>
      <c r="Y3560" s="839" t="s">
        <v>98</v>
      </c>
      <c r="Z3560" s="840">
        <f t="shared" si="70"/>
        <v>0.9520999999999612</v>
      </c>
    </row>
    <row r="3561" spans="12:26" s="292" customFormat="1" x14ac:dyDescent="0.2">
      <c r="L3561" s="279"/>
      <c r="M3561" s="279"/>
      <c r="N3561" s="279"/>
      <c r="O3561" s="279"/>
      <c r="P3561" s="838"/>
      <c r="Q3561" s="838"/>
      <c r="R3561" s="838"/>
      <c r="S3561" s="838"/>
      <c r="U3561" s="371"/>
      <c r="Y3561" s="839" t="s">
        <v>98</v>
      </c>
      <c r="Z3561" s="840">
        <f t="shared" ref="Z3561:Z3624" si="71">SUM(Z3560+0.01%)</f>
        <v>0.95219999999996119</v>
      </c>
    </row>
    <row r="3562" spans="12:26" s="292" customFormat="1" x14ac:dyDescent="0.2">
      <c r="L3562" s="279"/>
      <c r="M3562" s="279"/>
      <c r="N3562" s="279"/>
      <c r="O3562" s="279"/>
      <c r="P3562" s="838"/>
      <c r="Q3562" s="838"/>
      <c r="R3562" s="838"/>
      <c r="S3562" s="838"/>
      <c r="U3562" s="371"/>
      <c r="Y3562" s="839" t="s">
        <v>98</v>
      </c>
      <c r="Z3562" s="840">
        <f t="shared" si="71"/>
        <v>0.95229999999996118</v>
      </c>
    </row>
    <row r="3563" spans="12:26" s="292" customFormat="1" x14ac:dyDescent="0.2">
      <c r="L3563" s="279"/>
      <c r="M3563" s="279"/>
      <c r="N3563" s="279"/>
      <c r="O3563" s="279"/>
      <c r="P3563" s="838"/>
      <c r="Q3563" s="838"/>
      <c r="R3563" s="838"/>
      <c r="S3563" s="838"/>
      <c r="U3563" s="371"/>
      <c r="Y3563" s="839" t="s">
        <v>98</v>
      </c>
      <c r="Z3563" s="840">
        <f t="shared" si="71"/>
        <v>0.95239999999996117</v>
      </c>
    </row>
    <row r="3564" spans="12:26" s="292" customFormat="1" x14ac:dyDescent="0.2">
      <c r="L3564" s="279"/>
      <c r="M3564" s="279"/>
      <c r="N3564" s="279"/>
      <c r="O3564" s="279"/>
      <c r="P3564" s="838"/>
      <c r="Q3564" s="838"/>
      <c r="R3564" s="838"/>
      <c r="S3564" s="838"/>
      <c r="U3564" s="371"/>
      <c r="Y3564" s="839" t="s">
        <v>98</v>
      </c>
      <c r="Z3564" s="840">
        <f t="shared" si="71"/>
        <v>0.95249999999996116</v>
      </c>
    </row>
    <row r="3565" spans="12:26" s="292" customFormat="1" x14ac:dyDescent="0.2">
      <c r="L3565" s="279"/>
      <c r="M3565" s="279"/>
      <c r="N3565" s="279"/>
      <c r="O3565" s="279"/>
      <c r="P3565" s="838"/>
      <c r="Q3565" s="838"/>
      <c r="R3565" s="838"/>
      <c r="S3565" s="838"/>
      <c r="U3565" s="371"/>
      <c r="Y3565" s="839" t="s">
        <v>98</v>
      </c>
      <c r="Z3565" s="840">
        <f t="shared" si="71"/>
        <v>0.95259999999996114</v>
      </c>
    </row>
    <row r="3566" spans="12:26" s="292" customFormat="1" x14ac:dyDescent="0.2">
      <c r="L3566" s="279"/>
      <c r="M3566" s="279"/>
      <c r="N3566" s="279"/>
      <c r="O3566" s="279"/>
      <c r="P3566" s="838"/>
      <c r="Q3566" s="838"/>
      <c r="R3566" s="838"/>
      <c r="S3566" s="838"/>
      <c r="U3566" s="371"/>
      <c r="Y3566" s="839" t="s">
        <v>98</v>
      </c>
      <c r="Z3566" s="840">
        <f t="shared" si="71"/>
        <v>0.95269999999996113</v>
      </c>
    </row>
    <row r="3567" spans="12:26" s="292" customFormat="1" x14ac:dyDescent="0.2">
      <c r="L3567" s="279"/>
      <c r="M3567" s="279"/>
      <c r="N3567" s="279"/>
      <c r="O3567" s="279"/>
      <c r="P3567" s="838"/>
      <c r="Q3567" s="838"/>
      <c r="R3567" s="838"/>
      <c r="S3567" s="838"/>
      <c r="U3567" s="371"/>
      <c r="Y3567" s="839" t="s">
        <v>98</v>
      </c>
      <c r="Z3567" s="840">
        <f t="shared" si="71"/>
        <v>0.95279999999996112</v>
      </c>
    </row>
    <row r="3568" spans="12:26" s="292" customFormat="1" x14ac:dyDescent="0.2">
      <c r="L3568" s="279"/>
      <c r="M3568" s="279"/>
      <c r="N3568" s="279"/>
      <c r="O3568" s="279"/>
      <c r="P3568" s="838"/>
      <c r="Q3568" s="838"/>
      <c r="R3568" s="838"/>
      <c r="S3568" s="838"/>
      <c r="U3568" s="371"/>
      <c r="Y3568" s="839" t="s">
        <v>98</v>
      </c>
      <c r="Z3568" s="840">
        <f t="shared" si="71"/>
        <v>0.95289999999996111</v>
      </c>
    </row>
    <row r="3569" spans="12:26" s="292" customFormat="1" x14ac:dyDescent="0.2">
      <c r="L3569" s="279"/>
      <c r="M3569" s="279"/>
      <c r="N3569" s="279"/>
      <c r="O3569" s="279"/>
      <c r="P3569" s="838"/>
      <c r="Q3569" s="838"/>
      <c r="R3569" s="838"/>
      <c r="S3569" s="838"/>
      <c r="U3569" s="371"/>
      <c r="Y3569" s="839" t="s">
        <v>98</v>
      </c>
      <c r="Z3569" s="840">
        <f t="shared" si="71"/>
        <v>0.9529999999999611</v>
      </c>
    </row>
    <row r="3570" spans="12:26" s="292" customFormat="1" x14ac:dyDescent="0.2">
      <c r="L3570" s="279"/>
      <c r="M3570" s="279"/>
      <c r="N3570" s="279"/>
      <c r="O3570" s="279"/>
      <c r="P3570" s="838"/>
      <c r="Q3570" s="838"/>
      <c r="R3570" s="838"/>
      <c r="S3570" s="838"/>
      <c r="U3570" s="371"/>
      <c r="Y3570" s="839" t="s">
        <v>98</v>
      </c>
      <c r="Z3570" s="840">
        <f t="shared" si="71"/>
        <v>0.95309999999996109</v>
      </c>
    </row>
    <row r="3571" spans="12:26" s="292" customFormat="1" x14ac:dyDescent="0.2">
      <c r="L3571" s="279"/>
      <c r="M3571" s="279"/>
      <c r="N3571" s="279"/>
      <c r="O3571" s="279"/>
      <c r="P3571" s="838"/>
      <c r="Q3571" s="838"/>
      <c r="R3571" s="838"/>
      <c r="S3571" s="838"/>
      <c r="U3571" s="371"/>
      <c r="Y3571" s="839" t="s">
        <v>98</v>
      </c>
      <c r="Z3571" s="840">
        <f t="shared" si="71"/>
        <v>0.95319999999996108</v>
      </c>
    </row>
    <row r="3572" spans="12:26" s="292" customFormat="1" x14ac:dyDescent="0.2">
      <c r="L3572" s="279"/>
      <c r="M3572" s="279"/>
      <c r="N3572" s="279"/>
      <c r="O3572" s="279"/>
      <c r="P3572" s="838"/>
      <c r="Q3572" s="838"/>
      <c r="R3572" s="838"/>
      <c r="S3572" s="838"/>
      <c r="U3572" s="371"/>
      <c r="Y3572" s="839" t="s">
        <v>98</v>
      </c>
      <c r="Z3572" s="840">
        <f t="shared" si="71"/>
        <v>0.95329999999996107</v>
      </c>
    </row>
    <row r="3573" spans="12:26" s="292" customFormat="1" x14ac:dyDescent="0.2">
      <c r="L3573" s="279"/>
      <c r="M3573" s="279"/>
      <c r="N3573" s="279"/>
      <c r="O3573" s="279"/>
      <c r="P3573" s="838"/>
      <c r="Q3573" s="838"/>
      <c r="R3573" s="838"/>
      <c r="S3573" s="838"/>
      <c r="U3573" s="371"/>
      <c r="Y3573" s="839" t="s">
        <v>98</v>
      </c>
      <c r="Z3573" s="840">
        <f t="shared" si="71"/>
        <v>0.95339999999996106</v>
      </c>
    </row>
    <row r="3574" spans="12:26" s="292" customFormat="1" x14ac:dyDescent="0.2">
      <c r="L3574" s="279"/>
      <c r="M3574" s="279"/>
      <c r="N3574" s="279"/>
      <c r="O3574" s="279"/>
      <c r="P3574" s="838"/>
      <c r="Q3574" s="838"/>
      <c r="R3574" s="838"/>
      <c r="S3574" s="838"/>
      <c r="U3574" s="371"/>
      <c r="Y3574" s="839" t="s">
        <v>98</v>
      </c>
      <c r="Z3574" s="840">
        <f t="shared" si="71"/>
        <v>0.95349999999996105</v>
      </c>
    </row>
    <row r="3575" spans="12:26" s="292" customFormat="1" x14ac:dyDescent="0.2">
      <c r="L3575" s="279"/>
      <c r="M3575" s="279"/>
      <c r="N3575" s="279"/>
      <c r="O3575" s="279"/>
      <c r="P3575" s="838"/>
      <c r="Q3575" s="838"/>
      <c r="R3575" s="838"/>
      <c r="S3575" s="838"/>
      <c r="U3575" s="371"/>
      <c r="Y3575" s="839" t="s">
        <v>98</v>
      </c>
      <c r="Z3575" s="840">
        <f t="shared" si="71"/>
        <v>0.95359999999996103</v>
      </c>
    </row>
    <row r="3576" spans="12:26" s="292" customFormat="1" x14ac:dyDescent="0.2">
      <c r="L3576" s="279"/>
      <c r="M3576" s="279"/>
      <c r="N3576" s="279"/>
      <c r="O3576" s="279"/>
      <c r="P3576" s="838"/>
      <c r="Q3576" s="838"/>
      <c r="R3576" s="838"/>
      <c r="S3576" s="838"/>
      <c r="U3576" s="371"/>
      <c r="Y3576" s="839" t="s">
        <v>98</v>
      </c>
      <c r="Z3576" s="840">
        <f t="shared" si="71"/>
        <v>0.95369999999996102</v>
      </c>
    </row>
    <row r="3577" spans="12:26" s="292" customFormat="1" x14ac:dyDescent="0.2">
      <c r="L3577" s="279"/>
      <c r="M3577" s="279"/>
      <c r="N3577" s="279"/>
      <c r="O3577" s="279"/>
      <c r="P3577" s="838"/>
      <c r="Q3577" s="838"/>
      <c r="R3577" s="838"/>
      <c r="S3577" s="838"/>
      <c r="U3577" s="371"/>
      <c r="Y3577" s="839" t="s">
        <v>98</v>
      </c>
      <c r="Z3577" s="840">
        <f t="shared" si="71"/>
        <v>0.95379999999996101</v>
      </c>
    </row>
    <row r="3578" spans="12:26" s="292" customFormat="1" x14ac:dyDescent="0.2">
      <c r="L3578" s="279"/>
      <c r="M3578" s="279"/>
      <c r="N3578" s="279"/>
      <c r="O3578" s="279"/>
      <c r="P3578" s="838"/>
      <c r="Q3578" s="838"/>
      <c r="R3578" s="838"/>
      <c r="S3578" s="838"/>
      <c r="U3578" s="371"/>
      <c r="Y3578" s="839" t="s">
        <v>98</v>
      </c>
      <c r="Z3578" s="840">
        <f t="shared" si="71"/>
        <v>0.953899999999961</v>
      </c>
    </row>
    <row r="3579" spans="12:26" s="292" customFormat="1" x14ac:dyDescent="0.2">
      <c r="L3579" s="279"/>
      <c r="M3579" s="279"/>
      <c r="N3579" s="279"/>
      <c r="O3579" s="279"/>
      <c r="P3579" s="838"/>
      <c r="Q3579" s="838"/>
      <c r="R3579" s="838"/>
      <c r="S3579" s="838"/>
      <c r="U3579" s="371"/>
      <c r="Y3579" s="839" t="s">
        <v>98</v>
      </c>
      <c r="Z3579" s="840">
        <f t="shared" si="71"/>
        <v>0.95399999999996099</v>
      </c>
    </row>
    <row r="3580" spans="12:26" s="292" customFormat="1" x14ac:dyDescent="0.2">
      <c r="L3580" s="279"/>
      <c r="M3580" s="279"/>
      <c r="N3580" s="279"/>
      <c r="O3580" s="279"/>
      <c r="P3580" s="838"/>
      <c r="Q3580" s="838"/>
      <c r="R3580" s="838"/>
      <c r="S3580" s="838"/>
      <c r="U3580" s="371"/>
      <c r="Y3580" s="839" t="s">
        <v>98</v>
      </c>
      <c r="Z3580" s="840">
        <f t="shared" si="71"/>
        <v>0.95409999999996098</v>
      </c>
    </row>
    <row r="3581" spans="12:26" s="292" customFormat="1" x14ac:dyDescent="0.2">
      <c r="L3581" s="279"/>
      <c r="M3581" s="279"/>
      <c r="N3581" s="279"/>
      <c r="O3581" s="279"/>
      <c r="P3581" s="838"/>
      <c r="Q3581" s="838"/>
      <c r="R3581" s="838"/>
      <c r="S3581" s="838"/>
      <c r="U3581" s="371"/>
      <c r="Y3581" s="839" t="s">
        <v>98</v>
      </c>
      <c r="Z3581" s="840">
        <f t="shared" si="71"/>
        <v>0.95419999999996097</v>
      </c>
    </row>
    <row r="3582" spans="12:26" s="292" customFormat="1" x14ac:dyDescent="0.2">
      <c r="L3582" s="279"/>
      <c r="M3582" s="279"/>
      <c r="N3582" s="279"/>
      <c r="O3582" s="279"/>
      <c r="P3582" s="838"/>
      <c r="Q3582" s="838"/>
      <c r="R3582" s="838"/>
      <c r="S3582" s="838"/>
      <c r="U3582" s="371"/>
      <c r="Y3582" s="839" t="s">
        <v>98</v>
      </c>
      <c r="Z3582" s="840">
        <f t="shared" si="71"/>
        <v>0.95429999999996096</v>
      </c>
    </row>
    <row r="3583" spans="12:26" s="292" customFormat="1" x14ac:dyDescent="0.2">
      <c r="L3583" s="279"/>
      <c r="M3583" s="279"/>
      <c r="N3583" s="279"/>
      <c r="O3583" s="279"/>
      <c r="P3583" s="838"/>
      <c r="Q3583" s="838"/>
      <c r="R3583" s="838"/>
      <c r="S3583" s="838"/>
      <c r="U3583" s="371"/>
      <c r="Y3583" s="839" t="s">
        <v>98</v>
      </c>
      <c r="Z3583" s="840">
        <f t="shared" si="71"/>
        <v>0.95439999999996095</v>
      </c>
    </row>
    <row r="3584" spans="12:26" s="292" customFormat="1" x14ac:dyDescent="0.2">
      <c r="L3584" s="279"/>
      <c r="M3584" s="279"/>
      <c r="N3584" s="279"/>
      <c r="O3584" s="279"/>
      <c r="P3584" s="838"/>
      <c r="Q3584" s="838"/>
      <c r="R3584" s="838"/>
      <c r="S3584" s="838"/>
      <c r="U3584" s="371"/>
      <c r="Y3584" s="839" t="s">
        <v>98</v>
      </c>
      <c r="Z3584" s="840">
        <f t="shared" si="71"/>
        <v>0.95449999999996094</v>
      </c>
    </row>
    <row r="3585" spans="12:26" s="292" customFormat="1" x14ac:dyDescent="0.2">
      <c r="L3585" s="279"/>
      <c r="M3585" s="279"/>
      <c r="N3585" s="279"/>
      <c r="O3585" s="279"/>
      <c r="P3585" s="838"/>
      <c r="Q3585" s="838"/>
      <c r="R3585" s="838"/>
      <c r="S3585" s="838"/>
      <c r="U3585" s="371"/>
      <c r="Y3585" s="839" t="s">
        <v>98</v>
      </c>
      <c r="Z3585" s="840">
        <f t="shared" si="71"/>
        <v>0.95459999999996092</v>
      </c>
    </row>
    <row r="3586" spans="12:26" s="292" customFormat="1" x14ac:dyDescent="0.2">
      <c r="L3586" s="279"/>
      <c r="M3586" s="279"/>
      <c r="N3586" s="279"/>
      <c r="O3586" s="279"/>
      <c r="P3586" s="838"/>
      <c r="Q3586" s="838"/>
      <c r="R3586" s="838"/>
      <c r="S3586" s="838"/>
      <c r="U3586" s="371"/>
      <c r="Y3586" s="839" t="s">
        <v>98</v>
      </c>
      <c r="Z3586" s="840">
        <f t="shared" si="71"/>
        <v>0.95469999999996091</v>
      </c>
    </row>
    <row r="3587" spans="12:26" s="292" customFormat="1" x14ac:dyDescent="0.2">
      <c r="L3587" s="279"/>
      <c r="M3587" s="279"/>
      <c r="N3587" s="279"/>
      <c r="O3587" s="279"/>
      <c r="P3587" s="838"/>
      <c r="Q3587" s="838"/>
      <c r="R3587" s="838"/>
      <c r="S3587" s="838"/>
      <c r="U3587" s="371"/>
      <c r="Y3587" s="839" t="s">
        <v>98</v>
      </c>
      <c r="Z3587" s="840">
        <f t="shared" si="71"/>
        <v>0.9547999999999609</v>
      </c>
    </row>
    <row r="3588" spans="12:26" s="292" customFormat="1" x14ac:dyDescent="0.2">
      <c r="L3588" s="279"/>
      <c r="M3588" s="279"/>
      <c r="N3588" s="279"/>
      <c r="O3588" s="279"/>
      <c r="P3588" s="838"/>
      <c r="Q3588" s="838"/>
      <c r="R3588" s="838"/>
      <c r="S3588" s="838"/>
      <c r="U3588" s="371"/>
      <c r="Y3588" s="839" t="s">
        <v>98</v>
      </c>
      <c r="Z3588" s="840">
        <f t="shared" si="71"/>
        <v>0.95489999999996089</v>
      </c>
    </row>
    <row r="3589" spans="12:26" s="292" customFormat="1" x14ac:dyDescent="0.2">
      <c r="L3589" s="279"/>
      <c r="M3589" s="279"/>
      <c r="N3589" s="279"/>
      <c r="O3589" s="279"/>
      <c r="P3589" s="838"/>
      <c r="Q3589" s="838"/>
      <c r="R3589" s="838"/>
      <c r="S3589" s="838"/>
      <c r="U3589" s="371"/>
      <c r="Y3589" s="839" t="s">
        <v>98</v>
      </c>
      <c r="Z3589" s="840">
        <f t="shared" si="71"/>
        <v>0.95499999999996088</v>
      </c>
    </row>
    <row r="3590" spans="12:26" s="292" customFormat="1" x14ac:dyDescent="0.2">
      <c r="L3590" s="279"/>
      <c r="M3590" s="279"/>
      <c r="N3590" s="279"/>
      <c r="O3590" s="279"/>
      <c r="P3590" s="838"/>
      <c r="Q3590" s="838"/>
      <c r="R3590" s="838"/>
      <c r="S3590" s="838"/>
      <c r="U3590" s="371"/>
      <c r="Y3590" s="839" t="s">
        <v>98</v>
      </c>
      <c r="Z3590" s="840">
        <f t="shared" si="71"/>
        <v>0.95509999999996087</v>
      </c>
    </row>
    <row r="3591" spans="12:26" s="292" customFormat="1" x14ac:dyDescent="0.2">
      <c r="L3591" s="279"/>
      <c r="M3591" s="279"/>
      <c r="N3591" s="279"/>
      <c r="O3591" s="279"/>
      <c r="P3591" s="838"/>
      <c r="Q3591" s="838"/>
      <c r="R3591" s="838"/>
      <c r="S3591" s="838"/>
      <c r="U3591" s="371"/>
      <c r="Y3591" s="839" t="s">
        <v>98</v>
      </c>
      <c r="Z3591" s="840">
        <f t="shared" si="71"/>
        <v>0.95519999999996086</v>
      </c>
    </row>
    <row r="3592" spans="12:26" s="292" customFormat="1" x14ac:dyDescent="0.2">
      <c r="L3592" s="279"/>
      <c r="M3592" s="279"/>
      <c r="N3592" s="279"/>
      <c r="O3592" s="279"/>
      <c r="P3592" s="838"/>
      <c r="Q3592" s="838"/>
      <c r="R3592" s="838"/>
      <c r="S3592" s="838"/>
      <c r="U3592" s="371"/>
      <c r="Y3592" s="839" t="s">
        <v>98</v>
      </c>
      <c r="Z3592" s="840">
        <f t="shared" si="71"/>
        <v>0.95529999999996085</v>
      </c>
    </row>
    <row r="3593" spans="12:26" s="292" customFormat="1" x14ac:dyDescent="0.2">
      <c r="L3593" s="279"/>
      <c r="M3593" s="279"/>
      <c r="N3593" s="279"/>
      <c r="O3593" s="279"/>
      <c r="P3593" s="838"/>
      <c r="Q3593" s="838"/>
      <c r="R3593" s="838"/>
      <c r="S3593" s="838"/>
      <c r="U3593" s="371"/>
      <c r="Y3593" s="839" t="s">
        <v>98</v>
      </c>
      <c r="Z3593" s="840">
        <f t="shared" si="71"/>
        <v>0.95539999999996084</v>
      </c>
    </row>
    <row r="3594" spans="12:26" s="292" customFormat="1" x14ac:dyDescent="0.2">
      <c r="L3594" s="279"/>
      <c r="M3594" s="279"/>
      <c r="N3594" s="279"/>
      <c r="O3594" s="279"/>
      <c r="P3594" s="838"/>
      <c r="Q3594" s="838"/>
      <c r="R3594" s="838"/>
      <c r="S3594" s="838"/>
      <c r="U3594" s="371"/>
      <c r="Y3594" s="839" t="s">
        <v>98</v>
      </c>
      <c r="Z3594" s="840">
        <f t="shared" si="71"/>
        <v>0.95549999999996083</v>
      </c>
    </row>
    <row r="3595" spans="12:26" s="292" customFormat="1" x14ac:dyDescent="0.2">
      <c r="L3595" s="279"/>
      <c r="M3595" s="279"/>
      <c r="N3595" s="279"/>
      <c r="O3595" s="279"/>
      <c r="P3595" s="838"/>
      <c r="Q3595" s="838"/>
      <c r="R3595" s="838"/>
      <c r="S3595" s="838"/>
      <c r="U3595" s="371"/>
      <c r="Y3595" s="839" t="s">
        <v>98</v>
      </c>
      <c r="Z3595" s="840">
        <f t="shared" si="71"/>
        <v>0.95559999999996081</v>
      </c>
    </row>
    <row r="3596" spans="12:26" s="292" customFormat="1" x14ac:dyDescent="0.2">
      <c r="L3596" s="279"/>
      <c r="M3596" s="279"/>
      <c r="N3596" s="279"/>
      <c r="O3596" s="279"/>
      <c r="P3596" s="838"/>
      <c r="Q3596" s="838"/>
      <c r="R3596" s="838"/>
      <c r="S3596" s="838"/>
      <c r="U3596" s="371"/>
      <c r="Y3596" s="839" t="s">
        <v>98</v>
      </c>
      <c r="Z3596" s="840">
        <f t="shared" si="71"/>
        <v>0.9556999999999608</v>
      </c>
    </row>
    <row r="3597" spans="12:26" s="292" customFormat="1" x14ac:dyDescent="0.2">
      <c r="L3597" s="279"/>
      <c r="M3597" s="279"/>
      <c r="N3597" s="279"/>
      <c r="O3597" s="279"/>
      <c r="P3597" s="838"/>
      <c r="Q3597" s="838"/>
      <c r="R3597" s="838"/>
      <c r="S3597" s="838"/>
      <c r="U3597" s="371"/>
      <c r="Y3597" s="839" t="s">
        <v>98</v>
      </c>
      <c r="Z3597" s="840">
        <f t="shared" si="71"/>
        <v>0.95579999999996079</v>
      </c>
    </row>
    <row r="3598" spans="12:26" s="292" customFormat="1" x14ac:dyDescent="0.2">
      <c r="L3598" s="279"/>
      <c r="M3598" s="279"/>
      <c r="N3598" s="279"/>
      <c r="O3598" s="279"/>
      <c r="P3598" s="838"/>
      <c r="Q3598" s="838"/>
      <c r="R3598" s="838"/>
      <c r="S3598" s="838"/>
      <c r="U3598" s="371"/>
      <c r="Y3598" s="839" t="s">
        <v>98</v>
      </c>
      <c r="Z3598" s="840">
        <f t="shared" si="71"/>
        <v>0.95589999999996078</v>
      </c>
    </row>
    <row r="3599" spans="12:26" s="292" customFormat="1" x14ac:dyDescent="0.2">
      <c r="L3599" s="279"/>
      <c r="M3599" s="279"/>
      <c r="N3599" s="279"/>
      <c r="O3599" s="279"/>
      <c r="P3599" s="838"/>
      <c r="Q3599" s="838"/>
      <c r="R3599" s="838"/>
      <c r="S3599" s="838"/>
      <c r="U3599" s="371"/>
      <c r="Y3599" s="839" t="s">
        <v>98</v>
      </c>
      <c r="Z3599" s="840">
        <f t="shared" si="71"/>
        <v>0.95599999999996077</v>
      </c>
    </row>
    <row r="3600" spans="12:26" s="292" customFormat="1" x14ac:dyDescent="0.2">
      <c r="L3600" s="279"/>
      <c r="M3600" s="279"/>
      <c r="N3600" s="279"/>
      <c r="O3600" s="279"/>
      <c r="P3600" s="838"/>
      <c r="Q3600" s="838"/>
      <c r="R3600" s="838"/>
      <c r="S3600" s="838"/>
      <c r="U3600" s="371"/>
      <c r="Y3600" s="839" t="s">
        <v>98</v>
      </c>
      <c r="Z3600" s="840">
        <f t="shared" si="71"/>
        <v>0.95609999999996076</v>
      </c>
    </row>
    <row r="3601" spans="12:26" s="292" customFormat="1" x14ac:dyDescent="0.2">
      <c r="L3601" s="279"/>
      <c r="M3601" s="279"/>
      <c r="N3601" s="279"/>
      <c r="O3601" s="279"/>
      <c r="P3601" s="838"/>
      <c r="Q3601" s="838"/>
      <c r="R3601" s="838"/>
      <c r="S3601" s="838"/>
      <c r="U3601" s="371"/>
      <c r="Y3601" s="839" t="s">
        <v>98</v>
      </c>
      <c r="Z3601" s="840">
        <f t="shared" si="71"/>
        <v>0.95619999999996075</v>
      </c>
    </row>
    <row r="3602" spans="12:26" s="292" customFormat="1" x14ac:dyDescent="0.2">
      <c r="L3602" s="279"/>
      <c r="M3602" s="279"/>
      <c r="N3602" s="279"/>
      <c r="O3602" s="279"/>
      <c r="P3602" s="838"/>
      <c r="Q3602" s="838"/>
      <c r="R3602" s="838"/>
      <c r="S3602" s="838"/>
      <c r="U3602" s="371"/>
      <c r="Y3602" s="839" t="s">
        <v>98</v>
      </c>
      <c r="Z3602" s="840">
        <f t="shared" si="71"/>
        <v>0.95629999999996074</v>
      </c>
    </row>
    <row r="3603" spans="12:26" s="292" customFormat="1" x14ac:dyDescent="0.2">
      <c r="L3603" s="279"/>
      <c r="M3603" s="279"/>
      <c r="N3603" s="279"/>
      <c r="O3603" s="279"/>
      <c r="P3603" s="838"/>
      <c r="Q3603" s="838"/>
      <c r="R3603" s="838"/>
      <c r="S3603" s="838"/>
      <c r="U3603" s="371"/>
      <c r="Y3603" s="839" t="s">
        <v>98</v>
      </c>
      <c r="Z3603" s="840">
        <f t="shared" si="71"/>
        <v>0.95639999999996073</v>
      </c>
    </row>
    <row r="3604" spans="12:26" s="292" customFormat="1" x14ac:dyDescent="0.2">
      <c r="L3604" s="279"/>
      <c r="M3604" s="279"/>
      <c r="N3604" s="279"/>
      <c r="O3604" s="279"/>
      <c r="P3604" s="838"/>
      <c r="Q3604" s="838"/>
      <c r="R3604" s="838"/>
      <c r="S3604" s="838"/>
      <c r="U3604" s="371"/>
      <c r="Y3604" s="839" t="s">
        <v>98</v>
      </c>
      <c r="Z3604" s="840">
        <f t="shared" si="71"/>
        <v>0.95649999999996071</v>
      </c>
    </row>
    <row r="3605" spans="12:26" s="292" customFormat="1" x14ac:dyDescent="0.2">
      <c r="L3605" s="279"/>
      <c r="M3605" s="279"/>
      <c r="N3605" s="279"/>
      <c r="O3605" s="279"/>
      <c r="P3605" s="838"/>
      <c r="Q3605" s="838"/>
      <c r="R3605" s="838"/>
      <c r="S3605" s="838"/>
      <c r="U3605" s="371"/>
      <c r="Y3605" s="839" t="s">
        <v>98</v>
      </c>
      <c r="Z3605" s="840">
        <f t="shared" si="71"/>
        <v>0.9565999999999607</v>
      </c>
    </row>
    <row r="3606" spans="12:26" s="292" customFormat="1" x14ac:dyDescent="0.2">
      <c r="L3606" s="279"/>
      <c r="M3606" s="279"/>
      <c r="N3606" s="279"/>
      <c r="O3606" s="279"/>
      <c r="P3606" s="838"/>
      <c r="Q3606" s="838"/>
      <c r="R3606" s="838"/>
      <c r="S3606" s="838"/>
      <c r="U3606" s="371"/>
      <c r="Y3606" s="839" t="s">
        <v>98</v>
      </c>
      <c r="Z3606" s="840">
        <f t="shared" si="71"/>
        <v>0.95669999999996069</v>
      </c>
    </row>
    <row r="3607" spans="12:26" s="292" customFormat="1" x14ac:dyDescent="0.2">
      <c r="L3607" s="279"/>
      <c r="M3607" s="279"/>
      <c r="N3607" s="279"/>
      <c r="O3607" s="279"/>
      <c r="P3607" s="838"/>
      <c r="Q3607" s="838"/>
      <c r="R3607" s="838"/>
      <c r="S3607" s="838"/>
      <c r="U3607" s="371"/>
      <c r="Y3607" s="839" t="s">
        <v>98</v>
      </c>
      <c r="Z3607" s="840">
        <f t="shared" si="71"/>
        <v>0.95679999999996068</v>
      </c>
    </row>
    <row r="3608" spans="12:26" s="292" customFormat="1" x14ac:dyDescent="0.2">
      <c r="L3608" s="279"/>
      <c r="M3608" s="279"/>
      <c r="N3608" s="279"/>
      <c r="O3608" s="279"/>
      <c r="P3608" s="838"/>
      <c r="Q3608" s="838"/>
      <c r="R3608" s="838"/>
      <c r="S3608" s="838"/>
      <c r="U3608" s="371"/>
      <c r="Y3608" s="839" t="s">
        <v>98</v>
      </c>
      <c r="Z3608" s="840">
        <f t="shared" si="71"/>
        <v>0.95689999999996067</v>
      </c>
    </row>
    <row r="3609" spans="12:26" s="292" customFormat="1" x14ac:dyDescent="0.2">
      <c r="L3609" s="279"/>
      <c r="M3609" s="279"/>
      <c r="N3609" s="279"/>
      <c r="O3609" s="279"/>
      <c r="P3609" s="838"/>
      <c r="Q3609" s="838"/>
      <c r="R3609" s="838"/>
      <c r="S3609" s="838"/>
      <c r="U3609" s="371"/>
      <c r="Y3609" s="839" t="s">
        <v>98</v>
      </c>
      <c r="Z3609" s="840">
        <f t="shared" si="71"/>
        <v>0.95699999999996066</v>
      </c>
    </row>
    <row r="3610" spans="12:26" s="292" customFormat="1" x14ac:dyDescent="0.2">
      <c r="L3610" s="279"/>
      <c r="M3610" s="279"/>
      <c r="N3610" s="279"/>
      <c r="O3610" s="279"/>
      <c r="P3610" s="838"/>
      <c r="Q3610" s="838"/>
      <c r="R3610" s="838"/>
      <c r="S3610" s="838"/>
      <c r="U3610" s="371"/>
      <c r="Y3610" s="839" t="s">
        <v>98</v>
      </c>
      <c r="Z3610" s="840">
        <f t="shared" si="71"/>
        <v>0.95709999999996065</v>
      </c>
    </row>
    <row r="3611" spans="12:26" s="292" customFormat="1" x14ac:dyDescent="0.2">
      <c r="L3611" s="279"/>
      <c r="M3611" s="279"/>
      <c r="N3611" s="279"/>
      <c r="O3611" s="279"/>
      <c r="P3611" s="838"/>
      <c r="Q3611" s="838"/>
      <c r="R3611" s="838"/>
      <c r="S3611" s="838"/>
      <c r="U3611" s="371"/>
      <c r="Y3611" s="839" t="s">
        <v>98</v>
      </c>
      <c r="Z3611" s="840">
        <f t="shared" si="71"/>
        <v>0.95719999999996064</v>
      </c>
    </row>
    <row r="3612" spans="12:26" s="292" customFormat="1" x14ac:dyDescent="0.2">
      <c r="L3612" s="279"/>
      <c r="M3612" s="279"/>
      <c r="N3612" s="279"/>
      <c r="O3612" s="279"/>
      <c r="P3612" s="838"/>
      <c r="Q3612" s="838"/>
      <c r="R3612" s="838"/>
      <c r="S3612" s="838"/>
      <c r="U3612" s="371"/>
      <c r="Y3612" s="839" t="s">
        <v>98</v>
      </c>
      <c r="Z3612" s="840">
        <f t="shared" si="71"/>
        <v>0.95729999999996063</v>
      </c>
    </row>
    <row r="3613" spans="12:26" s="292" customFormat="1" x14ac:dyDescent="0.2">
      <c r="L3613" s="279"/>
      <c r="M3613" s="279"/>
      <c r="N3613" s="279"/>
      <c r="O3613" s="279"/>
      <c r="P3613" s="838"/>
      <c r="Q3613" s="838"/>
      <c r="R3613" s="838"/>
      <c r="S3613" s="838"/>
      <c r="U3613" s="371"/>
      <c r="Y3613" s="839" t="s">
        <v>98</v>
      </c>
      <c r="Z3613" s="840">
        <f t="shared" si="71"/>
        <v>0.95739999999996062</v>
      </c>
    </row>
    <row r="3614" spans="12:26" s="292" customFormat="1" x14ac:dyDescent="0.2">
      <c r="L3614" s="279"/>
      <c r="M3614" s="279"/>
      <c r="N3614" s="279"/>
      <c r="O3614" s="279"/>
      <c r="P3614" s="838"/>
      <c r="Q3614" s="838"/>
      <c r="R3614" s="838"/>
      <c r="S3614" s="838"/>
      <c r="U3614" s="371"/>
      <c r="Y3614" s="839" t="s">
        <v>98</v>
      </c>
      <c r="Z3614" s="840">
        <f t="shared" si="71"/>
        <v>0.9574999999999606</v>
      </c>
    </row>
    <row r="3615" spans="12:26" s="292" customFormat="1" x14ac:dyDescent="0.2">
      <c r="L3615" s="279"/>
      <c r="M3615" s="279"/>
      <c r="N3615" s="279"/>
      <c r="O3615" s="279"/>
      <c r="P3615" s="838"/>
      <c r="Q3615" s="838"/>
      <c r="R3615" s="838"/>
      <c r="S3615" s="838"/>
      <c r="U3615" s="371"/>
      <c r="Y3615" s="839" t="s">
        <v>98</v>
      </c>
      <c r="Z3615" s="840">
        <f t="shared" si="71"/>
        <v>0.95759999999996059</v>
      </c>
    </row>
    <row r="3616" spans="12:26" s="292" customFormat="1" x14ac:dyDescent="0.2">
      <c r="L3616" s="279"/>
      <c r="M3616" s="279"/>
      <c r="N3616" s="279"/>
      <c r="O3616" s="279"/>
      <c r="P3616" s="838"/>
      <c r="Q3616" s="838"/>
      <c r="R3616" s="838"/>
      <c r="S3616" s="838"/>
      <c r="U3616" s="371"/>
      <c r="Y3616" s="839" t="s">
        <v>98</v>
      </c>
      <c r="Z3616" s="840">
        <f t="shared" si="71"/>
        <v>0.95769999999996058</v>
      </c>
    </row>
    <row r="3617" spans="12:26" s="292" customFormat="1" x14ac:dyDescent="0.2">
      <c r="L3617" s="279"/>
      <c r="M3617" s="279"/>
      <c r="N3617" s="279"/>
      <c r="O3617" s="279"/>
      <c r="P3617" s="838"/>
      <c r="Q3617" s="838"/>
      <c r="R3617" s="838"/>
      <c r="S3617" s="838"/>
      <c r="U3617" s="371"/>
      <c r="Y3617" s="839" t="s">
        <v>98</v>
      </c>
      <c r="Z3617" s="840">
        <f t="shared" si="71"/>
        <v>0.95779999999996057</v>
      </c>
    </row>
    <row r="3618" spans="12:26" s="292" customFormat="1" x14ac:dyDescent="0.2">
      <c r="L3618" s="279"/>
      <c r="M3618" s="279"/>
      <c r="N3618" s="279"/>
      <c r="O3618" s="279"/>
      <c r="P3618" s="838"/>
      <c r="Q3618" s="838"/>
      <c r="R3618" s="838"/>
      <c r="S3618" s="838"/>
      <c r="U3618" s="371"/>
      <c r="Y3618" s="839" t="s">
        <v>98</v>
      </c>
      <c r="Z3618" s="840">
        <f t="shared" si="71"/>
        <v>0.95789999999996056</v>
      </c>
    </row>
    <row r="3619" spans="12:26" s="292" customFormat="1" x14ac:dyDescent="0.2">
      <c r="L3619" s="279"/>
      <c r="M3619" s="279"/>
      <c r="N3619" s="279"/>
      <c r="O3619" s="279"/>
      <c r="P3619" s="838"/>
      <c r="Q3619" s="838"/>
      <c r="R3619" s="838"/>
      <c r="S3619" s="838"/>
      <c r="U3619" s="371"/>
      <c r="Y3619" s="839" t="s">
        <v>98</v>
      </c>
      <c r="Z3619" s="840">
        <f t="shared" si="71"/>
        <v>0.95799999999996055</v>
      </c>
    </row>
    <row r="3620" spans="12:26" s="292" customFormat="1" x14ac:dyDescent="0.2">
      <c r="L3620" s="279"/>
      <c r="M3620" s="279"/>
      <c r="N3620" s="279"/>
      <c r="O3620" s="279"/>
      <c r="P3620" s="838"/>
      <c r="Q3620" s="838"/>
      <c r="R3620" s="838"/>
      <c r="S3620" s="838"/>
      <c r="U3620" s="371"/>
      <c r="Y3620" s="839" t="s">
        <v>98</v>
      </c>
      <c r="Z3620" s="840">
        <f t="shared" si="71"/>
        <v>0.95809999999996054</v>
      </c>
    </row>
    <row r="3621" spans="12:26" s="292" customFormat="1" x14ac:dyDescent="0.2">
      <c r="L3621" s="279"/>
      <c r="M3621" s="279"/>
      <c r="N3621" s="279"/>
      <c r="O3621" s="279"/>
      <c r="P3621" s="838"/>
      <c r="Q3621" s="838"/>
      <c r="R3621" s="838"/>
      <c r="S3621" s="838"/>
      <c r="U3621" s="371"/>
      <c r="Y3621" s="839" t="s">
        <v>98</v>
      </c>
      <c r="Z3621" s="840">
        <f t="shared" si="71"/>
        <v>0.95819999999996053</v>
      </c>
    </row>
    <row r="3622" spans="12:26" s="292" customFormat="1" x14ac:dyDescent="0.2">
      <c r="L3622" s="279"/>
      <c r="M3622" s="279"/>
      <c r="N3622" s="279"/>
      <c r="O3622" s="279"/>
      <c r="P3622" s="838"/>
      <c r="Q3622" s="838"/>
      <c r="R3622" s="838"/>
      <c r="S3622" s="838"/>
      <c r="U3622" s="371"/>
      <c r="Y3622" s="839" t="s">
        <v>98</v>
      </c>
      <c r="Z3622" s="840">
        <f t="shared" si="71"/>
        <v>0.95829999999996052</v>
      </c>
    </row>
    <row r="3623" spans="12:26" s="292" customFormat="1" x14ac:dyDescent="0.2">
      <c r="L3623" s="279"/>
      <c r="M3623" s="279"/>
      <c r="N3623" s="279"/>
      <c r="O3623" s="279"/>
      <c r="P3623" s="838"/>
      <c r="Q3623" s="838"/>
      <c r="R3623" s="838"/>
      <c r="S3623" s="838"/>
      <c r="U3623" s="371"/>
      <c r="Y3623" s="839" t="s">
        <v>98</v>
      </c>
      <c r="Z3623" s="840">
        <f t="shared" si="71"/>
        <v>0.95839999999996051</v>
      </c>
    </row>
    <row r="3624" spans="12:26" s="292" customFormat="1" x14ac:dyDescent="0.2">
      <c r="L3624" s="279"/>
      <c r="M3624" s="279"/>
      <c r="N3624" s="279"/>
      <c r="O3624" s="279"/>
      <c r="P3624" s="838"/>
      <c r="Q3624" s="838"/>
      <c r="R3624" s="838"/>
      <c r="S3624" s="838"/>
      <c r="U3624" s="371"/>
      <c r="Y3624" s="839" t="s">
        <v>98</v>
      </c>
      <c r="Z3624" s="840">
        <f t="shared" si="71"/>
        <v>0.95849999999996049</v>
      </c>
    </row>
    <row r="3625" spans="12:26" s="292" customFormat="1" x14ac:dyDescent="0.2">
      <c r="L3625" s="279"/>
      <c r="M3625" s="279"/>
      <c r="N3625" s="279"/>
      <c r="O3625" s="279"/>
      <c r="P3625" s="838"/>
      <c r="Q3625" s="838"/>
      <c r="R3625" s="838"/>
      <c r="S3625" s="838"/>
      <c r="U3625" s="371"/>
      <c r="Y3625" s="839" t="s">
        <v>98</v>
      </c>
      <c r="Z3625" s="840">
        <f t="shared" ref="Z3625:Z3688" si="72">SUM(Z3624+0.01%)</f>
        <v>0.95859999999996048</v>
      </c>
    </row>
    <row r="3626" spans="12:26" s="292" customFormat="1" x14ac:dyDescent="0.2">
      <c r="L3626" s="279"/>
      <c r="M3626" s="279"/>
      <c r="N3626" s="279"/>
      <c r="O3626" s="279"/>
      <c r="P3626" s="838"/>
      <c r="Q3626" s="838"/>
      <c r="R3626" s="838"/>
      <c r="S3626" s="838"/>
      <c r="U3626" s="371"/>
      <c r="Y3626" s="839" t="s">
        <v>98</v>
      </c>
      <c r="Z3626" s="840">
        <f t="shared" si="72"/>
        <v>0.95869999999996047</v>
      </c>
    </row>
    <row r="3627" spans="12:26" s="292" customFormat="1" x14ac:dyDescent="0.2">
      <c r="L3627" s="279"/>
      <c r="M3627" s="279"/>
      <c r="N3627" s="279"/>
      <c r="O3627" s="279"/>
      <c r="P3627" s="838"/>
      <c r="Q3627" s="838"/>
      <c r="R3627" s="838"/>
      <c r="S3627" s="838"/>
      <c r="U3627" s="371"/>
      <c r="Y3627" s="839" t="s">
        <v>98</v>
      </c>
      <c r="Z3627" s="840">
        <f t="shared" si="72"/>
        <v>0.95879999999996046</v>
      </c>
    </row>
    <row r="3628" spans="12:26" s="292" customFormat="1" x14ac:dyDescent="0.2">
      <c r="L3628" s="279"/>
      <c r="M3628" s="279"/>
      <c r="N3628" s="279"/>
      <c r="O3628" s="279"/>
      <c r="P3628" s="838"/>
      <c r="Q3628" s="838"/>
      <c r="R3628" s="838"/>
      <c r="S3628" s="838"/>
      <c r="U3628" s="371"/>
      <c r="Y3628" s="839" t="s">
        <v>98</v>
      </c>
      <c r="Z3628" s="840">
        <f t="shared" si="72"/>
        <v>0.95889999999996045</v>
      </c>
    </row>
    <row r="3629" spans="12:26" s="292" customFormat="1" x14ac:dyDescent="0.2">
      <c r="L3629" s="279"/>
      <c r="M3629" s="279"/>
      <c r="N3629" s="279"/>
      <c r="O3629" s="279"/>
      <c r="P3629" s="838"/>
      <c r="Q3629" s="838"/>
      <c r="R3629" s="838"/>
      <c r="S3629" s="838"/>
      <c r="U3629" s="371"/>
      <c r="Y3629" s="839" t="s">
        <v>98</v>
      </c>
      <c r="Z3629" s="840">
        <f t="shared" si="72"/>
        <v>0.95899999999996044</v>
      </c>
    </row>
    <row r="3630" spans="12:26" s="292" customFormat="1" x14ac:dyDescent="0.2">
      <c r="L3630" s="279"/>
      <c r="M3630" s="279"/>
      <c r="N3630" s="279"/>
      <c r="O3630" s="279"/>
      <c r="P3630" s="838"/>
      <c r="Q3630" s="838"/>
      <c r="R3630" s="838"/>
      <c r="S3630" s="838"/>
      <c r="U3630" s="371"/>
      <c r="Y3630" s="839" t="s">
        <v>98</v>
      </c>
      <c r="Z3630" s="840">
        <f t="shared" si="72"/>
        <v>0.95909999999996043</v>
      </c>
    </row>
    <row r="3631" spans="12:26" s="292" customFormat="1" x14ac:dyDescent="0.2">
      <c r="L3631" s="279"/>
      <c r="M3631" s="279"/>
      <c r="N3631" s="279"/>
      <c r="O3631" s="279"/>
      <c r="P3631" s="838"/>
      <c r="Q3631" s="838"/>
      <c r="R3631" s="838"/>
      <c r="S3631" s="838"/>
      <c r="U3631" s="371"/>
      <c r="Y3631" s="839" t="s">
        <v>98</v>
      </c>
      <c r="Z3631" s="840">
        <f t="shared" si="72"/>
        <v>0.95919999999996042</v>
      </c>
    </row>
    <row r="3632" spans="12:26" s="292" customFormat="1" x14ac:dyDescent="0.2">
      <c r="L3632" s="279"/>
      <c r="M3632" s="279"/>
      <c r="N3632" s="279"/>
      <c r="O3632" s="279"/>
      <c r="P3632" s="838"/>
      <c r="Q3632" s="838"/>
      <c r="R3632" s="838"/>
      <c r="S3632" s="838"/>
      <c r="U3632" s="371"/>
      <c r="Y3632" s="839" t="s">
        <v>98</v>
      </c>
      <c r="Z3632" s="840">
        <f t="shared" si="72"/>
        <v>0.95929999999996041</v>
      </c>
    </row>
    <row r="3633" spans="12:26" s="292" customFormat="1" x14ac:dyDescent="0.2">
      <c r="L3633" s="279"/>
      <c r="M3633" s="279"/>
      <c r="N3633" s="279"/>
      <c r="O3633" s="279"/>
      <c r="P3633" s="838"/>
      <c r="Q3633" s="838"/>
      <c r="R3633" s="838"/>
      <c r="S3633" s="838"/>
      <c r="U3633" s="371"/>
      <c r="Y3633" s="839" t="s">
        <v>98</v>
      </c>
      <c r="Z3633" s="840">
        <f t="shared" si="72"/>
        <v>0.9593999999999604</v>
      </c>
    </row>
    <row r="3634" spans="12:26" s="292" customFormat="1" x14ac:dyDescent="0.2">
      <c r="L3634" s="279"/>
      <c r="M3634" s="279"/>
      <c r="N3634" s="279"/>
      <c r="O3634" s="279"/>
      <c r="P3634" s="838"/>
      <c r="Q3634" s="838"/>
      <c r="R3634" s="838"/>
      <c r="S3634" s="838"/>
      <c r="U3634" s="371"/>
      <c r="Y3634" s="839" t="s">
        <v>98</v>
      </c>
      <c r="Z3634" s="840">
        <f t="shared" si="72"/>
        <v>0.95949999999996038</v>
      </c>
    </row>
    <row r="3635" spans="12:26" s="292" customFormat="1" x14ac:dyDescent="0.2">
      <c r="L3635" s="279"/>
      <c r="M3635" s="279"/>
      <c r="N3635" s="279"/>
      <c r="O3635" s="279"/>
      <c r="P3635" s="838"/>
      <c r="Q3635" s="838"/>
      <c r="R3635" s="838"/>
      <c r="S3635" s="838"/>
      <c r="U3635" s="371"/>
      <c r="Y3635" s="839" t="s">
        <v>98</v>
      </c>
      <c r="Z3635" s="840">
        <f t="shared" si="72"/>
        <v>0.95959999999996037</v>
      </c>
    </row>
    <row r="3636" spans="12:26" s="292" customFormat="1" x14ac:dyDescent="0.2">
      <c r="L3636" s="279"/>
      <c r="M3636" s="279"/>
      <c r="N3636" s="279"/>
      <c r="O3636" s="279"/>
      <c r="P3636" s="838"/>
      <c r="Q3636" s="838"/>
      <c r="R3636" s="838"/>
      <c r="S3636" s="838"/>
      <c r="U3636" s="371"/>
      <c r="Y3636" s="839" t="s">
        <v>98</v>
      </c>
      <c r="Z3636" s="840">
        <f t="shared" si="72"/>
        <v>0.95969999999996036</v>
      </c>
    </row>
    <row r="3637" spans="12:26" s="292" customFormat="1" x14ac:dyDescent="0.2">
      <c r="L3637" s="279"/>
      <c r="M3637" s="279"/>
      <c r="N3637" s="279"/>
      <c r="O3637" s="279"/>
      <c r="P3637" s="838"/>
      <c r="Q3637" s="838"/>
      <c r="R3637" s="838"/>
      <c r="S3637" s="838"/>
      <c r="U3637" s="371"/>
      <c r="Y3637" s="839" t="s">
        <v>98</v>
      </c>
      <c r="Z3637" s="840">
        <f t="shared" si="72"/>
        <v>0.95979999999996035</v>
      </c>
    </row>
    <row r="3638" spans="12:26" s="292" customFormat="1" x14ac:dyDescent="0.2">
      <c r="L3638" s="279"/>
      <c r="M3638" s="279"/>
      <c r="N3638" s="279"/>
      <c r="O3638" s="279"/>
      <c r="P3638" s="838"/>
      <c r="Q3638" s="838"/>
      <c r="R3638" s="838"/>
      <c r="S3638" s="838"/>
      <c r="U3638" s="371"/>
      <c r="Y3638" s="839" t="s">
        <v>98</v>
      </c>
      <c r="Z3638" s="840">
        <f t="shared" si="72"/>
        <v>0.95989999999996034</v>
      </c>
    </row>
    <row r="3639" spans="12:26" s="292" customFormat="1" x14ac:dyDescent="0.2">
      <c r="L3639" s="279"/>
      <c r="M3639" s="279"/>
      <c r="N3639" s="279"/>
      <c r="O3639" s="279"/>
      <c r="P3639" s="838"/>
      <c r="Q3639" s="838"/>
      <c r="R3639" s="838"/>
      <c r="S3639" s="838"/>
      <c r="U3639" s="371"/>
      <c r="Y3639" s="839" t="s">
        <v>98</v>
      </c>
      <c r="Z3639" s="840">
        <f t="shared" si="72"/>
        <v>0.95999999999996033</v>
      </c>
    </row>
    <row r="3640" spans="12:26" s="292" customFormat="1" x14ac:dyDescent="0.2">
      <c r="L3640" s="279"/>
      <c r="M3640" s="279"/>
      <c r="N3640" s="279"/>
      <c r="O3640" s="279"/>
      <c r="P3640" s="838"/>
      <c r="Q3640" s="838"/>
      <c r="R3640" s="838"/>
      <c r="S3640" s="838"/>
      <c r="U3640" s="371"/>
      <c r="Y3640" s="839" t="s">
        <v>98</v>
      </c>
      <c r="Z3640" s="840">
        <f t="shared" si="72"/>
        <v>0.96009999999996032</v>
      </c>
    </row>
    <row r="3641" spans="12:26" s="292" customFormat="1" x14ac:dyDescent="0.2">
      <c r="L3641" s="279"/>
      <c r="M3641" s="279"/>
      <c r="N3641" s="279"/>
      <c r="O3641" s="279"/>
      <c r="P3641" s="838"/>
      <c r="Q3641" s="838"/>
      <c r="R3641" s="838"/>
      <c r="S3641" s="838"/>
      <c r="U3641" s="371"/>
      <c r="Y3641" s="839" t="s">
        <v>98</v>
      </c>
      <c r="Z3641" s="840">
        <f t="shared" si="72"/>
        <v>0.96019999999996031</v>
      </c>
    </row>
    <row r="3642" spans="12:26" s="292" customFormat="1" x14ac:dyDescent="0.2">
      <c r="L3642" s="279"/>
      <c r="M3642" s="279"/>
      <c r="N3642" s="279"/>
      <c r="O3642" s="279"/>
      <c r="P3642" s="838"/>
      <c r="Q3642" s="838"/>
      <c r="R3642" s="838"/>
      <c r="S3642" s="838"/>
      <c r="U3642" s="371"/>
      <c r="Y3642" s="839" t="s">
        <v>98</v>
      </c>
      <c r="Z3642" s="840">
        <f t="shared" si="72"/>
        <v>0.9602999999999603</v>
      </c>
    </row>
    <row r="3643" spans="12:26" s="292" customFormat="1" x14ac:dyDescent="0.2">
      <c r="L3643" s="279"/>
      <c r="M3643" s="279"/>
      <c r="N3643" s="279"/>
      <c r="O3643" s="279"/>
      <c r="P3643" s="838"/>
      <c r="Q3643" s="838"/>
      <c r="R3643" s="838"/>
      <c r="S3643" s="838"/>
      <c r="U3643" s="371"/>
      <c r="Y3643" s="839" t="s">
        <v>98</v>
      </c>
      <c r="Z3643" s="840">
        <f t="shared" si="72"/>
        <v>0.96039999999996029</v>
      </c>
    </row>
    <row r="3644" spans="12:26" s="292" customFormat="1" x14ac:dyDescent="0.2">
      <c r="L3644" s="279"/>
      <c r="M3644" s="279"/>
      <c r="N3644" s="279"/>
      <c r="O3644" s="279"/>
      <c r="P3644" s="838"/>
      <c r="Q3644" s="838"/>
      <c r="R3644" s="838"/>
      <c r="S3644" s="838"/>
      <c r="U3644" s="371"/>
      <c r="Y3644" s="839" t="s">
        <v>98</v>
      </c>
      <c r="Z3644" s="840">
        <f t="shared" si="72"/>
        <v>0.96049999999996027</v>
      </c>
    </row>
    <row r="3645" spans="12:26" s="292" customFormat="1" x14ac:dyDescent="0.2">
      <c r="L3645" s="279"/>
      <c r="M3645" s="279"/>
      <c r="N3645" s="279"/>
      <c r="O3645" s="279"/>
      <c r="P3645" s="838"/>
      <c r="Q3645" s="838"/>
      <c r="R3645" s="838"/>
      <c r="S3645" s="838"/>
      <c r="U3645" s="371"/>
      <c r="Y3645" s="839" t="s">
        <v>98</v>
      </c>
      <c r="Z3645" s="840">
        <f t="shared" si="72"/>
        <v>0.96059999999996026</v>
      </c>
    </row>
    <row r="3646" spans="12:26" s="292" customFormat="1" x14ac:dyDescent="0.2">
      <c r="L3646" s="279"/>
      <c r="M3646" s="279"/>
      <c r="N3646" s="279"/>
      <c r="O3646" s="279"/>
      <c r="P3646" s="838"/>
      <c r="Q3646" s="838"/>
      <c r="R3646" s="838"/>
      <c r="S3646" s="838"/>
      <c r="U3646" s="371"/>
      <c r="Y3646" s="839" t="s">
        <v>98</v>
      </c>
      <c r="Z3646" s="840">
        <f t="shared" si="72"/>
        <v>0.96069999999996025</v>
      </c>
    </row>
    <row r="3647" spans="12:26" s="292" customFormat="1" x14ac:dyDescent="0.2">
      <c r="L3647" s="279"/>
      <c r="M3647" s="279"/>
      <c r="N3647" s="279"/>
      <c r="O3647" s="279"/>
      <c r="P3647" s="838"/>
      <c r="Q3647" s="838"/>
      <c r="R3647" s="838"/>
      <c r="S3647" s="838"/>
      <c r="U3647" s="371"/>
      <c r="Y3647" s="839" t="s">
        <v>98</v>
      </c>
      <c r="Z3647" s="840">
        <f t="shared" si="72"/>
        <v>0.96079999999996024</v>
      </c>
    </row>
    <row r="3648" spans="12:26" s="292" customFormat="1" x14ac:dyDescent="0.2">
      <c r="L3648" s="279"/>
      <c r="M3648" s="279"/>
      <c r="N3648" s="279"/>
      <c r="O3648" s="279"/>
      <c r="P3648" s="838"/>
      <c r="Q3648" s="838"/>
      <c r="R3648" s="838"/>
      <c r="S3648" s="838"/>
      <c r="U3648" s="371"/>
      <c r="Y3648" s="839" t="s">
        <v>98</v>
      </c>
      <c r="Z3648" s="840">
        <f t="shared" si="72"/>
        <v>0.96089999999996023</v>
      </c>
    </row>
    <row r="3649" spans="12:26" s="292" customFormat="1" x14ac:dyDescent="0.2">
      <c r="L3649" s="279"/>
      <c r="M3649" s="279"/>
      <c r="N3649" s="279"/>
      <c r="O3649" s="279"/>
      <c r="P3649" s="838"/>
      <c r="Q3649" s="838"/>
      <c r="R3649" s="838"/>
      <c r="S3649" s="838"/>
      <c r="U3649" s="371"/>
      <c r="Y3649" s="839" t="s">
        <v>98</v>
      </c>
      <c r="Z3649" s="840">
        <f t="shared" si="72"/>
        <v>0.96099999999996022</v>
      </c>
    </row>
    <row r="3650" spans="12:26" s="292" customFormat="1" x14ac:dyDescent="0.2">
      <c r="L3650" s="279"/>
      <c r="M3650" s="279"/>
      <c r="N3650" s="279"/>
      <c r="O3650" s="279"/>
      <c r="P3650" s="838"/>
      <c r="Q3650" s="838"/>
      <c r="R3650" s="838"/>
      <c r="S3650" s="838"/>
      <c r="U3650" s="371"/>
      <c r="Y3650" s="839" t="s">
        <v>98</v>
      </c>
      <c r="Z3650" s="840">
        <f t="shared" si="72"/>
        <v>0.96109999999996021</v>
      </c>
    </row>
    <row r="3651" spans="12:26" s="292" customFormat="1" x14ac:dyDescent="0.2">
      <c r="L3651" s="279"/>
      <c r="M3651" s="279"/>
      <c r="N3651" s="279"/>
      <c r="O3651" s="279"/>
      <c r="P3651" s="838"/>
      <c r="Q3651" s="838"/>
      <c r="R3651" s="838"/>
      <c r="S3651" s="838"/>
      <c r="U3651" s="371"/>
      <c r="Y3651" s="839" t="s">
        <v>98</v>
      </c>
      <c r="Z3651" s="840">
        <f t="shared" si="72"/>
        <v>0.9611999999999602</v>
      </c>
    </row>
    <row r="3652" spans="12:26" s="292" customFormat="1" x14ac:dyDescent="0.2">
      <c r="L3652" s="279"/>
      <c r="M3652" s="279"/>
      <c r="N3652" s="279"/>
      <c r="O3652" s="279"/>
      <c r="P3652" s="838"/>
      <c r="Q3652" s="838"/>
      <c r="R3652" s="838"/>
      <c r="S3652" s="838"/>
      <c r="U3652" s="371"/>
      <c r="Y3652" s="839" t="s">
        <v>98</v>
      </c>
      <c r="Z3652" s="840">
        <f t="shared" si="72"/>
        <v>0.96129999999996019</v>
      </c>
    </row>
    <row r="3653" spans="12:26" s="292" customFormat="1" x14ac:dyDescent="0.2">
      <c r="L3653" s="279"/>
      <c r="M3653" s="279"/>
      <c r="N3653" s="279"/>
      <c r="O3653" s="279"/>
      <c r="P3653" s="838"/>
      <c r="Q3653" s="838"/>
      <c r="R3653" s="838"/>
      <c r="S3653" s="838"/>
      <c r="U3653" s="371"/>
      <c r="Y3653" s="839" t="s">
        <v>98</v>
      </c>
      <c r="Z3653" s="840">
        <f t="shared" si="72"/>
        <v>0.96139999999996018</v>
      </c>
    </row>
    <row r="3654" spans="12:26" s="292" customFormat="1" x14ac:dyDescent="0.2">
      <c r="L3654" s="279"/>
      <c r="M3654" s="279"/>
      <c r="N3654" s="279"/>
      <c r="O3654" s="279"/>
      <c r="P3654" s="838"/>
      <c r="Q3654" s="838"/>
      <c r="R3654" s="838"/>
      <c r="S3654" s="838"/>
      <c r="U3654" s="371"/>
      <c r="Y3654" s="839" t="s">
        <v>98</v>
      </c>
      <c r="Z3654" s="840">
        <f t="shared" si="72"/>
        <v>0.96149999999996016</v>
      </c>
    </row>
    <row r="3655" spans="12:26" s="292" customFormat="1" x14ac:dyDescent="0.2">
      <c r="L3655" s="279"/>
      <c r="M3655" s="279"/>
      <c r="N3655" s="279"/>
      <c r="O3655" s="279"/>
      <c r="P3655" s="838"/>
      <c r="Q3655" s="838"/>
      <c r="R3655" s="838"/>
      <c r="S3655" s="838"/>
      <c r="U3655" s="371"/>
      <c r="Y3655" s="839" t="s">
        <v>98</v>
      </c>
      <c r="Z3655" s="840">
        <f t="shared" si="72"/>
        <v>0.96159999999996015</v>
      </c>
    </row>
    <row r="3656" spans="12:26" s="292" customFormat="1" x14ac:dyDescent="0.2">
      <c r="L3656" s="279"/>
      <c r="M3656" s="279"/>
      <c r="N3656" s="279"/>
      <c r="O3656" s="279"/>
      <c r="P3656" s="838"/>
      <c r="Q3656" s="838"/>
      <c r="R3656" s="838"/>
      <c r="S3656" s="838"/>
      <c r="U3656" s="371"/>
      <c r="Y3656" s="839" t="s">
        <v>98</v>
      </c>
      <c r="Z3656" s="840">
        <f t="shared" si="72"/>
        <v>0.96169999999996014</v>
      </c>
    </row>
    <row r="3657" spans="12:26" s="292" customFormat="1" x14ac:dyDescent="0.2">
      <c r="L3657" s="279"/>
      <c r="M3657" s="279"/>
      <c r="N3657" s="279"/>
      <c r="O3657" s="279"/>
      <c r="P3657" s="838"/>
      <c r="Q3657" s="838"/>
      <c r="R3657" s="838"/>
      <c r="S3657" s="838"/>
      <c r="U3657" s="371"/>
      <c r="Y3657" s="839" t="s">
        <v>98</v>
      </c>
      <c r="Z3657" s="840">
        <f t="shared" si="72"/>
        <v>0.96179999999996013</v>
      </c>
    </row>
    <row r="3658" spans="12:26" s="292" customFormat="1" x14ac:dyDescent="0.2">
      <c r="L3658" s="279"/>
      <c r="M3658" s="279"/>
      <c r="N3658" s="279"/>
      <c r="O3658" s="279"/>
      <c r="P3658" s="838"/>
      <c r="Q3658" s="838"/>
      <c r="R3658" s="838"/>
      <c r="S3658" s="838"/>
      <c r="U3658" s="371"/>
      <c r="Y3658" s="839" t="s">
        <v>98</v>
      </c>
      <c r="Z3658" s="840">
        <f t="shared" si="72"/>
        <v>0.96189999999996012</v>
      </c>
    </row>
    <row r="3659" spans="12:26" s="292" customFormat="1" x14ac:dyDescent="0.2">
      <c r="L3659" s="279"/>
      <c r="M3659" s="279"/>
      <c r="N3659" s="279"/>
      <c r="O3659" s="279"/>
      <c r="P3659" s="838"/>
      <c r="Q3659" s="838"/>
      <c r="R3659" s="838"/>
      <c r="S3659" s="838"/>
      <c r="U3659" s="371"/>
      <c r="Y3659" s="839" t="s">
        <v>98</v>
      </c>
      <c r="Z3659" s="840">
        <f t="shared" si="72"/>
        <v>0.96199999999996011</v>
      </c>
    </row>
    <row r="3660" spans="12:26" s="292" customFormat="1" x14ac:dyDescent="0.2">
      <c r="L3660" s="279"/>
      <c r="M3660" s="279"/>
      <c r="N3660" s="279"/>
      <c r="O3660" s="279"/>
      <c r="P3660" s="838"/>
      <c r="Q3660" s="838"/>
      <c r="R3660" s="838"/>
      <c r="S3660" s="838"/>
      <c r="U3660" s="371"/>
      <c r="Y3660" s="839" t="s">
        <v>98</v>
      </c>
      <c r="Z3660" s="840">
        <f t="shared" si="72"/>
        <v>0.9620999999999601</v>
      </c>
    </row>
    <row r="3661" spans="12:26" s="292" customFormat="1" x14ac:dyDescent="0.2">
      <c r="L3661" s="279"/>
      <c r="M3661" s="279"/>
      <c r="N3661" s="279"/>
      <c r="O3661" s="279"/>
      <c r="P3661" s="838"/>
      <c r="Q3661" s="838"/>
      <c r="R3661" s="838"/>
      <c r="S3661" s="838"/>
      <c r="U3661" s="371"/>
      <c r="Y3661" s="839" t="s">
        <v>98</v>
      </c>
      <c r="Z3661" s="840">
        <f t="shared" si="72"/>
        <v>0.96219999999996009</v>
      </c>
    </row>
    <row r="3662" spans="12:26" s="292" customFormat="1" x14ac:dyDescent="0.2">
      <c r="L3662" s="279"/>
      <c r="M3662" s="279"/>
      <c r="N3662" s="279"/>
      <c r="O3662" s="279"/>
      <c r="P3662" s="838"/>
      <c r="Q3662" s="838"/>
      <c r="R3662" s="838"/>
      <c r="S3662" s="838"/>
      <c r="U3662" s="371"/>
      <c r="Y3662" s="839" t="s">
        <v>98</v>
      </c>
      <c r="Z3662" s="840">
        <f t="shared" si="72"/>
        <v>0.96229999999996008</v>
      </c>
    </row>
    <row r="3663" spans="12:26" s="292" customFormat="1" x14ac:dyDescent="0.2">
      <c r="L3663" s="279"/>
      <c r="M3663" s="279"/>
      <c r="N3663" s="279"/>
      <c r="O3663" s="279"/>
      <c r="P3663" s="838"/>
      <c r="Q3663" s="838"/>
      <c r="R3663" s="838"/>
      <c r="S3663" s="838"/>
      <c r="U3663" s="371"/>
      <c r="Y3663" s="839" t="s">
        <v>98</v>
      </c>
      <c r="Z3663" s="840">
        <f t="shared" si="72"/>
        <v>0.96239999999996007</v>
      </c>
    </row>
    <row r="3664" spans="12:26" s="292" customFormat="1" x14ac:dyDescent="0.2">
      <c r="L3664" s="279"/>
      <c r="M3664" s="279"/>
      <c r="N3664" s="279"/>
      <c r="O3664" s="279"/>
      <c r="P3664" s="838"/>
      <c r="Q3664" s="838"/>
      <c r="R3664" s="838"/>
      <c r="S3664" s="838"/>
      <c r="U3664" s="371"/>
      <c r="Y3664" s="839" t="s">
        <v>98</v>
      </c>
      <c r="Z3664" s="840">
        <f t="shared" si="72"/>
        <v>0.96249999999996005</v>
      </c>
    </row>
    <row r="3665" spans="12:26" s="292" customFormat="1" x14ac:dyDescent="0.2">
      <c r="L3665" s="279"/>
      <c r="M3665" s="279"/>
      <c r="N3665" s="279"/>
      <c r="O3665" s="279"/>
      <c r="P3665" s="838"/>
      <c r="Q3665" s="838"/>
      <c r="R3665" s="838"/>
      <c r="S3665" s="838"/>
      <c r="U3665" s="371"/>
      <c r="Y3665" s="839" t="s">
        <v>98</v>
      </c>
      <c r="Z3665" s="840">
        <f t="shared" si="72"/>
        <v>0.96259999999996004</v>
      </c>
    </row>
    <row r="3666" spans="12:26" s="292" customFormat="1" x14ac:dyDescent="0.2">
      <c r="L3666" s="279"/>
      <c r="M3666" s="279"/>
      <c r="N3666" s="279"/>
      <c r="O3666" s="279"/>
      <c r="P3666" s="838"/>
      <c r="Q3666" s="838"/>
      <c r="R3666" s="838"/>
      <c r="S3666" s="838"/>
      <c r="U3666" s="371"/>
      <c r="Y3666" s="839" t="s">
        <v>98</v>
      </c>
      <c r="Z3666" s="840">
        <f t="shared" si="72"/>
        <v>0.96269999999996003</v>
      </c>
    </row>
    <row r="3667" spans="12:26" s="292" customFormat="1" x14ac:dyDescent="0.2">
      <c r="L3667" s="279"/>
      <c r="M3667" s="279"/>
      <c r="N3667" s="279"/>
      <c r="O3667" s="279"/>
      <c r="P3667" s="838"/>
      <c r="Q3667" s="838"/>
      <c r="R3667" s="838"/>
      <c r="S3667" s="838"/>
      <c r="U3667" s="371"/>
      <c r="Y3667" s="839" t="s">
        <v>98</v>
      </c>
      <c r="Z3667" s="840">
        <f t="shared" si="72"/>
        <v>0.96279999999996002</v>
      </c>
    </row>
    <row r="3668" spans="12:26" s="292" customFormat="1" x14ac:dyDescent="0.2">
      <c r="L3668" s="279"/>
      <c r="M3668" s="279"/>
      <c r="N3668" s="279"/>
      <c r="O3668" s="279"/>
      <c r="P3668" s="838"/>
      <c r="Q3668" s="838"/>
      <c r="R3668" s="838"/>
      <c r="S3668" s="838"/>
      <c r="U3668" s="371"/>
      <c r="Y3668" s="839" t="s">
        <v>98</v>
      </c>
      <c r="Z3668" s="840">
        <f t="shared" si="72"/>
        <v>0.96289999999996001</v>
      </c>
    </row>
    <row r="3669" spans="12:26" s="292" customFormat="1" x14ac:dyDescent="0.2">
      <c r="L3669" s="279"/>
      <c r="M3669" s="279"/>
      <c r="N3669" s="279"/>
      <c r="O3669" s="279"/>
      <c r="P3669" s="838"/>
      <c r="Q3669" s="838"/>
      <c r="R3669" s="838"/>
      <c r="S3669" s="838"/>
      <c r="U3669" s="371"/>
      <c r="Y3669" s="839" t="s">
        <v>98</v>
      </c>
      <c r="Z3669" s="840">
        <f t="shared" si="72"/>
        <v>0.96299999999996</v>
      </c>
    </row>
    <row r="3670" spans="12:26" s="292" customFormat="1" x14ac:dyDescent="0.2">
      <c r="L3670" s="279"/>
      <c r="M3670" s="279"/>
      <c r="N3670" s="279"/>
      <c r="O3670" s="279"/>
      <c r="P3670" s="838"/>
      <c r="Q3670" s="838"/>
      <c r="R3670" s="838"/>
      <c r="S3670" s="838"/>
      <c r="U3670" s="371"/>
      <c r="Y3670" s="839" t="s">
        <v>98</v>
      </c>
      <c r="Z3670" s="840">
        <f t="shared" si="72"/>
        <v>0.96309999999995999</v>
      </c>
    </row>
    <row r="3671" spans="12:26" s="292" customFormat="1" x14ac:dyDescent="0.2">
      <c r="L3671" s="279"/>
      <c r="M3671" s="279"/>
      <c r="N3671" s="279"/>
      <c r="O3671" s="279"/>
      <c r="P3671" s="838"/>
      <c r="Q3671" s="838"/>
      <c r="R3671" s="838"/>
      <c r="S3671" s="838"/>
      <c r="U3671" s="371"/>
      <c r="Y3671" s="839" t="s">
        <v>98</v>
      </c>
      <c r="Z3671" s="840">
        <f t="shared" si="72"/>
        <v>0.96319999999995998</v>
      </c>
    </row>
    <row r="3672" spans="12:26" s="292" customFormat="1" x14ac:dyDescent="0.2">
      <c r="L3672" s="279"/>
      <c r="M3672" s="279"/>
      <c r="N3672" s="279"/>
      <c r="O3672" s="279"/>
      <c r="P3672" s="838"/>
      <c r="Q3672" s="838"/>
      <c r="R3672" s="838"/>
      <c r="S3672" s="838"/>
      <c r="U3672" s="371"/>
      <c r="Y3672" s="839" t="s">
        <v>98</v>
      </c>
      <c r="Z3672" s="840">
        <f t="shared" si="72"/>
        <v>0.96329999999995997</v>
      </c>
    </row>
    <row r="3673" spans="12:26" s="292" customFormat="1" x14ac:dyDescent="0.2">
      <c r="L3673" s="279"/>
      <c r="M3673" s="279"/>
      <c r="N3673" s="279"/>
      <c r="O3673" s="279"/>
      <c r="P3673" s="838"/>
      <c r="Q3673" s="838"/>
      <c r="R3673" s="838"/>
      <c r="S3673" s="838"/>
      <c r="U3673" s="371"/>
      <c r="Y3673" s="839" t="s">
        <v>98</v>
      </c>
      <c r="Z3673" s="840">
        <f t="shared" si="72"/>
        <v>0.96339999999995996</v>
      </c>
    </row>
    <row r="3674" spans="12:26" s="292" customFormat="1" x14ac:dyDescent="0.2">
      <c r="L3674" s="279"/>
      <c r="M3674" s="279"/>
      <c r="N3674" s="279"/>
      <c r="O3674" s="279"/>
      <c r="P3674" s="838"/>
      <c r="Q3674" s="838"/>
      <c r="R3674" s="838"/>
      <c r="S3674" s="838"/>
      <c r="U3674" s="371"/>
      <c r="Y3674" s="839" t="s">
        <v>98</v>
      </c>
      <c r="Z3674" s="840">
        <f t="shared" si="72"/>
        <v>0.96349999999995994</v>
      </c>
    </row>
    <row r="3675" spans="12:26" s="292" customFormat="1" x14ac:dyDescent="0.2">
      <c r="L3675" s="279"/>
      <c r="M3675" s="279"/>
      <c r="N3675" s="279"/>
      <c r="O3675" s="279"/>
      <c r="P3675" s="838"/>
      <c r="Q3675" s="838"/>
      <c r="R3675" s="838"/>
      <c r="S3675" s="838"/>
      <c r="U3675" s="371"/>
      <c r="Y3675" s="839" t="s">
        <v>98</v>
      </c>
      <c r="Z3675" s="840">
        <f t="shared" si="72"/>
        <v>0.96359999999995993</v>
      </c>
    </row>
    <row r="3676" spans="12:26" s="292" customFormat="1" x14ac:dyDescent="0.2">
      <c r="L3676" s="279"/>
      <c r="M3676" s="279"/>
      <c r="N3676" s="279"/>
      <c r="O3676" s="279"/>
      <c r="P3676" s="838"/>
      <c r="Q3676" s="838"/>
      <c r="R3676" s="838"/>
      <c r="S3676" s="838"/>
      <c r="U3676" s="371"/>
      <c r="Y3676" s="839" t="s">
        <v>98</v>
      </c>
      <c r="Z3676" s="840">
        <f t="shared" si="72"/>
        <v>0.96369999999995992</v>
      </c>
    </row>
    <row r="3677" spans="12:26" s="292" customFormat="1" x14ac:dyDescent="0.2">
      <c r="L3677" s="279"/>
      <c r="M3677" s="279"/>
      <c r="N3677" s="279"/>
      <c r="O3677" s="279"/>
      <c r="P3677" s="838"/>
      <c r="Q3677" s="838"/>
      <c r="R3677" s="838"/>
      <c r="S3677" s="838"/>
      <c r="U3677" s="371"/>
      <c r="Y3677" s="839" t="s">
        <v>98</v>
      </c>
      <c r="Z3677" s="840">
        <f t="shared" si="72"/>
        <v>0.96379999999995991</v>
      </c>
    </row>
    <row r="3678" spans="12:26" s="292" customFormat="1" x14ac:dyDescent="0.2">
      <c r="L3678" s="279"/>
      <c r="M3678" s="279"/>
      <c r="N3678" s="279"/>
      <c r="O3678" s="279"/>
      <c r="P3678" s="838"/>
      <c r="Q3678" s="838"/>
      <c r="R3678" s="838"/>
      <c r="S3678" s="838"/>
      <c r="U3678" s="371"/>
      <c r="Y3678" s="839" t="s">
        <v>98</v>
      </c>
      <c r="Z3678" s="840">
        <f t="shared" si="72"/>
        <v>0.9638999999999599</v>
      </c>
    </row>
    <row r="3679" spans="12:26" s="292" customFormat="1" x14ac:dyDescent="0.2">
      <c r="L3679" s="279"/>
      <c r="M3679" s="279"/>
      <c r="N3679" s="279"/>
      <c r="O3679" s="279"/>
      <c r="P3679" s="838"/>
      <c r="Q3679" s="838"/>
      <c r="R3679" s="838"/>
      <c r="S3679" s="838"/>
      <c r="U3679" s="371"/>
      <c r="Y3679" s="839" t="s">
        <v>98</v>
      </c>
      <c r="Z3679" s="840">
        <f t="shared" si="72"/>
        <v>0.96399999999995989</v>
      </c>
    </row>
    <row r="3680" spans="12:26" s="292" customFormat="1" x14ac:dyDescent="0.2">
      <c r="L3680" s="279"/>
      <c r="M3680" s="279"/>
      <c r="N3680" s="279"/>
      <c r="O3680" s="279"/>
      <c r="P3680" s="838"/>
      <c r="Q3680" s="838"/>
      <c r="R3680" s="838"/>
      <c r="S3680" s="838"/>
      <c r="U3680" s="371"/>
      <c r="Y3680" s="839" t="s">
        <v>98</v>
      </c>
      <c r="Z3680" s="840">
        <f t="shared" si="72"/>
        <v>0.96409999999995988</v>
      </c>
    </row>
    <row r="3681" spans="12:26" s="292" customFormat="1" x14ac:dyDescent="0.2">
      <c r="L3681" s="279"/>
      <c r="M3681" s="279"/>
      <c r="N3681" s="279"/>
      <c r="O3681" s="279"/>
      <c r="P3681" s="838"/>
      <c r="Q3681" s="838"/>
      <c r="R3681" s="838"/>
      <c r="S3681" s="838"/>
      <c r="U3681" s="371"/>
      <c r="Y3681" s="839" t="s">
        <v>98</v>
      </c>
      <c r="Z3681" s="840">
        <f t="shared" si="72"/>
        <v>0.96419999999995987</v>
      </c>
    </row>
    <row r="3682" spans="12:26" s="292" customFormat="1" x14ac:dyDescent="0.2">
      <c r="L3682" s="279"/>
      <c r="M3682" s="279"/>
      <c r="N3682" s="279"/>
      <c r="O3682" s="279"/>
      <c r="P3682" s="838"/>
      <c r="Q3682" s="838"/>
      <c r="R3682" s="838"/>
      <c r="S3682" s="838"/>
      <c r="U3682" s="371"/>
      <c r="Y3682" s="839" t="s">
        <v>98</v>
      </c>
      <c r="Z3682" s="840">
        <f t="shared" si="72"/>
        <v>0.96429999999995986</v>
      </c>
    </row>
    <row r="3683" spans="12:26" s="292" customFormat="1" x14ac:dyDescent="0.2">
      <c r="L3683" s="279"/>
      <c r="M3683" s="279"/>
      <c r="N3683" s="279"/>
      <c r="O3683" s="279"/>
      <c r="P3683" s="838"/>
      <c r="Q3683" s="838"/>
      <c r="R3683" s="838"/>
      <c r="S3683" s="838"/>
      <c r="U3683" s="371"/>
      <c r="Y3683" s="839" t="s">
        <v>98</v>
      </c>
      <c r="Z3683" s="840">
        <f t="shared" si="72"/>
        <v>0.96439999999995984</v>
      </c>
    </row>
    <row r="3684" spans="12:26" s="292" customFormat="1" x14ac:dyDescent="0.2">
      <c r="L3684" s="279"/>
      <c r="M3684" s="279"/>
      <c r="N3684" s="279"/>
      <c r="O3684" s="279"/>
      <c r="P3684" s="838"/>
      <c r="Q3684" s="838"/>
      <c r="R3684" s="838"/>
      <c r="S3684" s="838"/>
      <c r="U3684" s="371"/>
      <c r="Y3684" s="839" t="s">
        <v>98</v>
      </c>
      <c r="Z3684" s="840">
        <f t="shared" si="72"/>
        <v>0.96449999999995983</v>
      </c>
    </row>
    <row r="3685" spans="12:26" s="292" customFormat="1" x14ac:dyDescent="0.2">
      <c r="L3685" s="279"/>
      <c r="M3685" s="279"/>
      <c r="N3685" s="279"/>
      <c r="O3685" s="279"/>
      <c r="P3685" s="838"/>
      <c r="Q3685" s="838"/>
      <c r="R3685" s="838"/>
      <c r="S3685" s="838"/>
      <c r="U3685" s="371"/>
      <c r="Y3685" s="839" t="s">
        <v>98</v>
      </c>
      <c r="Z3685" s="840">
        <f t="shared" si="72"/>
        <v>0.96459999999995982</v>
      </c>
    </row>
    <row r="3686" spans="12:26" s="292" customFormat="1" x14ac:dyDescent="0.2">
      <c r="L3686" s="279"/>
      <c r="M3686" s="279"/>
      <c r="N3686" s="279"/>
      <c r="O3686" s="279"/>
      <c r="P3686" s="838"/>
      <c r="Q3686" s="838"/>
      <c r="R3686" s="838"/>
      <c r="S3686" s="838"/>
      <c r="U3686" s="371"/>
      <c r="Y3686" s="839" t="s">
        <v>98</v>
      </c>
      <c r="Z3686" s="840">
        <f t="shared" si="72"/>
        <v>0.96469999999995981</v>
      </c>
    </row>
    <row r="3687" spans="12:26" s="292" customFormat="1" x14ac:dyDescent="0.2">
      <c r="L3687" s="279"/>
      <c r="M3687" s="279"/>
      <c r="N3687" s="279"/>
      <c r="O3687" s="279"/>
      <c r="P3687" s="838"/>
      <c r="Q3687" s="838"/>
      <c r="R3687" s="838"/>
      <c r="S3687" s="838"/>
      <c r="U3687" s="371"/>
      <c r="Y3687" s="839" t="s">
        <v>98</v>
      </c>
      <c r="Z3687" s="840">
        <f t="shared" si="72"/>
        <v>0.9647999999999598</v>
      </c>
    </row>
    <row r="3688" spans="12:26" s="292" customFormat="1" x14ac:dyDescent="0.2">
      <c r="L3688" s="279"/>
      <c r="M3688" s="279"/>
      <c r="N3688" s="279"/>
      <c r="O3688" s="279"/>
      <c r="P3688" s="838"/>
      <c r="Q3688" s="838"/>
      <c r="R3688" s="838"/>
      <c r="S3688" s="838"/>
      <c r="U3688" s="371"/>
      <c r="Y3688" s="839" t="s">
        <v>98</v>
      </c>
      <c r="Z3688" s="840">
        <f t="shared" si="72"/>
        <v>0.96489999999995979</v>
      </c>
    </row>
    <row r="3689" spans="12:26" s="292" customFormat="1" x14ac:dyDescent="0.2">
      <c r="L3689" s="279"/>
      <c r="M3689" s="279"/>
      <c r="N3689" s="279"/>
      <c r="O3689" s="279"/>
      <c r="P3689" s="838"/>
      <c r="Q3689" s="838"/>
      <c r="R3689" s="838"/>
      <c r="S3689" s="838"/>
      <c r="U3689" s="371"/>
      <c r="Y3689" s="839" t="s">
        <v>98</v>
      </c>
      <c r="Z3689" s="840">
        <f t="shared" ref="Z3689:Z3752" si="73">SUM(Z3688+0.01%)</f>
        <v>0.96499999999995978</v>
      </c>
    </row>
    <row r="3690" spans="12:26" s="292" customFormat="1" x14ac:dyDescent="0.2">
      <c r="L3690" s="279"/>
      <c r="M3690" s="279"/>
      <c r="N3690" s="279"/>
      <c r="O3690" s="279"/>
      <c r="P3690" s="838"/>
      <c r="Q3690" s="838"/>
      <c r="R3690" s="838"/>
      <c r="S3690" s="838"/>
      <c r="U3690" s="371"/>
      <c r="Y3690" s="839" t="s">
        <v>98</v>
      </c>
      <c r="Z3690" s="840">
        <f t="shared" si="73"/>
        <v>0.96509999999995977</v>
      </c>
    </row>
    <row r="3691" spans="12:26" s="292" customFormat="1" x14ac:dyDescent="0.2">
      <c r="L3691" s="279"/>
      <c r="M3691" s="279"/>
      <c r="N3691" s="279"/>
      <c r="O3691" s="279"/>
      <c r="P3691" s="838"/>
      <c r="Q3691" s="838"/>
      <c r="R3691" s="838"/>
      <c r="S3691" s="838"/>
      <c r="U3691" s="371"/>
      <c r="Y3691" s="839" t="s">
        <v>98</v>
      </c>
      <c r="Z3691" s="840">
        <f t="shared" si="73"/>
        <v>0.96519999999995976</v>
      </c>
    </row>
    <row r="3692" spans="12:26" s="292" customFormat="1" x14ac:dyDescent="0.2">
      <c r="L3692" s="279"/>
      <c r="M3692" s="279"/>
      <c r="N3692" s="279"/>
      <c r="O3692" s="279"/>
      <c r="P3692" s="838"/>
      <c r="Q3692" s="838"/>
      <c r="R3692" s="838"/>
      <c r="S3692" s="838"/>
      <c r="U3692" s="371"/>
      <c r="Y3692" s="839" t="s">
        <v>98</v>
      </c>
      <c r="Z3692" s="840">
        <f t="shared" si="73"/>
        <v>0.96529999999995975</v>
      </c>
    </row>
    <row r="3693" spans="12:26" s="292" customFormat="1" x14ac:dyDescent="0.2">
      <c r="L3693" s="279"/>
      <c r="M3693" s="279"/>
      <c r="N3693" s="279"/>
      <c r="O3693" s="279"/>
      <c r="P3693" s="838"/>
      <c r="Q3693" s="838"/>
      <c r="R3693" s="838"/>
      <c r="S3693" s="838"/>
      <c r="U3693" s="371"/>
      <c r="Y3693" s="839" t="s">
        <v>98</v>
      </c>
      <c r="Z3693" s="840">
        <f t="shared" si="73"/>
        <v>0.96539999999995973</v>
      </c>
    </row>
    <row r="3694" spans="12:26" s="292" customFormat="1" x14ac:dyDescent="0.2">
      <c r="L3694" s="279"/>
      <c r="M3694" s="279"/>
      <c r="N3694" s="279"/>
      <c r="O3694" s="279"/>
      <c r="P3694" s="838"/>
      <c r="Q3694" s="838"/>
      <c r="R3694" s="838"/>
      <c r="S3694" s="838"/>
      <c r="U3694" s="371"/>
      <c r="Y3694" s="839" t="s">
        <v>98</v>
      </c>
      <c r="Z3694" s="840">
        <f t="shared" si="73"/>
        <v>0.96549999999995972</v>
      </c>
    </row>
    <row r="3695" spans="12:26" s="292" customFormat="1" x14ac:dyDescent="0.2">
      <c r="L3695" s="279"/>
      <c r="M3695" s="279"/>
      <c r="N3695" s="279"/>
      <c r="O3695" s="279"/>
      <c r="P3695" s="838"/>
      <c r="Q3695" s="838"/>
      <c r="R3695" s="838"/>
      <c r="S3695" s="838"/>
      <c r="U3695" s="371"/>
      <c r="Y3695" s="839" t="s">
        <v>98</v>
      </c>
      <c r="Z3695" s="840">
        <f t="shared" si="73"/>
        <v>0.96559999999995971</v>
      </c>
    </row>
    <row r="3696" spans="12:26" s="292" customFormat="1" x14ac:dyDescent="0.2">
      <c r="L3696" s="279"/>
      <c r="M3696" s="279"/>
      <c r="N3696" s="279"/>
      <c r="O3696" s="279"/>
      <c r="P3696" s="838"/>
      <c r="Q3696" s="838"/>
      <c r="R3696" s="838"/>
      <c r="S3696" s="838"/>
      <c r="U3696" s="371"/>
      <c r="Y3696" s="839" t="s">
        <v>98</v>
      </c>
      <c r="Z3696" s="840">
        <f t="shared" si="73"/>
        <v>0.9656999999999597</v>
      </c>
    </row>
    <row r="3697" spans="12:26" s="292" customFormat="1" x14ac:dyDescent="0.2">
      <c r="L3697" s="279"/>
      <c r="M3697" s="279"/>
      <c r="N3697" s="279"/>
      <c r="O3697" s="279"/>
      <c r="P3697" s="838"/>
      <c r="Q3697" s="838"/>
      <c r="R3697" s="838"/>
      <c r="S3697" s="838"/>
      <c r="U3697" s="371"/>
      <c r="Y3697" s="839" t="s">
        <v>98</v>
      </c>
      <c r="Z3697" s="840">
        <f t="shared" si="73"/>
        <v>0.96579999999995969</v>
      </c>
    </row>
    <row r="3698" spans="12:26" s="292" customFormat="1" x14ac:dyDescent="0.2">
      <c r="L3698" s="279"/>
      <c r="M3698" s="279"/>
      <c r="N3698" s="279"/>
      <c r="O3698" s="279"/>
      <c r="P3698" s="838"/>
      <c r="Q3698" s="838"/>
      <c r="R3698" s="838"/>
      <c r="S3698" s="838"/>
      <c r="U3698" s="371"/>
      <c r="Y3698" s="839" t="s">
        <v>98</v>
      </c>
      <c r="Z3698" s="840">
        <f t="shared" si="73"/>
        <v>0.96589999999995968</v>
      </c>
    </row>
    <row r="3699" spans="12:26" s="292" customFormat="1" x14ac:dyDescent="0.2">
      <c r="L3699" s="279"/>
      <c r="M3699" s="279"/>
      <c r="N3699" s="279"/>
      <c r="O3699" s="279"/>
      <c r="P3699" s="838"/>
      <c r="Q3699" s="838"/>
      <c r="R3699" s="838"/>
      <c r="S3699" s="838"/>
      <c r="U3699" s="371"/>
      <c r="Y3699" s="839" t="s">
        <v>98</v>
      </c>
      <c r="Z3699" s="840">
        <f t="shared" si="73"/>
        <v>0.96599999999995967</v>
      </c>
    </row>
    <row r="3700" spans="12:26" s="292" customFormat="1" x14ac:dyDescent="0.2">
      <c r="L3700" s="279"/>
      <c r="M3700" s="279"/>
      <c r="N3700" s="279"/>
      <c r="O3700" s="279"/>
      <c r="P3700" s="838"/>
      <c r="Q3700" s="838"/>
      <c r="R3700" s="838"/>
      <c r="S3700" s="838"/>
      <c r="U3700" s="371"/>
      <c r="Y3700" s="839" t="s">
        <v>98</v>
      </c>
      <c r="Z3700" s="840">
        <f t="shared" si="73"/>
        <v>0.96609999999995966</v>
      </c>
    </row>
    <row r="3701" spans="12:26" s="292" customFormat="1" x14ac:dyDescent="0.2">
      <c r="L3701" s="279"/>
      <c r="M3701" s="279"/>
      <c r="N3701" s="279"/>
      <c r="O3701" s="279"/>
      <c r="P3701" s="838"/>
      <c r="Q3701" s="838"/>
      <c r="R3701" s="838"/>
      <c r="S3701" s="838"/>
      <c r="U3701" s="371"/>
      <c r="Y3701" s="839" t="s">
        <v>98</v>
      </c>
      <c r="Z3701" s="840">
        <f t="shared" si="73"/>
        <v>0.96619999999995965</v>
      </c>
    </row>
    <row r="3702" spans="12:26" s="292" customFormat="1" x14ac:dyDescent="0.2">
      <c r="L3702" s="279"/>
      <c r="M3702" s="279"/>
      <c r="N3702" s="279"/>
      <c r="O3702" s="279"/>
      <c r="P3702" s="838"/>
      <c r="Q3702" s="838"/>
      <c r="R3702" s="838"/>
      <c r="S3702" s="838"/>
      <c r="U3702" s="371"/>
      <c r="Y3702" s="839" t="s">
        <v>98</v>
      </c>
      <c r="Z3702" s="840">
        <f t="shared" si="73"/>
        <v>0.96629999999995964</v>
      </c>
    </row>
    <row r="3703" spans="12:26" s="292" customFormat="1" x14ac:dyDescent="0.2">
      <c r="L3703" s="279"/>
      <c r="M3703" s="279"/>
      <c r="N3703" s="279"/>
      <c r="O3703" s="279"/>
      <c r="P3703" s="838"/>
      <c r="Q3703" s="838"/>
      <c r="R3703" s="838"/>
      <c r="S3703" s="838"/>
      <c r="U3703" s="371"/>
      <c r="Y3703" s="839" t="s">
        <v>98</v>
      </c>
      <c r="Z3703" s="840">
        <f t="shared" si="73"/>
        <v>0.96639999999995962</v>
      </c>
    </row>
    <row r="3704" spans="12:26" s="292" customFormat="1" x14ac:dyDescent="0.2">
      <c r="L3704" s="279"/>
      <c r="M3704" s="279"/>
      <c r="N3704" s="279"/>
      <c r="O3704" s="279"/>
      <c r="P3704" s="838"/>
      <c r="Q3704" s="838"/>
      <c r="R3704" s="838"/>
      <c r="S3704" s="838"/>
      <c r="U3704" s="371"/>
      <c r="Y3704" s="839" t="s">
        <v>98</v>
      </c>
      <c r="Z3704" s="840">
        <f t="shared" si="73"/>
        <v>0.96649999999995961</v>
      </c>
    </row>
    <row r="3705" spans="12:26" s="292" customFormat="1" x14ac:dyDescent="0.2">
      <c r="L3705" s="279"/>
      <c r="M3705" s="279"/>
      <c r="N3705" s="279"/>
      <c r="O3705" s="279"/>
      <c r="P3705" s="838"/>
      <c r="Q3705" s="838"/>
      <c r="R3705" s="838"/>
      <c r="S3705" s="838"/>
      <c r="U3705" s="371"/>
      <c r="Y3705" s="839" t="s">
        <v>98</v>
      </c>
      <c r="Z3705" s="840">
        <f t="shared" si="73"/>
        <v>0.9665999999999596</v>
      </c>
    </row>
    <row r="3706" spans="12:26" s="292" customFormat="1" x14ac:dyDescent="0.2">
      <c r="L3706" s="279"/>
      <c r="M3706" s="279"/>
      <c r="N3706" s="279"/>
      <c r="O3706" s="279"/>
      <c r="P3706" s="838"/>
      <c r="Q3706" s="838"/>
      <c r="R3706" s="838"/>
      <c r="S3706" s="838"/>
      <c r="U3706" s="371"/>
      <c r="Y3706" s="839" t="s">
        <v>98</v>
      </c>
      <c r="Z3706" s="840">
        <f t="shared" si="73"/>
        <v>0.96669999999995959</v>
      </c>
    </row>
    <row r="3707" spans="12:26" s="292" customFormat="1" x14ac:dyDescent="0.2">
      <c r="L3707" s="279"/>
      <c r="M3707" s="279"/>
      <c r="N3707" s="279"/>
      <c r="O3707" s="279"/>
      <c r="P3707" s="838"/>
      <c r="Q3707" s="838"/>
      <c r="R3707" s="838"/>
      <c r="S3707" s="838"/>
      <c r="U3707" s="371"/>
      <c r="Y3707" s="839" t="s">
        <v>98</v>
      </c>
      <c r="Z3707" s="840">
        <f t="shared" si="73"/>
        <v>0.96679999999995958</v>
      </c>
    </row>
    <row r="3708" spans="12:26" s="292" customFormat="1" x14ac:dyDescent="0.2">
      <c r="L3708" s="279"/>
      <c r="M3708" s="279"/>
      <c r="N3708" s="279"/>
      <c r="O3708" s="279"/>
      <c r="P3708" s="838"/>
      <c r="Q3708" s="838"/>
      <c r="R3708" s="838"/>
      <c r="S3708" s="838"/>
      <c r="U3708" s="371"/>
      <c r="Y3708" s="839" t="s">
        <v>98</v>
      </c>
      <c r="Z3708" s="840">
        <f t="shared" si="73"/>
        <v>0.96689999999995957</v>
      </c>
    </row>
    <row r="3709" spans="12:26" s="292" customFormat="1" x14ac:dyDescent="0.2">
      <c r="L3709" s="279"/>
      <c r="M3709" s="279"/>
      <c r="N3709" s="279"/>
      <c r="O3709" s="279"/>
      <c r="P3709" s="838"/>
      <c r="Q3709" s="838"/>
      <c r="R3709" s="838"/>
      <c r="S3709" s="838"/>
      <c r="U3709" s="371"/>
      <c r="Y3709" s="839" t="s">
        <v>98</v>
      </c>
      <c r="Z3709" s="840">
        <f t="shared" si="73"/>
        <v>0.96699999999995956</v>
      </c>
    </row>
    <row r="3710" spans="12:26" s="292" customFormat="1" x14ac:dyDescent="0.2">
      <c r="L3710" s="279"/>
      <c r="M3710" s="279"/>
      <c r="N3710" s="279"/>
      <c r="O3710" s="279"/>
      <c r="P3710" s="838"/>
      <c r="Q3710" s="838"/>
      <c r="R3710" s="838"/>
      <c r="S3710" s="838"/>
      <c r="U3710" s="371"/>
      <c r="Y3710" s="839" t="s">
        <v>98</v>
      </c>
      <c r="Z3710" s="840">
        <f t="shared" si="73"/>
        <v>0.96709999999995955</v>
      </c>
    </row>
    <row r="3711" spans="12:26" s="292" customFormat="1" x14ac:dyDescent="0.2">
      <c r="L3711" s="279"/>
      <c r="M3711" s="279"/>
      <c r="N3711" s="279"/>
      <c r="O3711" s="279"/>
      <c r="P3711" s="838"/>
      <c r="Q3711" s="838"/>
      <c r="R3711" s="838"/>
      <c r="S3711" s="838"/>
      <c r="U3711" s="371"/>
      <c r="Y3711" s="839" t="s">
        <v>98</v>
      </c>
      <c r="Z3711" s="840">
        <f t="shared" si="73"/>
        <v>0.96719999999995954</v>
      </c>
    </row>
    <row r="3712" spans="12:26" s="292" customFormat="1" x14ac:dyDescent="0.2">
      <c r="L3712" s="279"/>
      <c r="M3712" s="279"/>
      <c r="N3712" s="279"/>
      <c r="O3712" s="279"/>
      <c r="P3712" s="838"/>
      <c r="Q3712" s="838"/>
      <c r="R3712" s="838"/>
      <c r="S3712" s="838"/>
      <c r="U3712" s="371"/>
      <c r="Y3712" s="839" t="s">
        <v>98</v>
      </c>
      <c r="Z3712" s="840">
        <f t="shared" si="73"/>
        <v>0.96729999999995953</v>
      </c>
    </row>
    <row r="3713" spans="12:26" s="292" customFormat="1" x14ac:dyDescent="0.2">
      <c r="L3713" s="279"/>
      <c r="M3713" s="279"/>
      <c r="N3713" s="279"/>
      <c r="O3713" s="279"/>
      <c r="P3713" s="838"/>
      <c r="Q3713" s="838"/>
      <c r="R3713" s="838"/>
      <c r="S3713" s="838"/>
      <c r="U3713" s="371"/>
      <c r="Y3713" s="839" t="s">
        <v>98</v>
      </c>
      <c r="Z3713" s="840">
        <f t="shared" si="73"/>
        <v>0.96739999999995951</v>
      </c>
    </row>
    <row r="3714" spans="12:26" s="292" customFormat="1" x14ac:dyDescent="0.2">
      <c r="L3714" s="279"/>
      <c r="M3714" s="279"/>
      <c r="N3714" s="279"/>
      <c r="O3714" s="279"/>
      <c r="P3714" s="838"/>
      <c r="Q3714" s="838"/>
      <c r="R3714" s="838"/>
      <c r="S3714" s="838"/>
      <c r="U3714" s="371"/>
      <c r="Y3714" s="839" t="s">
        <v>98</v>
      </c>
      <c r="Z3714" s="840">
        <f t="shared" si="73"/>
        <v>0.9674999999999595</v>
      </c>
    </row>
    <row r="3715" spans="12:26" s="292" customFormat="1" x14ac:dyDescent="0.2">
      <c r="L3715" s="279"/>
      <c r="M3715" s="279"/>
      <c r="N3715" s="279"/>
      <c r="O3715" s="279"/>
      <c r="P3715" s="838"/>
      <c r="Q3715" s="838"/>
      <c r="R3715" s="838"/>
      <c r="S3715" s="838"/>
      <c r="U3715" s="371"/>
      <c r="Y3715" s="839" t="s">
        <v>98</v>
      </c>
      <c r="Z3715" s="840">
        <f t="shared" si="73"/>
        <v>0.96759999999995949</v>
      </c>
    </row>
    <row r="3716" spans="12:26" s="292" customFormat="1" x14ac:dyDescent="0.2">
      <c r="L3716" s="279"/>
      <c r="M3716" s="279"/>
      <c r="N3716" s="279"/>
      <c r="O3716" s="279"/>
      <c r="P3716" s="838"/>
      <c r="Q3716" s="838"/>
      <c r="R3716" s="838"/>
      <c r="S3716" s="838"/>
      <c r="U3716" s="371"/>
      <c r="Y3716" s="839" t="s">
        <v>98</v>
      </c>
      <c r="Z3716" s="840">
        <f t="shared" si="73"/>
        <v>0.96769999999995948</v>
      </c>
    </row>
    <row r="3717" spans="12:26" s="292" customFormat="1" x14ac:dyDescent="0.2">
      <c r="L3717" s="279"/>
      <c r="M3717" s="279"/>
      <c r="N3717" s="279"/>
      <c r="O3717" s="279"/>
      <c r="P3717" s="838"/>
      <c r="Q3717" s="838"/>
      <c r="R3717" s="838"/>
      <c r="S3717" s="838"/>
      <c r="U3717" s="371"/>
      <c r="Y3717" s="839" t="s">
        <v>98</v>
      </c>
      <c r="Z3717" s="840">
        <f t="shared" si="73"/>
        <v>0.96779999999995947</v>
      </c>
    </row>
    <row r="3718" spans="12:26" s="292" customFormat="1" x14ac:dyDescent="0.2">
      <c r="L3718" s="279"/>
      <c r="M3718" s="279"/>
      <c r="N3718" s="279"/>
      <c r="O3718" s="279"/>
      <c r="P3718" s="838"/>
      <c r="Q3718" s="838"/>
      <c r="R3718" s="838"/>
      <c r="S3718" s="838"/>
      <c r="U3718" s="371"/>
      <c r="Y3718" s="839" t="s">
        <v>98</v>
      </c>
      <c r="Z3718" s="840">
        <f t="shared" si="73"/>
        <v>0.96789999999995946</v>
      </c>
    </row>
    <row r="3719" spans="12:26" s="292" customFormat="1" x14ac:dyDescent="0.2">
      <c r="L3719" s="279"/>
      <c r="M3719" s="279"/>
      <c r="N3719" s="279"/>
      <c r="O3719" s="279"/>
      <c r="P3719" s="838"/>
      <c r="Q3719" s="838"/>
      <c r="R3719" s="838"/>
      <c r="S3719" s="838"/>
      <c r="U3719" s="371"/>
      <c r="Y3719" s="839" t="s">
        <v>98</v>
      </c>
      <c r="Z3719" s="840">
        <f t="shared" si="73"/>
        <v>0.96799999999995945</v>
      </c>
    </row>
    <row r="3720" spans="12:26" s="292" customFormat="1" x14ac:dyDescent="0.2">
      <c r="L3720" s="279"/>
      <c r="M3720" s="279"/>
      <c r="N3720" s="279"/>
      <c r="O3720" s="279"/>
      <c r="P3720" s="838"/>
      <c r="Q3720" s="838"/>
      <c r="R3720" s="838"/>
      <c r="S3720" s="838"/>
      <c r="U3720" s="371"/>
      <c r="Y3720" s="839" t="s">
        <v>98</v>
      </c>
      <c r="Z3720" s="840">
        <f t="shared" si="73"/>
        <v>0.96809999999995944</v>
      </c>
    </row>
    <row r="3721" spans="12:26" s="292" customFormat="1" x14ac:dyDescent="0.2">
      <c r="L3721" s="279"/>
      <c r="M3721" s="279"/>
      <c r="N3721" s="279"/>
      <c r="O3721" s="279"/>
      <c r="P3721" s="838"/>
      <c r="Q3721" s="838"/>
      <c r="R3721" s="838"/>
      <c r="S3721" s="838"/>
      <c r="U3721" s="371"/>
      <c r="Y3721" s="839" t="s">
        <v>98</v>
      </c>
      <c r="Z3721" s="840">
        <f t="shared" si="73"/>
        <v>0.96819999999995943</v>
      </c>
    </row>
    <row r="3722" spans="12:26" s="292" customFormat="1" x14ac:dyDescent="0.2">
      <c r="L3722" s="279"/>
      <c r="M3722" s="279"/>
      <c r="N3722" s="279"/>
      <c r="O3722" s="279"/>
      <c r="P3722" s="838"/>
      <c r="Q3722" s="838"/>
      <c r="R3722" s="838"/>
      <c r="S3722" s="838"/>
      <c r="U3722" s="371"/>
      <c r="Y3722" s="839" t="s">
        <v>98</v>
      </c>
      <c r="Z3722" s="840">
        <f t="shared" si="73"/>
        <v>0.96829999999995942</v>
      </c>
    </row>
    <row r="3723" spans="12:26" s="292" customFormat="1" x14ac:dyDescent="0.2">
      <c r="L3723" s="279"/>
      <c r="M3723" s="279"/>
      <c r="N3723" s="279"/>
      <c r="O3723" s="279"/>
      <c r="P3723" s="838"/>
      <c r="Q3723" s="838"/>
      <c r="R3723" s="838"/>
      <c r="S3723" s="838"/>
      <c r="U3723" s="371"/>
      <c r="Y3723" s="839" t="s">
        <v>98</v>
      </c>
      <c r="Z3723" s="840">
        <f t="shared" si="73"/>
        <v>0.9683999999999594</v>
      </c>
    </row>
    <row r="3724" spans="12:26" s="292" customFormat="1" x14ac:dyDescent="0.2">
      <c r="L3724" s="279"/>
      <c r="M3724" s="279"/>
      <c r="N3724" s="279"/>
      <c r="O3724" s="279"/>
      <c r="P3724" s="838"/>
      <c r="Q3724" s="838"/>
      <c r="R3724" s="838"/>
      <c r="S3724" s="838"/>
      <c r="U3724" s="371"/>
      <c r="Y3724" s="839" t="s">
        <v>98</v>
      </c>
      <c r="Z3724" s="840">
        <f t="shared" si="73"/>
        <v>0.96849999999995939</v>
      </c>
    </row>
    <row r="3725" spans="12:26" s="292" customFormat="1" x14ac:dyDescent="0.2">
      <c r="L3725" s="279"/>
      <c r="M3725" s="279"/>
      <c r="N3725" s="279"/>
      <c r="O3725" s="279"/>
      <c r="P3725" s="838"/>
      <c r="Q3725" s="838"/>
      <c r="R3725" s="838"/>
      <c r="S3725" s="838"/>
      <c r="U3725" s="371"/>
      <c r="Y3725" s="839" t="s">
        <v>98</v>
      </c>
      <c r="Z3725" s="840">
        <f t="shared" si="73"/>
        <v>0.96859999999995938</v>
      </c>
    </row>
    <row r="3726" spans="12:26" s="292" customFormat="1" x14ac:dyDescent="0.2">
      <c r="L3726" s="279"/>
      <c r="M3726" s="279"/>
      <c r="N3726" s="279"/>
      <c r="O3726" s="279"/>
      <c r="P3726" s="838"/>
      <c r="Q3726" s="838"/>
      <c r="R3726" s="838"/>
      <c r="S3726" s="838"/>
      <c r="U3726" s="371"/>
      <c r="Y3726" s="839" t="s">
        <v>98</v>
      </c>
      <c r="Z3726" s="840">
        <f t="shared" si="73"/>
        <v>0.96869999999995937</v>
      </c>
    </row>
    <row r="3727" spans="12:26" s="292" customFormat="1" x14ac:dyDescent="0.2">
      <c r="L3727" s="279"/>
      <c r="M3727" s="279"/>
      <c r="N3727" s="279"/>
      <c r="O3727" s="279"/>
      <c r="P3727" s="838"/>
      <c r="Q3727" s="838"/>
      <c r="R3727" s="838"/>
      <c r="S3727" s="838"/>
      <c r="U3727" s="371"/>
      <c r="Y3727" s="839" t="s">
        <v>98</v>
      </c>
      <c r="Z3727" s="840">
        <f t="shared" si="73"/>
        <v>0.96879999999995936</v>
      </c>
    </row>
    <row r="3728" spans="12:26" s="292" customFormat="1" x14ac:dyDescent="0.2">
      <c r="L3728" s="279"/>
      <c r="M3728" s="279"/>
      <c r="N3728" s="279"/>
      <c r="O3728" s="279"/>
      <c r="P3728" s="838"/>
      <c r="Q3728" s="838"/>
      <c r="R3728" s="838"/>
      <c r="S3728" s="838"/>
      <c r="U3728" s="371"/>
      <c r="Y3728" s="839" t="s">
        <v>98</v>
      </c>
      <c r="Z3728" s="840">
        <f t="shared" si="73"/>
        <v>0.96889999999995935</v>
      </c>
    </row>
    <row r="3729" spans="12:26" s="292" customFormat="1" x14ac:dyDescent="0.2">
      <c r="L3729" s="279"/>
      <c r="M3729" s="279"/>
      <c r="N3729" s="279"/>
      <c r="O3729" s="279"/>
      <c r="P3729" s="838"/>
      <c r="Q3729" s="838"/>
      <c r="R3729" s="838"/>
      <c r="S3729" s="838"/>
      <c r="U3729" s="371"/>
      <c r="Y3729" s="839" t="s">
        <v>98</v>
      </c>
      <c r="Z3729" s="840">
        <f t="shared" si="73"/>
        <v>0.96899999999995934</v>
      </c>
    </row>
    <row r="3730" spans="12:26" s="292" customFormat="1" x14ac:dyDescent="0.2">
      <c r="L3730" s="279"/>
      <c r="M3730" s="279"/>
      <c r="N3730" s="279"/>
      <c r="O3730" s="279"/>
      <c r="P3730" s="838"/>
      <c r="Q3730" s="838"/>
      <c r="R3730" s="838"/>
      <c r="S3730" s="838"/>
      <c r="U3730" s="371"/>
      <c r="Y3730" s="839" t="s">
        <v>98</v>
      </c>
      <c r="Z3730" s="840">
        <f t="shared" si="73"/>
        <v>0.96909999999995933</v>
      </c>
    </row>
    <row r="3731" spans="12:26" s="292" customFormat="1" x14ac:dyDescent="0.2">
      <c r="L3731" s="279"/>
      <c r="M3731" s="279"/>
      <c r="N3731" s="279"/>
      <c r="O3731" s="279"/>
      <c r="P3731" s="838"/>
      <c r="Q3731" s="838"/>
      <c r="R3731" s="838"/>
      <c r="S3731" s="838"/>
      <c r="U3731" s="371"/>
      <c r="Y3731" s="839" t="s">
        <v>98</v>
      </c>
      <c r="Z3731" s="840">
        <f t="shared" si="73"/>
        <v>0.96919999999995932</v>
      </c>
    </row>
    <row r="3732" spans="12:26" s="292" customFormat="1" x14ac:dyDescent="0.2">
      <c r="L3732" s="279"/>
      <c r="M3732" s="279"/>
      <c r="N3732" s="279"/>
      <c r="O3732" s="279"/>
      <c r="P3732" s="838"/>
      <c r="Q3732" s="838"/>
      <c r="R3732" s="838"/>
      <c r="S3732" s="838"/>
      <c r="U3732" s="371"/>
      <c r="Y3732" s="839" t="s">
        <v>98</v>
      </c>
      <c r="Z3732" s="840">
        <f t="shared" si="73"/>
        <v>0.96929999999995931</v>
      </c>
    </row>
    <row r="3733" spans="12:26" s="292" customFormat="1" x14ac:dyDescent="0.2">
      <c r="L3733" s="279"/>
      <c r="M3733" s="279"/>
      <c r="N3733" s="279"/>
      <c r="O3733" s="279"/>
      <c r="P3733" s="838"/>
      <c r="Q3733" s="838"/>
      <c r="R3733" s="838"/>
      <c r="S3733" s="838"/>
      <c r="U3733" s="371"/>
      <c r="Y3733" s="839" t="s">
        <v>98</v>
      </c>
      <c r="Z3733" s="840">
        <f t="shared" si="73"/>
        <v>0.96939999999995929</v>
      </c>
    </row>
    <row r="3734" spans="12:26" s="292" customFormat="1" x14ac:dyDescent="0.2">
      <c r="L3734" s="279"/>
      <c r="M3734" s="279"/>
      <c r="N3734" s="279"/>
      <c r="O3734" s="279"/>
      <c r="P3734" s="838"/>
      <c r="Q3734" s="838"/>
      <c r="R3734" s="838"/>
      <c r="S3734" s="838"/>
      <c r="U3734" s="371"/>
      <c r="Y3734" s="839" t="s">
        <v>98</v>
      </c>
      <c r="Z3734" s="840">
        <f t="shared" si="73"/>
        <v>0.96949999999995928</v>
      </c>
    </row>
    <row r="3735" spans="12:26" s="292" customFormat="1" x14ac:dyDescent="0.2">
      <c r="L3735" s="279"/>
      <c r="M3735" s="279"/>
      <c r="N3735" s="279"/>
      <c r="O3735" s="279"/>
      <c r="P3735" s="838"/>
      <c r="Q3735" s="838"/>
      <c r="R3735" s="838"/>
      <c r="S3735" s="838"/>
      <c r="U3735" s="371"/>
      <c r="Y3735" s="839" t="s">
        <v>98</v>
      </c>
      <c r="Z3735" s="840">
        <f t="shared" si="73"/>
        <v>0.96959999999995927</v>
      </c>
    </row>
    <row r="3736" spans="12:26" s="292" customFormat="1" x14ac:dyDescent="0.2">
      <c r="L3736" s="279"/>
      <c r="M3736" s="279"/>
      <c r="N3736" s="279"/>
      <c r="O3736" s="279"/>
      <c r="P3736" s="838"/>
      <c r="Q3736" s="838"/>
      <c r="R3736" s="838"/>
      <c r="S3736" s="838"/>
      <c r="U3736" s="371"/>
      <c r="Y3736" s="839" t="s">
        <v>98</v>
      </c>
      <c r="Z3736" s="840">
        <f t="shared" si="73"/>
        <v>0.96969999999995926</v>
      </c>
    </row>
    <row r="3737" spans="12:26" s="292" customFormat="1" x14ac:dyDescent="0.2">
      <c r="L3737" s="279"/>
      <c r="M3737" s="279"/>
      <c r="N3737" s="279"/>
      <c r="O3737" s="279"/>
      <c r="P3737" s="838"/>
      <c r="Q3737" s="838"/>
      <c r="R3737" s="838"/>
      <c r="S3737" s="838"/>
      <c r="U3737" s="371"/>
      <c r="Y3737" s="839" t="s">
        <v>98</v>
      </c>
      <c r="Z3737" s="840">
        <f t="shared" si="73"/>
        <v>0.96979999999995925</v>
      </c>
    </row>
    <row r="3738" spans="12:26" s="292" customFormat="1" x14ac:dyDescent="0.2">
      <c r="L3738" s="279"/>
      <c r="M3738" s="279"/>
      <c r="N3738" s="279"/>
      <c r="O3738" s="279"/>
      <c r="P3738" s="838"/>
      <c r="Q3738" s="838"/>
      <c r="R3738" s="838"/>
      <c r="S3738" s="838"/>
      <c r="U3738" s="371"/>
      <c r="Y3738" s="839" t="s">
        <v>98</v>
      </c>
      <c r="Z3738" s="840">
        <f t="shared" si="73"/>
        <v>0.96989999999995924</v>
      </c>
    </row>
    <row r="3739" spans="12:26" s="292" customFormat="1" x14ac:dyDescent="0.2">
      <c r="L3739" s="279"/>
      <c r="M3739" s="279"/>
      <c r="N3739" s="279"/>
      <c r="O3739" s="279"/>
      <c r="P3739" s="838"/>
      <c r="Q3739" s="838"/>
      <c r="R3739" s="838"/>
      <c r="S3739" s="838"/>
      <c r="U3739" s="371"/>
      <c r="Y3739" s="839" t="s">
        <v>98</v>
      </c>
      <c r="Z3739" s="840">
        <f t="shared" si="73"/>
        <v>0.96999999999995923</v>
      </c>
    </row>
    <row r="3740" spans="12:26" s="292" customFormat="1" x14ac:dyDescent="0.2">
      <c r="L3740" s="279"/>
      <c r="M3740" s="279"/>
      <c r="N3740" s="279"/>
      <c r="O3740" s="279"/>
      <c r="P3740" s="838"/>
      <c r="Q3740" s="838"/>
      <c r="R3740" s="838"/>
      <c r="S3740" s="838"/>
      <c r="U3740" s="371"/>
      <c r="Y3740" s="839" t="s">
        <v>98</v>
      </c>
      <c r="Z3740" s="840">
        <f t="shared" si="73"/>
        <v>0.97009999999995922</v>
      </c>
    </row>
    <row r="3741" spans="12:26" s="292" customFormat="1" x14ac:dyDescent="0.2">
      <c r="L3741" s="279"/>
      <c r="M3741" s="279"/>
      <c r="N3741" s="279"/>
      <c r="O3741" s="279"/>
      <c r="P3741" s="838"/>
      <c r="Q3741" s="838"/>
      <c r="R3741" s="838"/>
      <c r="S3741" s="838"/>
      <c r="U3741" s="371"/>
      <c r="Y3741" s="839" t="s">
        <v>98</v>
      </c>
      <c r="Z3741" s="840">
        <f t="shared" si="73"/>
        <v>0.97019999999995921</v>
      </c>
    </row>
    <row r="3742" spans="12:26" s="292" customFormat="1" x14ac:dyDescent="0.2">
      <c r="L3742" s="279"/>
      <c r="M3742" s="279"/>
      <c r="N3742" s="279"/>
      <c r="O3742" s="279"/>
      <c r="P3742" s="838"/>
      <c r="Q3742" s="838"/>
      <c r="R3742" s="838"/>
      <c r="S3742" s="838"/>
      <c r="U3742" s="371"/>
      <c r="Y3742" s="839" t="s">
        <v>98</v>
      </c>
      <c r="Z3742" s="840">
        <f t="shared" si="73"/>
        <v>0.9702999999999592</v>
      </c>
    </row>
    <row r="3743" spans="12:26" s="292" customFormat="1" x14ac:dyDescent="0.2">
      <c r="L3743" s="279"/>
      <c r="M3743" s="279"/>
      <c r="N3743" s="279"/>
      <c r="O3743" s="279"/>
      <c r="P3743" s="838"/>
      <c r="Q3743" s="838"/>
      <c r="R3743" s="838"/>
      <c r="S3743" s="838"/>
      <c r="U3743" s="371"/>
      <c r="Y3743" s="839" t="s">
        <v>98</v>
      </c>
      <c r="Z3743" s="840">
        <f t="shared" si="73"/>
        <v>0.97039999999995918</v>
      </c>
    </row>
    <row r="3744" spans="12:26" s="292" customFormat="1" x14ac:dyDescent="0.2">
      <c r="L3744" s="279"/>
      <c r="M3744" s="279"/>
      <c r="N3744" s="279"/>
      <c r="O3744" s="279"/>
      <c r="P3744" s="838"/>
      <c r="Q3744" s="838"/>
      <c r="R3744" s="838"/>
      <c r="S3744" s="838"/>
      <c r="U3744" s="371"/>
      <c r="Y3744" s="839" t="s">
        <v>98</v>
      </c>
      <c r="Z3744" s="840">
        <f t="shared" si="73"/>
        <v>0.97049999999995917</v>
      </c>
    </row>
    <row r="3745" spans="12:26" s="292" customFormat="1" x14ac:dyDescent="0.2">
      <c r="L3745" s="279"/>
      <c r="M3745" s="279"/>
      <c r="N3745" s="279"/>
      <c r="O3745" s="279"/>
      <c r="P3745" s="838"/>
      <c r="Q3745" s="838"/>
      <c r="R3745" s="838"/>
      <c r="S3745" s="838"/>
      <c r="U3745" s="371"/>
      <c r="Y3745" s="839" t="s">
        <v>98</v>
      </c>
      <c r="Z3745" s="840">
        <f t="shared" si="73"/>
        <v>0.97059999999995916</v>
      </c>
    </row>
    <row r="3746" spans="12:26" s="292" customFormat="1" x14ac:dyDescent="0.2">
      <c r="L3746" s="279"/>
      <c r="M3746" s="279"/>
      <c r="N3746" s="279"/>
      <c r="O3746" s="279"/>
      <c r="P3746" s="838"/>
      <c r="Q3746" s="838"/>
      <c r="R3746" s="838"/>
      <c r="S3746" s="838"/>
      <c r="U3746" s="371"/>
      <c r="Y3746" s="839" t="s">
        <v>98</v>
      </c>
      <c r="Z3746" s="840">
        <f t="shared" si="73"/>
        <v>0.97069999999995915</v>
      </c>
    </row>
    <row r="3747" spans="12:26" s="292" customFormat="1" x14ac:dyDescent="0.2">
      <c r="L3747" s="279"/>
      <c r="M3747" s="279"/>
      <c r="N3747" s="279"/>
      <c r="O3747" s="279"/>
      <c r="P3747" s="838"/>
      <c r="Q3747" s="838"/>
      <c r="R3747" s="838"/>
      <c r="S3747" s="838"/>
      <c r="U3747" s="371"/>
      <c r="Y3747" s="839" t="s">
        <v>98</v>
      </c>
      <c r="Z3747" s="840">
        <f t="shared" si="73"/>
        <v>0.97079999999995914</v>
      </c>
    </row>
    <row r="3748" spans="12:26" s="292" customFormat="1" x14ac:dyDescent="0.2">
      <c r="L3748" s="279"/>
      <c r="M3748" s="279"/>
      <c r="N3748" s="279"/>
      <c r="O3748" s="279"/>
      <c r="P3748" s="838"/>
      <c r="Q3748" s="838"/>
      <c r="R3748" s="838"/>
      <c r="S3748" s="838"/>
      <c r="U3748" s="371"/>
      <c r="Y3748" s="839" t="s">
        <v>98</v>
      </c>
      <c r="Z3748" s="840">
        <f t="shared" si="73"/>
        <v>0.97089999999995913</v>
      </c>
    </row>
    <row r="3749" spans="12:26" s="292" customFormat="1" x14ac:dyDescent="0.2">
      <c r="L3749" s="279"/>
      <c r="M3749" s="279"/>
      <c r="N3749" s="279"/>
      <c r="O3749" s="279"/>
      <c r="P3749" s="838"/>
      <c r="Q3749" s="838"/>
      <c r="R3749" s="838"/>
      <c r="S3749" s="838"/>
      <c r="U3749" s="371"/>
      <c r="Y3749" s="839" t="s">
        <v>98</v>
      </c>
      <c r="Z3749" s="840">
        <f t="shared" si="73"/>
        <v>0.97099999999995912</v>
      </c>
    </row>
    <row r="3750" spans="12:26" s="292" customFormat="1" x14ac:dyDescent="0.2">
      <c r="L3750" s="279"/>
      <c r="M3750" s="279"/>
      <c r="N3750" s="279"/>
      <c r="O3750" s="279"/>
      <c r="P3750" s="838"/>
      <c r="Q3750" s="838"/>
      <c r="R3750" s="838"/>
      <c r="S3750" s="838"/>
      <c r="U3750" s="371"/>
      <c r="Y3750" s="839" t="s">
        <v>98</v>
      </c>
      <c r="Z3750" s="840">
        <f t="shared" si="73"/>
        <v>0.97109999999995911</v>
      </c>
    </row>
    <row r="3751" spans="12:26" s="292" customFormat="1" x14ac:dyDescent="0.2">
      <c r="L3751" s="279"/>
      <c r="M3751" s="279"/>
      <c r="N3751" s="279"/>
      <c r="O3751" s="279"/>
      <c r="P3751" s="838"/>
      <c r="Q3751" s="838"/>
      <c r="R3751" s="838"/>
      <c r="S3751" s="838"/>
      <c r="U3751" s="371"/>
      <c r="Y3751" s="839" t="s">
        <v>98</v>
      </c>
      <c r="Z3751" s="840">
        <f t="shared" si="73"/>
        <v>0.9711999999999591</v>
      </c>
    </row>
    <row r="3752" spans="12:26" s="292" customFormat="1" x14ac:dyDescent="0.2">
      <c r="L3752" s="279"/>
      <c r="M3752" s="279"/>
      <c r="N3752" s="279"/>
      <c r="O3752" s="279"/>
      <c r="P3752" s="838"/>
      <c r="Q3752" s="838"/>
      <c r="R3752" s="838"/>
      <c r="S3752" s="838"/>
      <c r="U3752" s="371"/>
      <c r="Y3752" s="839" t="s">
        <v>98</v>
      </c>
      <c r="Z3752" s="840">
        <f t="shared" si="73"/>
        <v>0.97129999999995908</v>
      </c>
    </row>
    <row r="3753" spans="12:26" s="292" customFormat="1" x14ac:dyDescent="0.2">
      <c r="L3753" s="279"/>
      <c r="M3753" s="279"/>
      <c r="N3753" s="279"/>
      <c r="O3753" s="279"/>
      <c r="P3753" s="838"/>
      <c r="Q3753" s="838"/>
      <c r="R3753" s="838"/>
      <c r="S3753" s="838"/>
      <c r="U3753" s="371"/>
      <c r="Y3753" s="839" t="s">
        <v>98</v>
      </c>
      <c r="Z3753" s="840">
        <f t="shared" ref="Z3753:Z3816" si="74">SUM(Z3752+0.01%)</f>
        <v>0.97139999999995907</v>
      </c>
    </row>
    <row r="3754" spans="12:26" s="292" customFormat="1" x14ac:dyDescent="0.2">
      <c r="L3754" s="279"/>
      <c r="M3754" s="279"/>
      <c r="N3754" s="279"/>
      <c r="O3754" s="279"/>
      <c r="P3754" s="838"/>
      <c r="Q3754" s="838"/>
      <c r="R3754" s="838"/>
      <c r="S3754" s="838"/>
      <c r="U3754" s="371"/>
      <c r="Y3754" s="839" t="s">
        <v>98</v>
      </c>
      <c r="Z3754" s="840">
        <f t="shared" si="74"/>
        <v>0.97149999999995906</v>
      </c>
    </row>
    <row r="3755" spans="12:26" s="292" customFormat="1" x14ac:dyDescent="0.2">
      <c r="L3755" s="279"/>
      <c r="M3755" s="279"/>
      <c r="N3755" s="279"/>
      <c r="O3755" s="279"/>
      <c r="P3755" s="838"/>
      <c r="Q3755" s="838"/>
      <c r="R3755" s="838"/>
      <c r="S3755" s="838"/>
      <c r="U3755" s="371"/>
      <c r="Y3755" s="839" t="s">
        <v>98</v>
      </c>
      <c r="Z3755" s="840">
        <f t="shared" si="74"/>
        <v>0.97159999999995905</v>
      </c>
    </row>
    <row r="3756" spans="12:26" s="292" customFormat="1" x14ac:dyDescent="0.2">
      <c r="L3756" s="279"/>
      <c r="M3756" s="279"/>
      <c r="N3756" s="279"/>
      <c r="O3756" s="279"/>
      <c r="P3756" s="838"/>
      <c r="Q3756" s="838"/>
      <c r="R3756" s="838"/>
      <c r="S3756" s="838"/>
      <c r="U3756" s="371"/>
      <c r="Y3756" s="839" t="s">
        <v>98</v>
      </c>
      <c r="Z3756" s="840">
        <f t="shared" si="74"/>
        <v>0.97169999999995904</v>
      </c>
    </row>
    <row r="3757" spans="12:26" s="292" customFormat="1" x14ac:dyDescent="0.2">
      <c r="L3757" s="279"/>
      <c r="M3757" s="279"/>
      <c r="N3757" s="279"/>
      <c r="O3757" s="279"/>
      <c r="P3757" s="838"/>
      <c r="Q3757" s="838"/>
      <c r="R3757" s="838"/>
      <c r="S3757" s="838"/>
      <c r="U3757" s="371"/>
      <c r="Y3757" s="839" t="s">
        <v>98</v>
      </c>
      <c r="Z3757" s="840">
        <f t="shared" si="74"/>
        <v>0.97179999999995903</v>
      </c>
    </row>
    <row r="3758" spans="12:26" s="292" customFormat="1" x14ac:dyDescent="0.2">
      <c r="L3758" s="279"/>
      <c r="M3758" s="279"/>
      <c r="N3758" s="279"/>
      <c r="O3758" s="279"/>
      <c r="P3758" s="838"/>
      <c r="Q3758" s="838"/>
      <c r="R3758" s="838"/>
      <c r="S3758" s="838"/>
      <c r="U3758" s="371"/>
      <c r="Y3758" s="839" t="s">
        <v>98</v>
      </c>
      <c r="Z3758" s="840">
        <f t="shared" si="74"/>
        <v>0.97189999999995902</v>
      </c>
    </row>
    <row r="3759" spans="12:26" s="292" customFormat="1" x14ac:dyDescent="0.2">
      <c r="L3759" s="279"/>
      <c r="M3759" s="279"/>
      <c r="N3759" s="279"/>
      <c r="O3759" s="279"/>
      <c r="P3759" s="838"/>
      <c r="Q3759" s="838"/>
      <c r="R3759" s="838"/>
      <c r="S3759" s="838"/>
      <c r="U3759" s="371"/>
      <c r="Y3759" s="839" t="s">
        <v>98</v>
      </c>
      <c r="Z3759" s="840">
        <f t="shared" si="74"/>
        <v>0.97199999999995901</v>
      </c>
    </row>
    <row r="3760" spans="12:26" s="292" customFormat="1" x14ac:dyDescent="0.2">
      <c r="L3760" s="279"/>
      <c r="M3760" s="279"/>
      <c r="N3760" s="279"/>
      <c r="O3760" s="279"/>
      <c r="P3760" s="838"/>
      <c r="Q3760" s="838"/>
      <c r="R3760" s="838"/>
      <c r="S3760" s="838"/>
      <c r="U3760" s="371"/>
      <c r="Y3760" s="839" t="s">
        <v>98</v>
      </c>
      <c r="Z3760" s="840">
        <f t="shared" si="74"/>
        <v>0.972099999999959</v>
      </c>
    </row>
    <row r="3761" spans="12:26" s="292" customFormat="1" x14ac:dyDescent="0.2">
      <c r="L3761" s="279"/>
      <c r="M3761" s="279"/>
      <c r="N3761" s="279"/>
      <c r="O3761" s="279"/>
      <c r="P3761" s="838"/>
      <c r="Q3761" s="838"/>
      <c r="R3761" s="838"/>
      <c r="S3761" s="838"/>
      <c r="U3761" s="371"/>
      <c r="Y3761" s="839" t="s">
        <v>98</v>
      </c>
      <c r="Z3761" s="840">
        <f t="shared" si="74"/>
        <v>0.97219999999995899</v>
      </c>
    </row>
    <row r="3762" spans="12:26" s="292" customFormat="1" x14ac:dyDescent="0.2">
      <c r="L3762" s="279"/>
      <c r="M3762" s="279"/>
      <c r="N3762" s="279"/>
      <c r="O3762" s="279"/>
      <c r="P3762" s="838"/>
      <c r="Q3762" s="838"/>
      <c r="R3762" s="838"/>
      <c r="S3762" s="838"/>
      <c r="U3762" s="371"/>
      <c r="Y3762" s="839" t="s">
        <v>98</v>
      </c>
      <c r="Z3762" s="840">
        <f t="shared" si="74"/>
        <v>0.97229999999995897</v>
      </c>
    </row>
    <row r="3763" spans="12:26" s="292" customFormat="1" x14ac:dyDescent="0.2">
      <c r="L3763" s="279"/>
      <c r="M3763" s="279"/>
      <c r="N3763" s="279"/>
      <c r="O3763" s="279"/>
      <c r="P3763" s="838"/>
      <c r="Q3763" s="838"/>
      <c r="R3763" s="838"/>
      <c r="S3763" s="838"/>
      <c r="U3763" s="371"/>
      <c r="Y3763" s="839" t="s">
        <v>98</v>
      </c>
      <c r="Z3763" s="840">
        <f t="shared" si="74"/>
        <v>0.97239999999995896</v>
      </c>
    </row>
    <row r="3764" spans="12:26" s="292" customFormat="1" x14ac:dyDescent="0.2">
      <c r="L3764" s="279"/>
      <c r="M3764" s="279"/>
      <c r="N3764" s="279"/>
      <c r="O3764" s="279"/>
      <c r="P3764" s="838"/>
      <c r="Q3764" s="838"/>
      <c r="R3764" s="838"/>
      <c r="S3764" s="838"/>
      <c r="U3764" s="371"/>
      <c r="Y3764" s="839" t="s">
        <v>98</v>
      </c>
      <c r="Z3764" s="840">
        <f t="shared" si="74"/>
        <v>0.97249999999995895</v>
      </c>
    </row>
    <row r="3765" spans="12:26" s="292" customFormat="1" x14ac:dyDescent="0.2">
      <c r="L3765" s="279"/>
      <c r="M3765" s="279"/>
      <c r="N3765" s="279"/>
      <c r="O3765" s="279"/>
      <c r="P3765" s="838"/>
      <c r="Q3765" s="838"/>
      <c r="R3765" s="838"/>
      <c r="S3765" s="838"/>
      <c r="U3765" s="371"/>
      <c r="Y3765" s="839" t="s">
        <v>98</v>
      </c>
      <c r="Z3765" s="840">
        <f t="shared" si="74"/>
        <v>0.97259999999995894</v>
      </c>
    </row>
    <row r="3766" spans="12:26" s="292" customFormat="1" x14ac:dyDescent="0.2">
      <c r="L3766" s="279"/>
      <c r="M3766" s="279"/>
      <c r="N3766" s="279"/>
      <c r="O3766" s="279"/>
      <c r="P3766" s="838"/>
      <c r="Q3766" s="838"/>
      <c r="R3766" s="838"/>
      <c r="S3766" s="838"/>
      <c r="U3766" s="371"/>
      <c r="Y3766" s="839" t="s">
        <v>98</v>
      </c>
      <c r="Z3766" s="840">
        <f t="shared" si="74"/>
        <v>0.97269999999995893</v>
      </c>
    </row>
    <row r="3767" spans="12:26" s="292" customFormat="1" x14ac:dyDescent="0.2">
      <c r="L3767" s="279"/>
      <c r="M3767" s="279"/>
      <c r="N3767" s="279"/>
      <c r="O3767" s="279"/>
      <c r="P3767" s="838"/>
      <c r="Q3767" s="838"/>
      <c r="R3767" s="838"/>
      <c r="S3767" s="838"/>
      <c r="U3767" s="371"/>
      <c r="Y3767" s="839" t="s">
        <v>98</v>
      </c>
      <c r="Z3767" s="840">
        <f t="shared" si="74"/>
        <v>0.97279999999995892</v>
      </c>
    </row>
    <row r="3768" spans="12:26" s="292" customFormat="1" x14ac:dyDescent="0.2">
      <c r="L3768" s="279"/>
      <c r="M3768" s="279"/>
      <c r="N3768" s="279"/>
      <c r="O3768" s="279"/>
      <c r="P3768" s="838"/>
      <c r="Q3768" s="838"/>
      <c r="R3768" s="838"/>
      <c r="S3768" s="838"/>
      <c r="U3768" s="371"/>
      <c r="Y3768" s="839" t="s">
        <v>98</v>
      </c>
      <c r="Z3768" s="840">
        <f t="shared" si="74"/>
        <v>0.97289999999995891</v>
      </c>
    </row>
    <row r="3769" spans="12:26" s="292" customFormat="1" x14ac:dyDescent="0.2">
      <c r="L3769" s="279"/>
      <c r="M3769" s="279"/>
      <c r="N3769" s="279"/>
      <c r="O3769" s="279"/>
      <c r="P3769" s="838"/>
      <c r="Q3769" s="838"/>
      <c r="R3769" s="838"/>
      <c r="S3769" s="838"/>
      <c r="U3769" s="371"/>
      <c r="Y3769" s="839" t="s">
        <v>98</v>
      </c>
      <c r="Z3769" s="840">
        <f t="shared" si="74"/>
        <v>0.9729999999999589</v>
      </c>
    </row>
    <row r="3770" spans="12:26" s="292" customFormat="1" x14ac:dyDescent="0.2">
      <c r="L3770" s="279"/>
      <c r="M3770" s="279"/>
      <c r="N3770" s="279"/>
      <c r="O3770" s="279"/>
      <c r="P3770" s="838"/>
      <c r="Q3770" s="838"/>
      <c r="R3770" s="838"/>
      <c r="S3770" s="838"/>
      <c r="U3770" s="371"/>
      <c r="Y3770" s="839" t="s">
        <v>98</v>
      </c>
      <c r="Z3770" s="840">
        <f t="shared" si="74"/>
        <v>0.97309999999995889</v>
      </c>
    </row>
    <row r="3771" spans="12:26" s="292" customFormat="1" x14ac:dyDescent="0.2">
      <c r="L3771" s="279"/>
      <c r="M3771" s="279"/>
      <c r="N3771" s="279"/>
      <c r="O3771" s="279"/>
      <c r="P3771" s="838"/>
      <c r="Q3771" s="838"/>
      <c r="R3771" s="838"/>
      <c r="S3771" s="838"/>
      <c r="U3771" s="371"/>
      <c r="Y3771" s="839" t="s">
        <v>98</v>
      </c>
      <c r="Z3771" s="840">
        <f t="shared" si="74"/>
        <v>0.97319999999995888</v>
      </c>
    </row>
    <row r="3772" spans="12:26" s="292" customFormat="1" x14ac:dyDescent="0.2">
      <c r="L3772" s="279"/>
      <c r="M3772" s="279"/>
      <c r="N3772" s="279"/>
      <c r="O3772" s="279"/>
      <c r="P3772" s="838"/>
      <c r="Q3772" s="838"/>
      <c r="R3772" s="838"/>
      <c r="S3772" s="838"/>
      <c r="U3772" s="371"/>
      <c r="Y3772" s="839" t="s">
        <v>98</v>
      </c>
      <c r="Z3772" s="840">
        <f t="shared" si="74"/>
        <v>0.97329999999995886</v>
      </c>
    </row>
    <row r="3773" spans="12:26" s="292" customFormat="1" x14ac:dyDescent="0.2">
      <c r="L3773" s="279"/>
      <c r="M3773" s="279"/>
      <c r="N3773" s="279"/>
      <c r="O3773" s="279"/>
      <c r="P3773" s="838"/>
      <c r="Q3773" s="838"/>
      <c r="R3773" s="838"/>
      <c r="S3773" s="838"/>
      <c r="U3773" s="371"/>
      <c r="Y3773" s="839" t="s">
        <v>98</v>
      </c>
      <c r="Z3773" s="840">
        <f t="shared" si="74"/>
        <v>0.97339999999995885</v>
      </c>
    </row>
    <row r="3774" spans="12:26" s="292" customFormat="1" x14ac:dyDescent="0.2">
      <c r="L3774" s="279"/>
      <c r="M3774" s="279"/>
      <c r="N3774" s="279"/>
      <c r="O3774" s="279"/>
      <c r="P3774" s="838"/>
      <c r="Q3774" s="838"/>
      <c r="R3774" s="838"/>
      <c r="S3774" s="838"/>
      <c r="U3774" s="371"/>
      <c r="Y3774" s="839" t="s">
        <v>98</v>
      </c>
      <c r="Z3774" s="840">
        <f t="shared" si="74"/>
        <v>0.97349999999995884</v>
      </c>
    </row>
    <row r="3775" spans="12:26" s="292" customFormat="1" x14ac:dyDescent="0.2">
      <c r="L3775" s="279"/>
      <c r="M3775" s="279"/>
      <c r="N3775" s="279"/>
      <c r="O3775" s="279"/>
      <c r="P3775" s="838"/>
      <c r="Q3775" s="838"/>
      <c r="R3775" s="838"/>
      <c r="S3775" s="838"/>
      <c r="U3775" s="371"/>
      <c r="Y3775" s="839" t="s">
        <v>98</v>
      </c>
      <c r="Z3775" s="840">
        <f t="shared" si="74"/>
        <v>0.97359999999995883</v>
      </c>
    </row>
    <row r="3776" spans="12:26" s="292" customFormat="1" x14ac:dyDescent="0.2">
      <c r="L3776" s="279"/>
      <c r="M3776" s="279"/>
      <c r="N3776" s="279"/>
      <c r="O3776" s="279"/>
      <c r="P3776" s="838"/>
      <c r="Q3776" s="838"/>
      <c r="R3776" s="838"/>
      <c r="S3776" s="838"/>
      <c r="U3776" s="371"/>
      <c r="Y3776" s="839" t="s">
        <v>98</v>
      </c>
      <c r="Z3776" s="840">
        <f t="shared" si="74"/>
        <v>0.97369999999995882</v>
      </c>
    </row>
    <row r="3777" spans="12:26" s="292" customFormat="1" x14ac:dyDescent="0.2">
      <c r="L3777" s="279"/>
      <c r="M3777" s="279"/>
      <c r="N3777" s="279"/>
      <c r="O3777" s="279"/>
      <c r="P3777" s="838"/>
      <c r="Q3777" s="838"/>
      <c r="R3777" s="838"/>
      <c r="S3777" s="838"/>
      <c r="U3777" s="371"/>
      <c r="Y3777" s="839" t="s">
        <v>98</v>
      </c>
      <c r="Z3777" s="840">
        <f t="shared" si="74"/>
        <v>0.97379999999995881</v>
      </c>
    </row>
    <row r="3778" spans="12:26" s="292" customFormat="1" x14ac:dyDescent="0.2">
      <c r="L3778" s="279"/>
      <c r="M3778" s="279"/>
      <c r="N3778" s="279"/>
      <c r="O3778" s="279"/>
      <c r="P3778" s="838"/>
      <c r="Q3778" s="838"/>
      <c r="R3778" s="838"/>
      <c r="S3778" s="838"/>
      <c r="U3778" s="371"/>
      <c r="Y3778" s="839" t="s">
        <v>98</v>
      </c>
      <c r="Z3778" s="840">
        <f t="shared" si="74"/>
        <v>0.9738999999999588</v>
      </c>
    </row>
    <row r="3779" spans="12:26" s="292" customFormat="1" x14ac:dyDescent="0.2">
      <c r="L3779" s="279"/>
      <c r="M3779" s="279"/>
      <c r="N3779" s="279"/>
      <c r="O3779" s="279"/>
      <c r="P3779" s="838"/>
      <c r="Q3779" s="838"/>
      <c r="R3779" s="838"/>
      <c r="S3779" s="838"/>
      <c r="U3779" s="371"/>
      <c r="Y3779" s="839" t="s">
        <v>98</v>
      </c>
      <c r="Z3779" s="840">
        <f t="shared" si="74"/>
        <v>0.97399999999995879</v>
      </c>
    </row>
    <row r="3780" spans="12:26" s="292" customFormat="1" x14ac:dyDescent="0.2">
      <c r="L3780" s="279"/>
      <c r="M3780" s="279"/>
      <c r="N3780" s="279"/>
      <c r="O3780" s="279"/>
      <c r="P3780" s="838"/>
      <c r="Q3780" s="838"/>
      <c r="R3780" s="838"/>
      <c r="S3780" s="838"/>
      <c r="U3780" s="371"/>
      <c r="Y3780" s="839" t="s">
        <v>98</v>
      </c>
      <c r="Z3780" s="840">
        <f t="shared" si="74"/>
        <v>0.97409999999995878</v>
      </c>
    </row>
    <row r="3781" spans="12:26" s="292" customFormat="1" x14ac:dyDescent="0.2">
      <c r="L3781" s="279"/>
      <c r="M3781" s="279"/>
      <c r="N3781" s="279"/>
      <c r="O3781" s="279"/>
      <c r="P3781" s="838"/>
      <c r="Q3781" s="838"/>
      <c r="R3781" s="838"/>
      <c r="S3781" s="838"/>
      <c r="U3781" s="371"/>
      <c r="Y3781" s="839" t="s">
        <v>98</v>
      </c>
      <c r="Z3781" s="840">
        <f t="shared" si="74"/>
        <v>0.97419999999995877</v>
      </c>
    </row>
    <row r="3782" spans="12:26" s="292" customFormat="1" x14ac:dyDescent="0.2">
      <c r="L3782" s="279"/>
      <c r="M3782" s="279"/>
      <c r="N3782" s="279"/>
      <c r="O3782" s="279"/>
      <c r="P3782" s="838"/>
      <c r="Q3782" s="838"/>
      <c r="R3782" s="838"/>
      <c r="S3782" s="838"/>
      <c r="U3782" s="371"/>
      <c r="Y3782" s="839" t="s">
        <v>98</v>
      </c>
      <c r="Z3782" s="840">
        <f t="shared" si="74"/>
        <v>0.97429999999995875</v>
      </c>
    </row>
    <row r="3783" spans="12:26" s="292" customFormat="1" x14ac:dyDescent="0.2">
      <c r="L3783" s="279"/>
      <c r="M3783" s="279"/>
      <c r="N3783" s="279"/>
      <c r="O3783" s="279"/>
      <c r="P3783" s="838"/>
      <c r="Q3783" s="838"/>
      <c r="R3783" s="838"/>
      <c r="S3783" s="838"/>
      <c r="U3783" s="371"/>
      <c r="Y3783" s="839" t="s">
        <v>98</v>
      </c>
      <c r="Z3783" s="840">
        <f t="shared" si="74"/>
        <v>0.97439999999995874</v>
      </c>
    </row>
    <row r="3784" spans="12:26" s="292" customFormat="1" x14ac:dyDescent="0.2">
      <c r="L3784" s="279"/>
      <c r="M3784" s="279"/>
      <c r="N3784" s="279"/>
      <c r="O3784" s="279"/>
      <c r="P3784" s="838"/>
      <c r="Q3784" s="838"/>
      <c r="R3784" s="838"/>
      <c r="S3784" s="838"/>
      <c r="U3784" s="371"/>
      <c r="Y3784" s="839" t="s">
        <v>98</v>
      </c>
      <c r="Z3784" s="840">
        <f t="shared" si="74"/>
        <v>0.97449999999995873</v>
      </c>
    </row>
    <row r="3785" spans="12:26" s="292" customFormat="1" x14ac:dyDescent="0.2">
      <c r="L3785" s="279"/>
      <c r="M3785" s="279"/>
      <c r="N3785" s="279"/>
      <c r="O3785" s="279"/>
      <c r="P3785" s="838"/>
      <c r="Q3785" s="838"/>
      <c r="R3785" s="838"/>
      <c r="S3785" s="838"/>
      <c r="U3785" s="371"/>
      <c r="Y3785" s="839" t="s">
        <v>98</v>
      </c>
      <c r="Z3785" s="840">
        <f t="shared" si="74"/>
        <v>0.97459999999995872</v>
      </c>
    </row>
    <row r="3786" spans="12:26" s="292" customFormat="1" x14ac:dyDescent="0.2">
      <c r="L3786" s="279"/>
      <c r="M3786" s="279"/>
      <c r="N3786" s="279"/>
      <c r="O3786" s="279"/>
      <c r="P3786" s="838"/>
      <c r="Q3786" s="838"/>
      <c r="R3786" s="838"/>
      <c r="S3786" s="838"/>
      <c r="U3786" s="371"/>
      <c r="Y3786" s="839" t="s">
        <v>98</v>
      </c>
      <c r="Z3786" s="840">
        <f t="shared" si="74"/>
        <v>0.97469999999995871</v>
      </c>
    </row>
    <row r="3787" spans="12:26" s="292" customFormat="1" x14ac:dyDescent="0.2">
      <c r="L3787" s="279"/>
      <c r="M3787" s="279"/>
      <c r="N3787" s="279"/>
      <c r="O3787" s="279"/>
      <c r="P3787" s="838"/>
      <c r="Q3787" s="838"/>
      <c r="R3787" s="838"/>
      <c r="S3787" s="838"/>
      <c r="U3787" s="371"/>
      <c r="Y3787" s="839" t="s">
        <v>98</v>
      </c>
      <c r="Z3787" s="840">
        <f t="shared" si="74"/>
        <v>0.9747999999999587</v>
      </c>
    </row>
    <row r="3788" spans="12:26" s="292" customFormat="1" x14ac:dyDescent="0.2">
      <c r="L3788" s="279"/>
      <c r="M3788" s="279"/>
      <c r="N3788" s="279"/>
      <c r="O3788" s="279"/>
      <c r="P3788" s="838"/>
      <c r="Q3788" s="838"/>
      <c r="R3788" s="838"/>
      <c r="S3788" s="838"/>
      <c r="U3788" s="371"/>
      <c r="Y3788" s="839" t="s">
        <v>98</v>
      </c>
      <c r="Z3788" s="840">
        <f t="shared" si="74"/>
        <v>0.97489999999995869</v>
      </c>
    </row>
    <row r="3789" spans="12:26" s="292" customFormat="1" x14ac:dyDescent="0.2">
      <c r="L3789" s="279"/>
      <c r="M3789" s="279"/>
      <c r="N3789" s="279"/>
      <c r="O3789" s="279"/>
      <c r="P3789" s="838"/>
      <c r="Q3789" s="838"/>
      <c r="R3789" s="838"/>
      <c r="S3789" s="838"/>
      <c r="U3789" s="371"/>
      <c r="Y3789" s="839" t="s">
        <v>98</v>
      </c>
      <c r="Z3789" s="840">
        <f t="shared" si="74"/>
        <v>0.97499999999995868</v>
      </c>
    </row>
    <row r="3790" spans="12:26" s="292" customFormat="1" x14ac:dyDescent="0.2">
      <c r="L3790" s="279"/>
      <c r="M3790" s="279"/>
      <c r="N3790" s="279"/>
      <c r="O3790" s="279"/>
      <c r="P3790" s="838"/>
      <c r="Q3790" s="838"/>
      <c r="R3790" s="838"/>
      <c r="S3790" s="838"/>
      <c r="U3790" s="371"/>
      <c r="Y3790" s="839" t="s">
        <v>98</v>
      </c>
      <c r="Z3790" s="840">
        <f t="shared" si="74"/>
        <v>0.97509999999995867</v>
      </c>
    </row>
    <row r="3791" spans="12:26" s="292" customFormat="1" x14ac:dyDescent="0.2">
      <c r="L3791" s="279"/>
      <c r="M3791" s="279"/>
      <c r="N3791" s="279"/>
      <c r="O3791" s="279"/>
      <c r="P3791" s="838"/>
      <c r="Q3791" s="838"/>
      <c r="R3791" s="838"/>
      <c r="S3791" s="838"/>
      <c r="U3791" s="371"/>
      <c r="Y3791" s="839" t="s">
        <v>98</v>
      </c>
      <c r="Z3791" s="840">
        <f t="shared" si="74"/>
        <v>0.97519999999995866</v>
      </c>
    </row>
    <row r="3792" spans="12:26" s="292" customFormat="1" x14ac:dyDescent="0.2">
      <c r="L3792" s="279"/>
      <c r="M3792" s="279"/>
      <c r="N3792" s="279"/>
      <c r="O3792" s="279"/>
      <c r="P3792" s="838"/>
      <c r="Q3792" s="838"/>
      <c r="R3792" s="838"/>
      <c r="S3792" s="838"/>
      <c r="U3792" s="371"/>
      <c r="Y3792" s="839" t="s">
        <v>98</v>
      </c>
      <c r="Z3792" s="840">
        <f t="shared" si="74"/>
        <v>0.97529999999995864</v>
      </c>
    </row>
    <row r="3793" spans="12:26" s="292" customFormat="1" x14ac:dyDescent="0.2">
      <c r="L3793" s="279"/>
      <c r="M3793" s="279"/>
      <c r="N3793" s="279"/>
      <c r="O3793" s="279"/>
      <c r="P3793" s="838"/>
      <c r="Q3793" s="838"/>
      <c r="R3793" s="838"/>
      <c r="S3793" s="838"/>
      <c r="U3793" s="371"/>
      <c r="Y3793" s="839" t="s">
        <v>98</v>
      </c>
      <c r="Z3793" s="840">
        <f t="shared" si="74"/>
        <v>0.97539999999995863</v>
      </c>
    </row>
    <row r="3794" spans="12:26" s="292" customFormat="1" x14ac:dyDescent="0.2">
      <c r="L3794" s="279"/>
      <c r="M3794" s="279"/>
      <c r="N3794" s="279"/>
      <c r="O3794" s="279"/>
      <c r="P3794" s="838"/>
      <c r="Q3794" s="838"/>
      <c r="R3794" s="838"/>
      <c r="S3794" s="838"/>
      <c r="U3794" s="371"/>
      <c r="Y3794" s="839" t="s">
        <v>98</v>
      </c>
      <c r="Z3794" s="840">
        <f t="shared" si="74"/>
        <v>0.97549999999995862</v>
      </c>
    </row>
    <row r="3795" spans="12:26" s="292" customFormat="1" x14ac:dyDescent="0.2">
      <c r="L3795" s="279"/>
      <c r="M3795" s="279"/>
      <c r="N3795" s="279"/>
      <c r="O3795" s="279"/>
      <c r="P3795" s="838"/>
      <c r="Q3795" s="838"/>
      <c r="R3795" s="838"/>
      <c r="S3795" s="838"/>
      <c r="U3795" s="371"/>
      <c r="Y3795" s="839" t="s">
        <v>98</v>
      </c>
      <c r="Z3795" s="840">
        <f t="shared" si="74"/>
        <v>0.97559999999995861</v>
      </c>
    </row>
    <row r="3796" spans="12:26" s="292" customFormat="1" x14ac:dyDescent="0.2">
      <c r="L3796" s="279"/>
      <c r="M3796" s="279"/>
      <c r="N3796" s="279"/>
      <c r="O3796" s="279"/>
      <c r="P3796" s="838"/>
      <c r="Q3796" s="838"/>
      <c r="R3796" s="838"/>
      <c r="S3796" s="838"/>
      <c r="U3796" s="371"/>
      <c r="Y3796" s="839" t="s">
        <v>98</v>
      </c>
      <c r="Z3796" s="840">
        <f t="shared" si="74"/>
        <v>0.9756999999999586</v>
      </c>
    </row>
    <row r="3797" spans="12:26" s="292" customFormat="1" x14ac:dyDescent="0.2">
      <c r="L3797" s="279"/>
      <c r="M3797" s="279"/>
      <c r="N3797" s="279"/>
      <c r="O3797" s="279"/>
      <c r="P3797" s="838"/>
      <c r="Q3797" s="838"/>
      <c r="R3797" s="838"/>
      <c r="S3797" s="838"/>
      <c r="U3797" s="371"/>
      <c r="Y3797" s="839" t="s">
        <v>98</v>
      </c>
      <c r="Z3797" s="840">
        <f t="shared" si="74"/>
        <v>0.97579999999995859</v>
      </c>
    </row>
    <row r="3798" spans="12:26" s="292" customFormat="1" x14ac:dyDescent="0.2">
      <c r="L3798" s="279"/>
      <c r="M3798" s="279"/>
      <c r="N3798" s="279"/>
      <c r="O3798" s="279"/>
      <c r="P3798" s="838"/>
      <c r="Q3798" s="838"/>
      <c r="R3798" s="838"/>
      <c r="S3798" s="838"/>
      <c r="U3798" s="371"/>
      <c r="Y3798" s="839" t="s">
        <v>98</v>
      </c>
      <c r="Z3798" s="840">
        <f t="shared" si="74"/>
        <v>0.97589999999995858</v>
      </c>
    </row>
    <row r="3799" spans="12:26" s="292" customFormat="1" x14ac:dyDescent="0.2">
      <c r="L3799" s="279"/>
      <c r="M3799" s="279"/>
      <c r="N3799" s="279"/>
      <c r="O3799" s="279"/>
      <c r="P3799" s="838"/>
      <c r="Q3799" s="838"/>
      <c r="R3799" s="838"/>
      <c r="S3799" s="838"/>
      <c r="U3799" s="371"/>
      <c r="Y3799" s="839" t="s">
        <v>98</v>
      </c>
      <c r="Z3799" s="840">
        <f t="shared" si="74"/>
        <v>0.97599999999995857</v>
      </c>
    </row>
    <row r="3800" spans="12:26" s="292" customFormat="1" x14ac:dyDescent="0.2">
      <c r="L3800" s="279"/>
      <c r="M3800" s="279"/>
      <c r="N3800" s="279"/>
      <c r="O3800" s="279"/>
      <c r="P3800" s="838"/>
      <c r="Q3800" s="838"/>
      <c r="R3800" s="838"/>
      <c r="S3800" s="838"/>
      <c r="U3800" s="371"/>
      <c r="Y3800" s="839" t="s">
        <v>98</v>
      </c>
      <c r="Z3800" s="840">
        <f t="shared" si="74"/>
        <v>0.97609999999995856</v>
      </c>
    </row>
    <row r="3801" spans="12:26" s="292" customFormat="1" x14ac:dyDescent="0.2">
      <c r="L3801" s="279"/>
      <c r="M3801" s="279"/>
      <c r="N3801" s="279"/>
      <c r="O3801" s="279"/>
      <c r="P3801" s="838"/>
      <c r="Q3801" s="838"/>
      <c r="R3801" s="838"/>
      <c r="S3801" s="838"/>
      <c r="U3801" s="371"/>
      <c r="Y3801" s="839" t="s">
        <v>98</v>
      </c>
      <c r="Z3801" s="840">
        <f t="shared" si="74"/>
        <v>0.97619999999995855</v>
      </c>
    </row>
    <row r="3802" spans="12:26" s="292" customFormat="1" x14ac:dyDescent="0.2">
      <c r="L3802" s="279"/>
      <c r="M3802" s="279"/>
      <c r="N3802" s="279"/>
      <c r="O3802" s="279"/>
      <c r="P3802" s="838"/>
      <c r="Q3802" s="838"/>
      <c r="R3802" s="838"/>
      <c r="S3802" s="838"/>
      <c r="U3802" s="371"/>
      <c r="Y3802" s="839" t="s">
        <v>98</v>
      </c>
      <c r="Z3802" s="840">
        <f t="shared" si="74"/>
        <v>0.97629999999995853</v>
      </c>
    </row>
    <row r="3803" spans="12:26" s="292" customFormat="1" x14ac:dyDescent="0.2">
      <c r="L3803" s="279"/>
      <c r="M3803" s="279"/>
      <c r="N3803" s="279"/>
      <c r="O3803" s="279"/>
      <c r="P3803" s="838"/>
      <c r="Q3803" s="838"/>
      <c r="R3803" s="838"/>
      <c r="S3803" s="838"/>
      <c r="U3803" s="371"/>
      <c r="Y3803" s="839" t="s">
        <v>98</v>
      </c>
      <c r="Z3803" s="840">
        <f t="shared" si="74"/>
        <v>0.97639999999995852</v>
      </c>
    </row>
    <row r="3804" spans="12:26" s="292" customFormat="1" x14ac:dyDescent="0.2">
      <c r="L3804" s="279"/>
      <c r="M3804" s="279"/>
      <c r="N3804" s="279"/>
      <c r="O3804" s="279"/>
      <c r="P3804" s="838"/>
      <c r="Q3804" s="838"/>
      <c r="R3804" s="838"/>
      <c r="S3804" s="838"/>
      <c r="U3804" s="371"/>
      <c r="Y3804" s="839" t="s">
        <v>98</v>
      </c>
      <c r="Z3804" s="840">
        <f t="shared" si="74"/>
        <v>0.97649999999995851</v>
      </c>
    </row>
    <row r="3805" spans="12:26" s="292" customFormat="1" x14ac:dyDescent="0.2">
      <c r="L3805" s="279"/>
      <c r="M3805" s="279"/>
      <c r="N3805" s="279"/>
      <c r="O3805" s="279"/>
      <c r="P3805" s="838"/>
      <c r="Q3805" s="838"/>
      <c r="R3805" s="838"/>
      <c r="S3805" s="838"/>
      <c r="U3805" s="371"/>
      <c r="Y3805" s="839" t="s">
        <v>98</v>
      </c>
      <c r="Z3805" s="840">
        <f t="shared" si="74"/>
        <v>0.9765999999999585</v>
      </c>
    </row>
    <row r="3806" spans="12:26" s="292" customFormat="1" x14ac:dyDescent="0.2">
      <c r="L3806" s="279"/>
      <c r="M3806" s="279"/>
      <c r="N3806" s="279"/>
      <c r="O3806" s="279"/>
      <c r="P3806" s="838"/>
      <c r="Q3806" s="838"/>
      <c r="R3806" s="838"/>
      <c r="S3806" s="838"/>
      <c r="U3806" s="371"/>
      <c r="Y3806" s="839" t="s">
        <v>98</v>
      </c>
      <c r="Z3806" s="840">
        <f t="shared" si="74"/>
        <v>0.97669999999995849</v>
      </c>
    </row>
    <row r="3807" spans="12:26" s="292" customFormat="1" x14ac:dyDescent="0.2">
      <c r="L3807" s="279"/>
      <c r="M3807" s="279"/>
      <c r="N3807" s="279"/>
      <c r="O3807" s="279"/>
      <c r="P3807" s="838"/>
      <c r="Q3807" s="838"/>
      <c r="R3807" s="838"/>
      <c r="S3807" s="838"/>
      <c r="U3807" s="371"/>
      <c r="Y3807" s="839" t="s">
        <v>98</v>
      </c>
      <c r="Z3807" s="840">
        <f t="shared" si="74"/>
        <v>0.97679999999995848</v>
      </c>
    </row>
    <row r="3808" spans="12:26" s="292" customFormat="1" x14ac:dyDescent="0.2">
      <c r="L3808" s="279"/>
      <c r="M3808" s="279"/>
      <c r="N3808" s="279"/>
      <c r="O3808" s="279"/>
      <c r="P3808" s="838"/>
      <c r="Q3808" s="838"/>
      <c r="R3808" s="838"/>
      <c r="S3808" s="838"/>
      <c r="U3808" s="371"/>
      <c r="Y3808" s="839" t="s">
        <v>98</v>
      </c>
      <c r="Z3808" s="840">
        <f t="shared" si="74"/>
        <v>0.97689999999995847</v>
      </c>
    </row>
    <row r="3809" spans="12:26" s="292" customFormat="1" x14ac:dyDescent="0.2">
      <c r="L3809" s="279"/>
      <c r="M3809" s="279"/>
      <c r="N3809" s="279"/>
      <c r="O3809" s="279"/>
      <c r="P3809" s="838"/>
      <c r="Q3809" s="838"/>
      <c r="R3809" s="838"/>
      <c r="S3809" s="838"/>
      <c r="U3809" s="371"/>
      <c r="Y3809" s="839" t="s">
        <v>98</v>
      </c>
      <c r="Z3809" s="840">
        <f t="shared" si="74"/>
        <v>0.97699999999995846</v>
      </c>
    </row>
    <row r="3810" spans="12:26" s="292" customFormat="1" x14ac:dyDescent="0.2">
      <c r="L3810" s="279"/>
      <c r="M3810" s="279"/>
      <c r="N3810" s="279"/>
      <c r="O3810" s="279"/>
      <c r="P3810" s="838"/>
      <c r="Q3810" s="838"/>
      <c r="R3810" s="838"/>
      <c r="S3810" s="838"/>
      <c r="U3810" s="371"/>
      <c r="Y3810" s="839" t="s">
        <v>98</v>
      </c>
      <c r="Z3810" s="840">
        <f t="shared" si="74"/>
        <v>0.97709999999995845</v>
      </c>
    </row>
    <row r="3811" spans="12:26" s="292" customFormat="1" x14ac:dyDescent="0.2">
      <c r="L3811" s="279"/>
      <c r="M3811" s="279"/>
      <c r="N3811" s="279"/>
      <c r="O3811" s="279"/>
      <c r="P3811" s="838"/>
      <c r="Q3811" s="838"/>
      <c r="R3811" s="838"/>
      <c r="S3811" s="838"/>
      <c r="U3811" s="371"/>
      <c r="Y3811" s="839" t="s">
        <v>98</v>
      </c>
      <c r="Z3811" s="840">
        <f t="shared" si="74"/>
        <v>0.97719999999995844</v>
      </c>
    </row>
    <row r="3812" spans="12:26" s="292" customFormat="1" x14ac:dyDescent="0.2">
      <c r="L3812" s="279"/>
      <c r="M3812" s="279"/>
      <c r="N3812" s="279"/>
      <c r="O3812" s="279"/>
      <c r="P3812" s="838"/>
      <c r="Q3812" s="838"/>
      <c r="R3812" s="838"/>
      <c r="S3812" s="838"/>
      <c r="U3812" s="371"/>
      <c r="Y3812" s="839" t="s">
        <v>98</v>
      </c>
      <c r="Z3812" s="840">
        <f t="shared" si="74"/>
        <v>0.97729999999995842</v>
      </c>
    </row>
    <row r="3813" spans="12:26" s="292" customFormat="1" x14ac:dyDescent="0.2">
      <c r="L3813" s="279"/>
      <c r="M3813" s="279"/>
      <c r="N3813" s="279"/>
      <c r="O3813" s="279"/>
      <c r="P3813" s="838"/>
      <c r="Q3813" s="838"/>
      <c r="R3813" s="838"/>
      <c r="S3813" s="838"/>
      <c r="U3813" s="371"/>
      <c r="Y3813" s="839" t="s">
        <v>98</v>
      </c>
      <c r="Z3813" s="840">
        <f t="shared" si="74"/>
        <v>0.97739999999995841</v>
      </c>
    </row>
    <row r="3814" spans="12:26" s="292" customFormat="1" x14ac:dyDescent="0.2">
      <c r="L3814" s="279"/>
      <c r="M3814" s="279"/>
      <c r="N3814" s="279"/>
      <c r="O3814" s="279"/>
      <c r="P3814" s="838"/>
      <c r="Q3814" s="838"/>
      <c r="R3814" s="838"/>
      <c r="S3814" s="838"/>
      <c r="U3814" s="371"/>
      <c r="Y3814" s="839" t="s">
        <v>98</v>
      </c>
      <c r="Z3814" s="840">
        <f t="shared" si="74"/>
        <v>0.9774999999999584</v>
      </c>
    </row>
    <row r="3815" spans="12:26" s="292" customFormat="1" x14ac:dyDescent="0.2">
      <c r="L3815" s="279"/>
      <c r="M3815" s="279"/>
      <c r="N3815" s="279"/>
      <c r="O3815" s="279"/>
      <c r="P3815" s="838"/>
      <c r="Q3815" s="838"/>
      <c r="R3815" s="838"/>
      <c r="S3815" s="838"/>
      <c r="U3815" s="371"/>
      <c r="Y3815" s="839" t="s">
        <v>98</v>
      </c>
      <c r="Z3815" s="840">
        <f t="shared" si="74"/>
        <v>0.97759999999995839</v>
      </c>
    </row>
    <row r="3816" spans="12:26" s="292" customFormat="1" x14ac:dyDescent="0.2">
      <c r="L3816" s="279"/>
      <c r="M3816" s="279"/>
      <c r="N3816" s="279"/>
      <c r="O3816" s="279"/>
      <c r="P3816" s="838"/>
      <c r="Q3816" s="838"/>
      <c r="R3816" s="838"/>
      <c r="S3816" s="838"/>
      <c r="U3816" s="371"/>
      <c r="Y3816" s="839" t="s">
        <v>98</v>
      </c>
      <c r="Z3816" s="840">
        <f t="shared" si="74"/>
        <v>0.97769999999995838</v>
      </c>
    </row>
    <row r="3817" spans="12:26" s="292" customFormat="1" x14ac:dyDescent="0.2">
      <c r="L3817" s="279"/>
      <c r="M3817" s="279"/>
      <c r="N3817" s="279"/>
      <c r="O3817" s="279"/>
      <c r="P3817" s="838"/>
      <c r="Q3817" s="838"/>
      <c r="R3817" s="838"/>
      <c r="S3817" s="838"/>
      <c r="U3817" s="371"/>
      <c r="Y3817" s="839" t="s">
        <v>98</v>
      </c>
      <c r="Z3817" s="840">
        <f t="shared" ref="Z3817:Z3880" si="75">SUM(Z3816+0.01%)</f>
        <v>0.97779999999995837</v>
      </c>
    </row>
    <row r="3818" spans="12:26" s="292" customFormat="1" x14ac:dyDescent="0.2">
      <c r="L3818" s="279"/>
      <c r="M3818" s="279"/>
      <c r="N3818" s="279"/>
      <c r="O3818" s="279"/>
      <c r="P3818" s="838"/>
      <c r="Q3818" s="838"/>
      <c r="R3818" s="838"/>
      <c r="S3818" s="838"/>
      <c r="U3818" s="371"/>
      <c r="Y3818" s="839" t="s">
        <v>98</v>
      </c>
      <c r="Z3818" s="840">
        <f t="shared" si="75"/>
        <v>0.97789999999995836</v>
      </c>
    </row>
    <row r="3819" spans="12:26" s="292" customFormat="1" x14ac:dyDescent="0.2">
      <c r="L3819" s="279"/>
      <c r="M3819" s="279"/>
      <c r="N3819" s="279"/>
      <c r="O3819" s="279"/>
      <c r="P3819" s="838"/>
      <c r="Q3819" s="838"/>
      <c r="R3819" s="838"/>
      <c r="S3819" s="838"/>
      <c r="U3819" s="371"/>
      <c r="Y3819" s="839" t="s">
        <v>98</v>
      </c>
      <c r="Z3819" s="840">
        <f t="shared" si="75"/>
        <v>0.97799999999995835</v>
      </c>
    </row>
    <row r="3820" spans="12:26" s="292" customFormat="1" x14ac:dyDescent="0.2">
      <c r="L3820" s="279"/>
      <c r="M3820" s="279"/>
      <c r="N3820" s="279"/>
      <c r="O3820" s="279"/>
      <c r="P3820" s="838"/>
      <c r="Q3820" s="838"/>
      <c r="R3820" s="838"/>
      <c r="S3820" s="838"/>
      <c r="U3820" s="371"/>
      <c r="Y3820" s="839" t="s">
        <v>98</v>
      </c>
      <c r="Z3820" s="840">
        <f t="shared" si="75"/>
        <v>0.97809999999995834</v>
      </c>
    </row>
    <row r="3821" spans="12:26" s="292" customFormat="1" x14ac:dyDescent="0.2">
      <c r="L3821" s="279"/>
      <c r="M3821" s="279"/>
      <c r="N3821" s="279"/>
      <c r="O3821" s="279"/>
      <c r="P3821" s="838"/>
      <c r="Q3821" s="838"/>
      <c r="R3821" s="838"/>
      <c r="S3821" s="838"/>
      <c r="U3821" s="371"/>
      <c r="Y3821" s="839" t="s">
        <v>98</v>
      </c>
      <c r="Z3821" s="840">
        <f t="shared" si="75"/>
        <v>0.97819999999995833</v>
      </c>
    </row>
    <row r="3822" spans="12:26" s="292" customFormat="1" x14ac:dyDescent="0.2">
      <c r="L3822" s="279"/>
      <c r="M3822" s="279"/>
      <c r="N3822" s="279"/>
      <c r="O3822" s="279"/>
      <c r="P3822" s="838"/>
      <c r="Q3822" s="838"/>
      <c r="R3822" s="838"/>
      <c r="S3822" s="838"/>
      <c r="U3822" s="371"/>
      <c r="Y3822" s="839" t="s">
        <v>98</v>
      </c>
      <c r="Z3822" s="840">
        <f t="shared" si="75"/>
        <v>0.97829999999995831</v>
      </c>
    </row>
    <row r="3823" spans="12:26" s="292" customFormat="1" x14ac:dyDescent="0.2">
      <c r="L3823" s="279"/>
      <c r="M3823" s="279"/>
      <c r="N3823" s="279"/>
      <c r="O3823" s="279"/>
      <c r="P3823" s="838"/>
      <c r="Q3823" s="838"/>
      <c r="R3823" s="838"/>
      <c r="S3823" s="838"/>
      <c r="U3823" s="371"/>
      <c r="Y3823" s="839" t="s">
        <v>98</v>
      </c>
      <c r="Z3823" s="840">
        <f t="shared" si="75"/>
        <v>0.9783999999999583</v>
      </c>
    </row>
    <row r="3824" spans="12:26" s="292" customFormat="1" x14ac:dyDescent="0.2">
      <c r="L3824" s="279"/>
      <c r="M3824" s="279"/>
      <c r="N3824" s="279"/>
      <c r="O3824" s="279"/>
      <c r="P3824" s="838"/>
      <c r="Q3824" s="838"/>
      <c r="R3824" s="838"/>
      <c r="S3824" s="838"/>
      <c r="U3824" s="371"/>
      <c r="Y3824" s="839" t="s">
        <v>98</v>
      </c>
      <c r="Z3824" s="840">
        <f t="shared" si="75"/>
        <v>0.97849999999995829</v>
      </c>
    </row>
    <row r="3825" spans="12:26" s="292" customFormat="1" x14ac:dyDescent="0.2">
      <c r="L3825" s="279"/>
      <c r="M3825" s="279"/>
      <c r="N3825" s="279"/>
      <c r="O3825" s="279"/>
      <c r="P3825" s="838"/>
      <c r="Q3825" s="838"/>
      <c r="R3825" s="838"/>
      <c r="S3825" s="838"/>
      <c r="U3825" s="371"/>
      <c r="Y3825" s="839" t="s">
        <v>98</v>
      </c>
      <c r="Z3825" s="840">
        <f t="shared" si="75"/>
        <v>0.97859999999995828</v>
      </c>
    </row>
    <row r="3826" spans="12:26" s="292" customFormat="1" x14ac:dyDescent="0.2">
      <c r="L3826" s="279"/>
      <c r="M3826" s="279"/>
      <c r="N3826" s="279"/>
      <c r="O3826" s="279"/>
      <c r="P3826" s="838"/>
      <c r="Q3826" s="838"/>
      <c r="R3826" s="838"/>
      <c r="S3826" s="838"/>
      <c r="U3826" s="371"/>
      <c r="Y3826" s="839" t="s">
        <v>98</v>
      </c>
      <c r="Z3826" s="840">
        <f t="shared" si="75"/>
        <v>0.97869999999995827</v>
      </c>
    </row>
    <row r="3827" spans="12:26" s="292" customFormat="1" x14ac:dyDescent="0.2">
      <c r="L3827" s="279"/>
      <c r="M3827" s="279"/>
      <c r="N3827" s="279"/>
      <c r="O3827" s="279"/>
      <c r="P3827" s="838"/>
      <c r="Q3827" s="838"/>
      <c r="R3827" s="838"/>
      <c r="S3827" s="838"/>
      <c r="U3827" s="371"/>
      <c r="Y3827" s="839" t="s">
        <v>98</v>
      </c>
      <c r="Z3827" s="840">
        <f t="shared" si="75"/>
        <v>0.97879999999995826</v>
      </c>
    </row>
    <row r="3828" spans="12:26" s="292" customFormat="1" x14ac:dyDescent="0.2">
      <c r="L3828" s="279"/>
      <c r="M3828" s="279"/>
      <c r="N3828" s="279"/>
      <c r="O3828" s="279"/>
      <c r="P3828" s="838"/>
      <c r="Q3828" s="838"/>
      <c r="R3828" s="838"/>
      <c r="S3828" s="838"/>
      <c r="U3828" s="371"/>
      <c r="Y3828" s="839" t="s">
        <v>98</v>
      </c>
      <c r="Z3828" s="840">
        <f t="shared" si="75"/>
        <v>0.97889999999995825</v>
      </c>
    </row>
    <row r="3829" spans="12:26" s="292" customFormat="1" x14ac:dyDescent="0.2">
      <c r="L3829" s="279"/>
      <c r="M3829" s="279"/>
      <c r="N3829" s="279"/>
      <c r="O3829" s="279"/>
      <c r="P3829" s="838"/>
      <c r="Q3829" s="838"/>
      <c r="R3829" s="838"/>
      <c r="S3829" s="838"/>
      <c r="U3829" s="371"/>
      <c r="Y3829" s="839" t="s">
        <v>98</v>
      </c>
      <c r="Z3829" s="840">
        <f t="shared" si="75"/>
        <v>0.97899999999995824</v>
      </c>
    </row>
    <row r="3830" spans="12:26" s="292" customFormat="1" x14ac:dyDescent="0.2">
      <c r="L3830" s="279"/>
      <c r="M3830" s="279"/>
      <c r="N3830" s="279"/>
      <c r="O3830" s="279"/>
      <c r="P3830" s="838"/>
      <c r="Q3830" s="838"/>
      <c r="R3830" s="838"/>
      <c r="S3830" s="838"/>
      <c r="U3830" s="371"/>
      <c r="Y3830" s="839" t="s">
        <v>98</v>
      </c>
      <c r="Z3830" s="840">
        <f t="shared" si="75"/>
        <v>0.97909999999995823</v>
      </c>
    </row>
    <row r="3831" spans="12:26" s="292" customFormat="1" x14ac:dyDescent="0.2">
      <c r="L3831" s="279"/>
      <c r="M3831" s="279"/>
      <c r="N3831" s="279"/>
      <c r="O3831" s="279"/>
      <c r="P3831" s="838"/>
      <c r="Q3831" s="838"/>
      <c r="R3831" s="838"/>
      <c r="S3831" s="838"/>
      <c r="U3831" s="371"/>
      <c r="Y3831" s="839" t="s">
        <v>98</v>
      </c>
      <c r="Z3831" s="840">
        <f t="shared" si="75"/>
        <v>0.97919999999995821</v>
      </c>
    </row>
    <row r="3832" spans="12:26" s="292" customFormat="1" x14ac:dyDescent="0.2">
      <c r="L3832" s="279"/>
      <c r="M3832" s="279"/>
      <c r="N3832" s="279"/>
      <c r="O3832" s="279"/>
      <c r="P3832" s="838"/>
      <c r="Q3832" s="838"/>
      <c r="R3832" s="838"/>
      <c r="S3832" s="838"/>
      <c r="U3832" s="371"/>
      <c r="Y3832" s="839" t="s">
        <v>98</v>
      </c>
      <c r="Z3832" s="840">
        <f t="shared" si="75"/>
        <v>0.9792999999999582</v>
      </c>
    </row>
    <row r="3833" spans="12:26" s="292" customFormat="1" x14ac:dyDescent="0.2">
      <c r="L3833" s="279"/>
      <c r="M3833" s="279"/>
      <c r="N3833" s="279"/>
      <c r="O3833" s="279"/>
      <c r="P3833" s="838"/>
      <c r="Q3833" s="838"/>
      <c r="R3833" s="838"/>
      <c r="S3833" s="838"/>
      <c r="U3833" s="371"/>
      <c r="Y3833" s="839" t="s">
        <v>98</v>
      </c>
      <c r="Z3833" s="840">
        <f t="shared" si="75"/>
        <v>0.97939999999995819</v>
      </c>
    </row>
    <row r="3834" spans="12:26" s="292" customFormat="1" x14ac:dyDescent="0.2">
      <c r="L3834" s="279"/>
      <c r="M3834" s="279"/>
      <c r="N3834" s="279"/>
      <c r="O3834" s="279"/>
      <c r="P3834" s="838"/>
      <c r="Q3834" s="838"/>
      <c r="R3834" s="838"/>
      <c r="S3834" s="838"/>
      <c r="U3834" s="371"/>
      <c r="Y3834" s="839" t="s">
        <v>98</v>
      </c>
      <c r="Z3834" s="840">
        <f t="shared" si="75"/>
        <v>0.97949999999995818</v>
      </c>
    </row>
    <row r="3835" spans="12:26" s="292" customFormat="1" x14ac:dyDescent="0.2">
      <c r="L3835" s="279"/>
      <c r="M3835" s="279"/>
      <c r="N3835" s="279"/>
      <c r="O3835" s="279"/>
      <c r="P3835" s="838"/>
      <c r="Q3835" s="838"/>
      <c r="R3835" s="838"/>
      <c r="S3835" s="838"/>
      <c r="U3835" s="371"/>
      <c r="Y3835" s="839" t="s">
        <v>98</v>
      </c>
      <c r="Z3835" s="840">
        <f t="shared" si="75"/>
        <v>0.97959999999995817</v>
      </c>
    </row>
    <row r="3836" spans="12:26" s="292" customFormat="1" x14ac:dyDescent="0.2">
      <c r="L3836" s="279"/>
      <c r="M3836" s="279"/>
      <c r="N3836" s="279"/>
      <c r="O3836" s="279"/>
      <c r="P3836" s="838"/>
      <c r="Q3836" s="838"/>
      <c r="R3836" s="838"/>
      <c r="S3836" s="838"/>
      <c r="U3836" s="371"/>
      <c r="Y3836" s="839" t="s">
        <v>98</v>
      </c>
      <c r="Z3836" s="840">
        <f t="shared" si="75"/>
        <v>0.97969999999995816</v>
      </c>
    </row>
    <row r="3837" spans="12:26" s="292" customFormat="1" x14ac:dyDescent="0.2">
      <c r="L3837" s="279"/>
      <c r="M3837" s="279"/>
      <c r="N3837" s="279"/>
      <c r="O3837" s="279"/>
      <c r="P3837" s="838"/>
      <c r="Q3837" s="838"/>
      <c r="R3837" s="838"/>
      <c r="S3837" s="838"/>
      <c r="U3837" s="371"/>
      <c r="Y3837" s="839" t="s">
        <v>98</v>
      </c>
      <c r="Z3837" s="840">
        <f t="shared" si="75"/>
        <v>0.97979999999995815</v>
      </c>
    </row>
    <row r="3838" spans="12:26" s="292" customFormat="1" x14ac:dyDescent="0.2">
      <c r="L3838" s="279"/>
      <c r="M3838" s="279"/>
      <c r="N3838" s="279"/>
      <c r="O3838" s="279"/>
      <c r="P3838" s="838"/>
      <c r="Q3838" s="838"/>
      <c r="R3838" s="838"/>
      <c r="S3838" s="838"/>
      <c r="U3838" s="371"/>
      <c r="Y3838" s="839" t="s">
        <v>98</v>
      </c>
      <c r="Z3838" s="840">
        <f t="shared" si="75"/>
        <v>0.97989999999995814</v>
      </c>
    </row>
    <row r="3839" spans="12:26" s="292" customFormat="1" x14ac:dyDescent="0.2">
      <c r="L3839" s="279"/>
      <c r="M3839" s="279"/>
      <c r="N3839" s="279"/>
      <c r="O3839" s="279"/>
      <c r="P3839" s="838"/>
      <c r="Q3839" s="838"/>
      <c r="R3839" s="838"/>
      <c r="S3839" s="838"/>
      <c r="U3839" s="371"/>
      <c r="Y3839" s="839" t="s">
        <v>98</v>
      </c>
      <c r="Z3839" s="840">
        <f t="shared" si="75"/>
        <v>0.97999999999995813</v>
      </c>
    </row>
    <row r="3840" spans="12:26" s="292" customFormat="1" x14ac:dyDescent="0.2">
      <c r="L3840" s="279"/>
      <c r="M3840" s="279"/>
      <c r="N3840" s="279"/>
      <c r="O3840" s="279"/>
      <c r="P3840" s="838"/>
      <c r="Q3840" s="838"/>
      <c r="R3840" s="838"/>
      <c r="S3840" s="838"/>
      <c r="U3840" s="371"/>
      <c r="Y3840" s="839" t="s">
        <v>98</v>
      </c>
      <c r="Z3840" s="840">
        <f t="shared" si="75"/>
        <v>0.98009999999995812</v>
      </c>
    </row>
    <row r="3841" spans="12:26" s="292" customFormat="1" x14ac:dyDescent="0.2">
      <c r="L3841" s="279"/>
      <c r="M3841" s="279"/>
      <c r="N3841" s="279"/>
      <c r="O3841" s="279"/>
      <c r="P3841" s="838"/>
      <c r="Q3841" s="838"/>
      <c r="R3841" s="838"/>
      <c r="S3841" s="838"/>
      <c r="U3841" s="371"/>
      <c r="Y3841" s="839" t="s">
        <v>98</v>
      </c>
      <c r="Z3841" s="840">
        <f t="shared" si="75"/>
        <v>0.9801999999999581</v>
      </c>
    </row>
    <row r="3842" spans="12:26" s="292" customFormat="1" x14ac:dyDescent="0.2">
      <c r="L3842" s="279"/>
      <c r="M3842" s="279"/>
      <c r="N3842" s="279"/>
      <c r="O3842" s="279"/>
      <c r="P3842" s="838"/>
      <c r="Q3842" s="838"/>
      <c r="R3842" s="838"/>
      <c r="S3842" s="838"/>
      <c r="U3842" s="371"/>
      <c r="Y3842" s="839" t="s">
        <v>98</v>
      </c>
      <c r="Z3842" s="840">
        <f t="shared" si="75"/>
        <v>0.98029999999995809</v>
      </c>
    </row>
    <row r="3843" spans="12:26" s="292" customFormat="1" x14ac:dyDescent="0.2">
      <c r="L3843" s="279"/>
      <c r="M3843" s="279"/>
      <c r="N3843" s="279"/>
      <c r="O3843" s="279"/>
      <c r="P3843" s="838"/>
      <c r="Q3843" s="838"/>
      <c r="R3843" s="838"/>
      <c r="S3843" s="838"/>
      <c r="U3843" s="371"/>
      <c r="Y3843" s="839" t="s">
        <v>98</v>
      </c>
      <c r="Z3843" s="840">
        <f t="shared" si="75"/>
        <v>0.98039999999995808</v>
      </c>
    </row>
    <row r="3844" spans="12:26" s="292" customFormat="1" x14ac:dyDescent="0.2">
      <c r="L3844" s="279"/>
      <c r="M3844" s="279"/>
      <c r="N3844" s="279"/>
      <c r="O3844" s="279"/>
      <c r="P3844" s="838"/>
      <c r="Q3844" s="838"/>
      <c r="R3844" s="838"/>
      <c r="S3844" s="838"/>
      <c r="U3844" s="371"/>
      <c r="Y3844" s="839" t="s">
        <v>98</v>
      </c>
      <c r="Z3844" s="840">
        <f t="shared" si="75"/>
        <v>0.98049999999995807</v>
      </c>
    </row>
    <row r="3845" spans="12:26" s="292" customFormat="1" x14ac:dyDescent="0.2">
      <c r="L3845" s="279"/>
      <c r="M3845" s="279"/>
      <c r="N3845" s="279"/>
      <c r="O3845" s="279"/>
      <c r="P3845" s="838"/>
      <c r="Q3845" s="838"/>
      <c r="R3845" s="838"/>
      <c r="S3845" s="838"/>
      <c r="U3845" s="371"/>
      <c r="Y3845" s="839" t="s">
        <v>98</v>
      </c>
      <c r="Z3845" s="840">
        <f t="shared" si="75"/>
        <v>0.98059999999995806</v>
      </c>
    </row>
    <row r="3846" spans="12:26" s="292" customFormat="1" x14ac:dyDescent="0.2">
      <c r="L3846" s="279"/>
      <c r="M3846" s="279"/>
      <c r="N3846" s="279"/>
      <c r="O3846" s="279"/>
      <c r="P3846" s="838"/>
      <c r="Q3846" s="838"/>
      <c r="R3846" s="838"/>
      <c r="S3846" s="838"/>
      <c r="U3846" s="371"/>
      <c r="Y3846" s="839" t="s">
        <v>98</v>
      </c>
      <c r="Z3846" s="840">
        <f t="shared" si="75"/>
        <v>0.98069999999995805</v>
      </c>
    </row>
    <row r="3847" spans="12:26" s="292" customFormat="1" x14ac:dyDescent="0.2">
      <c r="L3847" s="279"/>
      <c r="M3847" s="279"/>
      <c r="N3847" s="279"/>
      <c r="O3847" s="279"/>
      <c r="P3847" s="838"/>
      <c r="Q3847" s="838"/>
      <c r="R3847" s="838"/>
      <c r="S3847" s="838"/>
      <c r="U3847" s="371"/>
      <c r="Y3847" s="839" t="s">
        <v>98</v>
      </c>
      <c r="Z3847" s="840">
        <f t="shared" si="75"/>
        <v>0.98079999999995804</v>
      </c>
    </row>
    <row r="3848" spans="12:26" s="292" customFormat="1" x14ac:dyDescent="0.2">
      <c r="L3848" s="279"/>
      <c r="M3848" s="279"/>
      <c r="N3848" s="279"/>
      <c r="O3848" s="279"/>
      <c r="P3848" s="838"/>
      <c r="Q3848" s="838"/>
      <c r="R3848" s="838"/>
      <c r="S3848" s="838"/>
      <c r="U3848" s="371"/>
      <c r="Y3848" s="839" t="s">
        <v>98</v>
      </c>
      <c r="Z3848" s="840">
        <f t="shared" si="75"/>
        <v>0.98089999999995803</v>
      </c>
    </row>
    <row r="3849" spans="12:26" s="292" customFormat="1" x14ac:dyDescent="0.2">
      <c r="L3849" s="279"/>
      <c r="M3849" s="279"/>
      <c r="N3849" s="279"/>
      <c r="O3849" s="279"/>
      <c r="P3849" s="838"/>
      <c r="Q3849" s="838"/>
      <c r="R3849" s="838"/>
      <c r="S3849" s="838"/>
      <c r="U3849" s="371"/>
      <c r="Y3849" s="839" t="s">
        <v>98</v>
      </c>
      <c r="Z3849" s="840">
        <f t="shared" si="75"/>
        <v>0.98099999999995802</v>
      </c>
    </row>
    <row r="3850" spans="12:26" s="292" customFormat="1" x14ac:dyDescent="0.2">
      <c r="L3850" s="279"/>
      <c r="M3850" s="279"/>
      <c r="N3850" s="279"/>
      <c r="O3850" s="279"/>
      <c r="P3850" s="838"/>
      <c r="Q3850" s="838"/>
      <c r="R3850" s="838"/>
      <c r="S3850" s="838"/>
      <c r="U3850" s="371"/>
      <c r="Y3850" s="839" t="s">
        <v>98</v>
      </c>
      <c r="Z3850" s="840">
        <f t="shared" si="75"/>
        <v>0.98109999999995801</v>
      </c>
    </row>
    <row r="3851" spans="12:26" s="292" customFormat="1" x14ac:dyDescent="0.2">
      <c r="L3851" s="279"/>
      <c r="M3851" s="279"/>
      <c r="N3851" s="279"/>
      <c r="O3851" s="279"/>
      <c r="P3851" s="838"/>
      <c r="Q3851" s="838"/>
      <c r="R3851" s="838"/>
      <c r="S3851" s="838"/>
      <c r="U3851" s="371"/>
      <c r="Y3851" s="839" t="s">
        <v>98</v>
      </c>
      <c r="Z3851" s="840">
        <f t="shared" si="75"/>
        <v>0.98119999999995799</v>
      </c>
    </row>
    <row r="3852" spans="12:26" s="292" customFormat="1" x14ac:dyDescent="0.2">
      <c r="L3852" s="279"/>
      <c r="M3852" s="279"/>
      <c r="N3852" s="279"/>
      <c r="O3852" s="279"/>
      <c r="P3852" s="838"/>
      <c r="Q3852" s="838"/>
      <c r="R3852" s="838"/>
      <c r="S3852" s="838"/>
      <c r="U3852" s="371"/>
      <c r="Y3852" s="839" t="s">
        <v>98</v>
      </c>
      <c r="Z3852" s="840">
        <f t="shared" si="75"/>
        <v>0.98129999999995798</v>
      </c>
    </row>
    <row r="3853" spans="12:26" s="292" customFormat="1" x14ac:dyDescent="0.2">
      <c r="L3853" s="279"/>
      <c r="M3853" s="279"/>
      <c r="N3853" s="279"/>
      <c r="O3853" s="279"/>
      <c r="P3853" s="838"/>
      <c r="Q3853" s="838"/>
      <c r="R3853" s="838"/>
      <c r="S3853" s="838"/>
      <c r="U3853" s="371"/>
      <c r="Y3853" s="839" t="s">
        <v>98</v>
      </c>
      <c r="Z3853" s="840">
        <f t="shared" si="75"/>
        <v>0.98139999999995797</v>
      </c>
    </row>
    <row r="3854" spans="12:26" s="292" customFormat="1" x14ac:dyDescent="0.2">
      <c r="L3854" s="279"/>
      <c r="M3854" s="279"/>
      <c r="N3854" s="279"/>
      <c r="O3854" s="279"/>
      <c r="P3854" s="838"/>
      <c r="Q3854" s="838"/>
      <c r="R3854" s="838"/>
      <c r="S3854" s="838"/>
      <c r="U3854" s="371"/>
      <c r="Y3854" s="839" t="s">
        <v>98</v>
      </c>
      <c r="Z3854" s="840">
        <f t="shared" si="75"/>
        <v>0.98149999999995796</v>
      </c>
    </row>
    <row r="3855" spans="12:26" s="292" customFormat="1" x14ac:dyDescent="0.2">
      <c r="L3855" s="279"/>
      <c r="M3855" s="279"/>
      <c r="N3855" s="279"/>
      <c r="O3855" s="279"/>
      <c r="P3855" s="838"/>
      <c r="Q3855" s="838"/>
      <c r="R3855" s="838"/>
      <c r="S3855" s="838"/>
      <c r="U3855" s="371"/>
      <c r="Y3855" s="839" t="s">
        <v>98</v>
      </c>
      <c r="Z3855" s="840">
        <f t="shared" si="75"/>
        <v>0.98159999999995795</v>
      </c>
    </row>
    <row r="3856" spans="12:26" s="292" customFormat="1" x14ac:dyDescent="0.2">
      <c r="L3856" s="279"/>
      <c r="M3856" s="279"/>
      <c r="N3856" s="279"/>
      <c r="O3856" s="279"/>
      <c r="P3856" s="838"/>
      <c r="Q3856" s="838"/>
      <c r="R3856" s="838"/>
      <c r="S3856" s="838"/>
      <c r="U3856" s="371"/>
      <c r="Y3856" s="839" t="s">
        <v>98</v>
      </c>
      <c r="Z3856" s="840">
        <f t="shared" si="75"/>
        <v>0.98169999999995794</v>
      </c>
    </row>
    <row r="3857" spans="12:26" s="292" customFormat="1" x14ac:dyDescent="0.2">
      <c r="L3857" s="279"/>
      <c r="M3857" s="279"/>
      <c r="N3857" s="279"/>
      <c r="O3857" s="279"/>
      <c r="P3857" s="838"/>
      <c r="Q3857" s="838"/>
      <c r="R3857" s="838"/>
      <c r="S3857" s="838"/>
      <c r="U3857" s="371"/>
      <c r="Y3857" s="839" t="s">
        <v>98</v>
      </c>
      <c r="Z3857" s="840">
        <f t="shared" si="75"/>
        <v>0.98179999999995793</v>
      </c>
    </row>
    <row r="3858" spans="12:26" s="292" customFormat="1" x14ac:dyDescent="0.2">
      <c r="L3858" s="279"/>
      <c r="M3858" s="279"/>
      <c r="N3858" s="279"/>
      <c r="O3858" s="279"/>
      <c r="P3858" s="838"/>
      <c r="Q3858" s="838"/>
      <c r="R3858" s="838"/>
      <c r="S3858" s="838"/>
      <c r="U3858" s="371"/>
      <c r="Y3858" s="839" t="s">
        <v>98</v>
      </c>
      <c r="Z3858" s="840">
        <f t="shared" si="75"/>
        <v>0.98189999999995792</v>
      </c>
    </row>
    <row r="3859" spans="12:26" s="292" customFormat="1" x14ac:dyDescent="0.2">
      <c r="L3859" s="279"/>
      <c r="M3859" s="279"/>
      <c r="N3859" s="279"/>
      <c r="O3859" s="279"/>
      <c r="P3859" s="838"/>
      <c r="Q3859" s="838"/>
      <c r="R3859" s="838"/>
      <c r="S3859" s="838"/>
      <c r="U3859" s="371"/>
      <c r="Y3859" s="839" t="s">
        <v>98</v>
      </c>
      <c r="Z3859" s="840">
        <f t="shared" si="75"/>
        <v>0.98199999999995791</v>
      </c>
    </row>
    <row r="3860" spans="12:26" s="292" customFormat="1" x14ac:dyDescent="0.2">
      <c r="L3860" s="279"/>
      <c r="M3860" s="279"/>
      <c r="N3860" s="279"/>
      <c r="O3860" s="279"/>
      <c r="P3860" s="838"/>
      <c r="Q3860" s="838"/>
      <c r="R3860" s="838"/>
      <c r="S3860" s="838"/>
      <c r="U3860" s="371"/>
      <c r="Y3860" s="839" t="s">
        <v>98</v>
      </c>
      <c r="Z3860" s="840">
        <f t="shared" si="75"/>
        <v>0.9820999999999579</v>
      </c>
    </row>
    <row r="3861" spans="12:26" s="292" customFormat="1" x14ac:dyDescent="0.2">
      <c r="L3861" s="279"/>
      <c r="M3861" s="279"/>
      <c r="N3861" s="279"/>
      <c r="O3861" s="279"/>
      <c r="P3861" s="838"/>
      <c r="Q3861" s="838"/>
      <c r="R3861" s="838"/>
      <c r="S3861" s="838"/>
      <c r="U3861" s="371"/>
      <c r="Y3861" s="839" t="s">
        <v>98</v>
      </c>
      <c r="Z3861" s="840">
        <f t="shared" si="75"/>
        <v>0.98219999999995788</v>
      </c>
    </row>
    <row r="3862" spans="12:26" s="292" customFormat="1" x14ac:dyDescent="0.2">
      <c r="L3862" s="279"/>
      <c r="M3862" s="279"/>
      <c r="N3862" s="279"/>
      <c r="O3862" s="279"/>
      <c r="P3862" s="838"/>
      <c r="Q3862" s="838"/>
      <c r="R3862" s="838"/>
      <c r="S3862" s="838"/>
      <c r="U3862" s="371"/>
      <c r="Y3862" s="839" t="s">
        <v>98</v>
      </c>
      <c r="Z3862" s="840">
        <f t="shared" si="75"/>
        <v>0.98229999999995787</v>
      </c>
    </row>
    <row r="3863" spans="12:26" s="292" customFormat="1" x14ac:dyDescent="0.2">
      <c r="L3863" s="279"/>
      <c r="M3863" s="279"/>
      <c r="N3863" s="279"/>
      <c r="O3863" s="279"/>
      <c r="P3863" s="838"/>
      <c r="Q3863" s="838"/>
      <c r="R3863" s="838"/>
      <c r="S3863" s="838"/>
      <c r="U3863" s="371"/>
      <c r="Y3863" s="839" t="s">
        <v>98</v>
      </c>
      <c r="Z3863" s="840">
        <f t="shared" si="75"/>
        <v>0.98239999999995786</v>
      </c>
    </row>
    <row r="3864" spans="12:26" s="292" customFormat="1" x14ac:dyDescent="0.2">
      <c r="L3864" s="279"/>
      <c r="M3864" s="279"/>
      <c r="N3864" s="279"/>
      <c r="O3864" s="279"/>
      <c r="P3864" s="838"/>
      <c r="Q3864" s="838"/>
      <c r="R3864" s="838"/>
      <c r="S3864" s="838"/>
      <c r="U3864" s="371"/>
      <c r="Y3864" s="839" t="s">
        <v>98</v>
      </c>
      <c r="Z3864" s="840">
        <f t="shared" si="75"/>
        <v>0.98249999999995785</v>
      </c>
    </row>
    <row r="3865" spans="12:26" s="292" customFormat="1" x14ac:dyDescent="0.2">
      <c r="L3865" s="279"/>
      <c r="M3865" s="279"/>
      <c r="N3865" s="279"/>
      <c r="O3865" s="279"/>
      <c r="P3865" s="838"/>
      <c r="Q3865" s="838"/>
      <c r="R3865" s="838"/>
      <c r="S3865" s="838"/>
      <c r="U3865" s="371"/>
      <c r="Y3865" s="839" t="s">
        <v>98</v>
      </c>
      <c r="Z3865" s="840">
        <f t="shared" si="75"/>
        <v>0.98259999999995784</v>
      </c>
    </row>
    <row r="3866" spans="12:26" s="292" customFormat="1" x14ac:dyDescent="0.2">
      <c r="L3866" s="279"/>
      <c r="M3866" s="279"/>
      <c r="N3866" s="279"/>
      <c r="O3866" s="279"/>
      <c r="P3866" s="838"/>
      <c r="Q3866" s="838"/>
      <c r="R3866" s="838"/>
      <c r="S3866" s="838"/>
      <c r="U3866" s="371"/>
      <c r="Y3866" s="839" t="s">
        <v>98</v>
      </c>
      <c r="Z3866" s="840">
        <f t="shared" si="75"/>
        <v>0.98269999999995783</v>
      </c>
    </row>
    <row r="3867" spans="12:26" s="292" customFormat="1" x14ac:dyDescent="0.2">
      <c r="L3867" s="279"/>
      <c r="M3867" s="279"/>
      <c r="N3867" s="279"/>
      <c r="O3867" s="279"/>
      <c r="P3867" s="838"/>
      <c r="Q3867" s="838"/>
      <c r="R3867" s="838"/>
      <c r="S3867" s="838"/>
      <c r="U3867" s="371"/>
      <c r="Y3867" s="839" t="s">
        <v>98</v>
      </c>
      <c r="Z3867" s="840">
        <f t="shared" si="75"/>
        <v>0.98279999999995782</v>
      </c>
    </row>
    <row r="3868" spans="12:26" s="292" customFormat="1" x14ac:dyDescent="0.2">
      <c r="L3868" s="279"/>
      <c r="M3868" s="279"/>
      <c r="N3868" s="279"/>
      <c r="O3868" s="279"/>
      <c r="P3868" s="838"/>
      <c r="Q3868" s="838"/>
      <c r="R3868" s="838"/>
      <c r="S3868" s="838"/>
      <c r="U3868" s="371"/>
      <c r="Y3868" s="839" t="s">
        <v>98</v>
      </c>
      <c r="Z3868" s="840">
        <f t="shared" si="75"/>
        <v>0.98289999999995781</v>
      </c>
    </row>
    <row r="3869" spans="12:26" s="292" customFormat="1" x14ac:dyDescent="0.2">
      <c r="L3869" s="279"/>
      <c r="M3869" s="279"/>
      <c r="N3869" s="279"/>
      <c r="O3869" s="279"/>
      <c r="P3869" s="838"/>
      <c r="Q3869" s="838"/>
      <c r="R3869" s="838"/>
      <c r="S3869" s="838"/>
      <c r="U3869" s="371"/>
      <c r="Y3869" s="839" t="s">
        <v>98</v>
      </c>
      <c r="Z3869" s="840">
        <f t="shared" si="75"/>
        <v>0.9829999999999578</v>
      </c>
    </row>
    <row r="3870" spans="12:26" s="292" customFormat="1" x14ac:dyDescent="0.2">
      <c r="L3870" s="279"/>
      <c r="M3870" s="279"/>
      <c r="N3870" s="279"/>
      <c r="O3870" s="279"/>
      <c r="P3870" s="838"/>
      <c r="Q3870" s="838"/>
      <c r="R3870" s="838"/>
      <c r="S3870" s="838"/>
      <c r="U3870" s="371"/>
      <c r="Y3870" s="839" t="s">
        <v>98</v>
      </c>
      <c r="Z3870" s="840">
        <f t="shared" si="75"/>
        <v>0.98309999999995779</v>
      </c>
    </row>
    <row r="3871" spans="12:26" s="292" customFormat="1" x14ac:dyDescent="0.2">
      <c r="L3871" s="279"/>
      <c r="M3871" s="279"/>
      <c r="N3871" s="279"/>
      <c r="O3871" s="279"/>
      <c r="P3871" s="838"/>
      <c r="Q3871" s="838"/>
      <c r="R3871" s="838"/>
      <c r="S3871" s="838"/>
      <c r="U3871" s="371"/>
      <c r="Y3871" s="839" t="s">
        <v>98</v>
      </c>
      <c r="Z3871" s="840">
        <f t="shared" si="75"/>
        <v>0.98319999999995777</v>
      </c>
    </row>
    <row r="3872" spans="12:26" s="292" customFormat="1" x14ac:dyDescent="0.2">
      <c r="L3872" s="279"/>
      <c r="M3872" s="279"/>
      <c r="N3872" s="279"/>
      <c r="O3872" s="279"/>
      <c r="P3872" s="838"/>
      <c r="Q3872" s="838"/>
      <c r="R3872" s="838"/>
      <c r="S3872" s="838"/>
      <c r="U3872" s="371"/>
      <c r="Y3872" s="839" t="s">
        <v>98</v>
      </c>
      <c r="Z3872" s="840">
        <f t="shared" si="75"/>
        <v>0.98329999999995776</v>
      </c>
    </row>
    <row r="3873" spans="12:26" s="292" customFormat="1" x14ac:dyDescent="0.2">
      <c r="L3873" s="279"/>
      <c r="M3873" s="279"/>
      <c r="N3873" s="279"/>
      <c r="O3873" s="279"/>
      <c r="P3873" s="838"/>
      <c r="Q3873" s="838"/>
      <c r="R3873" s="838"/>
      <c r="S3873" s="838"/>
      <c r="U3873" s="371"/>
      <c r="Y3873" s="839" t="s">
        <v>98</v>
      </c>
      <c r="Z3873" s="840">
        <f t="shared" si="75"/>
        <v>0.98339999999995775</v>
      </c>
    </row>
    <row r="3874" spans="12:26" s="292" customFormat="1" x14ac:dyDescent="0.2">
      <c r="L3874" s="279"/>
      <c r="M3874" s="279"/>
      <c r="N3874" s="279"/>
      <c r="O3874" s="279"/>
      <c r="P3874" s="838"/>
      <c r="Q3874" s="838"/>
      <c r="R3874" s="838"/>
      <c r="S3874" s="838"/>
      <c r="U3874" s="371"/>
      <c r="Y3874" s="839" t="s">
        <v>98</v>
      </c>
      <c r="Z3874" s="840">
        <f t="shared" si="75"/>
        <v>0.98349999999995774</v>
      </c>
    </row>
    <row r="3875" spans="12:26" s="292" customFormat="1" x14ac:dyDescent="0.2">
      <c r="L3875" s="279"/>
      <c r="M3875" s="279"/>
      <c r="N3875" s="279"/>
      <c r="O3875" s="279"/>
      <c r="P3875" s="838"/>
      <c r="Q3875" s="838"/>
      <c r="R3875" s="838"/>
      <c r="S3875" s="838"/>
      <c r="U3875" s="371"/>
      <c r="Y3875" s="839" t="s">
        <v>98</v>
      </c>
      <c r="Z3875" s="840">
        <f t="shared" si="75"/>
        <v>0.98359999999995773</v>
      </c>
    </row>
    <row r="3876" spans="12:26" s="292" customFormat="1" x14ac:dyDescent="0.2">
      <c r="L3876" s="279"/>
      <c r="M3876" s="279"/>
      <c r="N3876" s="279"/>
      <c r="O3876" s="279"/>
      <c r="P3876" s="838"/>
      <c r="Q3876" s="838"/>
      <c r="R3876" s="838"/>
      <c r="S3876" s="838"/>
      <c r="U3876" s="371"/>
      <c r="Y3876" s="839" t="s">
        <v>98</v>
      </c>
      <c r="Z3876" s="840">
        <f t="shared" si="75"/>
        <v>0.98369999999995772</v>
      </c>
    </row>
    <row r="3877" spans="12:26" s="292" customFormat="1" x14ac:dyDescent="0.2">
      <c r="L3877" s="279"/>
      <c r="M3877" s="279"/>
      <c r="N3877" s="279"/>
      <c r="O3877" s="279"/>
      <c r="P3877" s="838"/>
      <c r="Q3877" s="838"/>
      <c r="R3877" s="838"/>
      <c r="S3877" s="838"/>
      <c r="U3877" s="371"/>
      <c r="Y3877" s="839" t="s">
        <v>98</v>
      </c>
      <c r="Z3877" s="840">
        <f t="shared" si="75"/>
        <v>0.98379999999995771</v>
      </c>
    </row>
    <row r="3878" spans="12:26" s="292" customFormat="1" x14ac:dyDescent="0.2">
      <c r="L3878" s="279"/>
      <c r="M3878" s="279"/>
      <c r="N3878" s="279"/>
      <c r="O3878" s="279"/>
      <c r="P3878" s="838"/>
      <c r="Q3878" s="838"/>
      <c r="R3878" s="838"/>
      <c r="S3878" s="838"/>
      <c r="U3878" s="371"/>
      <c r="Y3878" s="839" t="s">
        <v>98</v>
      </c>
      <c r="Z3878" s="840">
        <f t="shared" si="75"/>
        <v>0.9838999999999577</v>
      </c>
    </row>
    <row r="3879" spans="12:26" s="292" customFormat="1" x14ac:dyDescent="0.2">
      <c r="L3879" s="279"/>
      <c r="M3879" s="279"/>
      <c r="N3879" s="279"/>
      <c r="O3879" s="279"/>
      <c r="P3879" s="838"/>
      <c r="Q3879" s="838"/>
      <c r="R3879" s="838"/>
      <c r="S3879" s="838"/>
      <c r="U3879" s="371"/>
      <c r="Y3879" s="839" t="s">
        <v>98</v>
      </c>
      <c r="Z3879" s="840">
        <f t="shared" si="75"/>
        <v>0.98399999999995769</v>
      </c>
    </row>
    <row r="3880" spans="12:26" s="292" customFormat="1" x14ac:dyDescent="0.2">
      <c r="L3880" s="279"/>
      <c r="M3880" s="279"/>
      <c r="N3880" s="279"/>
      <c r="O3880" s="279"/>
      <c r="P3880" s="838"/>
      <c r="Q3880" s="838"/>
      <c r="R3880" s="838"/>
      <c r="S3880" s="838"/>
      <c r="U3880" s="371"/>
      <c r="Y3880" s="839" t="s">
        <v>98</v>
      </c>
      <c r="Z3880" s="840">
        <f t="shared" si="75"/>
        <v>0.98409999999995768</v>
      </c>
    </row>
    <row r="3881" spans="12:26" s="292" customFormat="1" x14ac:dyDescent="0.2">
      <c r="L3881" s="279"/>
      <c r="M3881" s="279"/>
      <c r="N3881" s="279"/>
      <c r="O3881" s="279"/>
      <c r="P3881" s="838"/>
      <c r="Q3881" s="838"/>
      <c r="R3881" s="838"/>
      <c r="S3881" s="838"/>
      <c r="U3881" s="371"/>
      <c r="Y3881" s="839" t="s">
        <v>98</v>
      </c>
      <c r="Z3881" s="840">
        <f t="shared" ref="Z3881:Z3944" si="76">SUM(Z3880+0.01%)</f>
        <v>0.98419999999995766</v>
      </c>
    </row>
    <row r="3882" spans="12:26" s="292" customFormat="1" x14ac:dyDescent="0.2">
      <c r="L3882" s="279"/>
      <c r="M3882" s="279"/>
      <c r="N3882" s="279"/>
      <c r="O3882" s="279"/>
      <c r="P3882" s="838"/>
      <c r="Q3882" s="838"/>
      <c r="R3882" s="838"/>
      <c r="S3882" s="838"/>
      <c r="U3882" s="371"/>
      <c r="Y3882" s="839" t="s">
        <v>98</v>
      </c>
      <c r="Z3882" s="840">
        <f t="shared" si="76"/>
        <v>0.98429999999995765</v>
      </c>
    </row>
    <row r="3883" spans="12:26" s="292" customFormat="1" x14ac:dyDescent="0.2">
      <c r="L3883" s="279"/>
      <c r="M3883" s="279"/>
      <c r="N3883" s="279"/>
      <c r="O3883" s="279"/>
      <c r="P3883" s="838"/>
      <c r="Q3883" s="838"/>
      <c r="R3883" s="838"/>
      <c r="S3883" s="838"/>
      <c r="U3883" s="371"/>
      <c r="Y3883" s="839" t="s">
        <v>98</v>
      </c>
      <c r="Z3883" s="840">
        <f t="shared" si="76"/>
        <v>0.98439999999995764</v>
      </c>
    </row>
    <row r="3884" spans="12:26" s="292" customFormat="1" x14ac:dyDescent="0.2">
      <c r="L3884" s="279"/>
      <c r="M3884" s="279"/>
      <c r="N3884" s="279"/>
      <c r="O3884" s="279"/>
      <c r="P3884" s="838"/>
      <c r="Q3884" s="838"/>
      <c r="R3884" s="838"/>
      <c r="S3884" s="838"/>
      <c r="U3884" s="371"/>
      <c r="Y3884" s="839" t="s">
        <v>98</v>
      </c>
      <c r="Z3884" s="840">
        <f t="shared" si="76"/>
        <v>0.98449999999995763</v>
      </c>
    </row>
    <row r="3885" spans="12:26" s="292" customFormat="1" x14ac:dyDescent="0.2">
      <c r="L3885" s="279"/>
      <c r="M3885" s="279"/>
      <c r="N3885" s="279"/>
      <c r="O3885" s="279"/>
      <c r="P3885" s="838"/>
      <c r="Q3885" s="838"/>
      <c r="R3885" s="838"/>
      <c r="S3885" s="838"/>
      <c r="U3885" s="371"/>
      <c r="Y3885" s="839" t="s">
        <v>98</v>
      </c>
      <c r="Z3885" s="840">
        <f t="shared" si="76"/>
        <v>0.98459999999995762</v>
      </c>
    </row>
    <row r="3886" spans="12:26" s="292" customFormat="1" x14ac:dyDescent="0.2">
      <c r="L3886" s="279"/>
      <c r="M3886" s="279"/>
      <c r="N3886" s="279"/>
      <c r="O3886" s="279"/>
      <c r="P3886" s="838"/>
      <c r="Q3886" s="838"/>
      <c r="R3886" s="838"/>
      <c r="S3886" s="838"/>
      <c r="U3886" s="371"/>
      <c r="Y3886" s="839" t="s">
        <v>98</v>
      </c>
      <c r="Z3886" s="840">
        <f t="shared" si="76"/>
        <v>0.98469999999995761</v>
      </c>
    </row>
    <row r="3887" spans="12:26" s="292" customFormat="1" x14ac:dyDescent="0.2">
      <c r="L3887" s="279"/>
      <c r="M3887" s="279"/>
      <c r="N3887" s="279"/>
      <c r="O3887" s="279"/>
      <c r="P3887" s="838"/>
      <c r="Q3887" s="838"/>
      <c r="R3887" s="838"/>
      <c r="S3887" s="838"/>
      <c r="U3887" s="371"/>
      <c r="Y3887" s="839" t="s">
        <v>98</v>
      </c>
      <c r="Z3887" s="840">
        <f t="shared" si="76"/>
        <v>0.9847999999999576</v>
      </c>
    </row>
    <row r="3888" spans="12:26" s="292" customFormat="1" x14ac:dyDescent="0.2">
      <c r="L3888" s="279"/>
      <c r="M3888" s="279"/>
      <c r="N3888" s="279"/>
      <c r="O3888" s="279"/>
      <c r="P3888" s="838"/>
      <c r="Q3888" s="838"/>
      <c r="R3888" s="838"/>
      <c r="S3888" s="838"/>
      <c r="U3888" s="371"/>
      <c r="Y3888" s="839" t="s">
        <v>98</v>
      </c>
      <c r="Z3888" s="840">
        <f t="shared" si="76"/>
        <v>0.98489999999995759</v>
      </c>
    </row>
    <row r="3889" spans="12:26" s="292" customFormat="1" x14ac:dyDescent="0.2">
      <c r="L3889" s="279"/>
      <c r="M3889" s="279"/>
      <c r="N3889" s="279"/>
      <c r="O3889" s="279"/>
      <c r="P3889" s="838"/>
      <c r="Q3889" s="838"/>
      <c r="R3889" s="838"/>
      <c r="S3889" s="838"/>
      <c r="U3889" s="371"/>
      <c r="Y3889" s="839" t="s">
        <v>98</v>
      </c>
      <c r="Z3889" s="840">
        <f t="shared" si="76"/>
        <v>0.98499999999995758</v>
      </c>
    </row>
    <row r="3890" spans="12:26" s="292" customFormat="1" x14ac:dyDescent="0.2">
      <c r="L3890" s="279"/>
      <c r="M3890" s="279"/>
      <c r="N3890" s="279"/>
      <c r="O3890" s="279"/>
      <c r="P3890" s="838"/>
      <c r="Q3890" s="838"/>
      <c r="R3890" s="838"/>
      <c r="S3890" s="838"/>
      <c r="U3890" s="371"/>
      <c r="Y3890" s="839" t="s">
        <v>98</v>
      </c>
      <c r="Z3890" s="840">
        <f t="shared" si="76"/>
        <v>0.98509999999995757</v>
      </c>
    </row>
    <row r="3891" spans="12:26" s="292" customFormat="1" x14ac:dyDescent="0.2">
      <c r="L3891" s="279"/>
      <c r="M3891" s="279"/>
      <c r="N3891" s="279"/>
      <c r="O3891" s="279"/>
      <c r="P3891" s="838"/>
      <c r="Q3891" s="838"/>
      <c r="R3891" s="838"/>
      <c r="S3891" s="838"/>
      <c r="U3891" s="371"/>
      <c r="Y3891" s="839" t="s">
        <v>98</v>
      </c>
      <c r="Z3891" s="840">
        <f t="shared" si="76"/>
        <v>0.98519999999995755</v>
      </c>
    </row>
    <row r="3892" spans="12:26" s="292" customFormat="1" x14ac:dyDescent="0.2">
      <c r="L3892" s="279"/>
      <c r="M3892" s="279"/>
      <c r="N3892" s="279"/>
      <c r="O3892" s="279"/>
      <c r="P3892" s="838"/>
      <c r="Q3892" s="838"/>
      <c r="R3892" s="838"/>
      <c r="S3892" s="838"/>
      <c r="U3892" s="371"/>
      <c r="Y3892" s="839" t="s">
        <v>98</v>
      </c>
      <c r="Z3892" s="840">
        <f t="shared" si="76"/>
        <v>0.98529999999995754</v>
      </c>
    </row>
    <row r="3893" spans="12:26" s="292" customFormat="1" x14ac:dyDescent="0.2">
      <c r="L3893" s="279"/>
      <c r="M3893" s="279"/>
      <c r="N3893" s="279"/>
      <c r="O3893" s="279"/>
      <c r="P3893" s="838"/>
      <c r="Q3893" s="838"/>
      <c r="R3893" s="838"/>
      <c r="S3893" s="838"/>
      <c r="U3893" s="371"/>
      <c r="Y3893" s="839" t="s">
        <v>98</v>
      </c>
      <c r="Z3893" s="840">
        <f t="shared" si="76"/>
        <v>0.98539999999995753</v>
      </c>
    </row>
    <row r="3894" spans="12:26" s="292" customFormat="1" x14ac:dyDescent="0.2">
      <c r="L3894" s="279"/>
      <c r="M3894" s="279"/>
      <c r="N3894" s="279"/>
      <c r="O3894" s="279"/>
      <c r="P3894" s="838"/>
      <c r="Q3894" s="838"/>
      <c r="R3894" s="838"/>
      <c r="S3894" s="838"/>
      <c r="U3894" s="371"/>
      <c r="Y3894" s="839" t="s">
        <v>98</v>
      </c>
      <c r="Z3894" s="840">
        <f t="shared" si="76"/>
        <v>0.98549999999995752</v>
      </c>
    </row>
    <row r="3895" spans="12:26" s="292" customFormat="1" x14ac:dyDescent="0.2">
      <c r="L3895" s="279"/>
      <c r="M3895" s="279"/>
      <c r="N3895" s="279"/>
      <c r="O3895" s="279"/>
      <c r="P3895" s="838"/>
      <c r="Q3895" s="838"/>
      <c r="R3895" s="838"/>
      <c r="S3895" s="838"/>
      <c r="U3895" s="371"/>
      <c r="Y3895" s="839" t="s">
        <v>98</v>
      </c>
      <c r="Z3895" s="840">
        <f t="shared" si="76"/>
        <v>0.98559999999995751</v>
      </c>
    </row>
    <row r="3896" spans="12:26" s="292" customFormat="1" x14ac:dyDescent="0.2">
      <c r="L3896" s="279"/>
      <c r="M3896" s="279"/>
      <c r="N3896" s="279"/>
      <c r="O3896" s="279"/>
      <c r="P3896" s="838"/>
      <c r="Q3896" s="838"/>
      <c r="R3896" s="838"/>
      <c r="S3896" s="838"/>
      <c r="U3896" s="371"/>
      <c r="Y3896" s="839" t="s">
        <v>98</v>
      </c>
      <c r="Z3896" s="840">
        <f t="shared" si="76"/>
        <v>0.9856999999999575</v>
      </c>
    </row>
    <row r="3897" spans="12:26" s="292" customFormat="1" x14ac:dyDescent="0.2">
      <c r="L3897" s="279"/>
      <c r="M3897" s="279"/>
      <c r="N3897" s="279"/>
      <c r="O3897" s="279"/>
      <c r="P3897" s="838"/>
      <c r="Q3897" s="838"/>
      <c r="R3897" s="838"/>
      <c r="S3897" s="838"/>
      <c r="U3897" s="371"/>
      <c r="Y3897" s="839" t="s">
        <v>98</v>
      </c>
      <c r="Z3897" s="840">
        <f t="shared" si="76"/>
        <v>0.98579999999995749</v>
      </c>
    </row>
    <row r="3898" spans="12:26" s="292" customFormat="1" x14ac:dyDescent="0.2">
      <c r="L3898" s="279"/>
      <c r="M3898" s="279"/>
      <c r="N3898" s="279"/>
      <c r="O3898" s="279"/>
      <c r="P3898" s="838"/>
      <c r="Q3898" s="838"/>
      <c r="R3898" s="838"/>
      <c r="S3898" s="838"/>
      <c r="U3898" s="371"/>
      <c r="Y3898" s="839" t="s">
        <v>98</v>
      </c>
      <c r="Z3898" s="840">
        <f t="shared" si="76"/>
        <v>0.98589999999995748</v>
      </c>
    </row>
    <row r="3899" spans="12:26" s="292" customFormat="1" x14ac:dyDescent="0.2">
      <c r="L3899" s="279"/>
      <c r="M3899" s="279"/>
      <c r="N3899" s="279"/>
      <c r="O3899" s="279"/>
      <c r="P3899" s="838"/>
      <c r="Q3899" s="838"/>
      <c r="R3899" s="838"/>
      <c r="S3899" s="838"/>
      <c r="U3899" s="371"/>
      <c r="Y3899" s="839" t="s">
        <v>98</v>
      </c>
      <c r="Z3899" s="840">
        <f t="shared" si="76"/>
        <v>0.98599999999995747</v>
      </c>
    </row>
    <row r="3900" spans="12:26" s="292" customFormat="1" x14ac:dyDescent="0.2">
      <c r="L3900" s="279"/>
      <c r="M3900" s="279"/>
      <c r="N3900" s="279"/>
      <c r="O3900" s="279"/>
      <c r="P3900" s="838"/>
      <c r="Q3900" s="838"/>
      <c r="R3900" s="838"/>
      <c r="S3900" s="838"/>
      <c r="U3900" s="371"/>
      <c r="Y3900" s="839" t="s">
        <v>98</v>
      </c>
      <c r="Z3900" s="840">
        <f t="shared" si="76"/>
        <v>0.98609999999995746</v>
      </c>
    </row>
    <row r="3901" spans="12:26" s="292" customFormat="1" x14ac:dyDescent="0.2">
      <c r="L3901" s="279"/>
      <c r="M3901" s="279"/>
      <c r="N3901" s="279"/>
      <c r="O3901" s="279"/>
      <c r="P3901" s="838"/>
      <c r="Q3901" s="838"/>
      <c r="R3901" s="838"/>
      <c r="S3901" s="838"/>
      <c r="U3901" s="371"/>
      <c r="Y3901" s="839" t="s">
        <v>98</v>
      </c>
      <c r="Z3901" s="840">
        <f t="shared" si="76"/>
        <v>0.98619999999995744</v>
      </c>
    </row>
    <row r="3902" spans="12:26" s="292" customFormat="1" x14ac:dyDescent="0.2">
      <c r="L3902" s="279"/>
      <c r="M3902" s="279"/>
      <c r="N3902" s="279"/>
      <c r="O3902" s="279"/>
      <c r="P3902" s="838"/>
      <c r="Q3902" s="838"/>
      <c r="R3902" s="838"/>
      <c r="S3902" s="838"/>
      <c r="U3902" s="371"/>
      <c r="Y3902" s="839" t="s">
        <v>98</v>
      </c>
      <c r="Z3902" s="840">
        <f t="shared" si="76"/>
        <v>0.98629999999995743</v>
      </c>
    </row>
    <row r="3903" spans="12:26" s="292" customFormat="1" x14ac:dyDescent="0.2">
      <c r="L3903" s="279"/>
      <c r="M3903" s="279"/>
      <c r="N3903" s="279"/>
      <c r="O3903" s="279"/>
      <c r="P3903" s="838"/>
      <c r="Q3903" s="838"/>
      <c r="R3903" s="838"/>
      <c r="S3903" s="838"/>
      <c r="U3903" s="371"/>
      <c r="Y3903" s="839" t="s">
        <v>98</v>
      </c>
      <c r="Z3903" s="840">
        <f t="shared" si="76"/>
        <v>0.98639999999995742</v>
      </c>
    </row>
    <row r="3904" spans="12:26" s="292" customFormat="1" x14ac:dyDescent="0.2">
      <c r="L3904" s="279"/>
      <c r="M3904" s="279"/>
      <c r="N3904" s="279"/>
      <c r="O3904" s="279"/>
      <c r="P3904" s="838"/>
      <c r="Q3904" s="838"/>
      <c r="R3904" s="838"/>
      <c r="S3904" s="838"/>
      <c r="U3904" s="371"/>
      <c r="Y3904" s="839" t="s">
        <v>98</v>
      </c>
      <c r="Z3904" s="840">
        <f t="shared" si="76"/>
        <v>0.98649999999995741</v>
      </c>
    </row>
    <row r="3905" spans="12:26" s="292" customFormat="1" x14ac:dyDescent="0.2">
      <c r="L3905" s="279"/>
      <c r="M3905" s="279"/>
      <c r="N3905" s="279"/>
      <c r="O3905" s="279"/>
      <c r="P3905" s="838"/>
      <c r="Q3905" s="838"/>
      <c r="R3905" s="838"/>
      <c r="S3905" s="838"/>
      <c r="U3905" s="371"/>
      <c r="Y3905" s="839" t="s">
        <v>98</v>
      </c>
      <c r="Z3905" s="840">
        <f t="shared" si="76"/>
        <v>0.9865999999999574</v>
      </c>
    </row>
    <row r="3906" spans="12:26" s="292" customFormat="1" x14ac:dyDescent="0.2">
      <c r="L3906" s="279"/>
      <c r="M3906" s="279"/>
      <c r="N3906" s="279"/>
      <c r="O3906" s="279"/>
      <c r="P3906" s="838"/>
      <c r="Q3906" s="838"/>
      <c r="R3906" s="838"/>
      <c r="S3906" s="838"/>
      <c r="U3906" s="371"/>
      <c r="Y3906" s="839" t="s">
        <v>98</v>
      </c>
      <c r="Z3906" s="840">
        <f t="shared" si="76"/>
        <v>0.98669999999995739</v>
      </c>
    </row>
    <row r="3907" spans="12:26" s="292" customFormat="1" x14ac:dyDescent="0.2">
      <c r="L3907" s="279"/>
      <c r="M3907" s="279"/>
      <c r="N3907" s="279"/>
      <c r="O3907" s="279"/>
      <c r="P3907" s="838"/>
      <c r="Q3907" s="838"/>
      <c r="R3907" s="838"/>
      <c r="S3907" s="838"/>
      <c r="U3907" s="371"/>
      <c r="Y3907" s="839" t="s">
        <v>98</v>
      </c>
      <c r="Z3907" s="840">
        <f t="shared" si="76"/>
        <v>0.98679999999995738</v>
      </c>
    </row>
    <row r="3908" spans="12:26" s="292" customFormat="1" x14ac:dyDescent="0.2">
      <c r="L3908" s="279"/>
      <c r="M3908" s="279"/>
      <c r="N3908" s="279"/>
      <c r="O3908" s="279"/>
      <c r="P3908" s="838"/>
      <c r="Q3908" s="838"/>
      <c r="R3908" s="838"/>
      <c r="S3908" s="838"/>
      <c r="U3908" s="371"/>
      <c r="Y3908" s="839" t="s">
        <v>98</v>
      </c>
      <c r="Z3908" s="840">
        <f t="shared" si="76"/>
        <v>0.98689999999995737</v>
      </c>
    </row>
    <row r="3909" spans="12:26" s="292" customFormat="1" x14ac:dyDescent="0.2">
      <c r="L3909" s="279"/>
      <c r="M3909" s="279"/>
      <c r="N3909" s="279"/>
      <c r="O3909" s="279"/>
      <c r="P3909" s="838"/>
      <c r="Q3909" s="838"/>
      <c r="R3909" s="838"/>
      <c r="S3909" s="838"/>
      <c r="U3909" s="371"/>
      <c r="Y3909" s="839" t="s">
        <v>98</v>
      </c>
      <c r="Z3909" s="840">
        <f t="shared" si="76"/>
        <v>0.98699999999995736</v>
      </c>
    </row>
    <row r="3910" spans="12:26" s="292" customFormat="1" x14ac:dyDescent="0.2">
      <c r="L3910" s="279"/>
      <c r="M3910" s="279"/>
      <c r="N3910" s="279"/>
      <c r="O3910" s="279"/>
      <c r="P3910" s="838"/>
      <c r="Q3910" s="838"/>
      <c r="R3910" s="838"/>
      <c r="S3910" s="838"/>
      <c r="U3910" s="371"/>
      <c r="Y3910" s="839" t="s">
        <v>98</v>
      </c>
      <c r="Z3910" s="840">
        <f t="shared" si="76"/>
        <v>0.98709999999995734</v>
      </c>
    </row>
    <row r="3911" spans="12:26" s="292" customFormat="1" x14ac:dyDescent="0.2">
      <c r="L3911" s="279"/>
      <c r="M3911" s="279"/>
      <c r="N3911" s="279"/>
      <c r="O3911" s="279"/>
      <c r="P3911" s="838"/>
      <c r="Q3911" s="838"/>
      <c r="R3911" s="838"/>
      <c r="S3911" s="838"/>
      <c r="U3911" s="371"/>
      <c r="Y3911" s="839" t="s">
        <v>98</v>
      </c>
      <c r="Z3911" s="840">
        <f t="shared" si="76"/>
        <v>0.98719999999995733</v>
      </c>
    </row>
    <row r="3912" spans="12:26" s="292" customFormat="1" x14ac:dyDescent="0.2">
      <c r="L3912" s="279"/>
      <c r="M3912" s="279"/>
      <c r="N3912" s="279"/>
      <c r="O3912" s="279"/>
      <c r="P3912" s="838"/>
      <c r="Q3912" s="838"/>
      <c r="R3912" s="838"/>
      <c r="S3912" s="838"/>
      <c r="U3912" s="371"/>
      <c r="Y3912" s="839" t="s">
        <v>98</v>
      </c>
      <c r="Z3912" s="840">
        <f t="shared" si="76"/>
        <v>0.98729999999995732</v>
      </c>
    </row>
    <row r="3913" spans="12:26" s="292" customFormat="1" x14ac:dyDescent="0.2">
      <c r="L3913" s="279"/>
      <c r="M3913" s="279"/>
      <c r="N3913" s="279"/>
      <c r="O3913" s="279"/>
      <c r="P3913" s="838"/>
      <c r="Q3913" s="838"/>
      <c r="R3913" s="838"/>
      <c r="S3913" s="838"/>
      <c r="U3913" s="371"/>
      <c r="Y3913" s="839" t="s">
        <v>98</v>
      </c>
      <c r="Z3913" s="840">
        <f t="shared" si="76"/>
        <v>0.98739999999995731</v>
      </c>
    </row>
    <row r="3914" spans="12:26" s="292" customFormat="1" x14ac:dyDescent="0.2">
      <c r="L3914" s="279"/>
      <c r="M3914" s="279"/>
      <c r="N3914" s="279"/>
      <c r="O3914" s="279"/>
      <c r="P3914" s="838"/>
      <c r="Q3914" s="838"/>
      <c r="R3914" s="838"/>
      <c r="S3914" s="838"/>
      <c r="U3914" s="371"/>
      <c r="Y3914" s="839" t="s">
        <v>98</v>
      </c>
      <c r="Z3914" s="840">
        <f t="shared" si="76"/>
        <v>0.9874999999999573</v>
      </c>
    </row>
    <row r="3915" spans="12:26" s="292" customFormat="1" x14ac:dyDescent="0.2">
      <c r="L3915" s="279"/>
      <c r="M3915" s="279"/>
      <c r="N3915" s="279"/>
      <c r="O3915" s="279"/>
      <c r="P3915" s="838"/>
      <c r="Q3915" s="838"/>
      <c r="R3915" s="838"/>
      <c r="S3915" s="838"/>
      <c r="U3915" s="371"/>
      <c r="Y3915" s="839" t="s">
        <v>98</v>
      </c>
      <c r="Z3915" s="840">
        <f t="shared" si="76"/>
        <v>0.98759999999995729</v>
      </c>
    </row>
    <row r="3916" spans="12:26" s="292" customFormat="1" x14ac:dyDescent="0.2">
      <c r="L3916" s="279"/>
      <c r="M3916" s="279"/>
      <c r="N3916" s="279"/>
      <c r="O3916" s="279"/>
      <c r="P3916" s="838"/>
      <c r="Q3916" s="838"/>
      <c r="R3916" s="838"/>
      <c r="S3916" s="838"/>
      <c r="U3916" s="371"/>
      <c r="Y3916" s="839" t="s">
        <v>98</v>
      </c>
      <c r="Z3916" s="840">
        <f t="shared" si="76"/>
        <v>0.98769999999995728</v>
      </c>
    </row>
    <row r="3917" spans="12:26" s="292" customFormat="1" x14ac:dyDescent="0.2">
      <c r="L3917" s="279"/>
      <c r="M3917" s="279"/>
      <c r="N3917" s="279"/>
      <c r="O3917" s="279"/>
      <c r="P3917" s="838"/>
      <c r="Q3917" s="838"/>
      <c r="R3917" s="838"/>
      <c r="S3917" s="838"/>
      <c r="U3917" s="371"/>
      <c r="Y3917" s="839" t="s">
        <v>98</v>
      </c>
      <c r="Z3917" s="840">
        <f t="shared" si="76"/>
        <v>0.98779999999995727</v>
      </c>
    </row>
    <row r="3918" spans="12:26" s="292" customFormat="1" x14ac:dyDescent="0.2">
      <c r="L3918" s="279"/>
      <c r="M3918" s="279"/>
      <c r="N3918" s="279"/>
      <c r="O3918" s="279"/>
      <c r="P3918" s="838"/>
      <c r="Q3918" s="838"/>
      <c r="R3918" s="838"/>
      <c r="S3918" s="838"/>
      <c r="U3918" s="371"/>
      <c r="Y3918" s="839" t="s">
        <v>98</v>
      </c>
      <c r="Z3918" s="840">
        <f t="shared" si="76"/>
        <v>0.98789999999995726</v>
      </c>
    </row>
    <row r="3919" spans="12:26" s="292" customFormat="1" x14ac:dyDescent="0.2">
      <c r="L3919" s="279"/>
      <c r="M3919" s="279"/>
      <c r="N3919" s="279"/>
      <c r="O3919" s="279"/>
      <c r="P3919" s="838"/>
      <c r="Q3919" s="838"/>
      <c r="R3919" s="838"/>
      <c r="S3919" s="838"/>
      <c r="U3919" s="371"/>
      <c r="Y3919" s="839" t="s">
        <v>98</v>
      </c>
      <c r="Z3919" s="840">
        <f t="shared" si="76"/>
        <v>0.98799999999995725</v>
      </c>
    </row>
    <row r="3920" spans="12:26" s="292" customFormat="1" x14ac:dyDescent="0.2">
      <c r="L3920" s="279"/>
      <c r="M3920" s="279"/>
      <c r="N3920" s="279"/>
      <c r="O3920" s="279"/>
      <c r="P3920" s="838"/>
      <c r="Q3920" s="838"/>
      <c r="R3920" s="838"/>
      <c r="S3920" s="838"/>
      <c r="U3920" s="371"/>
      <c r="Y3920" s="839" t="s">
        <v>98</v>
      </c>
      <c r="Z3920" s="840">
        <f t="shared" si="76"/>
        <v>0.98809999999995723</v>
      </c>
    </row>
    <row r="3921" spans="12:26" s="292" customFormat="1" x14ac:dyDescent="0.2">
      <c r="L3921" s="279"/>
      <c r="M3921" s="279"/>
      <c r="N3921" s="279"/>
      <c r="O3921" s="279"/>
      <c r="P3921" s="838"/>
      <c r="Q3921" s="838"/>
      <c r="R3921" s="838"/>
      <c r="S3921" s="838"/>
      <c r="U3921" s="371"/>
      <c r="Y3921" s="839" t="s">
        <v>98</v>
      </c>
      <c r="Z3921" s="840">
        <f t="shared" si="76"/>
        <v>0.98819999999995722</v>
      </c>
    </row>
    <row r="3922" spans="12:26" s="292" customFormat="1" x14ac:dyDescent="0.2">
      <c r="L3922" s="279"/>
      <c r="M3922" s="279"/>
      <c r="N3922" s="279"/>
      <c r="O3922" s="279"/>
      <c r="P3922" s="838"/>
      <c r="Q3922" s="838"/>
      <c r="R3922" s="838"/>
      <c r="S3922" s="838"/>
      <c r="U3922" s="371"/>
      <c r="Y3922" s="839" t="s">
        <v>98</v>
      </c>
      <c r="Z3922" s="840">
        <f t="shared" si="76"/>
        <v>0.98829999999995721</v>
      </c>
    </row>
    <row r="3923" spans="12:26" s="292" customFormat="1" x14ac:dyDescent="0.2">
      <c r="L3923" s="279"/>
      <c r="M3923" s="279"/>
      <c r="N3923" s="279"/>
      <c r="O3923" s="279"/>
      <c r="P3923" s="838"/>
      <c r="Q3923" s="838"/>
      <c r="R3923" s="838"/>
      <c r="S3923" s="838"/>
      <c r="U3923" s="371"/>
      <c r="Y3923" s="839" t="s">
        <v>98</v>
      </c>
      <c r="Z3923" s="840">
        <f t="shared" si="76"/>
        <v>0.9883999999999572</v>
      </c>
    </row>
    <row r="3924" spans="12:26" s="292" customFormat="1" x14ac:dyDescent="0.2">
      <c r="L3924" s="279"/>
      <c r="M3924" s="279"/>
      <c r="N3924" s="279"/>
      <c r="O3924" s="279"/>
      <c r="P3924" s="838"/>
      <c r="Q3924" s="838"/>
      <c r="R3924" s="838"/>
      <c r="S3924" s="838"/>
      <c r="U3924" s="371"/>
      <c r="Y3924" s="839" t="s">
        <v>98</v>
      </c>
      <c r="Z3924" s="840">
        <f t="shared" si="76"/>
        <v>0.98849999999995719</v>
      </c>
    </row>
    <row r="3925" spans="12:26" s="292" customFormat="1" x14ac:dyDescent="0.2">
      <c r="L3925" s="279"/>
      <c r="M3925" s="279"/>
      <c r="N3925" s="279"/>
      <c r="O3925" s="279"/>
      <c r="P3925" s="838"/>
      <c r="Q3925" s="838"/>
      <c r="R3925" s="838"/>
      <c r="S3925" s="838"/>
      <c r="U3925" s="371"/>
      <c r="Y3925" s="839" t="s">
        <v>98</v>
      </c>
      <c r="Z3925" s="840">
        <f t="shared" si="76"/>
        <v>0.98859999999995718</v>
      </c>
    </row>
    <row r="3926" spans="12:26" s="292" customFormat="1" x14ac:dyDescent="0.2">
      <c r="L3926" s="279"/>
      <c r="M3926" s="279"/>
      <c r="N3926" s="279"/>
      <c r="O3926" s="279"/>
      <c r="P3926" s="838"/>
      <c r="Q3926" s="838"/>
      <c r="R3926" s="838"/>
      <c r="S3926" s="838"/>
      <c r="U3926" s="371"/>
      <c r="Y3926" s="839" t="s">
        <v>98</v>
      </c>
      <c r="Z3926" s="840">
        <f t="shared" si="76"/>
        <v>0.98869999999995717</v>
      </c>
    </row>
    <row r="3927" spans="12:26" s="292" customFormat="1" x14ac:dyDescent="0.2">
      <c r="L3927" s="279"/>
      <c r="M3927" s="279"/>
      <c r="N3927" s="279"/>
      <c r="O3927" s="279"/>
      <c r="P3927" s="838"/>
      <c r="Q3927" s="838"/>
      <c r="R3927" s="838"/>
      <c r="S3927" s="838"/>
      <c r="U3927" s="371"/>
      <c r="Y3927" s="839" t="s">
        <v>98</v>
      </c>
      <c r="Z3927" s="840">
        <f t="shared" si="76"/>
        <v>0.98879999999995716</v>
      </c>
    </row>
    <row r="3928" spans="12:26" s="292" customFormat="1" x14ac:dyDescent="0.2">
      <c r="L3928" s="279"/>
      <c r="M3928" s="279"/>
      <c r="N3928" s="279"/>
      <c r="O3928" s="279"/>
      <c r="P3928" s="838"/>
      <c r="Q3928" s="838"/>
      <c r="R3928" s="838"/>
      <c r="S3928" s="838"/>
      <c r="U3928" s="371"/>
      <c r="Y3928" s="839" t="s">
        <v>98</v>
      </c>
      <c r="Z3928" s="840">
        <f t="shared" si="76"/>
        <v>0.98889999999995715</v>
      </c>
    </row>
    <row r="3929" spans="12:26" s="292" customFormat="1" x14ac:dyDescent="0.2">
      <c r="L3929" s="279"/>
      <c r="M3929" s="279"/>
      <c r="N3929" s="279"/>
      <c r="O3929" s="279"/>
      <c r="P3929" s="838"/>
      <c r="Q3929" s="838"/>
      <c r="R3929" s="838"/>
      <c r="S3929" s="838"/>
      <c r="U3929" s="371"/>
      <c r="Y3929" s="839" t="s">
        <v>98</v>
      </c>
      <c r="Z3929" s="840">
        <f t="shared" si="76"/>
        <v>0.98899999999995714</v>
      </c>
    </row>
    <row r="3930" spans="12:26" s="292" customFormat="1" x14ac:dyDescent="0.2">
      <c r="L3930" s="279"/>
      <c r="M3930" s="279"/>
      <c r="N3930" s="279"/>
      <c r="O3930" s="279"/>
      <c r="P3930" s="838"/>
      <c r="Q3930" s="838"/>
      <c r="R3930" s="838"/>
      <c r="S3930" s="838"/>
      <c r="U3930" s="371"/>
      <c r="Y3930" s="839" t="s">
        <v>98</v>
      </c>
      <c r="Z3930" s="840">
        <f t="shared" si="76"/>
        <v>0.98909999999995712</v>
      </c>
    </row>
    <row r="3931" spans="12:26" s="292" customFormat="1" x14ac:dyDescent="0.2">
      <c r="L3931" s="279"/>
      <c r="M3931" s="279"/>
      <c r="N3931" s="279"/>
      <c r="O3931" s="279"/>
      <c r="P3931" s="838"/>
      <c r="Q3931" s="838"/>
      <c r="R3931" s="838"/>
      <c r="S3931" s="838"/>
      <c r="U3931" s="371"/>
      <c r="Y3931" s="839" t="s">
        <v>98</v>
      </c>
      <c r="Z3931" s="840">
        <f t="shared" si="76"/>
        <v>0.98919999999995711</v>
      </c>
    </row>
    <row r="3932" spans="12:26" s="292" customFormat="1" x14ac:dyDescent="0.2">
      <c r="L3932" s="279"/>
      <c r="M3932" s="279"/>
      <c r="N3932" s="279"/>
      <c r="O3932" s="279"/>
      <c r="P3932" s="838"/>
      <c r="Q3932" s="838"/>
      <c r="R3932" s="838"/>
      <c r="S3932" s="838"/>
      <c r="U3932" s="371"/>
      <c r="Y3932" s="839" t="s">
        <v>98</v>
      </c>
      <c r="Z3932" s="840">
        <f t="shared" si="76"/>
        <v>0.9892999999999571</v>
      </c>
    </row>
    <row r="3933" spans="12:26" s="292" customFormat="1" x14ac:dyDescent="0.2">
      <c r="L3933" s="279"/>
      <c r="M3933" s="279"/>
      <c r="N3933" s="279"/>
      <c r="O3933" s="279"/>
      <c r="P3933" s="838"/>
      <c r="Q3933" s="838"/>
      <c r="R3933" s="838"/>
      <c r="S3933" s="838"/>
      <c r="U3933" s="371"/>
      <c r="Y3933" s="839" t="s">
        <v>98</v>
      </c>
      <c r="Z3933" s="840">
        <f t="shared" si="76"/>
        <v>0.98939999999995709</v>
      </c>
    </row>
    <row r="3934" spans="12:26" s="292" customFormat="1" x14ac:dyDescent="0.2">
      <c r="L3934" s="279"/>
      <c r="M3934" s="279"/>
      <c r="N3934" s="279"/>
      <c r="O3934" s="279"/>
      <c r="P3934" s="838"/>
      <c r="Q3934" s="838"/>
      <c r="R3934" s="838"/>
      <c r="S3934" s="838"/>
      <c r="U3934" s="371"/>
      <c r="Y3934" s="839" t="s">
        <v>98</v>
      </c>
      <c r="Z3934" s="840">
        <f t="shared" si="76"/>
        <v>0.98949999999995708</v>
      </c>
    </row>
    <row r="3935" spans="12:26" s="292" customFormat="1" x14ac:dyDescent="0.2">
      <c r="L3935" s="279"/>
      <c r="M3935" s="279"/>
      <c r="N3935" s="279"/>
      <c r="O3935" s="279"/>
      <c r="P3935" s="838"/>
      <c r="Q3935" s="838"/>
      <c r="R3935" s="838"/>
      <c r="S3935" s="838"/>
      <c r="U3935" s="371"/>
      <c r="Y3935" s="839" t="s">
        <v>98</v>
      </c>
      <c r="Z3935" s="840">
        <f t="shared" si="76"/>
        <v>0.98959999999995707</v>
      </c>
    </row>
    <row r="3936" spans="12:26" s="292" customFormat="1" x14ac:dyDescent="0.2">
      <c r="L3936" s="279"/>
      <c r="M3936" s="279"/>
      <c r="N3936" s="279"/>
      <c r="O3936" s="279"/>
      <c r="P3936" s="838"/>
      <c r="Q3936" s="838"/>
      <c r="R3936" s="838"/>
      <c r="S3936" s="838"/>
      <c r="U3936" s="371"/>
      <c r="Y3936" s="839" t="s">
        <v>98</v>
      </c>
      <c r="Z3936" s="840">
        <f t="shared" si="76"/>
        <v>0.98969999999995706</v>
      </c>
    </row>
    <row r="3937" spans="12:26" s="292" customFormat="1" x14ac:dyDescent="0.2">
      <c r="L3937" s="279"/>
      <c r="M3937" s="279"/>
      <c r="N3937" s="279"/>
      <c r="O3937" s="279"/>
      <c r="P3937" s="838"/>
      <c r="Q3937" s="838"/>
      <c r="R3937" s="838"/>
      <c r="S3937" s="838"/>
      <c r="U3937" s="371"/>
      <c r="Y3937" s="839" t="s">
        <v>98</v>
      </c>
      <c r="Z3937" s="840">
        <f t="shared" si="76"/>
        <v>0.98979999999995705</v>
      </c>
    </row>
    <row r="3938" spans="12:26" s="292" customFormat="1" x14ac:dyDescent="0.2">
      <c r="L3938" s="279"/>
      <c r="M3938" s="279"/>
      <c r="N3938" s="279"/>
      <c r="O3938" s="279"/>
      <c r="P3938" s="838"/>
      <c r="Q3938" s="838"/>
      <c r="R3938" s="838"/>
      <c r="S3938" s="838"/>
      <c r="U3938" s="371"/>
      <c r="Y3938" s="839" t="s">
        <v>98</v>
      </c>
      <c r="Z3938" s="840">
        <f t="shared" si="76"/>
        <v>0.98989999999995704</v>
      </c>
    </row>
    <row r="3939" spans="12:26" s="292" customFormat="1" x14ac:dyDescent="0.2">
      <c r="L3939" s="279"/>
      <c r="M3939" s="279"/>
      <c r="N3939" s="279"/>
      <c r="O3939" s="279"/>
      <c r="P3939" s="838"/>
      <c r="Q3939" s="838"/>
      <c r="R3939" s="838"/>
      <c r="S3939" s="838"/>
      <c r="U3939" s="371"/>
      <c r="Y3939" s="839" t="s">
        <v>98</v>
      </c>
      <c r="Z3939" s="840">
        <f t="shared" si="76"/>
        <v>0.98999999999995703</v>
      </c>
    </row>
    <row r="3940" spans="12:26" s="292" customFormat="1" x14ac:dyDescent="0.2">
      <c r="L3940" s="279"/>
      <c r="M3940" s="279"/>
      <c r="N3940" s="279"/>
      <c r="O3940" s="279"/>
      <c r="P3940" s="838"/>
      <c r="Q3940" s="838"/>
      <c r="R3940" s="838"/>
      <c r="S3940" s="838"/>
      <c r="U3940" s="371"/>
      <c r="Y3940" s="839" t="s">
        <v>98</v>
      </c>
      <c r="Z3940" s="840">
        <f t="shared" si="76"/>
        <v>0.99009999999995701</v>
      </c>
    </row>
    <row r="3941" spans="12:26" s="292" customFormat="1" x14ac:dyDescent="0.2">
      <c r="L3941" s="279"/>
      <c r="M3941" s="279"/>
      <c r="N3941" s="279"/>
      <c r="O3941" s="279"/>
      <c r="P3941" s="838"/>
      <c r="Q3941" s="838"/>
      <c r="R3941" s="838"/>
      <c r="S3941" s="838"/>
      <c r="U3941" s="371"/>
      <c r="Y3941" s="839" t="s">
        <v>98</v>
      </c>
      <c r="Z3941" s="840">
        <f t="shared" si="76"/>
        <v>0.990199999999957</v>
      </c>
    </row>
    <row r="3942" spans="12:26" s="292" customFormat="1" x14ac:dyDescent="0.2">
      <c r="L3942" s="279"/>
      <c r="M3942" s="279"/>
      <c r="N3942" s="279"/>
      <c r="O3942" s="279"/>
      <c r="P3942" s="838"/>
      <c r="Q3942" s="838"/>
      <c r="R3942" s="838"/>
      <c r="S3942" s="838"/>
      <c r="U3942" s="371"/>
      <c r="Y3942" s="839" t="s">
        <v>98</v>
      </c>
      <c r="Z3942" s="840">
        <f t="shared" si="76"/>
        <v>0.99029999999995699</v>
      </c>
    </row>
    <row r="3943" spans="12:26" s="292" customFormat="1" x14ac:dyDescent="0.2">
      <c r="L3943" s="279"/>
      <c r="M3943" s="279"/>
      <c r="N3943" s="279"/>
      <c r="O3943" s="279"/>
      <c r="P3943" s="838"/>
      <c r="Q3943" s="838"/>
      <c r="R3943" s="838"/>
      <c r="S3943" s="838"/>
      <c r="U3943" s="371"/>
      <c r="Y3943" s="839" t="s">
        <v>98</v>
      </c>
      <c r="Z3943" s="840">
        <f t="shared" si="76"/>
        <v>0.99039999999995698</v>
      </c>
    </row>
    <row r="3944" spans="12:26" s="292" customFormat="1" x14ac:dyDescent="0.2">
      <c r="L3944" s="279"/>
      <c r="M3944" s="279"/>
      <c r="N3944" s="279"/>
      <c r="O3944" s="279"/>
      <c r="P3944" s="838"/>
      <c r="Q3944" s="838"/>
      <c r="R3944" s="838"/>
      <c r="S3944" s="838"/>
      <c r="U3944" s="371"/>
      <c r="Y3944" s="839" t="s">
        <v>98</v>
      </c>
      <c r="Z3944" s="840">
        <f t="shared" si="76"/>
        <v>0.99049999999995697</v>
      </c>
    </row>
    <row r="3945" spans="12:26" s="292" customFormat="1" x14ac:dyDescent="0.2">
      <c r="L3945" s="279"/>
      <c r="M3945" s="279"/>
      <c r="N3945" s="279"/>
      <c r="O3945" s="279"/>
      <c r="P3945" s="838"/>
      <c r="Q3945" s="838"/>
      <c r="R3945" s="838"/>
      <c r="S3945" s="838"/>
      <c r="U3945" s="371"/>
      <c r="Y3945" s="839" t="s">
        <v>98</v>
      </c>
      <c r="Z3945" s="840">
        <f t="shared" ref="Z3945:Z4008" si="77">SUM(Z3944+0.01%)</f>
        <v>0.99059999999995696</v>
      </c>
    </row>
    <row r="3946" spans="12:26" s="292" customFormat="1" x14ac:dyDescent="0.2">
      <c r="L3946" s="279"/>
      <c r="M3946" s="279"/>
      <c r="N3946" s="279"/>
      <c r="O3946" s="279"/>
      <c r="P3946" s="838"/>
      <c r="Q3946" s="838"/>
      <c r="R3946" s="838"/>
      <c r="S3946" s="838"/>
      <c r="U3946" s="371"/>
      <c r="Y3946" s="839" t="s">
        <v>98</v>
      </c>
      <c r="Z3946" s="840">
        <f t="shared" si="77"/>
        <v>0.99069999999995695</v>
      </c>
    </row>
    <row r="3947" spans="12:26" s="292" customFormat="1" x14ac:dyDescent="0.2">
      <c r="L3947" s="279"/>
      <c r="M3947" s="279"/>
      <c r="N3947" s="279"/>
      <c r="O3947" s="279"/>
      <c r="P3947" s="838"/>
      <c r="Q3947" s="838"/>
      <c r="R3947" s="838"/>
      <c r="S3947" s="838"/>
      <c r="U3947" s="371"/>
      <c r="Y3947" s="839" t="s">
        <v>98</v>
      </c>
      <c r="Z3947" s="840">
        <f t="shared" si="77"/>
        <v>0.99079999999995694</v>
      </c>
    </row>
    <row r="3948" spans="12:26" s="292" customFormat="1" x14ac:dyDescent="0.2">
      <c r="L3948" s="279"/>
      <c r="M3948" s="279"/>
      <c r="N3948" s="279"/>
      <c r="O3948" s="279"/>
      <c r="P3948" s="838"/>
      <c r="Q3948" s="838"/>
      <c r="R3948" s="838"/>
      <c r="S3948" s="838"/>
      <c r="U3948" s="371"/>
      <c r="Y3948" s="839" t="s">
        <v>98</v>
      </c>
      <c r="Z3948" s="840">
        <f t="shared" si="77"/>
        <v>0.99089999999995693</v>
      </c>
    </row>
    <row r="3949" spans="12:26" s="292" customFormat="1" x14ac:dyDescent="0.2">
      <c r="L3949" s="279"/>
      <c r="M3949" s="279"/>
      <c r="N3949" s="279"/>
      <c r="O3949" s="279"/>
      <c r="P3949" s="838"/>
      <c r="Q3949" s="838"/>
      <c r="R3949" s="838"/>
      <c r="S3949" s="838"/>
      <c r="U3949" s="371"/>
      <c r="Y3949" s="839" t="s">
        <v>98</v>
      </c>
      <c r="Z3949" s="840">
        <f t="shared" si="77"/>
        <v>0.99099999999995692</v>
      </c>
    </row>
    <row r="3950" spans="12:26" s="292" customFormat="1" x14ac:dyDescent="0.2">
      <c r="L3950" s="279"/>
      <c r="M3950" s="279"/>
      <c r="N3950" s="279"/>
      <c r="O3950" s="279"/>
      <c r="P3950" s="838"/>
      <c r="Q3950" s="838"/>
      <c r="R3950" s="838"/>
      <c r="S3950" s="838"/>
      <c r="U3950" s="371"/>
      <c r="Y3950" s="839" t="s">
        <v>98</v>
      </c>
      <c r="Z3950" s="840">
        <f t="shared" si="77"/>
        <v>0.9910999999999569</v>
      </c>
    </row>
    <row r="3951" spans="12:26" s="292" customFormat="1" x14ac:dyDescent="0.2">
      <c r="L3951" s="279"/>
      <c r="M3951" s="279"/>
      <c r="N3951" s="279"/>
      <c r="O3951" s="279"/>
      <c r="P3951" s="838"/>
      <c r="Q3951" s="838"/>
      <c r="R3951" s="838"/>
      <c r="S3951" s="838"/>
      <c r="U3951" s="371"/>
      <c r="Y3951" s="839" t="s">
        <v>98</v>
      </c>
      <c r="Z3951" s="840">
        <f t="shared" si="77"/>
        <v>0.99119999999995689</v>
      </c>
    </row>
    <row r="3952" spans="12:26" s="292" customFormat="1" x14ac:dyDescent="0.2">
      <c r="L3952" s="279"/>
      <c r="M3952" s="279"/>
      <c r="N3952" s="279"/>
      <c r="O3952" s="279"/>
      <c r="P3952" s="838"/>
      <c r="Q3952" s="838"/>
      <c r="R3952" s="838"/>
      <c r="S3952" s="838"/>
      <c r="U3952" s="371"/>
      <c r="Y3952" s="839" t="s">
        <v>98</v>
      </c>
      <c r="Z3952" s="840">
        <f t="shared" si="77"/>
        <v>0.99129999999995688</v>
      </c>
    </row>
    <row r="3953" spans="12:26" s="292" customFormat="1" x14ac:dyDescent="0.2">
      <c r="L3953" s="279"/>
      <c r="M3953" s="279"/>
      <c r="N3953" s="279"/>
      <c r="O3953" s="279"/>
      <c r="P3953" s="838"/>
      <c r="Q3953" s="838"/>
      <c r="R3953" s="838"/>
      <c r="S3953" s="838"/>
      <c r="U3953" s="371"/>
      <c r="Y3953" s="839" t="s">
        <v>98</v>
      </c>
      <c r="Z3953" s="840">
        <f t="shared" si="77"/>
        <v>0.99139999999995687</v>
      </c>
    </row>
    <row r="3954" spans="12:26" s="292" customFormat="1" x14ac:dyDescent="0.2">
      <c r="L3954" s="279"/>
      <c r="M3954" s="279"/>
      <c r="N3954" s="279"/>
      <c r="O3954" s="279"/>
      <c r="P3954" s="838"/>
      <c r="Q3954" s="838"/>
      <c r="R3954" s="838"/>
      <c r="S3954" s="838"/>
      <c r="U3954" s="371"/>
      <c r="Y3954" s="839" t="s">
        <v>98</v>
      </c>
      <c r="Z3954" s="840">
        <f t="shared" si="77"/>
        <v>0.99149999999995686</v>
      </c>
    </row>
    <row r="3955" spans="12:26" s="292" customFormat="1" x14ac:dyDescent="0.2">
      <c r="L3955" s="279"/>
      <c r="M3955" s="279"/>
      <c r="N3955" s="279"/>
      <c r="O3955" s="279"/>
      <c r="P3955" s="838"/>
      <c r="Q3955" s="838"/>
      <c r="R3955" s="838"/>
      <c r="S3955" s="838"/>
      <c r="U3955" s="371"/>
      <c r="Y3955" s="839" t="s">
        <v>98</v>
      </c>
      <c r="Z3955" s="840">
        <f t="shared" si="77"/>
        <v>0.99159999999995685</v>
      </c>
    </row>
    <row r="3956" spans="12:26" s="292" customFormat="1" x14ac:dyDescent="0.2">
      <c r="L3956" s="279"/>
      <c r="M3956" s="279"/>
      <c r="N3956" s="279"/>
      <c r="O3956" s="279"/>
      <c r="P3956" s="838"/>
      <c r="Q3956" s="838"/>
      <c r="R3956" s="838"/>
      <c r="S3956" s="838"/>
      <c r="U3956" s="371"/>
      <c r="Y3956" s="839" t="s">
        <v>98</v>
      </c>
      <c r="Z3956" s="840">
        <f t="shared" si="77"/>
        <v>0.99169999999995684</v>
      </c>
    </row>
    <row r="3957" spans="12:26" s="292" customFormat="1" x14ac:dyDescent="0.2">
      <c r="L3957" s="279"/>
      <c r="M3957" s="279"/>
      <c r="N3957" s="279"/>
      <c r="O3957" s="279"/>
      <c r="P3957" s="838"/>
      <c r="Q3957" s="838"/>
      <c r="R3957" s="838"/>
      <c r="S3957" s="838"/>
      <c r="U3957" s="371"/>
      <c r="Y3957" s="839" t="s">
        <v>98</v>
      </c>
      <c r="Z3957" s="840">
        <f t="shared" si="77"/>
        <v>0.99179999999995683</v>
      </c>
    </row>
    <row r="3958" spans="12:26" s="292" customFormat="1" x14ac:dyDescent="0.2">
      <c r="L3958" s="279"/>
      <c r="M3958" s="279"/>
      <c r="N3958" s="279"/>
      <c r="O3958" s="279"/>
      <c r="P3958" s="838"/>
      <c r="Q3958" s="838"/>
      <c r="R3958" s="838"/>
      <c r="S3958" s="838"/>
      <c r="U3958" s="371"/>
      <c r="Y3958" s="839" t="s">
        <v>98</v>
      </c>
      <c r="Z3958" s="840">
        <f t="shared" si="77"/>
        <v>0.99189999999995682</v>
      </c>
    </row>
    <row r="3959" spans="12:26" s="292" customFormat="1" x14ac:dyDescent="0.2">
      <c r="L3959" s="279"/>
      <c r="M3959" s="279"/>
      <c r="N3959" s="279"/>
      <c r="O3959" s="279"/>
      <c r="P3959" s="838"/>
      <c r="Q3959" s="838"/>
      <c r="R3959" s="838"/>
      <c r="S3959" s="838"/>
      <c r="U3959" s="371"/>
      <c r="Y3959" s="839" t="s">
        <v>98</v>
      </c>
      <c r="Z3959" s="840">
        <f t="shared" si="77"/>
        <v>0.99199999999995681</v>
      </c>
    </row>
    <row r="3960" spans="12:26" s="292" customFormat="1" x14ac:dyDescent="0.2">
      <c r="L3960" s="279"/>
      <c r="M3960" s="279"/>
      <c r="N3960" s="279"/>
      <c r="O3960" s="279"/>
      <c r="P3960" s="838"/>
      <c r="Q3960" s="838"/>
      <c r="R3960" s="838"/>
      <c r="S3960" s="838"/>
      <c r="U3960" s="371"/>
      <c r="Y3960" s="839" t="s">
        <v>98</v>
      </c>
      <c r="Z3960" s="840">
        <f t="shared" si="77"/>
        <v>0.99209999999995679</v>
      </c>
    </row>
    <row r="3961" spans="12:26" s="292" customFormat="1" x14ac:dyDescent="0.2">
      <c r="L3961" s="279"/>
      <c r="M3961" s="279"/>
      <c r="N3961" s="279"/>
      <c r="O3961" s="279"/>
      <c r="P3961" s="838"/>
      <c r="Q3961" s="838"/>
      <c r="R3961" s="838"/>
      <c r="S3961" s="838"/>
      <c r="U3961" s="371"/>
      <c r="Y3961" s="839" t="s">
        <v>98</v>
      </c>
      <c r="Z3961" s="840">
        <f t="shared" si="77"/>
        <v>0.99219999999995678</v>
      </c>
    </row>
    <row r="3962" spans="12:26" s="292" customFormat="1" x14ac:dyDescent="0.2">
      <c r="L3962" s="279"/>
      <c r="M3962" s="279"/>
      <c r="N3962" s="279"/>
      <c r="O3962" s="279"/>
      <c r="P3962" s="838"/>
      <c r="Q3962" s="838"/>
      <c r="R3962" s="838"/>
      <c r="S3962" s="838"/>
      <c r="U3962" s="371"/>
      <c r="Y3962" s="839" t="s">
        <v>98</v>
      </c>
      <c r="Z3962" s="840">
        <f t="shared" si="77"/>
        <v>0.99229999999995677</v>
      </c>
    </row>
    <row r="3963" spans="12:26" s="292" customFormat="1" x14ac:dyDescent="0.2">
      <c r="L3963" s="279"/>
      <c r="M3963" s="279"/>
      <c r="N3963" s="279"/>
      <c r="O3963" s="279"/>
      <c r="P3963" s="838"/>
      <c r="Q3963" s="838"/>
      <c r="R3963" s="838"/>
      <c r="S3963" s="838"/>
      <c r="U3963" s="371"/>
      <c r="Y3963" s="839" t="s">
        <v>98</v>
      </c>
      <c r="Z3963" s="840">
        <f t="shared" si="77"/>
        <v>0.99239999999995676</v>
      </c>
    </row>
    <row r="3964" spans="12:26" s="292" customFormat="1" x14ac:dyDescent="0.2">
      <c r="L3964" s="279"/>
      <c r="M3964" s="279"/>
      <c r="N3964" s="279"/>
      <c r="O3964" s="279"/>
      <c r="P3964" s="838"/>
      <c r="Q3964" s="838"/>
      <c r="R3964" s="838"/>
      <c r="S3964" s="838"/>
      <c r="U3964" s="371"/>
      <c r="Y3964" s="839" t="s">
        <v>98</v>
      </c>
      <c r="Z3964" s="840">
        <f t="shared" si="77"/>
        <v>0.99249999999995675</v>
      </c>
    </row>
    <row r="3965" spans="12:26" s="292" customFormat="1" x14ac:dyDescent="0.2">
      <c r="L3965" s="279"/>
      <c r="M3965" s="279"/>
      <c r="N3965" s="279"/>
      <c r="O3965" s="279"/>
      <c r="P3965" s="838"/>
      <c r="Q3965" s="838"/>
      <c r="R3965" s="838"/>
      <c r="S3965" s="838"/>
      <c r="U3965" s="371"/>
      <c r="Y3965" s="839" t="s">
        <v>98</v>
      </c>
      <c r="Z3965" s="840">
        <f t="shared" si="77"/>
        <v>0.99259999999995674</v>
      </c>
    </row>
    <row r="3966" spans="12:26" s="292" customFormat="1" x14ac:dyDescent="0.2">
      <c r="L3966" s="279"/>
      <c r="M3966" s="279"/>
      <c r="N3966" s="279"/>
      <c r="O3966" s="279"/>
      <c r="P3966" s="838"/>
      <c r="Q3966" s="838"/>
      <c r="R3966" s="838"/>
      <c r="S3966" s="838"/>
      <c r="U3966" s="371"/>
      <c r="Y3966" s="839" t="s">
        <v>98</v>
      </c>
      <c r="Z3966" s="840">
        <f t="shared" si="77"/>
        <v>0.99269999999995673</v>
      </c>
    </row>
    <row r="3967" spans="12:26" s="292" customFormat="1" x14ac:dyDescent="0.2">
      <c r="L3967" s="279"/>
      <c r="M3967" s="279"/>
      <c r="N3967" s="279"/>
      <c r="O3967" s="279"/>
      <c r="P3967" s="838"/>
      <c r="Q3967" s="838"/>
      <c r="R3967" s="838"/>
      <c r="S3967" s="838"/>
      <c r="U3967" s="371"/>
      <c r="Y3967" s="839" t="s">
        <v>98</v>
      </c>
      <c r="Z3967" s="840">
        <f t="shared" si="77"/>
        <v>0.99279999999995672</v>
      </c>
    </row>
    <row r="3968" spans="12:26" s="292" customFormat="1" x14ac:dyDescent="0.2">
      <c r="L3968" s="279"/>
      <c r="M3968" s="279"/>
      <c r="N3968" s="279"/>
      <c r="O3968" s="279"/>
      <c r="P3968" s="838"/>
      <c r="Q3968" s="838"/>
      <c r="R3968" s="838"/>
      <c r="S3968" s="838"/>
      <c r="U3968" s="371"/>
      <c r="Y3968" s="839" t="s">
        <v>98</v>
      </c>
      <c r="Z3968" s="840">
        <f t="shared" si="77"/>
        <v>0.99289999999995671</v>
      </c>
    </row>
    <row r="3969" spans="12:26" s="292" customFormat="1" x14ac:dyDescent="0.2">
      <c r="L3969" s="279"/>
      <c r="M3969" s="279"/>
      <c r="N3969" s="279"/>
      <c r="O3969" s="279"/>
      <c r="P3969" s="838"/>
      <c r="Q3969" s="838"/>
      <c r="R3969" s="838"/>
      <c r="S3969" s="838"/>
      <c r="U3969" s="371"/>
      <c r="Y3969" s="839" t="s">
        <v>98</v>
      </c>
      <c r="Z3969" s="840">
        <f t="shared" si="77"/>
        <v>0.9929999999999567</v>
      </c>
    </row>
    <row r="3970" spans="12:26" s="292" customFormat="1" x14ac:dyDescent="0.2">
      <c r="L3970" s="279"/>
      <c r="M3970" s="279"/>
      <c r="N3970" s="279"/>
      <c r="O3970" s="279"/>
      <c r="P3970" s="838"/>
      <c r="Q3970" s="838"/>
      <c r="R3970" s="838"/>
      <c r="S3970" s="838"/>
      <c r="U3970" s="371"/>
      <c r="Y3970" s="839" t="s">
        <v>98</v>
      </c>
      <c r="Z3970" s="840">
        <f t="shared" si="77"/>
        <v>0.99309999999995668</v>
      </c>
    </row>
    <row r="3971" spans="12:26" s="292" customFormat="1" x14ac:dyDescent="0.2">
      <c r="L3971" s="279"/>
      <c r="M3971" s="279"/>
      <c r="N3971" s="279"/>
      <c r="O3971" s="279"/>
      <c r="P3971" s="838"/>
      <c r="Q3971" s="838"/>
      <c r="R3971" s="838"/>
      <c r="S3971" s="838"/>
      <c r="U3971" s="371"/>
      <c r="Y3971" s="839" t="s">
        <v>98</v>
      </c>
      <c r="Z3971" s="840">
        <f t="shared" si="77"/>
        <v>0.99319999999995667</v>
      </c>
    </row>
    <row r="3972" spans="12:26" s="292" customFormat="1" x14ac:dyDescent="0.2">
      <c r="L3972" s="279"/>
      <c r="M3972" s="279"/>
      <c r="N3972" s="279"/>
      <c r="O3972" s="279"/>
      <c r="P3972" s="838"/>
      <c r="Q3972" s="838"/>
      <c r="R3972" s="838"/>
      <c r="S3972" s="838"/>
      <c r="U3972" s="371"/>
      <c r="Y3972" s="839" t="s">
        <v>98</v>
      </c>
      <c r="Z3972" s="840">
        <f t="shared" si="77"/>
        <v>0.99329999999995666</v>
      </c>
    </row>
    <row r="3973" spans="12:26" s="292" customFormat="1" x14ac:dyDescent="0.2">
      <c r="L3973" s="279"/>
      <c r="M3973" s="279"/>
      <c r="N3973" s="279"/>
      <c r="O3973" s="279"/>
      <c r="P3973" s="838"/>
      <c r="Q3973" s="838"/>
      <c r="R3973" s="838"/>
      <c r="S3973" s="838"/>
      <c r="U3973" s="371"/>
      <c r="Y3973" s="839" t="s">
        <v>98</v>
      </c>
      <c r="Z3973" s="840">
        <f t="shared" si="77"/>
        <v>0.99339999999995665</v>
      </c>
    </row>
    <row r="3974" spans="12:26" s="292" customFormat="1" x14ac:dyDescent="0.2">
      <c r="L3974" s="279"/>
      <c r="M3974" s="279"/>
      <c r="N3974" s="279"/>
      <c r="O3974" s="279"/>
      <c r="P3974" s="838"/>
      <c r="Q3974" s="838"/>
      <c r="R3974" s="838"/>
      <c r="S3974" s="838"/>
      <c r="U3974" s="371"/>
      <c r="Y3974" s="839" t="s">
        <v>98</v>
      </c>
      <c r="Z3974" s="840">
        <f t="shared" si="77"/>
        <v>0.99349999999995664</v>
      </c>
    </row>
    <row r="3975" spans="12:26" s="292" customFormat="1" x14ac:dyDescent="0.2">
      <c r="L3975" s="279"/>
      <c r="M3975" s="279"/>
      <c r="N3975" s="279"/>
      <c r="O3975" s="279"/>
      <c r="P3975" s="838"/>
      <c r="Q3975" s="838"/>
      <c r="R3975" s="838"/>
      <c r="S3975" s="838"/>
      <c r="U3975" s="371"/>
      <c r="Y3975" s="839" t="s">
        <v>98</v>
      </c>
      <c r="Z3975" s="840">
        <f t="shared" si="77"/>
        <v>0.99359999999995663</v>
      </c>
    </row>
    <row r="3976" spans="12:26" s="292" customFormat="1" x14ac:dyDescent="0.2">
      <c r="L3976" s="279"/>
      <c r="M3976" s="279"/>
      <c r="N3976" s="279"/>
      <c r="O3976" s="279"/>
      <c r="P3976" s="838"/>
      <c r="Q3976" s="838"/>
      <c r="R3976" s="838"/>
      <c r="S3976" s="838"/>
      <c r="U3976" s="371"/>
      <c r="Y3976" s="839" t="s">
        <v>98</v>
      </c>
      <c r="Z3976" s="840">
        <f t="shared" si="77"/>
        <v>0.99369999999995662</v>
      </c>
    </row>
    <row r="3977" spans="12:26" s="292" customFormat="1" x14ac:dyDescent="0.2">
      <c r="L3977" s="279"/>
      <c r="M3977" s="279"/>
      <c r="N3977" s="279"/>
      <c r="O3977" s="279"/>
      <c r="P3977" s="838"/>
      <c r="Q3977" s="838"/>
      <c r="R3977" s="838"/>
      <c r="S3977" s="838"/>
      <c r="U3977" s="371"/>
      <c r="Y3977" s="839" t="s">
        <v>98</v>
      </c>
      <c r="Z3977" s="840">
        <f t="shared" si="77"/>
        <v>0.99379999999995661</v>
      </c>
    </row>
    <row r="3978" spans="12:26" s="292" customFormat="1" x14ac:dyDescent="0.2">
      <c r="L3978" s="279"/>
      <c r="M3978" s="279"/>
      <c r="N3978" s="279"/>
      <c r="O3978" s="279"/>
      <c r="P3978" s="838"/>
      <c r="Q3978" s="838"/>
      <c r="R3978" s="838"/>
      <c r="S3978" s="838"/>
      <c r="U3978" s="371"/>
      <c r="Y3978" s="839" t="s">
        <v>98</v>
      </c>
      <c r="Z3978" s="840">
        <f t="shared" si="77"/>
        <v>0.9938999999999566</v>
      </c>
    </row>
    <row r="3979" spans="12:26" s="292" customFormat="1" x14ac:dyDescent="0.2">
      <c r="L3979" s="279"/>
      <c r="M3979" s="279"/>
      <c r="N3979" s="279"/>
      <c r="O3979" s="279"/>
      <c r="P3979" s="838"/>
      <c r="Q3979" s="838"/>
      <c r="R3979" s="838"/>
      <c r="S3979" s="838"/>
      <c r="U3979" s="371"/>
      <c r="Y3979" s="839" t="s">
        <v>98</v>
      </c>
      <c r="Z3979" s="840">
        <f t="shared" si="77"/>
        <v>0.99399999999995658</v>
      </c>
    </row>
    <row r="3980" spans="12:26" s="292" customFormat="1" x14ac:dyDescent="0.2">
      <c r="L3980" s="279"/>
      <c r="M3980" s="279"/>
      <c r="N3980" s="279"/>
      <c r="O3980" s="279"/>
      <c r="P3980" s="838"/>
      <c r="Q3980" s="838"/>
      <c r="R3980" s="838"/>
      <c r="S3980" s="838"/>
      <c r="U3980" s="371"/>
      <c r="Y3980" s="839" t="s">
        <v>98</v>
      </c>
      <c r="Z3980" s="840">
        <f t="shared" si="77"/>
        <v>0.99409999999995657</v>
      </c>
    </row>
    <row r="3981" spans="12:26" s="292" customFormat="1" x14ac:dyDescent="0.2">
      <c r="L3981" s="279"/>
      <c r="M3981" s="279"/>
      <c r="N3981" s="279"/>
      <c r="O3981" s="279"/>
      <c r="P3981" s="838"/>
      <c r="Q3981" s="838"/>
      <c r="R3981" s="838"/>
      <c r="S3981" s="838"/>
      <c r="U3981" s="371"/>
      <c r="Y3981" s="839" t="s">
        <v>98</v>
      </c>
      <c r="Z3981" s="840">
        <f t="shared" si="77"/>
        <v>0.99419999999995656</v>
      </c>
    </row>
    <row r="3982" spans="12:26" s="292" customFormat="1" x14ac:dyDescent="0.2">
      <c r="L3982" s="279"/>
      <c r="M3982" s="279"/>
      <c r="N3982" s="279"/>
      <c r="O3982" s="279"/>
      <c r="P3982" s="838"/>
      <c r="Q3982" s="838"/>
      <c r="R3982" s="838"/>
      <c r="S3982" s="838"/>
      <c r="U3982" s="371"/>
      <c r="Y3982" s="839" t="s">
        <v>98</v>
      </c>
      <c r="Z3982" s="840">
        <f t="shared" si="77"/>
        <v>0.99429999999995655</v>
      </c>
    </row>
    <row r="3983" spans="12:26" s="292" customFormat="1" x14ac:dyDescent="0.2">
      <c r="L3983" s="279"/>
      <c r="M3983" s="279"/>
      <c r="N3983" s="279"/>
      <c r="O3983" s="279"/>
      <c r="P3983" s="838"/>
      <c r="Q3983" s="838"/>
      <c r="R3983" s="838"/>
      <c r="S3983" s="838"/>
      <c r="U3983" s="371"/>
      <c r="Y3983" s="839" t="s">
        <v>98</v>
      </c>
      <c r="Z3983" s="840">
        <f t="shared" si="77"/>
        <v>0.99439999999995654</v>
      </c>
    </row>
    <row r="3984" spans="12:26" s="292" customFormat="1" x14ac:dyDescent="0.2">
      <c r="L3984" s="279"/>
      <c r="M3984" s="279"/>
      <c r="N3984" s="279"/>
      <c r="O3984" s="279"/>
      <c r="P3984" s="838"/>
      <c r="Q3984" s="838"/>
      <c r="R3984" s="838"/>
      <c r="S3984" s="838"/>
      <c r="U3984" s="371"/>
      <c r="Y3984" s="839" t="s">
        <v>98</v>
      </c>
      <c r="Z3984" s="840">
        <f t="shared" si="77"/>
        <v>0.99449999999995653</v>
      </c>
    </row>
    <row r="3985" spans="12:26" s="292" customFormat="1" x14ac:dyDescent="0.2">
      <c r="L3985" s="279"/>
      <c r="M3985" s="279"/>
      <c r="N3985" s="279"/>
      <c r="O3985" s="279"/>
      <c r="P3985" s="838"/>
      <c r="Q3985" s="838"/>
      <c r="R3985" s="838"/>
      <c r="S3985" s="838"/>
      <c r="U3985" s="371"/>
      <c r="Y3985" s="839" t="s">
        <v>98</v>
      </c>
      <c r="Z3985" s="840">
        <f t="shared" si="77"/>
        <v>0.99459999999995652</v>
      </c>
    </row>
    <row r="3986" spans="12:26" s="292" customFormat="1" x14ac:dyDescent="0.2">
      <c r="L3986" s="279"/>
      <c r="M3986" s="279"/>
      <c r="N3986" s="279"/>
      <c r="O3986" s="279"/>
      <c r="P3986" s="838"/>
      <c r="Q3986" s="838"/>
      <c r="R3986" s="838"/>
      <c r="S3986" s="838"/>
      <c r="U3986" s="371"/>
      <c r="Y3986" s="839" t="s">
        <v>98</v>
      </c>
      <c r="Z3986" s="840">
        <f t="shared" si="77"/>
        <v>0.99469999999995651</v>
      </c>
    </row>
    <row r="3987" spans="12:26" s="292" customFormat="1" x14ac:dyDescent="0.2">
      <c r="L3987" s="279"/>
      <c r="M3987" s="279"/>
      <c r="N3987" s="279"/>
      <c r="O3987" s="279"/>
      <c r="P3987" s="838"/>
      <c r="Q3987" s="838"/>
      <c r="R3987" s="838"/>
      <c r="S3987" s="838"/>
      <c r="U3987" s="371"/>
      <c r="Y3987" s="839" t="s">
        <v>98</v>
      </c>
      <c r="Z3987" s="840">
        <f t="shared" si="77"/>
        <v>0.9947999999999565</v>
      </c>
    </row>
    <row r="3988" spans="12:26" s="292" customFormat="1" x14ac:dyDescent="0.2">
      <c r="L3988" s="279"/>
      <c r="M3988" s="279"/>
      <c r="N3988" s="279"/>
      <c r="O3988" s="279"/>
      <c r="P3988" s="838"/>
      <c r="Q3988" s="838"/>
      <c r="R3988" s="838"/>
      <c r="S3988" s="838"/>
      <c r="U3988" s="371"/>
      <c r="Y3988" s="839" t="s">
        <v>98</v>
      </c>
      <c r="Z3988" s="840">
        <f t="shared" si="77"/>
        <v>0.99489999999995649</v>
      </c>
    </row>
    <row r="3989" spans="12:26" s="292" customFormat="1" x14ac:dyDescent="0.2">
      <c r="L3989" s="279"/>
      <c r="M3989" s="279"/>
      <c r="N3989" s="279"/>
      <c r="O3989" s="279"/>
      <c r="P3989" s="838"/>
      <c r="Q3989" s="838"/>
      <c r="R3989" s="838"/>
      <c r="S3989" s="838"/>
      <c r="U3989" s="371"/>
      <c r="Y3989" s="839" t="s">
        <v>98</v>
      </c>
      <c r="Z3989" s="840">
        <f t="shared" si="77"/>
        <v>0.99499999999995647</v>
      </c>
    </row>
    <row r="3990" spans="12:26" s="292" customFormat="1" x14ac:dyDescent="0.2">
      <c r="L3990" s="279"/>
      <c r="M3990" s="279"/>
      <c r="N3990" s="279"/>
      <c r="O3990" s="279"/>
      <c r="P3990" s="838"/>
      <c r="Q3990" s="838"/>
      <c r="R3990" s="838"/>
      <c r="S3990" s="838"/>
      <c r="U3990" s="371"/>
      <c r="Y3990" s="839" t="s">
        <v>98</v>
      </c>
      <c r="Z3990" s="840">
        <f t="shared" si="77"/>
        <v>0.99509999999995646</v>
      </c>
    </row>
    <row r="3991" spans="12:26" s="292" customFormat="1" x14ac:dyDescent="0.2">
      <c r="L3991" s="279"/>
      <c r="M3991" s="279"/>
      <c r="N3991" s="279"/>
      <c r="O3991" s="279"/>
      <c r="P3991" s="838"/>
      <c r="Q3991" s="838"/>
      <c r="R3991" s="838"/>
      <c r="S3991" s="838"/>
      <c r="U3991" s="371"/>
      <c r="Y3991" s="839" t="s">
        <v>98</v>
      </c>
      <c r="Z3991" s="840">
        <f t="shared" si="77"/>
        <v>0.99519999999995645</v>
      </c>
    </row>
    <row r="3992" spans="12:26" s="292" customFormat="1" x14ac:dyDescent="0.2">
      <c r="L3992" s="279"/>
      <c r="M3992" s="279"/>
      <c r="N3992" s="279"/>
      <c r="O3992" s="279"/>
      <c r="P3992" s="838"/>
      <c r="Q3992" s="838"/>
      <c r="R3992" s="838"/>
      <c r="S3992" s="838"/>
      <c r="U3992" s="371"/>
      <c r="Y3992" s="839" t="s">
        <v>98</v>
      </c>
      <c r="Z3992" s="840">
        <f t="shared" si="77"/>
        <v>0.99529999999995644</v>
      </c>
    </row>
    <row r="3993" spans="12:26" s="292" customFormat="1" x14ac:dyDescent="0.2">
      <c r="L3993" s="279"/>
      <c r="M3993" s="279"/>
      <c r="N3993" s="279"/>
      <c r="O3993" s="279"/>
      <c r="P3993" s="838"/>
      <c r="Q3993" s="838"/>
      <c r="R3993" s="838"/>
      <c r="S3993" s="838"/>
      <c r="U3993" s="371"/>
      <c r="Y3993" s="839" t="s">
        <v>98</v>
      </c>
      <c r="Z3993" s="840">
        <f t="shared" si="77"/>
        <v>0.99539999999995643</v>
      </c>
    </row>
    <row r="3994" spans="12:26" s="292" customFormat="1" x14ac:dyDescent="0.2">
      <c r="L3994" s="279"/>
      <c r="M3994" s="279"/>
      <c r="N3994" s="279"/>
      <c r="O3994" s="279"/>
      <c r="P3994" s="838"/>
      <c r="Q3994" s="838"/>
      <c r="R3994" s="838"/>
      <c r="S3994" s="838"/>
      <c r="U3994" s="371"/>
      <c r="Y3994" s="839" t="s">
        <v>98</v>
      </c>
      <c r="Z3994" s="840">
        <f t="shared" si="77"/>
        <v>0.99549999999995642</v>
      </c>
    </row>
    <row r="3995" spans="12:26" s="292" customFormat="1" x14ac:dyDescent="0.2">
      <c r="L3995" s="279"/>
      <c r="M3995" s="279"/>
      <c r="N3995" s="279"/>
      <c r="O3995" s="279"/>
      <c r="P3995" s="838"/>
      <c r="Q3995" s="838"/>
      <c r="R3995" s="838"/>
      <c r="S3995" s="838"/>
      <c r="U3995" s="371"/>
      <c r="Y3995" s="839" t="s">
        <v>98</v>
      </c>
      <c r="Z3995" s="840">
        <f t="shared" si="77"/>
        <v>0.99559999999995641</v>
      </c>
    </row>
    <row r="3996" spans="12:26" s="292" customFormat="1" x14ac:dyDescent="0.2">
      <c r="L3996" s="279"/>
      <c r="M3996" s="279"/>
      <c r="N3996" s="279"/>
      <c r="O3996" s="279"/>
      <c r="P3996" s="838"/>
      <c r="Q3996" s="838"/>
      <c r="R3996" s="838"/>
      <c r="S3996" s="838"/>
      <c r="U3996" s="371"/>
      <c r="Y3996" s="839" t="s">
        <v>98</v>
      </c>
      <c r="Z3996" s="840">
        <f t="shared" si="77"/>
        <v>0.9956999999999564</v>
      </c>
    </row>
    <row r="3997" spans="12:26" s="292" customFormat="1" x14ac:dyDescent="0.2">
      <c r="L3997" s="279"/>
      <c r="M3997" s="279"/>
      <c r="N3997" s="279"/>
      <c r="O3997" s="279"/>
      <c r="P3997" s="838"/>
      <c r="Q3997" s="838"/>
      <c r="R3997" s="838"/>
      <c r="S3997" s="838"/>
      <c r="U3997" s="371"/>
      <c r="Y3997" s="839" t="s">
        <v>98</v>
      </c>
      <c r="Z3997" s="840">
        <f t="shared" si="77"/>
        <v>0.99579999999995639</v>
      </c>
    </row>
    <row r="3998" spans="12:26" s="292" customFormat="1" x14ac:dyDescent="0.2">
      <c r="L3998" s="279"/>
      <c r="M3998" s="279"/>
      <c r="N3998" s="279"/>
      <c r="O3998" s="279"/>
      <c r="P3998" s="838"/>
      <c r="Q3998" s="838"/>
      <c r="R3998" s="838"/>
      <c r="S3998" s="838"/>
      <c r="U3998" s="371"/>
      <c r="Y3998" s="839" t="s">
        <v>98</v>
      </c>
      <c r="Z3998" s="840">
        <f t="shared" si="77"/>
        <v>0.99589999999995638</v>
      </c>
    </row>
    <row r="3999" spans="12:26" s="292" customFormat="1" x14ac:dyDescent="0.2">
      <c r="L3999" s="279"/>
      <c r="M3999" s="279"/>
      <c r="N3999" s="279"/>
      <c r="O3999" s="279"/>
      <c r="P3999" s="838"/>
      <c r="Q3999" s="838"/>
      <c r="R3999" s="838"/>
      <c r="S3999" s="838"/>
      <c r="U3999" s="371"/>
      <c r="Y3999" s="839" t="s">
        <v>98</v>
      </c>
      <c r="Z3999" s="840">
        <f t="shared" si="77"/>
        <v>0.99599999999995636</v>
      </c>
    </row>
    <row r="4000" spans="12:26" s="292" customFormat="1" x14ac:dyDescent="0.2">
      <c r="L4000" s="279"/>
      <c r="M4000" s="279"/>
      <c r="N4000" s="279"/>
      <c r="O4000" s="279"/>
      <c r="P4000" s="838"/>
      <c r="Q4000" s="838"/>
      <c r="R4000" s="838"/>
      <c r="S4000" s="838"/>
      <c r="U4000" s="371"/>
      <c r="Y4000" s="839" t="s">
        <v>98</v>
      </c>
      <c r="Z4000" s="840">
        <f t="shared" si="77"/>
        <v>0.99609999999995635</v>
      </c>
    </row>
    <row r="4001" spans="12:26" s="292" customFormat="1" x14ac:dyDescent="0.2">
      <c r="L4001" s="279"/>
      <c r="M4001" s="279"/>
      <c r="N4001" s="279"/>
      <c r="O4001" s="279"/>
      <c r="P4001" s="838"/>
      <c r="Q4001" s="838"/>
      <c r="R4001" s="838"/>
      <c r="S4001" s="838"/>
      <c r="U4001" s="371"/>
      <c r="Y4001" s="839" t="s">
        <v>98</v>
      </c>
      <c r="Z4001" s="840">
        <f t="shared" si="77"/>
        <v>0.99619999999995634</v>
      </c>
    </row>
    <row r="4002" spans="12:26" s="292" customFormat="1" x14ac:dyDescent="0.2">
      <c r="L4002" s="279"/>
      <c r="M4002" s="279"/>
      <c r="N4002" s="279"/>
      <c r="O4002" s="279"/>
      <c r="P4002" s="838"/>
      <c r="Q4002" s="838"/>
      <c r="R4002" s="838"/>
      <c r="S4002" s="838"/>
      <c r="U4002" s="371"/>
      <c r="Y4002" s="839" t="s">
        <v>98</v>
      </c>
      <c r="Z4002" s="840">
        <f t="shared" si="77"/>
        <v>0.99629999999995633</v>
      </c>
    </row>
    <row r="4003" spans="12:26" s="292" customFormat="1" x14ac:dyDescent="0.2">
      <c r="L4003" s="279"/>
      <c r="M4003" s="279"/>
      <c r="N4003" s="279"/>
      <c r="O4003" s="279"/>
      <c r="P4003" s="838"/>
      <c r="Q4003" s="838"/>
      <c r="R4003" s="838"/>
      <c r="S4003" s="838"/>
      <c r="U4003" s="371"/>
      <c r="Y4003" s="839" t="s">
        <v>98</v>
      </c>
      <c r="Z4003" s="840">
        <f t="shared" si="77"/>
        <v>0.99639999999995632</v>
      </c>
    </row>
    <row r="4004" spans="12:26" s="292" customFormat="1" x14ac:dyDescent="0.2">
      <c r="L4004" s="279"/>
      <c r="M4004" s="279"/>
      <c r="N4004" s="279"/>
      <c r="O4004" s="279"/>
      <c r="P4004" s="838"/>
      <c r="Q4004" s="838"/>
      <c r="R4004" s="838"/>
      <c r="S4004" s="838"/>
      <c r="U4004" s="371"/>
      <c r="Y4004" s="839" t="s">
        <v>98</v>
      </c>
      <c r="Z4004" s="840">
        <f t="shared" si="77"/>
        <v>0.99649999999995631</v>
      </c>
    </row>
    <row r="4005" spans="12:26" s="292" customFormat="1" x14ac:dyDescent="0.2">
      <c r="L4005" s="279"/>
      <c r="M4005" s="279"/>
      <c r="N4005" s="279"/>
      <c r="O4005" s="279"/>
      <c r="P4005" s="838"/>
      <c r="Q4005" s="838"/>
      <c r="R4005" s="838"/>
      <c r="S4005" s="838"/>
      <c r="U4005" s="371"/>
      <c r="Y4005" s="839" t="s">
        <v>98</v>
      </c>
      <c r="Z4005" s="840">
        <f t="shared" si="77"/>
        <v>0.9965999999999563</v>
      </c>
    </row>
    <row r="4006" spans="12:26" s="292" customFormat="1" x14ac:dyDescent="0.2">
      <c r="L4006" s="279"/>
      <c r="M4006" s="279"/>
      <c r="N4006" s="279"/>
      <c r="O4006" s="279"/>
      <c r="P4006" s="838"/>
      <c r="Q4006" s="838"/>
      <c r="R4006" s="838"/>
      <c r="S4006" s="838"/>
      <c r="U4006" s="371"/>
      <c r="Y4006" s="839" t="s">
        <v>98</v>
      </c>
      <c r="Z4006" s="840">
        <f t="shared" si="77"/>
        <v>0.99669999999995629</v>
      </c>
    </row>
    <row r="4007" spans="12:26" s="292" customFormat="1" x14ac:dyDescent="0.2">
      <c r="L4007" s="279"/>
      <c r="M4007" s="279"/>
      <c r="N4007" s="279"/>
      <c r="O4007" s="279"/>
      <c r="P4007" s="838"/>
      <c r="Q4007" s="838"/>
      <c r="R4007" s="838"/>
      <c r="S4007" s="838"/>
      <c r="U4007" s="371"/>
      <c r="Y4007" s="839" t="s">
        <v>98</v>
      </c>
      <c r="Z4007" s="840">
        <f t="shared" si="77"/>
        <v>0.99679999999995628</v>
      </c>
    </row>
    <row r="4008" spans="12:26" s="292" customFormat="1" x14ac:dyDescent="0.2">
      <c r="L4008" s="279"/>
      <c r="M4008" s="279"/>
      <c r="N4008" s="279"/>
      <c r="O4008" s="279"/>
      <c r="P4008" s="838"/>
      <c r="Q4008" s="838"/>
      <c r="R4008" s="838"/>
      <c r="S4008" s="838"/>
      <c r="U4008" s="371"/>
      <c r="Y4008" s="839" t="s">
        <v>98</v>
      </c>
      <c r="Z4008" s="840">
        <f t="shared" si="77"/>
        <v>0.99689999999995627</v>
      </c>
    </row>
    <row r="4009" spans="12:26" s="292" customFormat="1" x14ac:dyDescent="0.2">
      <c r="L4009" s="279"/>
      <c r="M4009" s="279"/>
      <c r="N4009" s="279"/>
      <c r="O4009" s="279"/>
      <c r="P4009" s="838"/>
      <c r="Q4009" s="838"/>
      <c r="R4009" s="838"/>
      <c r="S4009" s="838"/>
      <c r="U4009" s="371"/>
      <c r="Y4009" s="839" t="s">
        <v>98</v>
      </c>
      <c r="Z4009" s="840">
        <f t="shared" ref="Z4009:Z4039" si="78">SUM(Z4008+0.01%)</f>
        <v>0.99699999999995625</v>
      </c>
    </row>
    <row r="4010" spans="12:26" s="292" customFormat="1" x14ac:dyDescent="0.2">
      <c r="L4010" s="279"/>
      <c r="M4010" s="279"/>
      <c r="N4010" s="279"/>
      <c r="O4010" s="279"/>
      <c r="P4010" s="838"/>
      <c r="Q4010" s="838"/>
      <c r="R4010" s="838"/>
      <c r="S4010" s="838"/>
      <c r="U4010" s="371"/>
      <c r="Y4010" s="839" t="s">
        <v>98</v>
      </c>
      <c r="Z4010" s="840">
        <f t="shared" si="78"/>
        <v>0.99709999999995624</v>
      </c>
    </row>
    <row r="4011" spans="12:26" s="292" customFormat="1" x14ac:dyDescent="0.2">
      <c r="L4011" s="279"/>
      <c r="M4011" s="279"/>
      <c r="N4011" s="279"/>
      <c r="O4011" s="279"/>
      <c r="P4011" s="838"/>
      <c r="Q4011" s="838"/>
      <c r="R4011" s="838"/>
      <c r="S4011" s="838"/>
      <c r="U4011" s="371"/>
      <c r="Y4011" s="839" t="s">
        <v>98</v>
      </c>
      <c r="Z4011" s="840">
        <f t="shared" si="78"/>
        <v>0.99719999999995623</v>
      </c>
    </row>
    <row r="4012" spans="12:26" s="292" customFormat="1" x14ac:dyDescent="0.2">
      <c r="L4012" s="279"/>
      <c r="M4012" s="279"/>
      <c r="N4012" s="279"/>
      <c r="O4012" s="279"/>
      <c r="P4012" s="838"/>
      <c r="Q4012" s="838"/>
      <c r="R4012" s="838"/>
      <c r="S4012" s="838"/>
      <c r="U4012" s="371"/>
      <c r="Y4012" s="839" t="s">
        <v>98</v>
      </c>
      <c r="Z4012" s="840">
        <f t="shared" si="78"/>
        <v>0.99729999999995622</v>
      </c>
    </row>
    <row r="4013" spans="12:26" s="292" customFormat="1" x14ac:dyDescent="0.2">
      <c r="L4013" s="279"/>
      <c r="M4013" s="279"/>
      <c r="N4013" s="279"/>
      <c r="O4013" s="279"/>
      <c r="P4013" s="838"/>
      <c r="Q4013" s="838"/>
      <c r="R4013" s="838"/>
      <c r="S4013" s="838"/>
      <c r="U4013" s="371"/>
      <c r="Y4013" s="839" t="s">
        <v>98</v>
      </c>
      <c r="Z4013" s="840">
        <f t="shared" si="78"/>
        <v>0.99739999999995621</v>
      </c>
    </row>
    <row r="4014" spans="12:26" s="292" customFormat="1" x14ac:dyDescent="0.2">
      <c r="L4014" s="279"/>
      <c r="M4014" s="279"/>
      <c r="N4014" s="279"/>
      <c r="O4014" s="279"/>
      <c r="P4014" s="838"/>
      <c r="Q4014" s="838"/>
      <c r="R4014" s="838"/>
      <c r="S4014" s="838"/>
      <c r="U4014" s="371"/>
      <c r="Y4014" s="839" t="s">
        <v>98</v>
      </c>
      <c r="Z4014" s="840">
        <f t="shared" si="78"/>
        <v>0.9974999999999562</v>
      </c>
    </row>
    <row r="4015" spans="12:26" s="292" customFormat="1" x14ac:dyDescent="0.2">
      <c r="L4015" s="279"/>
      <c r="M4015" s="279"/>
      <c r="N4015" s="279"/>
      <c r="O4015" s="279"/>
      <c r="P4015" s="838"/>
      <c r="Q4015" s="838"/>
      <c r="R4015" s="838"/>
      <c r="S4015" s="838"/>
      <c r="U4015" s="371"/>
      <c r="Y4015" s="839" t="s">
        <v>98</v>
      </c>
      <c r="Z4015" s="840">
        <f t="shared" si="78"/>
        <v>0.99759999999995619</v>
      </c>
    </row>
    <row r="4016" spans="12:26" s="292" customFormat="1" x14ac:dyDescent="0.2">
      <c r="L4016" s="279"/>
      <c r="M4016" s="279"/>
      <c r="N4016" s="279"/>
      <c r="O4016" s="279"/>
      <c r="P4016" s="838"/>
      <c r="Q4016" s="838"/>
      <c r="R4016" s="838"/>
      <c r="S4016" s="838"/>
      <c r="U4016" s="371"/>
      <c r="Y4016" s="839" t="s">
        <v>98</v>
      </c>
      <c r="Z4016" s="840">
        <f t="shared" si="78"/>
        <v>0.99769999999995618</v>
      </c>
    </row>
    <row r="4017" spans="12:26" s="292" customFormat="1" x14ac:dyDescent="0.2">
      <c r="L4017" s="279"/>
      <c r="M4017" s="279"/>
      <c r="N4017" s="279"/>
      <c r="O4017" s="279"/>
      <c r="P4017" s="838"/>
      <c r="Q4017" s="838"/>
      <c r="R4017" s="838"/>
      <c r="S4017" s="838"/>
      <c r="U4017" s="371"/>
      <c r="Y4017" s="839" t="s">
        <v>98</v>
      </c>
      <c r="Z4017" s="840">
        <f t="shared" si="78"/>
        <v>0.99779999999995617</v>
      </c>
    </row>
    <row r="4018" spans="12:26" s="292" customFormat="1" x14ac:dyDescent="0.2">
      <c r="L4018" s="279"/>
      <c r="M4018" s="279"/>
      <c r="N4018" s="279"/>
      <c r="O4018" s="279"/>
      <c r="P4018" s="838"/>
      <c r="Q4018" s="838"/>
      <c r="R4018" s="838"/>
      <c r="S4018" s="838"/>
      <c r="U4018" s="371"/>
      <c r="Y4018" s="839" t="s">
        <v>98</v>
      </c>
      <c r="Z4018" s="840">
        <f t="shared" si="78"/>
        <v>0.99789999999995616</v>
      </c>
    </row>
    <row r="4019" spans="12:26" s="292" customFormat="1" x14ac:dyDescent="0.2">
      <c r="L4019" s="279"/>
      <c r="M4019" s="279"/>
      <c r="N4019" s="279"/>
      <c r="O4019" s="279"/>
      <c r="P4019" s="838"/>
      <c r="Q4019" s="838"/>
      <c r="R4019" s="838"/>
      <c r="S4019" s="838"/>
      <c r="U4019" s="371"/>
      <c r="Y4019" s="839" t="s">
        <v>98</v>
      </c>
      <c r="Z4019" s="840">
        <f t="shared" si="78"/>
        <v>0.99799999999995614</v>
      </c>
    </row>
    <row r="4020" spans="12:26" s="292" customFormat="1" x14ac:dyDescent="0.2">
      <c r="L4020" s="279"/>
      <c r="M4020" s="279"/>
      <c r="N4020" s="279"/>
      <c r="O4020" s="279"/>
      <c r="P4020" s="838"/>
      <c r="Q4020" s="838"/>
      <c r="R4020" s="838"/>
      <c r="S4020" s="838"/>
      <c r="U4020" s="371"/>
      <c r="Y4020" s="839" t="s">
        <v>98</v>
      </c>
      <c r="Z4020" s="840">
        <f t="shared" si="78"/>
        <v>0.99809999999995613</v>
      </c>
    </row>
    <row r="4021" spans="12:26" s="292" customFormat="1" x14ac:dyDescent="0.2">
      <c r="L4021" s="279"/>
      <c r="M4021" s="279"/>
      <c r="N4021" s="279"/>
      <c r="O4021" s="279"/>
      <c r="P4021" s="838"/>
      <c r="Q4021" s="838"/>
      <c r="R4021" s="838"/>
      <c r="S4021" s="838"/>
      <c r="U4021" s="371"/>
      <c r="Y4021" s="839" t="s">
        <v>98</v>
      </c>
      <c r="Z4021" s="840">
        <f t="shared" si="78"/>
        <v>0.99819999999995612</v>
      </c>
    </row>
    <row r="4022" spans="12:26" s="292" customFormat="1" x14ac:dyDescent="0.2">
      <c r="L4022" s="279"/>
      <c r="M4022" s="279"/>
      <c r="N4022" s="279"/>
      <c r="O4022" s="279"/>
      <c r="P4022" s="838"/>
      <c r="Q4022" s="838"/>
      <c r="R4022" s="838"/>
      <c r="S4022" s="838"/>
      <c r="U4022" s="371"/>
      <c r="Y4022" s="839" t="s">
        <v>98</v>
      </c>
      <c r="Z4022" s="840">
        <f t="shared" si="78"/>
        <v>0.99829999999995611</v>
      </c>
    </row>
    <row r="4023" spans="12:26" s="292" customFormat="1" x14ac:dyDescent="0.2">
      <c r="L4023" s="279"/>
      <c r="M4023" s="279"/>
      <c r="N4023" s="279"/>
      <c r="O4023" s="279"/>
      <c r="P4023" s="838"/>
      <c r="Q4023" s="838"/>
      <c r="R4023" s="838"/>
      <c r="S4023" s="838"/>
      <c r="U4023" s="371"/>
      <c r="Y4023" s="839" t="s">
        <v>98</v>
      </c>
      <c r="Z4023" s="840">
        <f t="shared" si="78"/>
        <v>0.9983999999999561</v>
      </c>
    </row>
    <row r="4024" spans="12:26" s="292" customFormat="1" x14ac:dyDescent="0.2">
      <c r="L4024" s="279"/>
      <c r="M4024" s="279"/>
      <c r="N4024" s="279"/>
      <c r="O4024" s="279"/>
      <c r="P4024" s="838"/>
      <c r="Q4024" s="838"/>
      <c r="R4024" s="838"/>
      <c r="S4024" s="838"/>
      <c r="U4024" s="371"/>
      <c r="Y4024" s="839" t="s">
        <v>98</v>
      </c>
      <c r="Z4024" s="840">
        <f t="shared" si="78"/>
        <v>0.99849999999995609</v>
      </c>
    </row>
    <row r="4025" spans="12:26" s="292" customFormat="1" x14ac:dyDescent="0.2">
      <c r="L4025" s="279"/>
      <c r="M4025" s="279"/>
      <c r="N4025" s="279"/>
      <c r="O4025" s="279"/>
      <c r="P4025" s="838"/>
      <c r="Q4025" s="838"/>
      <c r="R4025" s="838"/>
      <c r="S4025" s="838"/>
      <c r="U4025" s="371"/>
      <c r="Y4025" s="839" t="s">
        <v>98</v>
      </c>
      <c r="Z4025" s="840">
        <f t="shared" si="78"/>
        <v>0.99859999999995608</v>
      </c>
    </row>
    <row r="4026" spans="12:26" s="292" customFormat="1" x14ac:dyDescent="0.2">
      <c r="L4026" s="279"/>
      <c r="M4026" s="279"/>
      <c r="N4026" s="279"/>
      <c r="O4026" s="279"/>
      <c r="P4026" s="838"/>
      <c r="Q4026" s="838"/>
      <c r="R4026" s="838"/>
      <c r="S4026" s="838"/>
      <c r="U4026" s="371"/>
      <c r="Y4026" s="839" t="s">
        <v>98</v>
      </c>
      <c r="Z4026" s="840">
        <f t="shared" si="78"/>
        <v>0.99869999999995607</v>
      </c>
    </row>
    <row r="4027" spans="12:26" s="292" customFormat="1" x14ac:dyDescent="0.2">
      <c r="L4027" s="279"/>
      <c r="M4027" s="279"/>
      <c r="N4027" s="279"/>
      <c r="O4027" s="279"/>
      <c r="P4027" s="838"/>
      <c r="Q4027" s="838"/>
      <c r="R4027" s="838"/>
      <c r="S4027" s="838"/>
      <c r="U4027" s="371"/>
      <c r="Y4027" s="839" t="s">
        <v>98</v>
      </c>
      <c r="Z4027" s="840">
        <f t="shared" si="78"/>
        <v>0.99879999999995606</v>
      </c>
    </row>
    <row r="4028" spans="12:26" s="292" customFormat="1" x14ac:dyDescent="0.2">
      <c r="L4028" s="279"/>
      <c r="M4028" s="279"/>
      <c r="N4028" s="279"/>
      <c r="O4028" s="279"/>
      <c r="P4028" s="838"/>
      <c r="Q4028" s="838"/>
      <c r="R4028" s="838"/>
      <c r="S4028" s="838"/>
      <c r="U4028" s="371"/>
      <c r="Y4028" s="839" t="s">
        <v>98</v>
      </c>
      <c r="Z4028" s="840">
        <f t="shared" si="78"/>
        <v>0.99889999999995605</v>
      </c>
    </row>
    <row r="4029" spans="12:26" s="292" customFormat="1" x14ac:dyDescent="0.2">
      <c r="L4029" s="279"/>
      <c r="M4029" s="279"/>
      <c r="N4029" s="279"/>
      <c r="O4029" s="279"/>
      <c r="P4029" s="838"/>
      <c r="Q4029" s="838"/>
      <c r="R4029" s="838"/>
      <c r="S4029" s="838"/>
      <c r="U4029" s="371"/>
      <c r="Y4029" s="839" t="s">
        <v>98</v>
      </c>
      <c r="Z4029" s="840">
        <f t="shared" si="78"/>
        <v>0.99899999999995603</v>
      </c>
    </row>
    <row r="4030" spans="12:26" s="292" customFormat="1" x14ac:dyDescent="0.2">
      <c r="L4030" s="279"/>
      <c r="M4030" s="279"/>
      <c r="N4030" s="279"/>
      <c r="O4030" s="279"/>
      <c r="P4030" s="838"/>
      <c r="Q4030" s="838"/>
      <c r="R4030" s="838"/>
      <c r="S4030" s="838"/>
      <c r="U4030" s="371"/>
      <c r="Y4030" s="839" t="s">
        <v>98</v>
      </c>
      <c r="Z4030" s="840">
        <f t="shared" si="78"/>
        <v>0.99909999999995602</v>
      </c>
    </row>
    <row r="4031" spans="12:26" s="292" customFormat="1" x14ac:dyDescent="0.2">
      <c r="L4031" s="279"/>
      <c r="M4031" s="279"/>
      <c r="N4031" s="279"/>
      <c r="O4031" s="279"/>
      <c r="P4031" s="838"/>
      <c r="Q4031" s="838"/>
      <c r="R4031" s="838"/>
      <c r="S4031" s="838"/>
      <c r="U4031" s="371"/>
      <c r="Y4031" s="839" t="s">
        <v>98</v>
      </c>
      <c r="Z4031" s="840">
        <f t="shared" si="78"/>
        <v>0.99919999999995601</v>
      </c>
    </row>
    <row r="4032" spans="12:26" s="292" customFormat="1" x14ac:dyDescent="0.2">
      <c r="L4032" s="279"/>
      <c r="M4032" s="279"/>
      <c r="N4032" s="279"/>
      <c r="O4032" s="279"/>
      <c r="P4032" s="838"/>
      <c r="Q4032" s="838"/>
      <c r="R4032" s="838"/>
      <c r="S4032" s="838"/>
      <c r="U4032" s="371"/>
      <c r="Y4032" s="839" t="s">
        <v>98</v>
      </c>
      <c r="Z4032" s="840">
        <f t="shared" si="78"/>
        <v>0.999299999999956</v>
      </c>
    </row>
    <row r="4033" spans="12:26" s="292" customFormat="1" x14ac:dyDescent="0.2">
      <c r="L4033" s="279"/>
      <c r="M4033" s="279"/>
      <c r="N4033" s="279"/>
      <c r="O4033" s="279"/>
      <c r="P4033" s="838"/>
      <c r="Q4033" s="838"/>
      <c r="R4033" s="838"/>
      <c r="S4033" s="838"/>
      <c r="U4033" s="371"/>
      <c r="Y4033" s="839" t="s">
        <v>98</v>
      </c>
      <c r="Z4033" s="840">
        <f t="shared" si="78"/>
        <v>0.99939999999995599</v>
      </c>
    </row>
    <row r="4034" spans="12:26" s="292" customFormat="1" x14ac:dyDescent="0.2">
      <c r="L4034" s="279"/>
      <c r="M4034" s="279"/>
      <c r="N4034" s="279"/>
      <c r="O4034" s="279"/>
      <c r="P4034" s="838"/>
      <c r="Q4034" s="838"/>
      <c r="R4034" s="838"/>
      <c r="S4034" s="838"/>
      <c r="U4034" s="371"/>
      <c r="Y4034" s="839" t="s">
        <v>98</v>
      </c>
      <c r="Z4034" s="840">
        <f t="shared" si="78"/>
        <v>0.99949999999995598</v>
      </c>
    </row>
    <row r="4035" spans="12:26" s="292" customFormat="1" x14ac:dyDescent="0.2">
      <c r="L4035" s="279"/>
      <c r="M4035" s="279"/>
      <c r="N4035" s="279"/>
      <c r="O4035" s="279"/>
      <c r="P4035" s="838"/>
      <c r="Q4035" s="838"/>
      <c r="R4035" s="838"/>
      <c r="S4035" s="838"/>
      <c r="U4035" s="371"/>
      <c r="Y4035" s="839" t="s">
        <v>98</v>
      </c>
      <c r="Z4035" s="840">
        <f t="shared" si="78"/>
        <v>0.99959999999995597</v>
      </c>
    </row>
    <row r="4036" spans="12:26" s="292" customFormat="1" x14ac:dyDescent="0.2">
      <c r="L4036" s="279"/>
      <c r="M4036" s="279"/>
      <c r="N4036" s="279"/>
      <c r="O4036" s="279"/>
      <c r="P4036" s="838"/>
      <c r="Q4036" s="838"/>
      <c r="R4036" s="838"/>
      <c r="S4036" s="838"/>
      <c r="U4036" s="371"/>
      <c r="Y4036" s="839" t="s">
        <v>98</v>
      </c>
      <c r="Z4036" s="840">
        <f t="shared" si="78"/>
        <v>0.99969999999995596</v>
      </c>
    </row>
    <row r="4037" spans="12:26" s="292" customFormat="1" x14ac:dyDescent="0.2">
      <c r="L4037" s="279"/>
      <c r="M4037" s="279"/>
      <c r="N4037" s="279"/>
      <c r="O4037" s="279"/>
      <c r="P4037" s="838"/>
      <c r="Q4037" s="838"/>
      <c r="R4037" s="838"/>
      <c r="S4037" s="838"/>
      <c r="U4037" s="371"/>
      <c r="Y4037" s="839" t="s">
        <v>98</v>
      </c>
      <c r="Z4037" s="840">
        <f t="shared" si="78"/>
        <v>0.99979999999995595</v>
      </c>
    </row>
    <row r="4038" spans="12:26" s="292" customFormat="1" x14ac:dyDescent="0.2">
      <c r="L4038" s="279"/>
      <c r="M4038" s="279"/>
      <c r="N4038" s="279"/>
      <c r="O4038" s="279"/>
      <c r="P4038" s="838"/>
      <c r="Q4038" s="838"/>
      <c r="R4038" s="838"/>
      <c r="S4038" s="838"/>
      <c r="U4038" s="371"/>
      <c r="Y4038" s="839" t="s">
        <v>98</v>
      </c>
      <c r="Z4038" s="840">
        <f t="shared" si="78"/>
        <v>0.99989999999995594</v>
      </c>
    </row>
    <row r="4039" spans="12:26" s="292" customFormat="1" x14ac:dyDescent="0.2">
      <c r="L4039" s="279"/>
      <c r="M4039" s="279"/>
      <c r="N4039" s="279"/>
      <c r="O4039" s="279"/>
      <c r="P4039" s="838"/>
      <c r="Q4039" s="838"/>
      <c r="R4039" s="838"/>
      <c r="S4039" s="838"/>
      <c r="U4039" s="371"/>
      <c r="Y4039" s="839" t="s">
        <v>98</v>
      </c>
      <c r="Z4039" s="840">
        <f t="shared" si="78"/>
        <v>0.99999999999995592</v>
      </c>
    </row>
    <row r="4040" spans="12:26" s="292" customFormat="1" x14ac:dyDescent="0.2">
      <c r="L4040" s="279"/>
      <c r="M4040" s="279"/>
      <c r="N4040" s="279"/>
      <c r="O4040" s="279"/>
      <c r="P4040" s="838"/>
      <c r="Q4040" s="838"/>
      <c r="R4040" s="838"/>
      <c r="S4040" s="838"/>
      <c r="U4040" s="371"/>
      <c r="Y4040" s="841"/>
      <c r="Z4040" s="840"/>
    </row>
    <row r="4041" spans="12:26" s="292" customFormat="1" x14ac:dyDescent="0.2">
      <c r="L4041" s="279"/>
      <c r="M4041" s="279"/>
      <c r="N4041" s="279"/>
      <c r="O4041" s="279"/>
      <c r="P4041" s="838"/>
      <c r="Q4041" s="838"/>
      <c r="R4041" s="838"/>
      <c r="S4041" s="838"/>
      <c r="U4041" s="371"/>
      <c r="Y4041" s="841"/>
      <c r="Z4041" s="840"/>
    </row>
    <row r="4042" spans="12:26" s="292" customFormat="1" x14ac:dyDescent="0.2">
      <c r="L4042" s="279"/>
      <c r="M4042" s="279"/>
      <c r="N4042" s="279"/>
      <c r="O4042" s="279"/>
      <c r="P4042" s="838"/>
      <c r="Q4042" s="838"/>
      <c r="R4042" s="838"/>
      <c r="S4042" s="838"/>
      <c r="U4042" s="371"/>
      <c r="Y4042" s="841"/>
      <c r="Z4042" s="840"/>
    </row>
    <row r="4043" spans="12:26" s="292" customFormat="1" x14ac:dyDescent="0.2">
      <c r="L4043" s="279"/>
      <c r="M4043" s="279"/>
      <c r="N4043" s="279"/>
      <c r="O4043" s="279"/>
      <c r="P4043" s="838"/>
      <c r="Q4043" s="838"/>
      <c r="R4043" s="838"/>
      <c r="S4043" s="838"/>
      <c r="U4043" s="371"/>
      <c r="Y4043" s="841"/>
      <c r="Z4043" s="840"/>
    </row>
    <row r="4044" spans="12:26" s="292" customFormat="1" x14ac:dyDescent="0.2">
      <c r="L4044" s="279"/>
      <c r="M4044" s="279"/>
      <c r="N4044" s="279"/>
      <c r="O4044" s="279"/>
      <c r="P4044" s="838"/>
      <c r="Q4044" s="838"/>
      <c r="R4044" s="838"/>
      <c r="S4044" s="838"/>
      <c r="U4044" s="371"/>
      <c r="Y4044" s="841"/>
      <c r="Z4044" s="840"/>
    </row>
    <row r="4045" spans="12:26" s="292" customFormat="1" x14ac:dyDescent="0.2">
      <c r="L4045" s="279"/>
      <c r="M4045" s="279"/>
      <c r="N4045" s="279"/>
      <c r="O4045" s="279"/>
      <c r="P4045" s="838"/>
      <c r="Q4045" s="838"/>
      <c r="R4045" s="838"/>
      <c r="S4045" s="838"/>
      <c r="U4045" s="371"/>
      <c r="Y4045" s="841"/>
      <c r="Z4045" s="840"/>
    </row>
    <row r="4046" spans="12:26" s="292" customFormat="1" x14ac:dyDescent="0.2">
      <c r="L4046" s="279"/>
      <c r="M4046" s="279"/>
      <c r="N4046" s="279"/>
      <c r="O4046" s="279"/>
      <c r="P4046" s="838"/>
      <c r="Q4046" s="838"/>
      <c r="R4046" s="838"/>
      <c r="S4046" s="838"/>
      <c r="U4046" s="371"/>
      <c r="Y4046" s="841"/>
      <c r="Z4046" s="840"/>
    </row>
    <row r="4047" spans="12:26" s="292" customFormat="1" x14ac:dyDescent="0.2">
      <c r="L4047" s="279"/>
      <c r="M4047" s="279"/>
      <c r="N4047" s="279"/>
      <c r="O4047" s="279"/>
      <c r="P4047" s="838"/>
      <c r="Q4047" s="838"/>
      <c r="R4047" s="838"/>
      <c r="S4047" s="838"/>
      <c r="U4047" s="371"/>
      <c r="Y4047" s="841"/>
      <c r="Z4047" s="840"/>
    </row>
    <row r="4048" spans="12:26" s="292" customFormat="1" x14ac:dyDescent="0.2">
      <c r="L4048" s="279"/>
      <c r="M4048" s="279"/>
      <c r="N4048" s="279"/>
      <c r="O4048" s="279"/>
      <c r="P4048" s="838"/>
      <c r="Q4048" s="838"/>
      <c r="R4048" s="838"/>
      <c r="S4048" s="838"/>
      <c r="U4048" s="371"/>
      <c r="Y4048" s="841"/>
      <c r="Z4048" s="840"/>
    </row>
    <row r="4049" spans="12:21" s="292" customFormat="1" x14ac:dyDescent="0.2">
      <c r="L4049" s="279"/>
      <c r="M4049" s="279"/>
      <c r="N4049" s="279"/>
      <c r="O4049" s="279"/>
      <c r="P4049" s="838"/>
      <c r="Q4049" s="838"/>
      <c r="R4049" s="838"/>
      <c r="S4049" s="838"/>
      <c r="U4049" s="371"/>
    </row>
    <row r="4050" spans="12:21" s="292" customFormat="1" x14ac:dyDescent="0.2">
      <c r="L4050" s="279"/>
      <c r="M4050" s="279"/>
      <c r="N4050" s="279"/>
      <c r="O4050" s="279"/>
      <c r="P4050" s="838"/>
      <c r="Q4050" s="838"/>
      <c r="R4050" s="838"/>
      <c r="S4050" s="838"/>
      <c r="U4050" s="371"/>
    </row>
    <row r="4051" spans="12:21" s="292" customFormat="1" x14ac:dyDescent="0.2">
      <c r="L4051" s="279"/>
      <c r="M4051" s="279"/>
      <c r="N4051" s="279"/>
      <c r="O4051" s="279"/>
      <c r="P4051" s="838"/>
      <c r="Q4051" s="838"/>
      <c r="R4051" s="838"/>
      <c r="S4051" s="838"/>
      <c r="U4051" s="371"/>
    </row>
    <row r="4052" spans="12:21" s="292" customFormat="1" x14ac:dyDescent="0.2">
      <c r="L4052" s="279"/>
      <c r="M4052" s="279"/>
      <c r="N4052" s="279"/>
      <c r="O4052" s="279"/>
      <c r="P4052" s="838"/>
      <c r="Q4052" s="838"/>
      <c r="R4052" s="838"/>
      <c r="S4052" s="838"/>
      <c r="U4052" s="371"/>
    </row>
    <row r="4053" spans="12:21" s="292" customFormat="1" x14ac:dyDescent="0.2">
      <c r="L4053" s="279"/>
      <c r="M4053" s="279"/>
      <c r="N4053" s="279"/>
      <c r="O4053" s="279"/>
      <c r="P4053" s="838"/>
      <c r="Q4053" s="838"/>
      <c r="R4053" s="838"/>
      <c r="S4053" s="838"/>
      <c r="U4053" s="371"/>
    </row>
    <row r="4054" spans="12:21" s="292" customFormat="1" x14ac:dyDescent="0.2">
      <c r="L4054" s="279"/>
      <c r="M4054" s="279"/>
      <c r="N4054" s="279"/>
      <c r="O4054" s="279"/>
      <c r="P4054" s="838"/>
      <c r="Q4054" s="838"/>
      <c r="R4054" s="838"/>
      <c r="S4054" s="838"/>
      <c r="U4054" s="371"/>
    </row>
    <row r="4055" spans="12:21" s="292" customFormat="1" x14ac:dyDescent="0.2">
      <c r="L4055" s="279"/>
      <c r="M4055" s="279"/>
      <c r="N4055" s="279"/>
      <c r="O4055" s="279"/>
      <c r="P4055" s="838"/>
      <c r="Q4055" s="838"/>
      <c r="R4055" s="838"/>
      <c r="S4055" s="838"/>
      <c r="U4055" s="371"/>
    </row>
    <row r="4056" spans="12:21" s="292" customFormat="1" x14ac:dyDescent="0.2">
      <c r="L4056" s="279"/>
      <c r="M4056" s="279"/>
      <c r="N4056" s="279"/>
      <c r="O4056" s="279"/>
      <c r="P4056" s="838"/>
      <c r="Q4056" s="838"/>
      <c r="R4056" s="838"/>
      <c r="S4056" s="838"/>
      <c r="U4056" s="371"/>
    </row>
    <row r="4057" spans="12:21" s="292" customFormat="1" x14ac:dyDescent="0.2">
      <c r="L4057" s="279"/>
      <c r="M4057" s="279"/>
      <c r="N4057" s="279"/>
      <c r="O4057" s="279"/>
      <c r="P4057" s="838"/>
      <c r="Q4057" s="838"/>
      <c r="R4057" s="838"/>
      <c r="S4057" s="838"/>
      <c r="U4057" s="371"/>
    </row>
    <row r="4058" spans="12:21" s="292" customFormat="1" x14ac:dyDescent="0.2">
      <c r="L4058" s="279"/>
      <c r="M4058" s="279"/>
      <c r="N4058" s="279"/>
      <c r="O4058" s="279"/>
      <c r="P4058" s="838"/>
      <c r="Q4058" s="838"/>
      <c r="R4058" s="838"/>
      <c r="S4058" s="838"/>
      <c r="U4058" s="371"/>
    </row>
    <row r="4059" spans="12:21" s="292" customFormat="1" x14ac:dyDescent="0.2">
      <c r="L4059" s="279"/>
      <c r="M4059" s="279"/>
      <c r="N4059" s="279"/>
      <c r="O4059" s="279"/>
      <c r="P4059" s="838"/>
      <c r="Q4059" s="838"/>
      <c r="R4059" s="838"/>
      <c r="S4059" s="838"/>
      <c r="U4059" s="371"/>
    </row>
    <row r="4060" spans="12:21" s="292" customFormat="1" x14ac:dyDescent="0.2">
      <c r="L4060" s="279"/>
      <c r="M4060" s="279"/>
      <c r="N4060" s="279"/>
      <c r="O4060" s="279"/>
      <c r="P4060" s="838"/>
      <c r="Q4060" s="838"/>
      <c r="R4060" s="838"/>
      <c r="S4060" s="838"/>
      <c r="U4060" s="371"/>
    </row>
    <row r="4061" spans="12:21" s="292" customFormat="1" x14ac:dyDescent="0.2">
      <c r="L4061" s="279"/>
      <c r="M4061" s="279"/>
      <c r="N4061" s="279"/>
      <c r="O4061" s="279"/>
      <c r="P4061" s="838"/>
      <c r="Q4061" s="838"/>
      <c r="R4061" s="838"/>
      <c r="S4061" s="838"/>
      <c r="U4061" s="371"/>
    </row>
    <row r="4062" spans="12:21" s="292" customFormat="1" x14ac:dyDescent="0.2">
      <c r="L4062" s="279"/>
      <c r="M4062" s="279"/>
      <c r="N4062" s="279"/>
      <c r="O4062" s="279"/>
      <c r="P4062" s="838"/>
      <c r="Q4062" s="838"/>
      <c r="R4062" s="838"/>
      <c r="S4062" s="838"/>
      <c r="U4062" s="371"/>
    </row>
    <row r="4063" spans="12:21" s="292" customFormat="1" x14ac:dyDescent="0.2">
      <c r="L4063" s="279"/>
      <c r="M4063" s="279"/>
      <c r="N4063" s="279"/>
      <c r="O4063" s="279"/>
      <c r="P4063" s="838"/>
      <c r="Q4063" s="838"/>
      <c r="R4063" s="838"/>
      <c r="S4063" s="838"/>
      <c r="U4063" s="371"/>
    </row>
    <row r="4064" spans="12:21" s="292" customFormat="1" x14ac:dyDescent="0.2">
      <c r="L4064" s="279"/>
      <c r="M4064" s="279"/>
      <c r="N4064" s="279"/>
      <c r="O4064" s="279"/>
      <c r="P4064" s="838"/>
      <c r="Q4064" s="838"/>
      <c r="R4064" s="838"/>
      <c r="S4064" s="838"/>
      <c r="U4064" s="371"/>
    </row>
    <row r="4065" spans="12:21" s="292" customFormat="1" x14ac:dyDescent="0.2">
      <c r="L4065" s="279"/>
      <c r="M4065" s="279"/>
      <c r="N4065" s="279"/>
      <c r="O4065" s="279"/>
      <c r="P4065" s="838"/>
      <c r="Q4065" s="838"/>
      <c r="R4065" s="838"/>
      <c r="S4065" s="838"/>
      <c r="U4065" s="371"/>
    </row>
    <row r="4066" spans="12:21" s="292" customFormat="1" x14ac:dyDescent="0.2">
      <c r="L4066" s="279"/>
      <c r="M4066" s="279"/>
      <c r="N4066" s="279"/>
      <c r="O4066" s="279"/>
      <c r="P4066" s="838"/>
      <c r="Q4066" s="838"/>
      <c r="R4066" s="838"/>
      <c r="S4066" s="838"/>
      <c r="U4066" s="371"/>
    </row>
    <row r="4067" spans="12:21" s="292" customFormat="1" x14ac:dyDescent="0.2">
      <c r="L4067" s="279"/>
      <c r="M4067" s="279"/>
      <c r="N4067" s="279"/>
      <c r="O4067" s="279"/>
      <c r="P4067" s="838"/>
      <c r="Q4067" s="838"/>
      <c r="R4067" s="838"/>
      <c r="S4067" s="838"/>
      <c r="U4067" s="371"/>
    </row>
    <row r="4068" spans="12:21" s="292" customFormat="1" x14ac:dyDescent="0.2">
      <c r="L4068" s="279"/>
      <c r="M4068" s="279"/>
      <c r="N4068" s="279"/>
      <c r="O4068" s="279"/>
      <c r="P4068" s="838"/>
      <c r="Q4068" s="838"/>
      <c r="R4068" s="838"/>
      <c r="S4068" s="838"/>
      <c r="U4068" s="371"/>
    </row>
    <row r="4069" spans="12:21" s="292" customFormat="1" x14ac:dyDescent="0.2">
      <c r="L4069" s="279"/>
      <c r="M4069" s="279"/>
      <c r="N4069" s="279"/>
      <c r="O4069" s="279"/>
      <c r="P4069" s="838"/>
      <c r="Q4069" s="838"/>
      <c r="R4069" s="838"/>
      <c r="S4069" s="838"/>
      <c r="U4069" s="371"/>
    </row>
    <row r="4070" spans="12:21" s="292" customFormat="1" x14ac:dyDescent="0.2">
      <c r="L4070" s="279"/>
      <c r="M4070" s="279"/>
      <c r="N4070" s="279"/>
      <c r="O4070" s="279"/>
      <c r="P4070" s="838"/>
      <c r="Q4070" s="838"/>
      <c r="R4070" s="838"/>
      <c r="S4070" s="838"/>
      <c r="U4070" s="371"/>
    </row>
    <row r="4071" spans="12:21" s="292" customFormat="1" x14ac:dyDescent="0.2">
      <c r="L4071" s="279"/>
      <c r="M4071" s="279"/>
      <c r="N4071" s="279"/>
      <c r="O4071" s="279"/>
      <c r="P4071" s="838"/>
      <c r="Q4071" s="838"/>
      <c r="R4071" s="838"/>
      <c r="S4071" s="838"/>
      <c r="U4071" s="371"/>
    </row>
    <row r="4072" spans="12:21" s="292" customFormat="1" x14ac:dyDescent="0.2">
      <c r="L4072" s="279"/>
      <c r="M4072" s="279"/>
      <c r="N4072" s="279"/>
      <c r="O4072" s="279"/>
      <c r="P4072" s="838"/>
      <c r="Q4072" s="838"/>
      <c r="R4072" s="838"/>
      <c r="S4072" s="838"/>
      <c r="U4072" s="371"/>
    </row>
    <row r="4073" spans="12:21" s="292" customFormat="1" x14ac:dyDescent="0.2">
      <c r="L4073" s="279"/>
      <c r="M4073" s="279"/>
      <c r="N4073" s="279"/>
      <c r="O4073" s="279"/>
      <c r="P4073" s="838"/>
      <c r="Q4073" s="838"/>
      <c r="R4073" s="838"/>
      <c r="S4073" s="838"/>
      <c r="U4073" s="371"/>
    </row>
    <row r="4074" spans="12:21" s="292" customFormat="1" x14ac:dyDescent="0.2">
      <c r="L4074" s="279"/>
      <c r="M4074" s="279"/>
      <c r="N4074" s="279"/>
      <c r="O4074" s="279"/>
      <c r="P4074" s="838"/>
      <c r="Q4074" s="838"/>
      <c r="R4074" s="838"/>
      <c r="S4074" s="838"/>
      <c r="U4074" s="371"/>
    </row>
    <row r="4075" spans="12:21" s="292" customFormat="1" x14ac:dyDescent="0.2">
      <c r="L4075" s="279"/>
      <c r="M4075" s="279"/>
      <c r="N4075" s="279"/>
      <c r="O4075" s="279"/>
      <c r="P4075" s="838"/>
      <c r="Q4075" s="838"/>
      <c r="R4075" s="838"/>
      <c r="S4075" s="838"/>
      <c r="U4075" s="371"/>
    </row>
    <row r="4076" spans="12:21" s="292" customFormat="1" x14ac:dyDescent="0.2">
      <c r="L4076" s="279"/>
      <c r="M4076" s="279"/>
      <c r="N4076" s="279"/>
      <c r="O4076" s="279"/>
      <c r="P4076" s="838"/>
      <c r="Q4076" s="838"/>
      <c r="R4076" s="838"/>
      <c r="S4076" s="838"/>
      <c r="U4076" s="371"/>
    </row>
    <row r="4077" spans="12:21" s="292" customFormat="1" x14ac:dyDescent="0.2">
      <c r="L4077" s="279"/>
      <c r="M4077" s="279"/>
      <c r="N4077" s="279"/>
      <c r="O4077" s="279"/>
      <c r="P4077" s="838"/>
      <c r="Q4077" s="838"/>
      <c r="R4077" s="838"/>
      <c r="S4077" s="838"/>
      <c r="U4077" s="371"/>
    </row>
    <row r="4078" spans="12:21" s="292" customFormat="1" x14ac:dyDescent="0.2">
      <c r="L4078" s="279"/>
      <c r="M4078" s="279"/>
      <c r="N4078" s="279"/>
      <c r="O4078" s="279"/>
      <c r="P4078" s="838"/>
      <c r="Q4078" s="838"/>
      <c r="R4078" s="838"/>
      <c r="S4078" s="838"/>
      <c r="U4078" s="371"/>
    </row>
    <row r="4079" spans="12:21" s="292" customFormat="1" x14ac:dyDescent="0.2">
      <c r="L4079" s="279"/>
      <c r="M4079" s="279"/>
      <c r="N4079" s="279"/>
      <c r="O4079" s="279"/>
      <c r="P4079" s="838"/>
      <c r="Q4079" s="838"/>
      <c r="R4079" s="838"/>
      <c r="S4079" s="838"/>
      <c r="U4079" s="371"/>
    </row>
    <row r="4080" spans="12:21" s="292" customFormat="1" x14ac:dyDescent="0.2">
      <c r="L4080" s="279"/>
      <c r="M4080" s="279"/>
      <c r="N4080" s="279"/>
      <c r="O4080" s="279"/>
      <c r="P4080" s="838"/>
      <c r="Q4080" s="838"/>
      <c r="R4080" s="838"/>
      <c r="S4080" s="838"/>
      <c r="U4080" s="371"/>
    </row>
    <row r="4081" spans="12:21" s="292" customFormat="1" x14ac:dyDescent="0.2">
      <c r="L4081" s="279"/>
      <c r="M4081" s="279"/>
      <c r="N4081" s="279"/>
      <c r="O4081" s="279"/>
      <c r="P4081" s="838"/>
      <c r="Q4081" s="838"/>
      <c r="R4081" s="838"/>
      <c r="S4081" s="838"/>
      <c r="U4081" s="371"/>
    </row>
    <row r="4082" spans="12:21" s="292" customFormat="1" x14ac:dyDescent="0.2">
      <c r="L4082" s="279"/>
      <c r="M4082" s="279"/>
      <c r="N4082" s="279"/>
      <c r="O4082" s="279"/>
      <c r="P4082" s="838"/>
      <c r="Q4082" s="838"/>
      <c r="R4082" s="838"/>
      <c r="S4082" s="838"/>
      <c r="U4082" s="371"/>
    </row>
    <row r="4083" spans="12:21" s="292" customFormat="1" x14ac:dyDescent="0.2">
      <c r="L4083" s="279"/>
      <c r="M4083" s="279"/>
      <c r="N4083" s="279"/>
      <c r="O4083" s="279"/>
      <c r="P4083" s="838"/>
      <c r="Q4083" s="838"/>
      <c r="R4083" s="838"/>
      <c r="S4083" s="838"/>
      <c r="U4083" s="371"/>
    </row>
    <row r="4084" spans="12:21" s="292" customFormat="1" x14ac:dyDescent="0.2">
      <c r="L4084" s="279"/>
      <c r="M4084" s="279"/>
      <c r="N4084" s="279"/>
      <c r="O4084" s="279"/>
      <c r="P4084" s="838"/>
      <c r="Q4084" s="838"/>
      <c r="R4084" s="838"/>
      <c r="S4084" s="838"/>
      <c r="U4084" s="371"/>
    </row>
    <row r="4085" spans="12:21" s="292" customFormat="1" x14ac:dyDescent="0.2">
      <c r="L4085" s="279"/>
      <c r="M4085" s="279"/>
      <c r="N4085" s="279"/>
      <c r="O4085" s="279"/>
      <c r="P4085" s="838"/>
      <c r="Q4085" s="838"/>
      <c r="R4085" s="838"/>
      <c r="S4085" s="838"/>
      <c r="U4085" s="371"/>
    </row>
    <row r="4086" spans="12:21" s="292" customFormat="1" x14ac:dyDescent="0.2">
      <c r="L4086" s="279"/>
      <c r="M4086" s="279"/>
      <c r="N4086" s="279"/>
      <c r="O4086" s="279"/>
      <c r="P4086" s="838"/>
      <c r="Q4086" s="838"/>
      <c r="R4086" s="838"/>
      <c r="S4086" s="838"/>
      <c r="U4086" s="371"/>
    </row>
    <row r="4087" spans="12:21" s="292" customFormat="1" x14ac:dyDescent="0.2">
      <c r="L4087" s="279"/>
      <c r="M4087" s="279"/>
      <c r="N4087" s="279"/>
      <c r="O4087" s="279"/>
      <c r="P4087" s="838"/>
      <c r="Q4087" s="838"/>
      <c r="R4087" s="838"/>
      <c r="S4087" s="838"/>
      <c r="U4087" s="371"/>
    </row>
    <row r="4088" spans="12:21" s="292" customFormat="1" x14ac:dyDescent="0.2">
      <c r="L4088" s="279"/>
      <c r="M4088" s="279"/>
      <c r="N4088" s="279"/>
      <c r="O4088" s="279"/>
      <c r="P4088" s="838"/>
      <c r="Q4088" s="838"/>
      <c r="R4088" s="838"/>
      <c r="S4088" s="838"/>
      <c r="U4088" s="371"/>
    </row>
    <row r="4089" spans="12:21" s="292" customFormat="1" x14ac:dyDescent="0.2">
      <c r="L4089" s="279"/>
      <c r="M4089" s="279"/>
      <c r="N4089" s="279"/>
      <c r="O4089" s="279"/>
      <c r="P4089" s="838"/>
      <c r="Q4089" s="838"/>
      <c r="R4089" s="838"/>
      <c r="S4089" s="838"/>
      <c r="U4089" s="371"/>
    </row>
    <row r="4090" spans="12:21" s="292" customFormat="1" x14ac:dyDescent="0.2">
      <c r="L4090" s="279"/>
      <c r="M4090" s="279"/>
      <c r="N4090" s="279"/>
      <c r="O4090" s="279"/>
      <c r="P4090" s="838"/>
      <c r="Q4090" s="838"/>
      <c r="R4090" s="838"/>
      <c r="S4090" s="838"/>
      <c r="U4090" s="371"/>
    </row>
    <row r="4091" spans="12:21" s="292" customFormat="1" x14ac:dyDescent="0.2">
      <c r="L4091" s="279"/>
      <c r="M4091" s="279"/>
      <c r="N4091" s="279"/>
      <c r="O4091" s="279"/>
      <c r="P4091" s="838"/>
      <c r="Q4091" s="838"/>
      <c r="R4091" s="838"/>
      <c r="S4091" s="838"/>
      <c r="U4091" s="371"/>
    </row>
    <row r="4092" spans="12:21" s="292" customFormat="1" x14ac:dyDescent="0.2">
      <c r="L4092" s="279"/>
      <c r="M4092" s="279"/>
      <c r="N4092" s="279"/>
      <c r="O4092" s="279"/>
      <c r="P4092" s="838"/>
      <c r="Q4092" s="838"/>
      <c r="R4092" s="838"/>
      <c r="S4092" s="838"/>
      <c r="U4092" s="371"/>
    </row>
    <row r="4093" spans="12:21" s="292" customFormat="1" x14ac:dyDescent="0.2">
      <c r="L4093" s="279"/>
      <c r="M4093" s="279"/>
      <c r="N4093" s="279"/>
      <c r="O4093" s="279"/>
      <c r="P4093" s="838"/>
      <c r="Q4093" s="838"/>
      <c r="R4093" s="838"/>
      <c r="S4093" s="838"/>
      <c r="U4093" s="371"/>
    </row>
    <row r="4094" spans="12:21" s="292" customFormat="1" x14ac:dyDescent="0.2">
      <c r="L4094" s="279"/>
      <c r="M4094" s="279"/>
      <c r="N4094" s="279"/>
      <c r="O4094" s="279"/>
      <c r="P4094" s="838"/>
      <c r="Q4094" s="838"/>
      <c r="R4094" s="838"/>
      <c r="S4094" s="838"/>
      <c r="U4094" s="371"/>
    </row>
    <row r="4095" spans="12:21" s="292" customFormat="1" x14ac:dyDescent="0.2">
      <c r="L4095" s="279"/>
      <c r="M4095" s="279"/>
      <c r="N4095" s="279"/>
      <c r="O4095" s="279"/>
      <c r="P4095" s="838"/>
      <c r="Q4095" s="838"/>
      <c r="R4095" s="838"/>
      <c r="S4095" s="838"/>
      <c r="U4095" s="371"/>
    </row>
    <row r="4096" spans="12:21" s="292" customFormat="1" x14ac:dyDescent="0.2">
      <c r="L4096" s="279"/>
      <c r="M4096" s="279"/>
      <c r="N4096" s="279"/>
      <c r="O4096" s="279"/>
      <c r="P4096" s="838"/>
      <c r="Q4096" s="838"/>
      <c r="R4096" s="838"/>
      <c r="S4096" s="838"/>
      <c r="U4096" s="371"/>
    </row>
    <row r="4097" spans="12:21" s="292" customFormat="1" x14ac:dyDescent="0.2">
      <c r="L4097" s="279"/>
      <c r="M4097" s="279"/>
      <c r="N4097" s="279"/>
      <c r="O4097" s="279"/>
      <c r="P4097" s="838"/>
      <c r="Q4097" s="838"/>
      <c r="R4097" s="838"/>
      <c r="S4097" s="838"/>
      <c r="U4097" s="371"/>
    </row>
    <row r="4098" spans="12:21" s="292" customFormat="1" x14ac:dyDescent="0.2">
      <c r="L4098" s="279"/>
      <c r="M4098" s="279"/>
      <c r="N4098" s="279"/>
      <c r="O4098" s="279"/>
      <c r="P4098" s="838"/>
      <c r="Q4098" s="838"/>
      <c r="R4098" s="838"/>
      <c r="S4098" s="838"/>
      <c r="U4098" s="371"/>
    </row>
    <row r="4099" spans="12:21" s="292" customFormat="1" x14ac:dyDescent="0.2">
      <c r="L4099" s="279"/>
      <c r="M4099" s="279"/>
      <c r="N4099" s="279"/>
      <c r="O4099" s="279"/>
      <c r="P4099" s="838"/>
      <c r="Q4099" s="838"/>
      <c r="R4099" s="838"/>
      <c r="S4099" s="838"/>
      <c r="U4099" s="371"/>
    </row>
    <row r="4100" spans="12:21" s="292" customFormat="1" x14ac:dyDescent="0.2">
      <c r="L4100" s="279"/>
      <c r="M4100" s="279"/>
      <c r="N4100" s="279"/>
      <c r="O4100" s="279"/>
      <c r="P4100" s="838"/>
      <c r="Q4100" s="838"/>
      <c r="R4100" s="838"/>
      <c r="S4100" s="838"/>
      <c r="U4100" s="371"/>
    </row>
    <row r="4101" spans="12:21" s="292" customFormat="1" x14ac:dyDescent="0.2">
      <c r="L4101" s="279"/>
      <c r="M4101" s="279"/>
      <c r="N4101" s="279"/>
      <c r="O4101" s="279"/>
      <c r="P4101" s="838"/>
      <c r="Q4101" s="838"/>
      <c r="R4101" s="838"/>
      <c r="S4101" s="838"/>
      <c r="U4101" s="371"/>
    </row>
    <row r="4102" spans="12:21" s="292" customFormat="1" x14ac:dyDescent="0.2">
      <c r="L4102" s="279"/>
      <c r="M4102" s="279"/>
      <c r="N4102" s="279"/>
      <c r="O4102" s="279"/>
      <c r="P4102" s="838"/>
      <c r="Q4102" s="838"/>
      <c r="R4102" s="838"/>
      <c r="S4102" s="838"/>
      <c r="U4102" s="371"/>
    </row>
    <row r="4103" spans="12:21" s="292" customFormat="1" x14ac:dyDescent="0.2">
      <c r="L4103" s="279"/>
      <c r="M4103" s="279"/>
      <c r="N4103" s="279"/>
      <c r="O4103" s="279"/>
      <c r="P4103" s="838"/>
      <c r="Q4103" s="838"/>
      <c r="R4103" s="838"/>
      <c r="S4103" s="838"/>
      <c r="U4103" s="371"/>
    </row>
    <row r="4104" spans="12:21" s="292" customFormat="1" x14ac:dyDescent="0.2">
      <c r="L4104" s="279"/>
      <c r="M4104" s="279"/>
      <c r="N4104" s="279"/>
      <c r="O4104" s="279"/>
      <c r="P4104" s="838"/>
      <c r="Q4104" s="838"/>
      <c r="R4104" s="838"/>
      <c r="S4104" s="838"/>
      <c r="U4104" s="371"/>
    </row>
    <row r="4105" spans="12:21" s="292" customFormat="1" x14ac:dyDescent="0.2">
      <c r="L4105" s="279"/>
      <c r="M4105" s="279"/>
      <c r="N4105" s="279"/>
      <c r="O4105" s="279"/>
      <c r="P4105" s="838"/>
      <c r="Q4105" s="838"/>
      <c r="R4105" s="838"/>
      <c r="S4105" s="838"/>
      <c r="U4105" s="371"/>
    </row>
    <row r="4106" spans="12:21" s="292" customFormat="1" x14ac:dyDescent="0.2">
      <c r="L4106" s="279"/>
      <c r="M4106" s="279"/>
      <c r="N4106" s="279"/>
      <c r="O4106" s="279"/>
      <c r="P4106" s="838"/>
      <c r="Q4106" s="838"/>
      <c r="R4106" s="838"/>
      <c r="S4106" s="838"/>
      <c r="U4106" s="371"/>
    </row>
    <row r="4107" spans="12:21" s="292" customFormat="1" x14ac:dyDescent="0.2">
      <c r="L4107" s="279"/>
      <c r="M4107" s="279"/>
      <c r="N4107" s="279"/>
      <c r="O4107" s="279"/>
      <c r="P4107" s="838"/>
      <c r="Q4107" s="838"/>
      <c r="R4107" s="838"/>
      <c r="S4107" s="838"/>
      <c r="U4107" s="371"/>
    </row>
    <row r="4108" spans="12:21" s="292" customFormat="1" x14ac:dyDescent="0.2">
      <c r="L4108" s="279"/>
      <c r="M4108" s="279"/>
      <c r="N4108" s="279"/>
      <c r="O4108" s="279"/>
      <c r="P4108" s="838"/>
      <c r="Q4108" s="838"/>
      <c r="R4108" s="838"/>
      <c r="S4108" s="838"/>
      <c r="U4108" s="371"/>
    </row>
    <row r="4109" spans="12:21" s="292" customFormat="1" x14ac:dyDescent="0.2">
      <c r="L4109" s="279"/>
      <c r="M4109" s="279"/>
      <c r="N4109" s="279"/>
      <c r="O4109" s="279"/>
      <c r="P4109" s="838"/>
      <c r="Q4109" s="838"/>
      <c r="R4109" s="838"/>
      <c r="S4109" s="838"/>
      <c r="U4109" s="371"/>
    </row>
    <row r="4110" spans="12:21" s="292" customFormat="1" x14ac:dyDescent="0.2">
      <c r="L4110" s="279"/>
      <c r="M4110" s="279"/>
      <c r="N4110" s="279"/>
      <c r="O4110" s="279"/>
      <c r="P4110" s="838"/>
      <c r="Q4110" s="838"/>
      <c r="R4110" s="838"/>
      <c r="S4110" s="838"/>
      <c r="U4110" s="371"/>
    </row>
    <row r="4111" spans="12:21" s="292" customFormat="1" x14ac:dyDescent="0.2">
      <c r="L4111" s="279"/>
      <c r="M4111" s="279"/>
      <c r="N4111" s="279"/>
      <c r="O4111" s="279"/>
      <c r="P4111" s="838"/>
      <c r="Q4111" s="838"/>
      <c r="R4111" s="838"/>
      <c r="S4111" s="838"/>
      <c r="U4111" s="371"/>
    </row>
    <row r="4112" spans="12:21" s="292" customFormat="1" x14ac:dyDescent="0.2">
      <c r="L4112" s="279"/>
      <c r="M4112" s="279"/>
      <c r="N4112" s="279"/>
      <c r="O4112" s="279"/>
      <c r="P4112" s="838"/>
      <c r="Q4112" s="838"/>
      <c r="R4112" s="838"/>
      <c r="S4112" s="838"/>
      <c r="U4112" s="371"/>
    </row>
    <row r="4113" spans="12:21" s="292" customFormat="1" x14ac:dyDescent="0.2">
      <c r="L4113" s="279"/>
      <c r="M4113" s="279"/>
      <c r="N4113" s="279"/>
      <c r="O4113" s="279"/>
      <c r="P4113" s="838"/>
      <c r="Q4113" s="838"/>
      <c r="R4113" s="838"/>
      <c r="S4113" s="838"/>
      <c r="U4113" s="371"/>
    </row>
    <row r="4114" spans="12:21" s="292" customFormat="1" x14ac:dyDescent="0.2">
      <c r="L4114" s="279"/>
      <c r="M4114" s="279"/>
      <c r="N4114" s="279"/>
      <c r="O4114" s="279"/>
      <c r="P4114" s="838"/>
      <c r="Q4114" s="838"/>
      <c r="R4114" s="838"/>
      <c r="S4114" s="838"/>
      <c r="U4114" s="371"/>
    </row>
    <row r="4115" spans="12:21" s="292" customFormat="1" x14ac:dyDescent="0.2">
      <c r="L4115" s="279"/>
      <c r="M4115" s="279"/>
      <c r="N4115" s="279"/>
      <c r="O4115" s="279"/>
      <c r="P4115" s="838"/>
      <c r="Q4115" s="838"/>
      <c r="R4115" s="838"/>
      <c r="S4115" s="838"/>
      <c r="U4115" s="371"/>
    </row>
    <row r="4116" spans="12:21" s="292" customFormat="1" x14ac:dyDescent="0.2">
      <c r="L4116" s="279"/>
      <c r="M4116" s="279"/>
      <c r="N4116" s="279"/>
      <c r="O4116" s="279"/>
      <c r="P4116" s="838"/>
      <c r="Q4116" s="838"/>
      <c r="R4116" s="838"/>
      <c r="S4116" s="838"/>
      <c r="U4116" s="371"/>
    </row>
    <row r="4117" spans="12:21" s="292" customFormat="1" x14ac:dyDescent="0.2">
      <c r="L4117" s="279"/>
      <c r="M4117" s="279"/>
      <c r="N4117" s="279"/>
      <c r="O4117" s="279"/>
      <c r="P4117" s="838"/>
      <c r="Q4117" s="838"/>
      <c r="R4117" s="838"/>
      <c r="S4117" s="838"/>
      <c r="U4117" s="371"/>
    </row>
    <row r="4118" spans="12:21" s="292" customFormat="1" x14ac:dyDescent="0.2">
      <c r="L4118" s="279"/>
      <c r="M4118" s="279"/>
      <c r="N4118" s="279"/>
      <c r="O4118" s="279"/>
      <c r="P4118" s="838"/>
      <c r="Q4118" s="838"/>
      <c r="R4118" s="838"/>
      <c r="S4118" s="838"/>
      <c r="U4118" s="371"/>
    </row>
    <row r="4119" spans="12:21" s="292" customFormat="1" x14ac:dyDescent="0.2">
      <c r="L4119" s="279"/>
      <c r="M4119" s="279"/>
      <c r="N4119" s="279"/>
      <c r="O4119" s="279"/>
      <c r="P4119" s="838"/>
      <c r="Q4119" s="838"/>
      <c r="R4119" s="838"/>
      <c r="S4119" s="838"/>
      <c r="U4119" s="371"/>
    </row>
    <row r="4120" spans="12:21" s="292" customFormat="1" x14ac:dyDescent="0.2">
      <c r="L4120" s="279"/>
      <c r="M4120" s="279"/>
      <c r="N4120" s="279"/>
      <c r="O4120" s="279"/>
      <c r="P4120" s="838"/>
      <c r="Q4120" s="838"/>
      <c r="R4120" s="838"/>
      <c r="S4120" s="838"/>
      <c r="U4120" s="371"/>
    </row>
    <row r="4121" spans="12:21" s="292" customFormat="1" x14ac:dyDescent="0.2">
      <c r="L4121" s="279"/>
      <c r="M4121" s="279"/>
      <c r="N4121" s="279"/>
      <c r="O4121" s="279"/>
      <c r="P4121" s="838"/>
      <c r="Q4121" s="838"/>
      <c r="R4121" s="838"/>
      <c r="S4121" s="838"/>
      <c r="U4121" s="371"/>
    </row>
    <row r="4122" spans="12:21" s="292" customFormat="1" x14ac:dyDescent="0.2">
      <c r="L4122" s="279"/>
      <c r="M4122" s="279"/>
      <c r="N4122" s="279"/>
      <c r="O4122" s="279"/>
      <c r="P4122" s="838"/>
      <c r="Q4122" s="838"/>
      <c r="R4122" s="838"/>
      <c r="S4122" s="838"/>
      <c r="U4122" s="371"/>
    </row>
    <row r="4123" spans="12:21" s="292" customFormat="1" x14ac:dyDescent="0.2">
      <c r="L4123" s="279"/>
      <c r="M4123" s="279"/>
      <c r="N4123" s="279"/>
      <c r="O4123" s="279"/>
      <c r="P4123" s="838"/>
      <c r="Q4123" s="838"/>
      <c r="R4123" s="838"/>
      <c r="S4123" s="838"/>
      <c r="U4123" s="371"/>
    </row>
    <row r="4124" spans="12:21" s="292" customFormat="1" x14ac:dyDescent="0.2">
      <c r="L4124" s="279"/>
      <c r="M4124" s="279"/>
      <c r="N4124" s="279"/>
      <c r="O4124" s="279"/>
      <c r="P4124" s="838"/>
      <c r="Q4124" s="838"/>
      <c r="R4124" s="838"/>
      <c r="S4124" s="838"/>
      <c r="U4124" s="371"/>
    </row>
    <row r="4125" spans="12:21" s="292" customFormat="1" x14ac:dyDescent="0.2">
      <c r="L4125" s="279"/>
      <c r="M4125" s="279"/>
      <c r="N4125" s="279"/>
      <c r="O4125" s="279"/>
      <c r="P4125" s="838"/>
      <c r="Q4125" s="838"/>
      <c r="R4125" s="838"/>
      <c r="S4125" s="838"/>
      <c r="U4125" s="371"/>
    </row>
    <row r="4126" spans="12:21" s="292" customFormat="1" x14ac:dyDescent="0.2">
      <c r="L4126" s="279"/>
      <c r="M4126" s="279"/>
      <c r="N4126" s="279"/>
      <c r="O4126" s="279"/>
      <c r="P4126" s="838"/>
      <c r="Q4126" s="838"/>
      <c r="R4126" s="838"/>
      <c r="S4126" s="838"/>
      <c r="U4126" s="371"/>
    </row>
    <row r="4127" spans="12:21" s="292" customFormat="1" x14ac:dyDescent="0.2">
      <c r="L4127" s="279"/>
      <c r="M4127" s="279"/>
      <c r="N4127" s="279"/>
      <c r="O4127" s="279"/>
      <c r="P4127" s="838"/>
      <c r="Q4127" s="838"/>
      <c r="R4127" s="838"/>
      <c r="S4127" s="838"/>
      <c r="U4127" s="371"/>
    </row>
    <row r="4128" spans="12:21" s="292" customFormat="1" x14ac:dyDescent="0.2">
      <c r="L4128" s="279"/>
      <c r="M4128" s="279"/>
      <c r="N4128" s="279"/>
      <c r="O4128" s="279"/>
      <c r="P4128" s="838"/>
      <c r="Q4128" s="838"/>
      <c r="R4128" s="838"/>
      <c r="S4128" s="838"/>
      <c r="U4128" s="371"/>
    </row>
    <row r="4129" spans="12:21" s="292" customFormat="1" x14ac:dyDescent="0.2">
      <c r="L4129" s="279"/>
      <c r="M4129" s="279"/>
      <c r="N4129" s="279"/>
      <c r="O4129" s="279"/>
      <c r="P4129" s="838"/>
      <c r="Q4129" s="838"/>
      <c r="R4129" s="838"/>
      <c r="S4129" s="838"/>
      <c r="U4129" s="371"/>
    </row>
    <row r="4130" spans="12:21" s="292" customFormat="1" x14ac:dyDescent="0.2">
      <c r="L4130" s="279"/>
      <c r="M4130" s="279"/>
      <c r="N4130" s="279"/>
      <c r="O4130" s="279"/>
      <c r="P4130" s="838"/>
      <c r="Q4130" s="838"/>
      <c r="R4130" s="838"/>
      <c r="S4130" s="838"/>
      <c r="U4130" s="371"/>
    </row>
    <row r="4131" spans="12:21" s="292" customFormat="1" x14ac:dyDescent="0.2">
      <c r="L4131" s="279"/>
      <c r="M4131" s="279"/>
      <c r="N4131" s="279"/>
      <c r="O4131" s="279"/>
      <c r="P4131" s="838"/>
      <c r="Q4131" s="838"/>
      <c r="R4131" s="838"/>
      <c r="S4131" s="838"/>
      <c r="U4131" s="371"/>
    </row>
    <row r="4132" spans="12:21" s="292" customFormat="1" x14ac:dyDescent="0.2">
      <c r="L4132" s="279"/>
      <c r="M4132" s="279"/>
      <c r="N4132" s="279"/>
      <c r="O4132" s="279"/>
      <c r="P4132" s="838"/>
      <c r="Q4132" s="838"/>
      <c r="R4132" s="838"/>
      <c r="S4132" s="838"/>
      <c r="U4132" s="371"/>
    </row>
    <row r="4133" spans="12:21" s="292" customFormat="1" x14ac:dyDescent="0.2">
      <c r="L4133" s="279"/>
      <c r="M4133" s="279"/>
      <c r="N4133" s="279"/>
      <c r="O4133" s="279"/>
      <c r="P4133" s="838"/>
      <c r="Q4133" s="838"/>
      <c r="R4133" s="838"/>
      <c r="S4133" s="838"/>
      <c r="U4133" s="371"/>
    </row>
    <row r="4134" spans="12:21" s="292" customFormat="1" x14ac:dyDescent="0.2">
      <c r="L4134" s="279"/>
      <c r="M4134" s="279"/>
      <c r="N4134" s="279"/>
      <c r="O4134" s="279"/>
      <c r="P4134" s="838"/>
      <c r="Q4134" s="838"/>
      <c r="R4134" s="838"/>
      <c r="S4134" s="838"/>
      <c r="U4134" s="371"/>
    </row>
    <row r="4135" spans="12:21" s="292" customFormat="1" x14ac:dyDescent="0.2">
      <c r="L4135" s="279"/>
      <c r="M4135" s="279"/>
      <c r="N4135" s="279"/>
      <c r="O4135" s="279"/>
      <c r="P4135" s="838"/>
      <c r="Q4135" s="838"/>
      <c r="R4135" s="838"/>
      <c r="S4135" s="838"/>
      <c r="U4135" s="371"/>
    </row>
    <row r="4136" spans="12:21" s="292" customFormat="1" x14ac:dyDescent="0.2">
      <c r="L4136" s="279"/>
      <c r="M4136" s="279"/>
      <c r="N4136" s="279"/>
      <c r="O4136" s="279"/>
      <c r="P4136" s="838"/>
      <c r="Q4136" s="838"/>
      <c r="R4136" s="838"/>
      <c r="S4136" s="838"/>
      <c r="U4136" s="371"/>
    </row>
    <row r="4137" spans="12:21" s="292" customFormat="1" x14ac:dyDescent="0.2">
      <c r="L4137" s="279"/>
      <c r="M4137" s="279"/>
      <c r="N4137" s="279"/>
      <c r="O4137" s="279"/>
      <c r="P4137" s="838"/>
      <c r="Q4137" s="838"/>
      <c r="R4137" s="838"/>
      <c r="S4137" s="838"/>
      <c r="U4137" s="371"/>
    </row>
    <row r="4138" spans="12:21" s="292" customFormat="1" x14ac:dyDescent="0.2">
      <c r="L4138" s="279"/>
      <c r="M4138" s="279"/>
      <c r="N4138" s="279"/>
      <c r="O4138" s="279"/>
      <c r="P4138" s="838"/>
      <c r="Q4138" s="838"/>
      <c r="R4138" s="838"/>
      <c r="S4138" s="838"/>
      <c r="U4138" s="371"/>
    </row>
    <row r="4139" spans="12:21" s="292" customFormat="1" x14ac:dyDescent="0.2">
      <c r="L4139" s="279"/>
      <c r="M4139" s="279"/>
      <c r="N4139" s="279"/>
      <c r="O4139" s="279"/>
      <c r="P4139" s="838"/>
      <c r="Q4139" s="838"/>
      <c r="R4139" s="838"/>
      <c r="S4139" s="838"/>
      <c r="U4139" s="371"/>
    </row>
    <row r="4140" spans="12:21" s="292" customFormat="1" x14ac:dyDescent="0.2">
      <c r="L4140" s="279"/>
      <c r="M4140" s="279"/>
      <c r="N4140" s="279"/>
      <c r="O4140" s="279"/>
      <c r="P4140" s="838"/>
      <c r="Q4140" s="838"/>
      <c r="R4140" s="838"/>
      <c r="S4140" s="838"/>
      <c r="U4140" s="371"/>
    </row>
    <row r="4141" spans="12:21" s="292" customFormat="1" x14ac:dyDescent="0.2">
      <c r="L4141" s="279"/>
      <c r="M4141" s="279"/>
      <c r="N4141" s="279"/>
      <c r="O4141" s="279"/>
      <c r="P4141" s="838"/>
      <c r="Q4141" s="838"/>
      <c r="R4141" s="838"/>
      <c r="S4141" s="838"/>
      <c r="U4141" s="371"/>
    </row>
    <row r="4142" spans="12:21" s="292" customFormat="1" x14ac:dyDescent="0.2">
      <c r="L4142" s="279"/>
      <c r="M4142" s="279"/>
      <c r="N4142" s="279"/>
      <c r="O4142" s="279"/>
      <c r="P4142" s="838"/>
      <c r="Q4142" s="838"/>
      <c r="R4142" s="838"/>
      <c r="S4142" s="838"/>
      <c r="U4142" s="371"/>
    </row>
    <row r="4143" spans="12:21" s="292" customFormat="1" x14ac:dyDescent="0.2">
      <c r="L4143" s="279"/>
      <c r="M4143" s="279"/>
      <c r="N4143" s="279"/>
      <c r="O4143" s="279"/>
      <c r="P4143" s="838"/>
      <c r="Q4143" s="838"/>
      <c r="R4143" s="838"/>
      <c r="S4143" s="838"/>
      <c r="U4143" s="371"/>
    </row>
    <row r="4144" spans="12:21" s="292" customFormat="1" x14ac:dyDescent="0.2">
      <c r="L4144" s="279"/>
      <c r="M4144" s="279"/>
      <c r="N4144" s="279"/>
      <c r="O4144" s="279"/>
      <c r="P4144" s="838"/>
      <c r="Q4144" s="838"/>
      <c r="R4144" s="838"/>
      <c r="S4144" s="838"/>
      <c r="U4144" s="371"/>
    </row>
    <row r="4145" spans="12:21" s="292" customFormat="1" x14ac:dyDescent="0.2">
      <c r="L4145" s="279"/>
      <c r="M4145" s="279"/>
      <c r="N4145" s="279"/>
      <c r="O4145" s="279"/>
      <c r="P4145" s="838"/>
      <c r="Q4145" s="838"/>
      <c r="R4145" s="838"/>
      <c r="S4145" s="838"/>
      <c r="U4145" s="371"/>
    </row>
    <row r="4146" spans="12:21" s="292" customFormat="1" x14ac:dyDescent="0.2">
      <c r="L4146" s="279"/>
      <c r="M4146" s="279"/>
      <c r="N4146" s="279"/>
      <c r="O4146" s="279"/>
      <c r="P4146" s="838"/>
      <c r="Q4146" s="838"/>
      <c r="R4146" s="838"/>
      <c r="S4146" s="838"/>
      <c r="U4146" s="371"/>
    </row>
    <row r="4147" spans="12:21" s="292" customFormat="1" x14ac:dyDescent="0.2">
      <c r="L4147" s="279"/>
      <c r="M4147" s="279"/>
      <c r="N4147" s="279"/>
      <c r="O4147" s="279"/>
      <c r="P4147" s="838"/>
      <c r="Q4147" s="838"/>
      <c r="R4147" s="838"/>
      <c r="S4147" s="838"/>
      <c r="U4147" s="371"/>
    </row>
    <row r="4148" spans="12:21" s="292" customFormat="1" x14ac:dyDescent="0.2">
      <c r="L4148" s="279"/>
      <c r="M4148" s="279"/>
      <c r="N4148" s="279"/>
      <c r="O4148" s="279"/>
      <c r="P4148" s="838"/>
      <c r="Q4148" s="838"/>
      <c r="R4148" s="838"/>
      <c r="S4148" s="838"/>
      <c r="U4148" s="371"/>
    </row>
    <row r="4149" spans="12:21" s="292" customFormat="1" x14ac:dyDescent="0.2">
      <c r="L4149" s="279"/>
      <c r="M4149" s="279"/>
      <c r="N4149" s="279"/>
      <c r="O4149" s="279"/>
      <c r="P4149" s="838"/>
      <c r="Q4149" s="838"/>
      <c r="R4149" s="838"/>
      <c r="S4149" s="838"/>
      <c r="U4149" s="371"/>
    </row>
    <row r="4150" spans="12:21" s="292" customFormat="1" x14ac:dyDescent="0.2">
      <c r="L4150" s="279"/>
      <c r="M4150" s="279"/>
      <c r="N4150" s="279"/>
      <c r="O4150" s="279"/>
      <c r="P4150" s="838"/>
      <c r="Q4150" s="838"/>
      <c r="R4150" s="838"/>
      <c r="S4150" s="838"/>
      <c r="U4150" s="371"/>
    </row>
    <row r="4151" spans="12:21" s="292" customFormat="1" x14ac:dyDescent="0.2">
      <c r="L4151" s="279"/>
      <c r="M4151" s="279"/>
      <c r="N4151" s="279"/>
      <c r="O4151" s="279"/>
      <c r="P4151" s="838"/>
      <c r="Q4151" s="838"/>
      <c r="R4151" s="838"/>
      <c r="S4151" s="838"/>
      <c r="U4151" s="371"/>
    </row>
    <row r="4152" spans="12:21" s="292" customFormat="1" x14ac:dyDescent="0.2">
      <c r="L4152" s="279"/>
      <c r="M4152" s="279"/>
      <c r="N4152" s="279"/>
      <c r="O4152" s="279"/>
      <c r="P4152" s="838"/>
      <c r="Q4152" s="838"/>
      <c r="R4152" s="838"/>
      <c r="S4152" s="838"/>
      <c r="U4152" s="371"/>
    </row>
    <row r="4153" spans="12:21" s="292" customFormat="1" x14ac:dyDescent="0.2">
      <c r="L4153" s="279"/>
      <c r="M4153" s="279"/>
      <c r="N4153" s="279"/>
      <c r="O4153" s="279"/>
      <c r="P4153" s="838"/>
      <c r="Q4153" s="838"/>
      <c r="R4153" s="838"/>
      <c r="S4153" s="838"/>
      <c r="U4153" s="371"/>
    </row>
    <row r="4154" spans="12:21" s="292" customFormat="1" x14ac:dyDescent="0.2">
      <c r="L4154" s="279"/>
      <c r="M4154" s="279"/>
      <c r="N4154" s="279"/>
      <c r="O4154" s="279"/>
      <c r="P4154" s="838"/>
      <c r="Q4154" s="838"/>
      <c r="R4154" s="838"/>
      <c r="S4154" s="838"/>
      <c r="U4154" s="371"/>
    </row>
    <row r="4155" spans="12:21" s="292" customFormat="1" x14ac:dyDescent="0.2">
      <c r="L4155" s="279"/>
      <c r="M4155" s="279"/>
      <c r="N4155" s="279"/>
      <c r="O4155" s="279"/>
      <c r="P4155" s="838"/>
      <c r="Q4155" s="838"/>
      <c r="R4155" s="838"/>
      <c r="S4155" s="838"/>
      <c r="U4155" s="371"/>
    </row>
    <row r="4156" spans="12:21" s="292" customFormat="1" x14ac:dyDescent="0.2">
      <c r="L4156" s="279"/>
      <c r="M4156" s="279"/>
      <c r="N4156" s="279"/>
      <c r="O4156" s="279"/>
      <c r="P4156" s="838"/>
      <c r="Q4156" s="838"/>
      <c r="R4156" s="838"/>
      <c r="S4156" s="838"/>
      <c r="U4156" s="371"/>
    </row>
    <row r="4157" spans="12:21" s="292" customFormat="1" x14ac:dyDescent="0.2">
      <c r="L4157" s="279"/>
      <c r="M4157" s="279"/>
      <c r="N4157" s="279"/>
      <c r="O4157" s="279"/>
      <c r="P4157" s="838"/>
      <c r="Q4157" s="838"/>
      <c r="R4157" s="838"/>
      <c r="S4157" s="838"/>
      <c r="U4157" s="371"/>
    </row>
    <row r="4158" spans="12:21" s="292" customFormat="1" x14ac:dyDescent="0.2">
      <c r="L4158" s="279"/>
      <c r="M4158" s="279"/>
      <c r="N4158" s="279"/>
      <c r="O4158" s="279"/>
      <c r="P4158" s="838"/>
      <c r="Q4158" s="838"/>
      <c r="R4158" s="838"/>
      <c r="S4158" s="838"/>
      <c r="U4158" s="371"/>
    </row>
    <row r="4159" spans="12:21" s="292" customFormat="1" x14ac:dyDescent="0.2">
      <c r="L4159" s="279"/>
      <c r="M4159" s="279"/>
      <c r="N4159" s="279"/>
      <c r="O4159" s="279"/>
      <c r="P4159" s="838"/>
      <c r="Q4159" s="838"/>
      <c r="R4159" s="838"/>
      <c r="S4159" s="838"/>
      <c r="U4159" s="371"/>
    </row>
    <row r="4160" spans="12:21" s="292" customFormat="1" x14ac:dyDescent="0.2">
      <c r="L4160" s="279"/>
      <c r="M4160" s="279"/>
      <c r="N4160" s="279"/>
      <c r="O4160" s="279"/>
      <c r="P4160" s="838"/>
      <c r="Q4160" s="838"/>
      <c r="R4160" s="838"/>
      <c r="S4160" s="838"/>
      <c r="U4160" s="371"/>
    </row>
    <row r="4161" spans="12:21" s="292" customFormat="1" x14ac:dyDescent="0.2">
      <c r="L4161" s="279"/>
      <c r="M4161" s="279"/>
      <c r="N4161" s="279"/>
      <c r="O4161" s="279"/>
      <c r="P4161" s="838"/>
      <c r="Q4161" s="838"/>
      <c r="R4161" s="838"/>
      <c r="S4161" s="838"/>
      <c r="U4161" s="371"/>
    </row>
    <row r="4162" spans="12:21" s="292" customFormat="1" x14ac:dyDescent="0.2">
      <c r="L4162" s="279"/>
      <c r="M4162" s="279"/>
      <c r="N4162" s="279"/>
      <c r="O4162" s="279"/>
      <c r="P4162" s="838"/>
      <c r="Q4162" s="838"/>
      <c r="R4162" s="838"/>
      <c r="S4162" s="838"/>
      <c r="U4162" s="371"/>
    </row>
    <row r="4163" spans="12:21" s="292" customFormat="1" x14ac:dyDescent="0.2">
      <c r="L4163" s="279"/>
      <c r="M4163" s="279"/>
      <c r="N4163" s="279"/>
      <c r="O4163" s="279"/>
      <c r="P4163" s="838"/>
      <c r="Q4163" s="838"/>
      <c r="R4163" s="838"/>
      <c r="S4163" s="838"/>
      <c r="U4163" s="371"/>
    </row>
    <row r="4164" spans="12:21" s="292" customFormat="1" x14ac:dyDescent="0.2">
      <c r="L4164" s="279"/>
      <c r="M4164" s="279"/>
      <c r="N4164" s="279"/>
      <c r="O4164" s="279"/>
      <c r="P4164" s="838"/>
      <c r="Q4164" s="838"/>
      <c r="R4164" s="838"/>
      <c r="S4164" s="838"/>
      <c r="U4164" s="371"/>
    </row>
    <row r="4165" spans="12:21" s="292" customFormat="1" x14ac:dyDescent="0.2">
      <c r="L4165" s="279"/>
      <c r="M4165" s="279"/>
      <c r="N4165" s="279"/>
      <c r="O4165" s="279"/>
      <c r="P4165" s="838"/>
      <c r="Q4165" s="838"/>
      <c r="R4165" s="838"/>
      <c r="S4165" s="838"/>
      <c r="U4165" s="371"/>
    </row>
    <row r="4166" spans="12:21" s="292" customFormat="1" x14ac:dyDescent="0.2">
      <c r="L4166" s="279"/>
      <c r="M4166" s="279"/>
      <c r="N4166" s="279"/>
      <c r="O4166" s="279"/>
      <c r="P4166" s="838"/>
      <c r="Q4166" s="838"/>
      <c r="R4166" s="838"/>
      <c r="S4166" s="838"/>
      <c r="U4166" s="371"/>
    </row>
    <row r="4167" spans="12:21" s="292" customFormat="1" x14ac:dyDescent="0.2">
      <c r="L4167" s="279"/>
      <c r="M4167" s="279"/>
      <c r="N4167" s="279"/>
      <c r="O4167" s="279"/>
      <c r="P4167" s="838"/>
      <c r="Q4167" s="838"/>
      <c r="R4167" s="838"/>
      <c r="S4167" s="838"/>
      <c r="U4167" s="371"/>
    </row>
    <row r="4168" spans="12:21" s="292" customFormat="1" x14ac:dyDescent="0.2">
      <c r="L4168" s="279"/>
      <c r="M4168" s="279"/>
      <c r="N4168" s="279"/>
      <c r="O4168" s="279"/>
      <c r="P4168" s="838"/>
      <c r="Q4168" s="838"/>
      <c r="R4168" s="838"/>
      <c r="S4168" s="838"/>
      <c r="U4168" s="371"/>
    </row>
    <row r="4169" spans="12:21" s="292" customFormat="1" x14ac:dyDescent="0.2">
      <c r="L4169" s="279"/>
      <c r="M4169" s="279"/>
      <c r="N4169" s="279"/>
      <c r="O4169" s="279"/>
      <c r="P4169" s="838"/>
      <c r="Q4169" s="838"/>
      <c r="R4169" s="838"/>
      <c r="S4169" s="838"/>
      <c r="U4169" s="371"/>
    </row>
    <row r="4170" spans="12:21" s="292" customFormat="1" x14ac:dyDescent="0.2">
      <c r="L4170" s="279"/>
      <c r="M4170" s="279"/>
      <c r="N4170" s="279"/>
      <c r="O4170" s="279"/>
      <c r="P4170" s="838"/>
      <c r="Q4170" s="838"/>
      <c r="R4170" s="838"/>
      <c r="S4170" s="838"/>
      <c r="U4170" s="371"/>
    </row>
    <row r="4171" spans="12:21" s="292" customFormat="1" x14ac:dyDescent="0.2">
      <c r="L4171" s="279"/>
      <c r="M4171" s="279"/>
      <c r="N4171" s="279"/>
      <c r="O4171" s="279"/>
      <c r="P4171" s="838"/>
      <c r="Q4171" s="838"/>
      <c r="R4171" s="838"/>
      <c r="S4171" s="838"/>
      <c r="U4171" s="371"/>
    </row>
    <row r="4172" spans="12:21" s="292" customFormat="1" x14ac:dyDescent="0.2">
      <c r="L4172" s="279"/>
      <c r="M4172" s="279"/>
      <c r="N4172" s="279"/>
      <c r="O4172" s="279"/>
      <c r="P4172" s="838"/>
      <c r="Q4172" s="838"/>
      <c r="R4172" s="838"/>
      <c r="S4172" s="838"/>
      <c r="U4172" s="371"/>
    </row>
    <row r="4173" spans="12:21" s="292" customFormat="1" x14ac:dyDescent="0.2">
      <c r="L4173" s="279"/>
      <c r="M4173" s="279"/>
      <c r="N4173" s="279"/>
      <c r="O4173" s="279"/>
      <c r="P4173" s="838"/>
      <c r="Q4173" s="838"/>
      <c r="R4173" s="838"/>
      <c r="S4173" s="838"/>
      <c r="U4173" s="371"/>
    </row>
    <row r="4174" spans="12:21" s="292" customFormat="1" x14ac:dyDescent="0.2">
      <c r="L4174" s="279"/>
      <c r="M4174" s="279"/>
      <c r="N4174" s="279"/>
      <c r="O4174" s="279"/>
      <c r="P4174" s="838"/>
      <c r="Q4174" s="838"/>
      <c r="R4174" s="838"/>
      <c r="S4174" s="838"/>
      <c r="U4174" s="371"/>
    </row>
    <row r="4175" spans="12:21" s="292" customFormat="1" x14ac:dyDescent="0.2">
      <c r="L4175" s="279"/>
      <c r="M4175" s="279"/>
      <c r="N4175" s="279"/>
      <c r="O4175" s="279"/>
      <c r="P4175" s="838"/>
      <c r="Q4175" s="838"/>
      <c r="R4175" s="838"/>
      <c r="S4175" s="838"/>
      <c r="U4175" s="371"/>
    </row>
    <row r="4176" spans="12:21" s="292" customFormat="1" x14ac:dyDescent="0.2">
      <c r="L4176" s="279"/>
      <c r="M4176" s="279"/>
      <c r="N4176" s="279"/>
      <c r="O4176" s="279"/>
      <c r="P4176" s="838"/>
      <c r="Q4176" s="838"/>
      <c r="R4176" s="838"/>
      <c r="S4176" s="838"/>
      <c r="U4176" s="371"/>
    </row>
    <row r="4177" spans="12:21" s="292" customFormat="1" x14ac:dyDescent="0.2">
      <c r="L4177" s="279"/>
      <c r="M4177" s="279"/>
      <c r="N4177" s="279"/>
      <c r="O4177" s="279"/>
      <c r="P4177" s="838"/>
      <c r="Q4177" s="838"/>
      <c r="R4177" s="838"/>
      <c r="S4177" s="838"/>
      <c r="U4177" s="371"/>
    </row>
    <row r="4178" spans="12:21" s="292" customFormat="1" x14ac:dyDescent="0.2">
      <c r="L4178" s="279"/>
      <c r="M4178" s="279"/>
      <c r="N4178" s="279"/>
      <c r="O4178" s="279"/>
      <c r="P4178" s="838"/>
      <c r="Q4178" s="838"/>
      <c r="R4178" s="838"/>
      <c r="S4178" s="838"/>
      <c r="U4178" s="371"/>
    </row>
    <row r="4179" spans="12:21" s="292" customFormat="1" x14ac:dyDescent="0.2">
      <c r="L4179" s="279"/>
      <c r="M4179" s="279"/>
      <c r="N4179" s="279"/>
      <c r="O4179" s="279"/>
      <c r="P4179" s="838"/>
      <c r="Q4179" s="838"/>
      <c r="R4179" s="838"/>
      <c r="S4179" s="838"/>
      <c r="U4179" s="371"/>
    </row>
    <row r="4180" spans="12:21" s="292" customFormat="1" x14ac:dyDescent="0.2">
      <c r="L4180" s="279"/>
      <c r="M4180" s="279"/>
      <c r="N4180" s="279"/>
      <c r="O4180" s="279"/>
      <c r="P4180" s="838"/>
      <c r="Q4180" s="838"/>
      <c r="R4180" s="838"/>
      <c r="S4180" s="838"/>
      <c r="U4180" s="371"/>
    </row>
    <row r="4181" spans="12:21" s="292" customFormat="1" x14ac:dyDescent="0.2">
      <c r="L4181" s="279"/>
      <c r="M4181" s="279"/>
      <c r="N4181" s="279"/>
      <c r="O4181" s="279"/>
      <c r="P4181" s="838"/>
      <c r="Q4181" s="838"/>
      <c r="R4181" s="838"/>
      <c r="S4181" s="838"/>
      <c r="U4181" s="371"/>
    </row>
    <row r="4182" spans="12:21" s="292" customFormat="1" x14ac:dyDescent="0.2">
      <c r="L4182" s="279"/>
      <c r="M4182" s="279"/>
      <c r="N4182" s="279"/>
      <c r="O4182" s="279"/>
      <c r="P4182" s="838"/>
      <c r="Q4182" s="838"/>
      <c r="R4182" s="838"/>
      <c r="S4182" s="838"/>
      <c r="U4182" s="371"/>
    </row>
    <row r="4183" spans="12:21" s="292" customFormat="1" x14ac:dyDescent="0.2">
      <c r="L4183" s="279"/>
      <c r="M4183" s="279"/>
      <c r="N4183" s="279"/>
      <c r="O4183" s="279"/>
      <c r="P4183" s="838"/>
      <c r="Q4183" s="838"/>
      <c r="R4183" s="838"/>
      <c r="S4183" s="838"/>
      <c r="U4183" s="371"/>
    </row>
    <row r="4184" spans="12:21" s="292" customFormat="1" x14ac:dyDescent="0.2">
      <c r="L4184" s="279"/>
      <c r="M4184" s="279"/>
      <c r="N4184" s="279"/>
      <c r="O4184" s="279"/>
      <c r="P4184" s="838"/>
      <c r="Q4184" s="838"/>
      <c r="R4184" s="838"/>
      <c r="S4184" s="838"/>
      <c r="U4184" s="371"/>
    </row>
    <row r="4185" spans="12:21" s="292" customFormat="1" x14ac:dyDescent="0.2">
      <c r="L4185" s="279"/>
      <c r="M4185" s="279"/>
      <c r="N4185" s="279"/>
      <c r="O4185" s="279"/>
      <c r="P4185" s="838"/>
      <c r="Q4185" s="838"/>
      <c r="R4185" s="838"/>
      <c r="S4185" s="838"/>
      <c r="U4185" s="371"/>
    </row>
    <row r="4186" spans="12:21" s="292" customFormat="1" x14ac:dyDescent="0.2">
      <c r="L4186" s="279"/>
      <c r="M4186" s="279"/>
      <c r="N4186" s="279"/>
      <c r="O4186" s="279"/>
      <c r="P4186" s="838"/>
      <c r="Q4186" s="838"/>
      <c r="R4186" s="838"/>
      <c r="S4186" s="838"/>
      <c r="U4186" s="371"/>
    </row>
    <row r="4187" spans="12:21" s="292" customFormat="1" x14ac:dyDescent="0.2">
      <c r="L4187" s="279"/>
      <c r="M4187" s="279"/>
      <c r="N4187" s="279"/>
      <c r="O4187" s="279"/>
      <c r="P4187" s="838"/>
      <c r="Q4187" s="838"/>
      <c r="R4187" s="838"/>
      <c r="S4187" s="838"/>
      <c r="U4187" s="371"/>
    </row>
    <row r="4188" spans="12:21" s="292" customFormat="1" x14ac:dyDescent="0.2">
      <c r="L4188" s="279"/>
      <c r="M4188" s="279"/>
      <c r="N4188" s="279"/>
      <c r="O4188" s="279"/>
      <c r="P4188" s="838"/>
      <c r="Q4188" s="838"/>
      <c r="R4188" s="838"/>
      <c r="S4188" s="838"/>
      <c r="U4188" s="371"/>
    </row>
    <row r="4189" spans="12:21" s="292" customFormat="1" x14ac:dyDescent="0.2">
      <c r="L4189" s="279"/>
      <c r="M4189" s="279"/>
      <c r="N4189" s="279"/>
      <c r="O4189" s="279"/>
      <c r="P4189" s="838"/>
      <c r="Q4189" s="838"/>
      <c r="R4189" s="838"/>
      <c r="S4189" s="838"/>
      <c r="U4189" s="371"/>
    </row>
    <row r="4190" spans="12:21" s="292" customFormat="1" x14ac:dyDescent="0.2">
      <c r="L4190" s="279"/>
      <c r="M4190" s="279"/>
      <c r="N4190" s="279"/>
      <c r="O4190" s="279"/>
      <c r="P4190" s="838"/>
      <c r="Q4190" s="838"/>
      <c r="R4190" s="838"/>
      <c r="S4190" s="838"/>
      <c r="U4190" s="371"/>
    </row>
    <row r="4191" spans="12:21" s="292" customFormat="1" x14ac:dyDescent="0.2">
      <c r="L4191" s="279"/>
      <c r="M4191" s="279"/>
      <c r="N4191" s="279"/>
      <c r="O4191" s="279"/>
      <c r="P4191" s="838"/>
      <c r="Q4191" s="838"/>
      <c r="R4191" s="838"/>
      <c r="S4191" s="838"/>
      <c r="U4191" s="371"/>
    </row>
    <row r="4192" spans="12:21" s="292" customFormat="1" x14ac:dyDescent="0.2">
      <c r="L4192" s="279"/>
      <c r="M4192" s="279"/>
      <c r="N4192" s="279"/>
      <c r="O4192" s="279"/>
      <c r="P4192" s="838"/>
      <c r="Q4192" s="838"/>
      <c r="R4192" s="838"/>
      <c r="S4192" s="838"/>
      <c r="U4192" s="371"/>
    </row>
    <row r="4193" spans="12:21" s="292" customFormat="1" x14ac:dyDescent="0.2">
      <c r="L4193" s="279"/>
      <c r="M4193" s="279"/>
      <c r="N4193" s="279"/>
      <c r="O4193" s="279"/>
      <c r="P4193" s="838"/>
      <c r="Q4193" s="838"/>
      <c r="R4193" s="838"/>
      <c r="S4193" s="838"/>
      <c r="U4193" s="371"/>
    </row>
    <row r="4194" spans="12:21" s="292" customFormat="1" x14ac:dyDescent="0.2">
      <c r="L4194" s="279"/>
      <c r="M4194" s="279"/>
      <c r="N4194" s="279"/>
      <c r="O4194" s="279"/>
      <c r="P4194" s="838"/>
      <c r="Q4194" s="838"/>
      <c r="R4194" s="838"/>
      <c r="S4194" s="838"/>
      <c r="U4194" s="371"/>
    </row>
    <row r="4195" spans="12:21" s="292" customFormat="1" x14ac:dyDescent="0.2">
      <c r="L4195" s="279"/>
      <c r="M4195" s="279"/>
      <c r="N4195" s="279"/>
      <c r="O4195" s="279"/>
      <c r="P4195" s="838"/>
      <c r="Q4195" s="838"/>
      <c r="R4195" s="838"/>
      <c r="S4195" s="838"/>
      <c r="U4195" s="371"/>
    </row>
    <row r="4196" spans="12:21" s="292" customFormat="1" x14ac:dyDescent="0.2">
      <c r="L4196" s="279"/>
      <c r="M4196" s="279"/>
      <c r="N4196" s="279"/>
      <c r="O4196" s="279"/>
      <c r="P4196" s="838"/>
      <c r="Q4196" s="838"/>
      <c r="R4196" s="838"/>
      <c r="S4196" s="838"/>
      <c r="U4196" s="371"/>
    </row>
    <row r="4197" spans="12:21" s="292" customFormat="1" x14ac:dyDescent="0.2">
      <c r="L4197" s="279"/>
      <c r="M4197" s="279"/>
      <c r="N4197" s="279"/>
      <c r="O4197" s="279"/>
      <c r="P4197" s="838"/>
      <c r="Q4197" s="838"/>
      <c r="R4197" s="838"/>
      <c r="S4197" s="838"/>
      <c r="U4197" s="371"/>
    </row>
    <row r="4198" spans="12:21" s="292" customFormat="1" x14ac:dyDescent="0.2">
      <c r="L4198" s="279"/>
      <c r="M4198" s="279"/>
      <c r="N4198" s="279"/>
      <c r="O4198" s="279"/>
      <c r="P4198" s="838"/>
      <c r="Q4198" s="838"/>
      <c r="R4198" s="838"/>
      <c r="S4198" s="838"/>
      <c r="U4198" s="371"/>
    </row>
    <row r="4199" spans="12:21" s="292" customFormat="1" x14ac:dyDescent="0.2">
      <c r="L4199" s="279"/>
      <c r="M4199" s="279"/>
      <c r="N4199" s="279"/>
      <c r="O4199" s="279"/>
      <c r="P4199" s="838"/>
      <c r="Q4199" s="838"/>
      <c r="R4199" s="838"/>
      <c r="S4199" s="838"/>
      <c r="U4199" s="371"/>
    </row>
    <row r="4200" spans="12:21" s="292" customFormat="1" x14ac:dyDescent="0.2">
      <c r="L4200" s="279"/>
      <c r="M4200" s="279"/>
      <c r="N4200" s="279"/>
      <c r="O4200" s="279"/>
      <c r="P4200" s="838"/>
      <c r="Q4200" s="838"/>
      <c r="R4200" s="838"/>
      <c r="S4200" s="838"/>
      <c r="U4200" s="371"/>
    </row>
    <row r="4201" spans="12:21" s="292" customFormat="1" x14ac:dyDescent="0.2">
      <c r="L4201" s="279"/>
      <c r="M4201" s="279"/>
      <c r="N4201" s="279"/>
      <c r="O4201" s="279"/>
      <c r="P4201" s="838"/>
      <c r="Q4201" s="838"/>
      <c r="R4201" s="838"/>
      <c r="S4201" s="838"/>
      <c r="U4201" s="371"/>
    </row>
    <row r="4202" spans="12:21" s="292" customFormat="1" x14ac:dyDescent="0.2">
      <c r="L4202" s="279"/>
      <c r="M4202" s="279"/>
      <c r="N4202" s="279"/>
      <c r="O4202" s="279"/>
      <c r="P4202" s="838"/>
      <c r="Q4202" s="838"/>
      <c r="R4202" s="838"/>
      <c r="S4202" s="838"/>
      <c r="U4202" s="371"/>
    </row>
    <row r="4203" spans="12:21" s="292" customFormat="1" x14ac:dyDescent="0.2">
      <c r="L4203" s="279"/>
      <c r="M4203" s="279"/>
      <c r="N4203" s="279"/>
      <c r="O4203" s="279"/>
      <c r="P4203" s="838"/>
      <c r="Q4203" s="838"/>
      <c r="R4203" s="838"/>
      <c r="S4203" s="838"/>
      <c r="U4203" s="371"/>
    </row>
    <row r="4204" spans="12:21" s="292" customFormat="1" x14ac:dyDescent="0.2">
      <c r="L4204" s="279"/>
      <c r="M4204" s="279"/>
      <c r="N4204" s="279"/>
      <c r="O4204" s="279"/>
      <c r="P4204" s="838"/>
      <c r="Q4204" s="838"/>
      <c r="R4204" s="838"/>
      <c r="S4204" s="838"/>
      <c r="U4204" s="371"/>
    </row>
    <row r="4205" spans="12:21" s="292" customFormat="1" x14ac:dyDescent="0.2">
      <c r="L4205" s="279"/>
      <c r="M4205" s="279"/>
      <c r="N4205" s="279"/>
      <c r="O4205" s="279"/>
      <c r="P4205" s="838"/>
      <c r="Q4205" s="838"/>
      <c r="R4205" s="838"/>
      <c r="S4205" s="838"/>
      <c r="U4205" s="371"/>
    </row>
    <row r="4206" spans="12:21" s="292" customFormat="1" x14ac:dyDescent="0.2">
      <c r="L4206" s="279"/>
      <c r="M4206" s="279"/>
      <c r="N4206" s="279"/>
      <c r="O4206" s="279"/>
      <c r="P4206" s="838"/>
      <c r="Q4206" s="838"/>
      <c r="R4206" s="838"/>
      <c r="S4206" s="838"/>
      <c r="U4206" s="371"/>
    </row>
    <row r="4207" spans="12:21" s="292" customFormat="1" x14ac:dyDescent="0.2">
      <c r="L4207" s="279"/>
      <c r="M4207" s="279"/>
      <c r="N4207" s="279"/>
      <c r="O4207" s="279"/>
      <c r="P4207" s="838"/>
      <c r="Q4207" s="838"/>
      <c r="R4207" s="838"/>
      <c r="S4207" s="838"/>
      <c r="U4207" s="371"/>
    </row>
    <row r="4208" spans="12:21" s="292" customFormat="1" x14ac:dyDescent="0.2">
      <c r="L4208" s="279"/>
      <c r="M4208" s="279"/>
      <c r="N4208" s="279"/>
      <c r="O4208" s="279"/>
      <c r="P4208" s="838"/>
      <c r="Q4208" s="838"/>
      <c r="R4208" s="838"/>
      <c r="S4208" s="838"/>
      <c r="U4208" s="371"/>
    </row>
    <row r="4209" spans="12:21" s="292" customFormat="1" x14ac:dyDescent="0.2">
      <c r="L4209" s="279"/>
      <c r="M4209" s="279"/>
      <c r="N4209" s="279"/>
      <c r="O4209" s="279"/>
      <c r="P4209" s="838"/>
      <c r="Q4209" s="838"/>
      <c r="R4209" s="838"/>
      <c r="S4209" s="838"/>
      <c r="U4209" s="371"/>
    </row>
    <row r="4210" spans="12:21" s="292" customFormat="1" x14ac:dyDescent="0.2">
      <c r="L4210" s="279"/>
      <c r="M4210" s="279"/>
      <c r="N4210" s="279"/>
      <c r="O4210" s="279"/>
      <c r="P4210" s="838"/>
      <c r="Q4210" s="838"/>
      <c r="R4210" s="838"/>
      <c r="S4210" s="838"/>
      <c r="U4210" s="371"/>
    </row>
    <row r="4211" spans="12:21" s="292" customFormat="1" x14ac:dyDescent="0.2">
      <c r="L4211" s="279"/>
      <c r="M4211" s="279"/>
      <c r="N4211" s="279"/>
      <c r="O4211" s="279"/>
      <c r="P4211" s="838"/>
      <c r="Q4211" s="838"/>
      <c r="R4211" s="838"/>
      <c r="S4211" s="838"/>
      <c r="U4211" s="371"/>
    </row>
    <row r="4212" spans="12:21" s="292" customFormat="1" x14ac:dyDescent="0.2">
      <c r="L4212" s="279"/>
      <c r="M4212" s="279"/>
      <c r="N4212" s="279"/>
      <c r="O4212" s="279"/>
      <c r="P4212" s="838"/>
      <c r="Q4212" s="838"/>
      <c r="R4212" s="838"/>
      <c r="S4212" s="838"/>
      <c r="U4212" s="371"/>
    </row>
    <row r="4213" spans="12:21" s="292" customFormat="1" x14ac:dyDescent="0.2">
      <c r="L4213" s="279"/>
      <c r="M4213" s="279"/>
      <c r="N4213" s="279"/>
      <c r="O4213" s="279"/>
      <c r="P4213" s="838"/>
      <c r="Q4213" s="838"/>
      <c r="R4213" s="838"/>
      <c r="S4213" s="838"/>
      <c r="U4213" s="371"/>
    </row>
    <row r="4214" spans="12:21" s="292" customFormat="1" x14ac:dyDescent="0.2">
      <c r="L4214" s="279"/>
      <c r="M4214" s="279"/>
      <c r="N4214" s="279"/>
      <c r="O4214" s="279"/>
      <c r="P4214" s="838"/>
      <c r="Q4214" s="838"/>
      <c r="R4214" s="838"/>
      <c r="S4214" s="838"/>
      <c r="U4214" s="371"/>
    </row>
    <row r="4215" spans="12:21" s="292" customFormat="1" x14ac:dyDescent="0.2">
      <c r="L4215" s="279"/>
      <c r="M4215" s="279"/>
      <c r="N4215" s="279"/>
      <c r="O4215" s="279"/>
      <c r="P4215" s="838"/>
      <c r="Q4215" s="838"/>
      <c r="R4215" s="838"/>
      <c r="S4215" s="838"/>
      <c r="U4215" s="371"/>
    </row>
    <row r="4216" spans="12:21" s="292" customFormat="1" x14ac:dyDescent="0.2">
      <c r="L4216" s="279"/>
      <c r="M4216" s="279"/>
      <c r="N4216" s="279"/>
      <c r="O4216" s="279"/>
      <c r="P4216" s="838"/>
      <c r="Q4216" s="838"/>
      <c r="R4216" s="838"/>
      <c r="S4216" s="838"/>
      <c r="U4216" s="371"/>
    </row>
    <row r="4217" spans="12:21" s="292" customFormat="1" x14ac:dyDescent="0.2">
      <c r="L4217" s="279"/>
      <c r="M4217" s="279"/>
      <c r="N4217" s="279"/>
      <c r="O4217" s="279"/>
      <c r="P4217" s="838"/>
      <c r="Q4217" s="838"/>
      <c r="R4217" s="838"/>
      <c r="S4217" s="838"/>
      <c r="U4217" s="371"/>
    </row>
    <row r="4218" spans="12:21" s="292" customFormat="1" x14ac:dyDescent="0.2">
      <c r="L4218" s="279"/>
      <c r="M4218" s="279"/>
      <c r="N4218" s="279"/>
      <c r="O4218" s="279"/>
      <c r="P4218" s="838"/>
      <c r="Q4218" s="838"/>
      <c r="R4218" s="838"/>
      <c r="S4218" s="838"/>
      <c r="U4218" s="371"/>
    </row>
    <row r="4219" spans="12:21" s="292" customFormat="1" x14ac:dyDescent="0.2">
      <c r="L4219" s="279"/>
      <c r="M4219" s="279"/>
      <c r="N4219" s="279"/>
      <c r="O4219" s="279"/>
      <c r="P4219" s="838"/>
      <c r="Q4219" s="838"/>
      <c r="R4219" s="838"/>
      <c r="S4219" s="838"/>
      <c r="U4219" s="371"/>
    </row>
    <row r="4220" spans="12:21" s="292" customFormat="1" x14ac:dyDescent="0.2">
      <c r="L4220" s="279"/>
      <c r="M4220" s="279"/>
      <c r="N4220" s="279"/>
      <c r="O4220" s="279"/>
      <c r="P4220" s="838"/>
      <c r="Q4220" s="838"/>
      <c r="R4220" s="838"/>
      <c r="S4220" s="838"/>
      <c r="U4220" s="371"/>
    </row>
    <row r="4221" spans="12:21" s="292" customFormat="1" x14ac:dyDescent="0.2">
      <c r="L4221" s="279"/>
      <c r="M4221" s="279"/>
      <c r="N4221" s="279"/>
      <c r="O4221" s="279"/>
      <c r="P4221" s="838"/>
      <c r="Q4221" s="838"/>
      <c r="R4221" s="838"/>
      <c r="S4221" s="838"/>
      <c r="U4221" s="371"/>
    </row>
    <row r="4222" spans="12:21" s="292" customFormat="1" x14ac:dyDescent="0.2">
      <c r="L4222" s="279"/>
      <c r="M4222" s="279"/>
      <c r="N4222" s="279"/>
      <c r="O4222" s="279"/>
      <c r="P4222" s="838"/>
      <c r="Q4222" s="838"/>
      <c r="R4222" s="838"/>
      <c r="S4222" s="838"/>
      <c r="U4222" s="371"/>
    </row>
    <row r="4223" spans="12:21" s="292" customFormat="1" x14ac:dyDescent="0.2">
      <c r="L4223" s="279"/>
      <c r="M4223" s="279"/>
      <c r="N4223" s="279"/>
      <c r="O4223" s="279"/>
      <c r="P4223" s="838"/>
      <c r="Q4223" s="838"/>
      <c r="R4223" s="838"/>
      <c r="S4223" s="838"/>
      <c r="U4223" s="371"/>
    </row>
    <row r="4224" spans="12:21" s="292" customFormat="1" x14ac:dyDescent="0.2">
      <c r="L4224" s="279"/>
      <c r="M4224" s="279"/>
      <c r="N4224" s="279"/>
      <c r="O4224" s="279"/>
      <c r="P4224" s="838"/>
      <c r="Q4224" s="838"/>
      <c r="R4224" s="838"/>
      <c r="S4224" s="838"/>
      <c r="U4224" s="371"/>
    </row>
    <row r="4225" spans="12:21" s="292" customFormat="1" x14ac:dyDescent="0.2">
      <c r="L4225" s="279"/>
      <c r="M4225" s="279"/>
      <c r="N4225" s="279"/>
      <c r="O4225" s="279"/>
      <c r="P4225" s="838"/>
      <c r="Q4225" s="838"/>
      <c r="R4225" s="838"/>
      <c r="S4225" s="838"/>
      <c r="U4225" s="371"/>
    </row>
    <row r="4226" spans="12:21" s="292" customFormat="1" x14ac:dyDescent="0.2">
      <c r="L4226" s="279"/>
      <c r="M4226" s="279"/>
      <c r="N4226" s="279"/>
      <c r="O4226" s="279"/>
      <c r="P4226" s="838"/>
      <c r="Q4226" s="838"/>
      <c r="R4226" s="838"/>
      <c r="S4226" s="838"/>
      <c r="U4226" s="371"/>
    </row>
    <row r="4227" spans="12:21" s="292" customFormat="1" x14ac:dyDescent="0.2">
      <c r="L4227" s="279"/>
      <c r="M4227" s="279"/>
      <c r="N4227" s="279"/>
      <c r="O4227" s="279"/>
      <c r="P4227" s="838"/>
      <c r="Q4227" s="838"/>
      <c r="R4227" s="838"/>
      <c r="S4227" s="838"/>
      <c r="U4227" s="371"/>
    </row>
    <row r="4228" spans="12:21" s="292" customFormat="1" x14ac:dyDescent="0.2">
      <c r="L4228" s="279"/>
      <c r="M4228" s="279"/>
      <c r="N4228" s="279"/>
      <c r="O4228" s="279"/>
      <c r="P4228" s="838"/>
      <c r="Q4228" s="838"/>
      <c r="R4228" s="838"/>
      <c r="S4228" s="838"/>
      <c r="U4228" s="371"/>
    </row>
    <row r="4229" spans="12:21" s="292" customFormat="1" x14ac:dyDescent="0.2">
      <c r="L4229" s="279"/>
      <c r="M4229" s="279"/>
      <c r="N4229" s="279"/>
      <c r="O4229" s="279"/>
      <c r="P4229" s="838"/>
      <c r="Q4229" s="838"/>
      <c r="R4229" s="838"/>
      <c r="S4229" s="838"/>
      <c r="U4229" s="371"/>
    </row>
    <row r="4230" spans="12:21" s="292" customFormat="1" x14ac:dyDescent="0.2">
      <c r="L4230" s="279"/>
      <c r="M4230" s="279"/>
      <c r="N4230" s="279"/>
      <c r="O4230" s="279"/>
      <c r="P4230" s="838"/>
      <c r="Q4230" s="838"/>
      <c r="R4230" s="838"/>
      <c r="S4230" s="838"/>
      <c r="U4230" s="371"/>
    </row>
    <row r="4231" spans="12:21" s="292" customFormat="1" x14ac:dyDescent="0.2">
      <c r="L4231" s="279"/>
      <c r="M4231" s="279"/>
      <c r="N4231" s="279"/>
      <c r="O4231" s="279"/>
      <c r="P4231" s="838"/>
      <c r="Q4231" s="838"/>
      <c r="R4231" s="838"/>
      <c r="S4231" s="838"/>
      <c r="U4231" s="371"/>
    </row>
    <row r="4232" spans="12:21" s="292" customFormat="1" x14ac:dyDescent="0.2">
      <c r="L4232" s="279"/>
      <c r="M4232" s="279"/>
      <c r="N4232" s="279"/>
      <c r="O4232" s="279"/>
      <c r="P4232" s="838"/>
      <c r="Q4232" s="838"/>
      <c r="R4232" s="838"/>
      <c r="S4232" s="838"/>
      <c r="U4232" s="371"/>
    </row>
    <row r="4233" spans="12:21" s="292" customFormat="1" x14ac:dyDescent="0.2">
      <c r="L4233" s="279"/>
      <c r="M4233" s="279"/>
      <c r="N4233" s="279"/>
      <c r="O4233" s="279"/>
      <c r="P4233" s="838"/>
      <c r="Q4233" s="838"/>
      <c r="R4233" s="838"/>
      <c r="S4233" s="838"/>
      <c r="U4233" s="371"/>
    </row>
    <row r="4234" spans="12:21" s="292" customFormat="1" x14ac:dyDescent="0.2">
      <c r="L4234" s="279"/>
      <c r="M4234" s="279"/>
      <c r="N4234" s="279"/>
      <c r="O4234" s="279"/>
      <c r="P4234" s="838"/>
      <c r="Q4234" s="838"/>
      <c r="R4234" s="838"/>
      <c r="S4234" s="838"/>
      <c r="U4234" s="371"/>
    </row>
    <row r="4235" spans="12:21" s="292" customFormat="1" x14ac:dyDescent="0.2">
      <c r="L4235" s="279"/>
      <c r="M4235" s="279"/>
      <c r="N4235" s="279"/>
      <c r="O4235" s="279"/>
      <c r="P4235" s="838"/>
      <c r="Q4235" s="838"/>
      <c r="R4235" s="838"/>
      <c r="S4235" s="838"/>
      <c r="U4235" s="371"/>
    </row>
    <row r="4236" spans="12:21" s="292" customFormat="1" x14ac:dyDescent="0.2">
      <c r="L4236" s="279"/>
      <c r="M4236" s="279"/>
      <c r="N4236" s="279"/>
      <c r="O4236" s="279"/>
      <c r="P4236" s="838"/>
      <c r="Q4236" s="838"/>
      <c r="R4236" s="838"/>
      <c r="S4236" s="838"/>
      <c r="U4236" s="371"/>
    </row>
    <row r="4237" spans="12:21" s="292" customFormat="1" x14ac:dyDescent="0.2">
      <c r="L4237" s="279"/>
      <c r="M4237" s="279"/>
      <c r="N4237" s="279"/>
      <c r="O4237" s="279"/>
      <c r="P4237" s="838"/>
      <c r="Q4237" s="838"/>
      <c r="R4237" s="838"/>
      <c r="S4237" s="838"/>
      <c r="U4237" s="371"/>
    </row>
    <row r="4238" spans="12:21" s="292" customFormat="1" x14ac:dyDescent="0.2">
      <c r="L4238" s="279"/>
      <c r="M4238" s="279"/>
      <c r="N4238" s="279"/>
      <c r="O4238" s="279"/>
      <c r="P4238" s="838"/>
      <c r="Q4238" s="838"/>
      <c r="R4238" s="838"/>
      <c r="S4238" s="838"/>
      <c r="U4238" s="371"/>
    </row>
    <row r="4239" spans="12:21" s="292" customFormat="1" x14ac:dyDescent="0.2">
      <c r="L4239" s="279"/>
      <c r="M4239" s="279"/>
      <c r="N4239" s="279"/>
      <c r="O4239" s="279"/>
      <c r="P4239" s="838"/>
      <c r="Q4239" s="838"/>
      <c r="R4239" s="838"/>
      <c r="S4239" s="838"/>
      <c r="U4239" s="371"/>
    </row>
    <row r="4240" spans="12:21" s="292" customFormat="1" x14ac:dyDescent="0.2">
      <c r="L4240" s="279"/>
      <c r="M4240" s="279"/>
      <c r="N4240" s="279"/>
      <c r="O4240" s="279"/>
      <c r="P4240" s="838"/>
      <c r="Q4240" s="838"/>
      <c r="R4240" s="838"/>
      <c r="S4240" s="838"/>
      <c r="U4240" s="371"/>
    </row>
    <row r="4241" spans="12:21" s="292" customFormat="1" x14ac:dyDescent="0.2">
      <c r="L4241" s="279"/>
      <c r="M4241" s="279"/>
      <c r="N4241" s="279"/>
      <c r="O4241" s="279"/>
      <c r="P4241" s="838"/>
      <c r="Q4241" s="838"/>
      <c r="R4241" s="838"/>
      <c r="S4241" s="838"/>
      <c r="U4241" s="371"/>
    </row>
    <row r="4242" spans="12:21" s="292" customFormat="1" x14ac:dyDescent="0.2">
      <c r="L4242" s="279"/>
      <c r="M4242" s="279"/>
      <c r="N4242" s="279"/>
      <c r="O4242" s="279"/>
      <c r="P4242" s="838"/>
      <c r="Q4242" s="838"/>
      <c r="R4242" s="838"/>
      <c r="S4242" s="838"/>
      <c r="U4242" s="371"/>
    </row>
    <row r="4243" spans="12:21" s="292" customFormat="1" x14ac:dyDescent="0.2">
      <c r="L4243" s="279"/>
      <c r="M4243" s="279"/>
      <c r="N4243" s="279"/>
      <c r="O4243" s="279"/>
      <c r="P4243" s="838"/>
      <c r="Q4243" s="838"/>
      <c r="R4243" s="838"/>
      <c r="S4243" s="838"/>
      <c r="U4243" s="371"/>
    </row>
    <row r="4244" spans="12:21" s="292" customFormat="1" x14ac:dyDescent="0.2">
      <c r="L4244" s="279"/>
      <c r="M4244" s="279"/>
      <c r="N4244" s="279"/>
      <c r="O4244" s="279"/>
      <c r="P4244" s="838"/>
      <c r="Q4244" s="838"/>
      <c r="R4244" s="838"/>
      <c r="S4244" s="838"/>
      <c r="U4244" s="371"/>
    </row>
    <row r="4245" spans="12:21" s="292" customFormat="1" x14ac:dyDescent="0.2">
      <c r="L4245" s="279"/>
      <c r="M4245" s="279"/>
      <c r="N4245" s="279"/>
      <c r="O4245" s="279"/>
      <c r="P4245" s="838"/>
      <c r="Q4245" s="838"/>
      <c r="R4245" s="838"/>
      <c r="S4245" s="838"/>
      <c r="U4245" s="371"/>
    </row>
    <row r="4246" spans="12:21" s="292" customFormat="1" x14ac:dyDescent="0.2">
      <c r="L4246" s="279"/>
      <c r="M4246" s="279"/>
      <c r="N4246" s="279"/>
      <c r="O4246" s="279"/>
      <c r="P4246" s="838"/>
      <c r="Q4246" s="838"/>
      <c r="R4246" s="838"/>
      <c r="S4246" s="838"/>
      <c r="U4246" s="371"/>
    </row>
    <row r="4247" spans="12:21" s="292" customFormat="1" x14ac:dyDescent="0.2">
      <c r="L4247" s="279"/>
      <c r="M4247" s="279"/>
      <c r="N4247" s="279"/>
      <c r="O4247" s="279"/>
      <c r="P4247" s="838"/>
      <c r="Q4247" s="838"/>
      <c r="R4247" s="838"/>
      <c r="S4247" s="838"/>
      <c r="U4247" s="371"/>
    </row>
    <row r="4248" spans="12:21" s="292" customFormat="1" x14ac:dyDescent="0.2">
      <c r="L4248" s="279"/>
      <c r="M4248" s="279"/>
      <c r="N4248" s="279"/>
      <c r="O4248" s="279"/>
      <c r="P4248" s="838"/>
      <c r="Q4248" s="838"/>
      <c r="R4248" s="838"/>
      <c r="S4248" s="838"/>
      <c r="U4248" s="371"/>
    </row>
    <row r="4249" spans="12:21" s="292" customFormat="1" x14ac:dyDescent="0.2">
      <c r="L4249" s="279"/>
      <c r="M4249" s="279"/>
      <c r="N4249" s="279"/>
      <c r="O4249" s="279"/>
      <c r="P4249" s="838"/>
      <c r="Q4249" s="838"/>
      <c r="R4249" s="838"/>
      <c r="S4249" s="838"/>
      <c r="U4249" s="371"/>
    </row>
    <row r="4250" spans="12:21" s="292" customFormat="1" x14ac:dyDescent="0.2">
      <c r="L4250" s="279"/>
      <c r="M4250" s="279"/>
      <c r="N4250" s="279"/>
      <c r="O4250" s="279"/>
      <c r="P4250" s="838"/>
      <c r="Q4250" s="838"/>
      <c r="R4250" s="838"/>
      <c r="S4250" s="838"/>
      <c r="U4250" s="371"/>
    </row>
    <row r="4251" spans="12:21" s="292" customFormat="1" x14ac:dyDescent="0.2">
      <c r="L4251" s="279"/>
      <c r="M4251" s="279"/>
      <c r="N4251" s="279"/>
      <c r="O4251" s="279"/>
      <c r="P4251" s="838"/>
      <c r="Q4251" s="838"/>
      <c r="R4251" s="838"/>
      <c r="S4251" s="838"/>
      <c r="U4251" s="371"/>
    </row>
    <row r="4252" spans="12:21" s="292" customFormat="1" x14ac:dyDescent="0.2">
      <c r="L4252" s="279"/>
      <c r="M4252" s="279"/>
      <c r="N4252" s="279"/>
      <c r="O4252" s="279"/>
      <c r="P4252" s="838"/>
      <c r="Q4252" s="838"/>
      <c r="R4252" s="838"/>
      <c r="S4252" s="838"/>
      <c r="U4252" s="371"/>
    </row>
    <row r="4253" spans="12:21" s="292" customFormat="1" x14ac:dyDescent="0.2">
      <c r="L4253" s="279"/>
      <c r="M4253" s="279"/>
      <c r="N4253" s="279"/>
      <c r="O4253" s="279"/>
      <c r="P4253" s="838"/>
      <c r="Q4253" s="838"/>
      <c r="R4253" s="838"/>
      <c r="S4253" s="838"/>
      <c r="U4253" s="371"/>
    </row>
    <row r="4254" spans="12:21" s="292" customFormat="1" x14ac:dyDescent="0.2">
      <c r="L4254" s="279"/>
      <c r="M4254" s="279"/>
      <c r="N4254" s="279"/>
      <c r="O4254" s="279"/>
      <c r="P4254" s="838"/>
      <c r="Q4254" s="838"/>
      <c r="R4254" s="838"/>
      <c r="S4254" s="838"/>
      <c r="U4254" s="371"/>
    </row>
    <row r="4255" spans="12:21" s="292" customFormat="1" x14ac:dyDescent="0.2">
      <c r="L4255" s="279"/>
      <c r="M4255" s="279"/>
      <c r="N4255" s="279"/>
      <c r="O4255" s="279"/>
      <c r="P4255" s="838"/>
      <c r="Q4255" s="838"/>
      <c r="R4255" s="838"/>
      <c r="S4255" s="838"/>
      <c r="U4255" s="371"/>
    </row>
    <row r="4256" spans="12:21" s="292" customFormat="1" x14ac:dyDescent="0.2">
      <c r="L4256" s="279"/>
      <c r="M4256" s="279"/>
      <c r="N4256" s="279"/>
      <c r="O4256" s="279"/>
      <c r="P4256" s="838"/>
      <c r="Q4256" s="838"/>
      <c r="R4256" s="838"/>
      <c r="S4256" s="838"/>
      <c r="U4256" s="371"/>
    </row>
    <row r="4257" spans="12:21" s="292" customFormat="1" x14ac:dyDescent="0.2">
      <c r="L4257" s="279"/>
      <c r="M4257" s="279"/>
      <c r="N4257" s="279"/>
      <c r="O4257" s="279"/>
      <c r="P4257" s="838"/>
      <c r="Q4257" s="838"/>
      <c r="R4257" s="838"/>
      <c r="S4257" s="838"/>
      <c r="U4257" s="371"/>
    </row>
    <row r="4258" spans="12:21" s="292" customFormat="1" x14ac:dyDescent="0.2">
      <c r="L4258" s="279"/>
      <c r="M4258" s="279"/>
      <c r="N4258" s="279"/>
      <c r="O4258" s="279"/>
      <c r="P4258" s="838"/>
      <c r="Q4258" s="838"/>
      <c r="R4258" s="838"/>
      <c r="S4258" s="838"/>
      <c r="U4258" s="371"/>
    </row>
    <row r="4259" spans="12:21" s="292" customFormat="1" x14ac:dyDescent="0.2">
      <c r="L4259" s="279"/>
      <c r="M4259" s="279"/>
      <c r="N4259" s="279"/>
      <c r="O4259" s="279"/>
      <c r="P4259" s="838"/>
      <c r="Q4259" s="838"/>
      <c r="R4259" s="838"/>
      <c r="S4259" s="838"/>
      <c r="U4259" s="371"/>
    </row>
    <row r="4260" spans="12:21" s="292" customFormat="1" x14ac:dyDescent="0.2">
      <c r="L4260" s="279"/>
      <c r="M4260" s="279"/>
      <c r="N4260" s="279"/>
      <c r="O4260" s="279"/>
      <c r="P4260" s="838"/>
      <c r="Q4260" s="838"/>
      <c r="R4260" s="838"/>
      <c r="S4260" s="838"/>
      <c r="U4260" s="371"/>
    </row>
    <row r="4261" spans="12:21" s="292" customFormat="1" x14ac:dyDescent="0.2">
      <c r="L4261" s="279"/>
      <c r="M4261" s="279"/>
      <c r="N4261" s="279"/>
      <c r="O4261" s="279"/>
      <c r="P4261" s="838"/>
      <c r="Q4261" s="838"/>
      <c r="R4261" s="838"/>
      <c r="S4261" s="838"/>
      <c r="U4261" s="371"/>
    </row>
    <row r="4262" spans="12:21" s="292" customFormat="1" x14ac:dyDescent="0.2">
      <c r="L4262" s="279"/>
      <c r="M4262" s="279"/>
      <c r="N4262" s="279"/>
      <c r="O4262" s="279"/>
      <c r="P4262" s="838"/>
      <c r="Q4262" s="838"/>
      <c r="R4262" s="838"/>
      <c r="S4262" s="838"/>
      <c r="U4262" s="371"/>
    </row>
    <row r="4263" spans="12:21" s="292" customFormat="1" x14ac:dyDescent="0.2">
      <c r="L4263" s="279"/>
      <c r="M4263" s="279"/>
      <c r="N4263" s="279"/>
      <c r="O4263" s="279"/>
      <c r="P4263" s="838"/>
      <c r="Q4263" s="838"/>
      <c r="R4263" s="838"/>
      <c r="S4263" s="838"/>
      <c r="U4263" s="371"/>
    </row>
    <row r="4264" spans="12:21" s="292" customFormat="1" x14ac:dyDescent="0.2">
      <c r="L4264" s="279"/>
      <c r="M4264" s="279"/>
      <c r="N4264" s="279"/>
      <c r="O4264" s="279"/>
      <c r="P4264" s="838"/>
      <c r="Q4264" s="838"/>
      <c r="R4264" s="838"/>
      <c r="S4264" s="838"/>
      <c r="U4264" s="371"/>
    </row>
    <row r="4265" spans="12:21" s="292" customFormat="1" x14ac:dyDescent="0.2">
      <c r="L4265" s="279"/>
      <c r="M4265" s="279"/>
      <c r="N4265" s="279"/>
      <c r="O4265" s="279"/>
      <c r="P4265" s="838"/>
      <c r="Q4265" s="838"/>
      <c r="R4265" s="838"/>
      <c r="S4265" s="838"/>
      <c r="U4265" s="371"/>
    </row>
    <row r="4266" spans="12:21" s="292" customFormat="1" x14ac:dyDescent="0.2">
      <c r="L4266" s="279"/>
      <c r="M4266" s="279"/>
      <c r="N4266" s="279"/>
      <c r="O4266" s="279"/>
      <c r="P4266" s="838"/>
      <c r="Q4266" s="838"/>
      <c r="R4266" s="838"/>
      <c r="S4266" s="838"/>
      <c r="U4266" s="371"/>
    </row>
    <row r="4267" spans="12:21" s="292" customFormat="1" x14ac:dyDescent="0.2">
      <c r="L4267" s="279"/>
      <c r="M4267" s="279"/>
      <c r="N4267" s="279"/>
      <c r="O4267" s="279"/>
      <c r="P4267" s="838"/>
      <c r="Q4267" s="838"/>
      <c r="R4267" s="838"/>
      <c r="S4267" s="838"/>
      <c r="U4267" s="371"/>
    </row>
    <row r="4268" spans="12:21" s="292" customFormat="1" x14ac:dyDescent="0.2">
      <c r="L4268" s="279"/>
      <c r="M4268" s="279"/>
      <c r="N4268" s="279"/>
      <c r="O4268" s="279"/>
      <c r="P4268" s="838"/>
      <c r="Q4268" s="838"/>
      <c r="R4268" s="838"/>
      <c r="S4268" s="838"/>
      <c r="U4268" s="371"/>
    </row>
    <row r="4269" spans="12:21" s="292" customFormat="1" x14ac:dyDescent="0.2">
      <c r="L4269" s="279"/>
      <c r="M4269" s="279"/>
      <c r="N4269" s="279"/>
      <c r="O4269" s="279"/>
      <c r="P4269" s="838"/>
      <c r="Q4269" s="838"/>
      <c r="R4269" s="838"/>
      <c r="S4269" s="838"/>
      <c r="U4269" s="371"/>
    </row>
    <row r="4270" spans="12:21" s="292" customFormat="1" x14ac:dyDescent="0.2">
      <c r="L4270" s="279"/>
      <c r="M4270" s="279"/>
      <c r="N4270" s="279"/>
      <c r="O4270" s="279"/>
      <c r="P4270" s="838"/>
      <c r="Q4270" s="838"/>
      <c r="R4270" s="838"/>
      <c r="S4270" s="838"/>
      <c r="U4270" s="371"/>
    </row>
    <row r="4271" spans="12:21" s="292" customFormat="1" x14ac:dyDescent="0.2">
      <c r="L4271" s="279"/>
      <c r="M4271" s="279"/>
      <c r="N4271" s="279"/>
      <c r="O4271" s="279"/>
      <c r="P4271" s="838"/>
      <c r="Q4271" s="838"/>
      <c r="R4271" s="838"/>
      <c r="S4271" s="838"/>
      <c r="U4271" s="371"/>
    </row>
    <row r="4272" spans="12:21" s="292" customFormat="1" x14ac:dyDescent="0.2">
      <c r="L4272" s="279"/>
      <c r="M4272" s="279"/>
      <c r="N4272" s="279"/>
      <c r="O4272" s="279"/>
      <c r="P4272" s="838"/>
      <c r="Q4272" s="838"/>
      <c r="R4272" s="838"/>
      <c r="S4272" s="838"/>
      <c r="U4272" s="371"/>
    </row>
    <row r="4273" spans="12:21" s="292" customFormat="1" x14ac:dyDescent="0.2">
      <c r="L4273" s="279"/>
      <c r="M4273" s="279"/>
      <c r="N4273" s="279"/>
      <c r="O4273" s="279"/>
      <c r="P4273" s="838"/>
      <c r="Q4273" s="838"/>
      <c r="R4273" s="838"/>
      <c r="S4273" s="838"/>
      <c r="U4273" s="371"/>
    </row>
    <row r="4274" spans="12:21" s="292" customFormat="1" x14ac:dyDescent="0.2">
      <c r="L4274" s="279"/>
      <c r="M4274" s="279"/>
      <c r="N4274" s="279"/>
      <c r="O4274" s="279"/>
      <c r="P4274" s="838"/>
      <c r="Q4274" s="838"/>
      <c r="R4274" s="838"/>
      <c r="S4274" s="838"/>
      <c r="U4274" s="371"/>
    </row>
    <row r="4275" spans="12:21" s="292" customFormat="1" x14ac:dyDescent="0.2">
      <c r="L4275" s="279"/>
      <c r="M4275" s="279"/>
      <c r="N4275" s="279"/>
      <c r="O4275" s="279"/>
      <c r="P4275" s="838"/>
      <c r="Q4275" s="838"/>
      <c r="R4275" s="838"/>
      <c r="S4275" s="838"/>
      <c r="U4275" s="371"/>
    </row>
    <row r="4276" spans="12:21" s="292" customFormat="1" x14ac:dyDescent="0.2">
      <c r="L4276" s="279"/>
      <c r="M4276" s="279"/>
      <c r="N4276" s="279"/>
      <c r="O4276" s="279"/>
      <c r="P4276" s="838"/>
      <c r="Q4276" s="838"/>
      <c r="R4276" s="838"/>
      <c r="S4276" s="838"/>
      <c r="U4276" s="371"/>
    </row>
    <row r="4277" spans="12:21" s="292" customFormat="1" x14ac:dyDescent="0.2">
      <c r="L4277" s="279"/>
      <c r="M4277" s="279"/>
      <c r="N4277" s="279"/>
      <c r="O4277" s="279"/>
      <c r="P4277" s="838"/>
      <c r="Q4277" s="838"/>
      <c r="R4277" s="838"/>
      <c r="S4277" s="838"/>
      <c r="U4277" s="371"/>
    </row>
    <row r="4278" spans="12:21" s="292" customFormat="1" x14ac:dyDescent="0.2">
      <c r="L4278" s="279"/>
      <c r="M4278" s="279"/>
      <c r="N4278" s="279"/>
      <c r="O4278" s="279"/>
      <c r="P4278" s="838"/>
      <c r="Q4278" s="838"/>
      <c r="R4278" s="838"/>
      <c r="S4278" s="838"/>
      <c r="U4278" s="371"/>
    </row>
    <row r="4279" spans="12:21" s="292" customFormat="1" x14ac:dyDescent="0.2">
      <c r="L4279" s="279"/>
      <c r="M4279" s="279"/>
      <c r="N4279" s="279"/>
      <c r="O4279" s="279"/>
      <c r="P4279" s="838"/>
      <c r="Q4279" s="838"/>
      <c r="R4279" s="838"/>
      <c r="S4279" s="838"/>
      <c r="U4279" s="371"/>
    </row>
    <row r="4280" spans="12:21" s="292" customFormat="1" x14ac:dyDescent="0.2">
      <c r="L4280" s="279"/>
      <c r="M4280" s="279"/>
      <c r="N4280" s="279"/>
      <c r="O4280" s="279"/>
      <c r="P4280" s="838"/>
      <c r="Q4280" s="838"/>
      <c r="R4280" s="838"/>
      <c r="S4280" s="838"/>
      <c r="U4280" s="371"/>
    </row>
    <row r="4281" spans="12:21" s="292" customFormat="1" x14ac:dyDescent="0.2">
      <c r="L4281" s="279"/>
      <c r="M4281" s="279"/>
      <c r="N4281" s="279"/>
      <c r="O4281" s="279"/>
      <c r="P4281" s="838"/>
      <c r="Q4281" s="838"/>
      <c r="R4281" s="838"/>
      <c r="S4281" s="838"/>
      <c r="U4281" s="371"/>
    </row>
    <row r="4282" spans="12:21" s="292" customFormat="1" x14ac:dyDescent="0.2">
      <c r="L4282" s="279"/>
      <c r="M4282" s="279"/>
      <c r="N4282" s="279"/>
      <c r="O4282" s="279"/>
      <c r="P4282" s="838"/>
      <c r="Q4282" s="838"/>
      <c r="R4282" s="838"/>
      <c r="S4282" s="838"/>
      <c r="U4282" s="371"/>
    </row>
    <row r="4283" spans="12:21" s="292" customFormat="1" x14ac:dyDescent="0.2">
      <c r="L4283" s="279"/>
      <c r="M4283" s="279"/>
      <c r="N4283" s="279"/>
      <c r="O4283" s="279"/>
      <c r="P4283" s="838"/>
      <c r="Q4283" s="838"/>
      <c r="R4283" s="838"/>
      <c r="S4283" s="838"/>
      <c r="U4283" s="371"/>
    </row>
    <row r="4284" spans="12:21" s="292" customFormat="1" x14ac:dyDescent="0.2">
      <c r="L4284" s="279"/>
      <c r="M4284" s="279"/>
      <c r="N4284" s="279"/>
      <c r="O4284" s="279"/>
      <c r="P4284" s="838"/>
      <c r="Q4284" s="838"/>
      <c r="R4284" s="838"/>
      <c r="S4284" s="838"/>
      <c r="U4284" s="371"/>
    </row>
    <row r="4285" spans="12:21" s="292" customFormat="1" x14ac:dyDescent="0.2">
      <c r="L4285" s="279"/>
      <c r="M4285" s="279"/>
      <c r="N4285" s="279"/>
      <c r="O4285" s="279"/>
      <c r="P4285" s="838"/>
      <c r="Q4285" s="838"/>
      <c r="R4285" s="838"/>
      <c r="S4285" s="838"/>
      <c r="U4285" s="371"/>
    </row>
    <row r="4286" spans="12:21" s="292" customFormat="1" x14ac:dyDescent="0.2">
      <c r="L4286" s="279"/>
      <c r="M4286" s="279"/>
      <c r="N4286" s="279"/>
      <c r="O4286" s="279"/>
      <c r="P4286" s="838"/>
      <c r="Q4286" s="838"/>
      <c r="R4286" s="838"/>
      <c r="S4286" s="838"/>
      <c r="U4286" s="371"/>
    </row>
    <row r="4287" spans="12:21" s="292" customFormat="1" x14ac:dyDescent="0.2">
      <c r="L4287" s="279"/>
      <c r="M4287" s="279"/>
      <c r="N4287" s="279"/>
      <c r="O4287" s="279"/>
      <c r="P4287" s="838"/>
      <c r="Q4287" s="838"/>
      <c r="R4287" s="838"/>
      <c r="S4287" s="838"/>
      <c r="U4287" s="371"/>
    </row>
    <row r="4288" spans="12:21" s="292" customFormat="1" x14ac:dyDescent="0.2">
      <c r="L4288" s="279"/>
      <c r="M4288" s="279"/>
      <c r="N4288" s="279"/>
      <c r="O4288" s="279"/>
      <c r="P4288" s="838"/>
      <c r="Q4288" s="838"/>
      <c r="R4288" s="838"/>
      <c r="S4288" s="838"/>
      <c r="U4288" s="371"/>
    </row>
    <row r="4289" spans="12:21" s="292" customFormat="1" x14ac:dyDescent="0.2">
      <c r="L4289" s="279"/>
      <c r="M4289" s="279"/>
      <c r="N4289" s="279"/>
      <c r="O4289" s="279"/>
      <c r="P4289" s="838"/>
      <c r="Q4289" s="838"/>
      <c r="R4289" s="838"/>
      <c r="S4289" s="838"/>
      <c r="U4289" s="371"/>
    </row>
    <row r="4290" spans="12:21" s="292" customFormat="1" x14ac:dyDescent="0.2">
      <c r="L4290" s="279"/>
      <c r="M4290" s="279"/>
      <c r="N4290" s="279"/>
      <c r="O4290" s="279"/>
      <c r="P4290" s="838"/>
      <c r="Q4290" s="838"/>
      <c r="R4290" s="838"/>
      <c r="S4290" s="838"/>
      <c r="U4290" s="371"/>
    </row>
    <row r="4291" spans="12:21" s="292" customFormat="1" x14ac:dyDescent="0.2">
      <c r="L4291" s="279"/>
      <c r="M4291" s="279"/>
      <c r="N4291" s="279"/>
      <c r="O4291" s="279"/>
      <c r="P4291" s="838"/>
      <c r="Q4291" s="838"/>
      <c r="R4291" s="838"/>
      <c r="S4291" s="838"/>
      <c r="U4291" s="371"/>
    </row>
    <row r="4292" spans="12:21" s="292" customFormat="1" x14ac:dyDescent="0.2">
      <c r="L4292" s="279"/>
      <c r="M4292" s="279"/>
      <c r="N4292" s="279"/>
      <c r="O4292" s="279"/>
      <c r="P4292" s="838"/>
      <c r="Q4292" s="838"/>
      <c r="R4292" s="838"/>
      <c r="S4292" s="838"/>
      <c r="U4292" s="371"/>
    </row>
    <row r="4293" spans="12:21" s="292" customFormat="1" x14ac:dyDescent="0.2">
      <c r="L4293" s="279"/>
      <c r="M4293" s="279"/>
      <c r="N4293" s="279"/>
      <c r="O4293" s="279"/>
      <c r="P4293" s="838"/>
      <c r="Q4293" s="838"/>
      <c r="R4293" s="838"/>
      <c r="S4293" s="838"/>
      <c r="U4293" s="371"/>
    </row>
    <row r="4294" spans="12:21" s="292" customFormat="1" x14ac:dyDescent="0.2">
      <c r="L4294" s="279"/>
      <c r="M4294" s="279"/>
      <c r="N4294" s="279"/>
      <c r="O4294" s="279"/>
      <c r="P4294" s="838"/>
      <c r="Q4294" s="838"/>
      <c r="R4294" s="838"/>
      <c r="S4294" s="838"/>
      <c r="U4294" s="371"/>
    </row>
    <row r="4295" spans="12:21" s="292" customFormat="1" x14ac:dyDescent="0.2">
      <c r="L4295" s="279"/>
      <c r="M4295" s="279"/>
      <c r="N4295" s="279"/>
      <c r="O4295" s="279"/>
      <c r="P4295" s="838"/>
      <c r="Q4295" s="838"/>
      <c r="R4295" s="838"/>
      <c r="S4295" s="838"/>
      <c r="U4295" s="371"/>
    </row>
    <row r="4296" spans="12:21" s="292" customFormat="1" x14ac:dyDescent="0.2">
      <c r="L4296" s="279"/>
      <c r="M4296" s="279"/>
      <c r="N4296" s="279"/>
      <c r="O4296" s="279"/>
      <c r="P4296" s="838"/>
      <c r="Q4296" s="838"/>
      <c r="R4296" s="838"/>
      <c r="S4296" s="838"/>
      <c r="U4296" s="371"/>
    </row>
    <row r="4297" spans="12:21" s="292" customFormat="1" x14ac:dyDescent="0.2">
      <c r="L4297" s="279"/>
      <c r="M4297" s="279"/>
      <c r="N4297" s="279"/>
      <c r="O4297" s="279"/>
      <c r="P4297" s="838"/>
      <c r="Q4297" s="838"/>
      <c r="R4297" s="838"/>
      <c r="S4297" s="838"/>
      <c r="U4297" s="371"/>
    </row>
    <row r="4298" spans="12:21" s="292" customFormat="1" x14ac:dyDescent="0.2">
      <c r="L4298" s="279"/>
      <c r="M4298" s="279"/>
      <c r="N4298" s="279"/>
      <c r="O4298" s="279"/>
      <c r="P4298" s="838"/>
      <c r="Q4298" s="838"/>
      <c r="R4298" s="838"/>
      <c r="S4298" s="838"/>
      <c r="U4298" s="371"/>
    </row>
    <row r="4299" spans="12:21" s="292" customFormat="1" x14ac:dyDescent="0.2">
      <c r="L4299" s="279"/>
      <c r="M4299" s="279"/>
      <c r="N4299" s="279"/>
      <c r="O4299" s="279"/>
      <c r="P4299" s="838"/>
      <c r="Q4299" s="838"/>
      <c r="R4299" s="838"/>
      <c r="S4299" s="838"/>
      <c r="U4299" s="371"/>
    </row>
    <row r="4300" spans="12:21" s="292" customFormat="1" x14ac:dyDescent="0.2">
      <c r="L4300" s="279"/>
      <c r="M4300" s="279"/>
      <c r="N4300" s="279"/>
      <c r="O4300" s="279"/>
      <c r="P4300" s="838"/>
      <c r="Q4300" s="838"/>
      <c r="R4300" s="838"/>
      <c r="S4300" s="838"/>
      <c r="U4300" s="371"/>
    </row>
    <row r="4301" spans="12:21" s="292" customFormat="1" x14ac:dyDescent="0.2">
      <c r="L4301" s="279"/>
      <c r="M4301" s="279"/>
      <c r="N4301" s="279"/>
      <c r="O4301" s="279"/>
      <c r="P4301" s="838"/>
      <c r="Q4301" s="838"/>
      <c r="R4301" s="838"/>
      <c r="S4301" s="838"/>
      <c r="U4301" s="371"/>
    </row>
    <row r="4302" spans="12:21" s="292" customFormat="1" x14ac:dyDescent="0.2">
      <c r="L4302" s="279"/>
      <c r="M4302" s="279"/>
      <c r="N4302" s="279"/>
      <c r="O4302" s="279"/>
      <c r="P4302" s="838"/>
      <c r="Q4302" s="838"/>
      <c r="R4302" s="838"/>
      <c r="S4302" s="838"/>
      <c r="U4302" s="371"/>
    </row>
    <row r="4303" spans="12:21" s="292" customFormat="1" x14ac:dyDescent="0.2">
      <c r="L4303" s="279"/>
      <c r="M4303" s="279"/>
      <c r="N4303" s="279"/>
      <c r="O4303" s="279"/>
      <c r="P4303" s="838"/>
      <c r="Q4303" s="838"/>
      <c r="R4303" s="838"/>
      <c r="S4303" s="838"/>
      <c r="U4303" s="371"/>
    </row>
    <row r="4304" spans="12:21" s="292" customFormat="1" x14ac:dyDescent="0.2">
      <c r="L4304" s="279"/>
      <c r="M4304" s="279"/>
      <c r="N4304" s="279"/>
      <c r="O4304" s="279"/>
      <c r="P4304" s="838"/>
      <c r="Q4304" s="838"/>
      <c r="R4304" s="838"/>
      <c r="S4304" s="838"/>
      <c r="U4304" s="371"/>
    </row>
    <row r="4305" spans="12:21" s="292" customFormat="1" x14ac:dyDescent="0.2">
      <c r="L4305" s="279"/>
      <c r="M4305" s="279"/>
      <c r="N4305" s="279"/>
      <c r="O4305" s="279"/>
      <c r="P4305" s="838"/>
      <c r="Q4305" s="838"/>
      <c r="R4305" s="838"/>
      <c r="S4305" s="838"/>
      <c r="U4305" s="371"/>
    </row>
    <row r="4306" spans="12:21" s="292" customFormat="1" x14ac:dyDescent="0.2">
      <c r="L4306" s="279"/>
      <c r="M4306" s="279"/>
      <c r="N4306" s="279"/>
      <c r="O4306" s="279"/>
      <c r="P4306" s="838"/>
      <c r="Q4306" s="838"/>
      <c r="R4306" s="838"/>
      <c r="S4306" s="838"/>
      <c r="U4306" s="371"/>
    </row>
    <row r="4307" spans="12:21" s="292" customFormat="1" x14ac:dyDescent="0.2">
      <c r="L4307" s="279"/>
      <c r="M4307" s="279"/>
      <c r="N4307" s="279"/>
      <c r="O4307" s="279"/>
      <c r="P4307" s="838"/>
      <c r="Q4307" s="838"/>
      <c r="R4307" s="838"/>
      <c r="S4307" s="838"/>
      <c r="U4307" s="371"/>
    </row>
    <row r="4308" spans="12:21" s="292" customFormat="1" x14ac:dyDescent="0.2">
      <c r="L4308" s="279"/>
      <c r="M4308" s="279"/>
      <c r="N4308" s="279"/>
      <c r="O4308" s="279"/>
      <c r="P4308" s="838"/>
      <c r="Q4308" s="838"/>
      <c r="R4308" s="838"/>
      <c r="S4308" s="838"/>
      <c r="U4308" s="371"/>
    </row>
    <row r="4309" spans="12:21" s="292" customFormat="1" x14ac:dyDescent="0.2">
      <c r="L4309" s="279"/>
      <c r="M4309" s="279"/>
      <c r="N4309" s="279"/>
      <c r="O4309" s="279"/>
      <c r="P4309" s="838"/>
      <c r="Q4309" s="838"/>
      <c r="R4309" s="838"/>
      <c r="S4309" s="838"/>
      <c r="U4309" s="371"/>
    </row>
    <row r="4310" spans="12:21" s="292" customFormat="1" x14ac:dyDescent="0.2">
      <c r="L4310" s="279"/>
      <c r="M4310" s="279"/>
      <c r="N4310" s="279"/>
      <c r="O4310" s="279"/>
      <c r="P4310" s="838"/>
      <c r="Q4310" s="838"/>
      <c r="R4310" s="838"/>
      <c r="S4310" s="838"/>
      <c r="U4310" s="371"/>
    </row>
    <row r="4311" spans="12:21" s="292" customFormat="1" x14ac:dyDescent="0.2">
      <c r="L4311" s="279"/>
      <c r="M4311" s="279"/>
      <c r="N4311" s="279"/>
      <c r="O4311" s="279"/>
      <c r="P4311" s="838"/>
      <c r="Q4311" s="838"/>
      <c r="R4311" s="838"/>
      <c r="S4311" s="838"/>
      <c r="U4311" s="371"/>
    </row>
    <row r="4312" spans="12:21" s="292" customFormat="1" x14ac:dyDescent="0.2">
      <c r="L4312" s="279"/>
      <c r="M4312" s="279"/>
      <c r="N4312" s="279"/>
      <c r="O4312" s="279"/>
      <c r="P4312" s="838"/>
      <c r="Q4312" s="838"/>
      <c r="R4312" s="838"/>
      <c r="S4312" s="838"/>
      <c r="U4312" s="371"/>
    </row>
    <row r="4313" spans="12:21" s="292" customFormat="1" x14ac:dyDescent="0.2">
      <c r="L4313" s="279"/>
      <c r="M4313" s="279"/>
      <c r="N4313" s="279"/>
      <c r="O4313" s="279"/>
      <c r="P4313" s="838"/>
      <c r="Q4313" s="838"/>
      <c r="R4313" s="838"/>
      <c r="S4313" s="838"/>
      <c r="U4313" s="371"/>
    </row>
    <row r="4314" spans="12:21" s="292" customFormat="1" x14ac:dyDescent="0.2">
      <c r="L4314" s="279"/>
      <c r="M4314" s="279"/>
      <c r="N4314" s="279"/>
      <c r="O4314" s="279"/>
      <c r="P4314" s="838"/>
      <c r="Q4314" s="838"/>
      <c r="R4314" s="838"/>
      <c r="S4314" s="838"/>
      <c r="U4314" s="371"/>
    </row>
    <row r="4315" spans="12:21" s="292" customFormat="1" x14ac:dyDescent="0.2">
      <c r="L4315" s="279"/>
      <c r="M4315" s="279"/>
      <c r="N4315" s="279"/>
      <c r="O4315" s="279"/>
      <c r="P4315" s="838"/>
      <c r="Q4315" s="838"/>
      <c r="R4315" s="838"/>
      <c r="S4315" s="838"/>
      <c r="U4315" s="371"/>
    </row>
    <row r="4316" spans="12:21" s="292" customFormat="1" x14ac:dyDescent="0.2">
      <c r="L4316" s="279"/>
      <c r="M4316" s="279"/>
      <c r="N4316" s="279"/>
      <c r="O4316" s="279"/>
      <c r="P4316" s="838"/>
      <c r="Q4316" s="838"/>
      <c r="R4316" s="838"/>
      <c r="S4316" s="838"/>
      <c r="U4316" s="371"/>
    </row>
    <row r="4317" spans="12:21" s="292" customFormat="1" x14ac:dyDescent="0.2">
      <c r="L4317" s="279"/>
      <c r="M4317" s="279"/>
      <c r="N4317" s="279"/>
      <c r="O4317" s="279"/>
      <c r="P4317" s="838"/>
      <c r="Q4317" s="838"/>
      <c r="R4317" s="838"/>
      <c r="S4317" s="838"/>
      <c r="U4317" s="371"/>
    </row>
    <row r="4318" spans="12:21" s="292" customFormat="1" x14ac:dyDescent="0.2">
      <c r="L4318" s="279"/>
      <c r="M4318" s="279"/>
      <c r="N4318" s="279"/>
      <c r="O4318" s="279"/>
      <c r="P4318" s="838"/>
      <c r="Q4318" s="838"/>
      <c r="R4318" s="838"/>
      <c r="S4318" s="838"/>
      <c r="U4318" s="371"/>
    </row>
    <row r="4319" spans="12:21" s="292" customFormat="1" x14ac:dyDescent="0.2">
      <c r="L4319" s="279"/>
      <c r="M4319" s="279"/>
      <c r="N4319" s="279"/>
      <c r="O4319" s="279"/>
      <c r="P4319" s="838"/>
      <c r="Q4319" s="838"/>
      <c r="R4319" s="838"/>
      <c r="S4319" s="838"/>
      <c r="U4319" s="371"/>
    </row>
    <row r="4320" spans="12:21" s="292" customFormat="1" x14ac:dyDescent="0.2">
      <c r="L4320" s="279"/>
      <c r="M4320" s="279"/>
      <c r="N4320" s="279"/>
      <c r="O4320" s="279"/>
      <c r="P4320" s="838"/>
      <c r="Q4320" s="838"/>
      <c r="R4320" s="838"/>
      <c r="S4320" s="838"/>
      <c r="U4320" s="371"/>
    </row>
    <row r="4321" spans="12:21" s="292" customFormat="1" x14ac:dyDescent="0.2">
      <c r="L4321" s="279"/>
      <c r="M4321" s="279"/>
      <c r="N4321" s="279"/>
      <c r="O4321" s="279"/>
      <c r="P4321" s="838"/>
      <c r="Q4321" s="838"/>
      <c r="R4321" s="838"/>
      <c r="S4321" s="838"/>
      <c r="U4321" s="371"/>
    </row>
    <row r="4322" spans="12:21" s="292" customFormat="1" x14ac:dyDescent="0.2">
      <c r="L4322" s="279"/>
      <c r="M4322" s="279"/>
      <c r="N4322" s="279"/>
      <c r="O4322" s="279"/>
      <c r="P4322" s="838"/>
      <c r="Q4322" s="838"/>
      <c r="R4322" s="838"/>
      <c r="S4322" s="838"/>
      <c r="U4322" s="371"/>
    </row>
    <row r="4323" spans="12:21" s="292" customFormat="1" x14ac:dyDescent="0.2">
      <c r="L4323" s="279"/>
      <c r="M4323" s="279"/>
      <c r="N4323" s="279"/>
      <c r="O4323" s="279"/>
      <c r="P4323" s="838"/>
      <c r="Q4323" s="838"/>
      <c r="R4323" s="838"/>
      <c r="S4323" s="838"/>
      <c r="U4323" s="371"/>
    </row>
    <row r="4324" spans="12:21" s="292" customFormat="1" x14ac:dyDescent="0.2">
      <c r="L4324" s="279"/>
      <c r="M4324" s="279"/>
      <c r="N4324" s="279"/>
      <c r="O4324" s="279"/>
      <c r="P4324" s="838"/>
      <c r="Q4324" s="838"/>
      <c r="R4324" s="838"/>
      <c r="S4324" s="838"/>
      <c r="U4324" s="371"/>
    </row>
    <row r="4325" spans="12:21" s="292" customFormat="1" x14ac:dyDescent="0.2">
      <c r="L4325" s="279"/>
      <c r="M4325" s="279"/>
      <c r="N4325" s="279"/>
      <c r="O4325" s="279"/>
      <c r="P4325" s="838"/>
      <c r="Q4325" s="838"/>
      <c r="R4325" s="838"/>
      <c r="S4325" s="838"/>
      <c r="U4325" s="371"/>
    </row>
    <row r="4326" spans="12:21" s="292" customFormat="1" x14ac:dyDescent="0.2">
      <c r="L4326" s="279"/>
      <c r="M4326" s="279"/>
      <c r="N4326" s="279"/>
      <c r="O4326" s="279"/>
      <c r="P4326" s="838"/>
      <c r="Q4326" s="838"/>
      <c r="R4326" s="838"/>
      <c r="S4326" s="838"/>
      <c r="U4326" s="371"/>
    </row>
    <row r="4327" spans="12:21" s="292" customFormat="1" x14ac:dyDescent="0.2">
      <c r="L4327" s="279"/>
      <c r="M4327" s="279"/>
      <c r="N4327" s="279"/>
      <c r="O4327" s="279"/>
      <c r="P4327" s="838"/>
      <c r="Q4327" s="838"/>
      <c r="R4327" s="838"/>
      <c r="S4327" s="838"/>
      <c r="U4327" s="371"/>
    </row>
    <row r="4328" spans="12:21" s="292" customFormat="1" x14ac:dyDescent="0.2">
      <c r="L4328" s="279"/>
      <c r="M4328" s="279"/>
      <c r="N4328" s="279"/>
      <c r="O4328" s="279"/>
      <c r="P4328" s="838"/>
      <c r="Q4328" s="838"/>
      <c r="R4328" s="838"/>
      <c r="S4328" s="838"/>
      <c r="U4328" s="371"/>
    </row>
    <row r="4329" spans="12:21" s="292" customFormat="1" x14ac:dyDescent="0.2">
      <c r="L4329" s="279"/>
      <c r="M4329" s="279"/>
      <c r="N4329" s="279"/>
      <c r="O4329" s="279"/>
      <c r="P4329" s="838"/>
      <c r="Q4329" s="838"/>
      <c r="R4329" s="838"/>
      <c r="S4329" s="838"/>
      <c r="U4329" s="371"/>
    </row>
    <row r="4330" spans="12:21" s="292" customFormat="1" x14ac:dyDescent="0.2">
      <c r="L4330" s="279"/>
      <c r="M4330" s="279"/>
      <c r="N4330" s="279"/>
      <c r="O4330" s="279"/>
      <c r="P4330" s="838"/>
      <c r="Q4330" s="838"/>
      <c r="R4330" s="838"/>
      <c r="S4330" s="838"/>
      <c r="U4330" s="371"/>
    </row>
    <row r="4331" spans="12:21" s="292" customFormat="1" x14ac:dyDescent="0.2">
      <c r="L4331" s="279"/>
      <c r="M4331" s="279"/>
      <c r="N4331" s="279"/>
      <c r="O4331" s="279"/>
      <c r="P4331" s="838"/>
      <c r="Q4331" s="838"/>
      <c r="R4331" s="838"/>
      <c r="S4331" s="838"/>
      <c r="U4331" s="371"/>
    </row>
    <row r="4332" spans="12:21" s="292" customFormat="1" x14ac:dyDescent="0.2">
      <c r="L4332" s="279"/>
      <c r="M4332" s="279"/>
      <c r="N4332" s="279"/>
      <c r="O4332" s="279"/>
      <c r="P4332" s="838"/>
      <c r="Q4332" s="838"/>
      <c r="R4332" s="838"/>
      <c r="S4332" s="838"/>
      <c r="U4332" s="371"/>
    </row>
    <row r="4333" spans="12:21" s="292" customFormat="1" x14ac:dyDescent="0.2">
      <c r="L4333" s="279"/>
      <c r="M4333" s="279"/>
      <c r="N4333" s="279"/>
      <c r="O4333" s="279"/>
      <c r="P4333" s="838"/>
      <c r="Q4333" s="838"/>
      <c r="R4333" s="838"/>
      <c r="S4333" s="838"/>
      <c r="U4333" s="371"/>
    </row>
    <row r="4334" spans="12:21" s="292" customFormat="1" x14ac:dyDescent="0.2">
      <c r="L4334" s="279"/>
      <c r="M4334" s="279"/>
      <c r="N4334" s="279"/>
      <c r="O4334" s="279"/>
      <c r="P4334" s="838"/>
      <c r="Q4334" s="838"/>
      <c r="R4334" s="838"/>
      <c r="S4334" s="838"/>
      <c r="U4334" s="371"/>
    </row>
    <row r="4335" spans="12:21" s="292" customFormat="1" x14ac:dyDescent="0.2">
      <c r="L4335" s="279"/>
      <c r="M4335" s="279"/>
      <c r="N4335" s="279"/>
      <c r="O4335" s="279"/>
      <c r="P4335" s="838"/>
      <c r="Q4335" s="838"/>
      <c r="R4335" s="838"/>
      <c r="S4335" s="838"/>
      <c r="U4335" s="371"/>
    </row>
    <row r="4336" spans="12:21" s="292" customFormat="1" x14ac:dyDescent="0.2">
      <c r="L4336" s="279"/>
      <c r="M4336" s="279"/>
      <c r="N4336" s="279"/>
      <c r="O4336" s="279"/>
      <c r="P4336" s="838"/>
      <c r="Q4336" s="838"/>
      <c r="R4336" s="838"/>
      <c r="S4336" s="838"/>
      <c r="U4336" s="371"/>
    </row>
    <row r="4337" spans="12:21" s="292" customFormat="1" x14ac:dyDescent="0.2">
      <c r="L4337" s="279"/>
      <c r="M4337" s="279"/>
      <c r="N4337" s="279"/>
      <c r="O4337" s="279"/>
      <c r="P4337" s="838"/>
      <c r="Q4337" s="838"/>
      <c r="R4337" s="838"/>
      <c r="S4337" s="838"/>
      <c r="U4337" s="371"/>
    </row>
    <row r="4338" spans="12:21" s="292" customFormat="1" x14ac:dyDescent="0.2">
      <c r="L4338" s="279"/>
      <c r="M4338" s="279"/>
      <c r="N4338" s="279"/>
      <c r="O4338" s="279"/>
      <c r="P4338" s="838"/>
      <c r="Q4338" s="838"/>
      <c r="R4338" s="838"/>
      <c r="S4338" s="838"/>
      <c r="U4338" s="371"/>
    </row>
    <row r="4339" spans="12:21" s="292" customFormat="1" x14ac:dyDescent="0.2">
      <c r="L4339" s="279"/>
      <c r="M4339" s="279"/>
      <c r="N4339" s="279"/>
      <c r="O4339" s="279"/>
      <c r="P4339" s="838"/>
      <c r="Q4339" s="838"/>
      <c r="R4339" s="838"/>
      <c r="S4339" s="838"/>
      <c r="U4339" s="371"/>
    </row>
    <row r="4340" spans="12:21" s="292" customFormat="1" x14ac:dyDescent="0.2">
      <c r="L4340" s="279"/>
      <c r="M4340" s="279"/>
      <c r="N4340" s="279"/>
      <c r="O4340" s="279"/>
      <c r="P4340" s="838"/>
      <c r="Q4340" s="838"/>
      <c r="R4340" s="838"/>
      <c r="S4340" s="838"/>
      <c r="U4340" s="371"/>
    </row>
    <row r="4341" spans="12:21" s="292" customFormat="1" x14ac:dyDescent="0.2">
      <c r="L4341" s="279"/>
      <c r="M4341" s="279"/>
      <c r="N4341" s="279"/>
      <c r="O4341" s="279"/>
      <c r="P4341" s="838"/>
      <c r="Q4341" s="838"/>
      <c r="R4341" s="838"/>
      <c r="S4341" s="838"/>
      <c r="U4341" s="371"/>
    </row>
    <row r="4342" spans="12:21" s="292" customFormat="1" x14ac:dyDescent="0.2">
      <c r="L4342" s="279"/>
      <c r="M4342" s="279"/>
      <c r="N4342" s="279"/>
      <c r="O4342" s="279"/>
      <c r="P4342" s="838"/>
      <c r="Q4342" s="838"/>
      <c r="R4342" s="838"/>
      <c r="S4342" s="838"/>
      <c r="U4342" s="371"/>
    </row>
    <row r="4343" spans="12:21" s="292" customFormat="1" x14ac:dyDescent="0.2">
      <c r="L4343" s="279"/>
      <c r="M4343" s="279"/>
      <c r="N4343" s="279"/>
      <c r="O4343" s="279"/>
      <c r="P4343" s="838"/>
      <c r="Q4343" s="838"/>
      <c r="R4343" s="838"/>
      <c r="S4343" s="838"/>
      <c r="U4343" s="371"/>
    </row>
    <row r="4344" spans="12:21" s="292" customFormat="1" x14ac:dyDescent="0.2">
      <c r="L4344" s="279"/>
      <c r="M4344" s="279"/>
      <c r="N4344" s="279"/>
      <c r="O4344" s="279"/>
      <c r="P4344" s="838"/>
      <c r="Q4344" s="838"/>
      <c r="R4344" s="838"/>
      <c r="S4344" s="838"/>
      <c r="U4344" s="371"/>
    </row>
    <row r="4345" spans="12:21" s="292" customFormat="1" x14ac:dyDescent="0.2">
      <c r="L4345" s="279"/>
      <c r="M4345" s="279"/>
      <c r="N4345" s="279"/>
      <c r="O4345" s="279"/>
      <c r="P4345" s="838"/>
      <c r="Q4345" s="838"/>
      <c r="R4345" s="838"/>
      <c r="S4345" s="838"/>
      <c r="U4345" s="371"/>
    </row>
    <row r="4346" spans="12:21" s="292" customFormat="1" x14ac:dyDescent="0.2">
      <c r="L4346" s="279"/>
      <c r="M4346" s="279"/>
      <c r="N4346" s="279"/>
      <c r="O4346" s="279"/>
      <c r="P4346" s="838"/>
      <c r="Q4346" s="838"/>
      <c r="R4346" s="838"/>
      <c r="S4346" s="838"/>
      <c r="U4346" s="371"/>
    </row>
    <row r="4347" spans="12:21" s="292" customFormat="1" x14ac:dyDescent="0.2">
      <c r="L4347" s="279"/>
      <c r="M4347" s="279"/>
      <c r="N4347" s="279"/>
      <c r="O4347" s="279"/>
      <c r="P4347" s="838"/>
      <c r="Q4347" s="838"/>
      <c r="R4347" s="838"/>
      <c r="S4347" s="838"/>
      <c r="U4347" s="371"/>
    </row>
    <row r="4348" spans="12:21" s="292" customFormat="1" x14ac:dyDescent="0.2">
      <c r="L4348" s="279"/>
      <c r="M4348" s="279"/>
      <c r="N4348" s="279"/>
      <c r="O4348" s="279"/>
      <c r="P4348" s="838"/>
      <c r="Q4348" s="838"/>
      <c r="R4348" s="838"/>
      <c r="S4348" s="838"/>
      <c r="U4348" s="371"/>
    </row>
    <row r="4349" spans="12:21" s="292" customFormat="1" x14ac:dyDescent="0.2">
      <c r="L4349" s="279"/>
      <c r="M4349" s="279"/>
      <c r="N4349" s="279"/>
      <c r="O4349" s="279"/>
      <c r="P4349" s="838"/>
      <c r="Q4349" s="838"/>
      <c r="R4349" s="838"/>
      <c r="S4349" s="838"/>
      <c r="U4349" s="371"/>
    </row>
    <row r="4350" spans="12:21" s="292" customFormat="1" x14ac:dyDescent="0.2">
      <c r="L4350" s="279"/>
      <c r="M4350" s="279"/>
      <c r="N4350" s="279"/>
      <c r="O4350" s="279"/>
      <c r="P4350" s="838"/>
      <c r="Q4350" s="838"/>
      <c r="R4350" s="838"/>
      <c r="S4350" s="838"/>
      <c r="U4350" s="371"/>
    </row>
    <row r="4351" spans="12:21" s="292" customFormat="1" x14ac:dyDescent="0.2">
      <c r="L4351" s="279"/>
      <c r="M4351" s="279"/>
      <c r="N4351" s="279"/>
      <c r="O4351" s="279"/>
      <c r="P4351" s="838"/>
      <c r="Q4351" s="838"/>
      <c r="R4351" s="838"/>
      <c r="S4351" s="838"/>
      <c r="U4351" s="371"/>
    </row>
    <row r="4352" spans="12:21" s="292" customFormat="1" x14ac:dyDescent="0.2">
      <c r="L4352" s="279"/>
      <c r="M4352" s="279"/>
      <c r="N4352" s="279"/>
      <c r="O4352" s="279"/>
      <c r="P4352" s="838"/>
      <c r="Q4352" s="838"/>
      <c r="R4352" s="838"/>
      <c r="S4352" s="838"/>
      <c r="U4352" s="371"/>
    </row>
    <row r="4353" spans="12:21" s="292" customFormat="1" x14ac:dyDescent="0.2">
      <c r="L4353" s="279"/>
      <c r="M4353" s="279"/>
      <c r="N4353" s="279"/>
      <c r="O4353" s="279"/>
      <c r="P4353" s="838"/>
      <c r="Q4353" s="838"/>
      <c r="R4353" s="838"/>
      <c r="S4353" s="838"/>
      <c r="U4353" s="371"/>
    </row>
    <row r="4354" spans="12:21" s="292" customFormat="1" x14ac:dyDescent="0.2">
      <c r="L4354" s="279"/>
      <c r="M4354" s="279"/>
      <c r="N4354" s="279"/>
      <c r="O4354" s="279"/>
      <c r="P4354" s="838"/>
      <c r="Q4354" s="838"/>
      <c r="R4354" s="838"/>
      <c r="S4354" s="838"/>
      <c r="U4354" s="371"/>
    </row>
    <row r="4355" spans="12:21" s="292" customFormat="1" x14ac:dyDescent="0.2">
      <c r="L4355" s="279"/>
      <c r="M4355" s="279"/>
      <c r="N4355" s="279"/>
      <c r="O4355" s="279"/>
      <c r="P4355" s="838"/>
      <c r="Q4355" s="838"/>
      <c r="R4355" s="838"/>
      <c r="S4355" s="838"/>
      <c r="U4355" s="371"/>
    </row>
    <row r="4356" spans="12:21" s="292" customFormat="1" x14ac:dyDescent="0.2">
      <c r="L4356" s="279"/>
      <c r="M4356" s="279"/>
      <c r="N4356" s="279"/>
      <c r="O4356" s="279"/>
      <c r="P4356" s="838"/>
      <c r="Q4356" s="838"/>
      <c r="R4356" s="838"/>
      <c r="S4356" s="838"/>
      <c r="U4356" s="371"/>
    </row>
    <row r="4357" spans="12:21" s="292" customFormat="1" x14ac:dyDescent="0.2">
      <c r="L4357" s="279"/>
      <c r="M4357" s="279"/>
      <c r="N4357" s="279"/>
      <c r="O4357" s="279"/>
      <c r="P4357" s="838"/>
      <c r="Q4357" s="838"/>
      <c r="R4357" s="838"/>
      <c r="S4357" s="838"/>
      <c r="U4357" s="371"/>
    </row>
    <row r="4358" spans="12:21" s="292" customFormat="1" x14ac:dyDescent="0.2">
      <c r="L4358" s="279"/>
      <c r="M4358" s="279"/>
      <c r="N4358" s="279"/>
      <c r="O4358" s="279"/>
      <c r="P4358" s="838"/>
      <c r="Q4358" s="838"/>
      <c r="R4358" s="838"/>
      <c r="S4358" s="838"/>
      <c r="U4358" s="371"/>
    </row>
    <row r="4359" spans="12:21" s="292" customFormat="1" x14ac:dyDescent="0.2">
      <c r="L4359" s="279"/>
      <c r="M4359" s="279"/>
      <c r="N4359" s="279"/>
      <c r="O4359" s="279"/>
      <c r="P4359" s="838"/>
      <c r="Q4359" s="838"/>
      <c r="R4359" s="838"/>
      <c r="S4359" s="838"/>
      <c r="U4359" s="371"/>
    </row>
    <row r="4360" spans="12:21" s="292" customFormat="1" x14ac:dyDescent="0.2">
      <c r="L4360" s="279"/>
      <c r="M4360" s="279"/>
      <c r="N4360" s="279"/>
      <c r="O4360" s="279"/>
      <c r="P4360" s="838"/>
      <c r="Q4360" s="838"/>
      <c r="R4360" s="838"/>
      <c r="S4360" s="838"/>
      <c r="U4360" s="371"/>
    </row>
    <row r="4361" spans="12:21" s="292" customFormat="1" x14ac:dyDescent="0.2">
      <c r="L4361" s="279"/>
      <c r="M4361" s="279"/>
      <c r="N4361" s="279"/>
      <c r="O4361" s="279"/>
      <c r="P4361" s="838"/>
      <c r="Q4361" s="838"/>
      <c r="R4361" s="838"/>
      <c r="S4361" s="838"/>
      <c r="U4361" s="371"/>
    </row>
    <row r="4362" spans="12:21" s="292" customFormat="1" x14ac:dyDescent="0.2">
      <c r="L4362" s="279"/>
      <c r="M4362" s="279"/>
      <c r="N4362" s="279"/>
      <c r="O4362" s="279"/>
      <c r="P4362" s="838"/>
      <c r="Q4362" s="838"/>
      <c r="R4362" s="838"/>
      <c r="S4362" s="838"/>
      <c r="U4362" s="371"/>
    </row>
    <row r="4363" spans="12:21" s="292" customFormat="1" x14ac:dyDescent="0.2">
      <c r="L4363" s="279"/>
      <c r="M4363" s="279"/>
      <c r="N4363" s="279"/>
      <c r="O4363" s="279"/>
      <c r="P4363" s="838"/>
      <c r="Q4363" s="838"/>
      <c r="R4363" s="838"/>
      <c r="S4363" s="838"/>
      <c r="U4363" s="371"/>
    </row>
    <row r="4364" spans="12:21" s="292" customFormat="1" x14ac:dyDescent="0.2">
      <c r="L4364" s="279"/>
      <c r="M4364" s="279"/>
      <c r="N4364" s="279"/>
      <c r="O4364" s="279"/>
      <c r="P4364" s="838"/>
      <c r="Q4364" s="838"/>
      <c r="R4364" s="838"/>
      <c r="S4364" s="838"/>
      <c r="U4364" s="371"/>
    </row>
    <row r="4365" spans="12:21" s="292" customFormat="1" x14ac:dyDescent="0.2">
      <c r="L4365" s="279"/>
      <c r="M4365" s="279"/>
      <c r="N4365" s="279"/>
      <c r="O4365" s="279"/>
      <c r="P4365" s="838"/>
      <c r="Q4365" s="838"/>
      <c r="R4365" s="838"/>
      <c r="S4365" s="838"/>
      <c r="U4365" s="371"/>
    </row>
    <row r="4366" spans="12:21" s="292" customFormat="1" x14ac:dyDescent="0.2">
      <c r="L4366" s="279"/>
      <c r="M4366" s="279"/>
      <c r="N4366" s="279"/>
      <c r="O4366" s="279"/>
      <c r="P4366" s="838"/>
      <c r="Q4366" s="838"/>
      <c r="R4366" s="838"/>
      <c r="S4366" s="838"/>
      <c r="U4366" s="371"/>
    </row>
    <row r="4367" spans="12:21" s="292" customFormat="1" x14ac:dyDescent="0.2">
      <c r="L4367" s="279"/>
      <c r="M4367" s="279"/>
      <c r="N4367" s="279"/>
      <c r="O4367" s="279"/>
      <c r="P4367" s="838"/>
      <c r="Q4367" s="838"/>
      <c r="R4367" s="838"/>
      <c r="S4367" s="838"/>
      <c r="U4367" s="371"/>
    </row>
    <row r="4368" spans="12:21" s="292" customFormat="1" x14ac:dyDescent="0.2">
      <c r="L4368" s="279"/>
      <c r="M4368" s="279"/>
      <c r="N4368" s="279"/>
      <c r="O4368" s="279"/>
      <c r="P4368" s="838"/>
      <c r="Q4368" s="838"/>
      <c r="R4368" s="838"/>
      <c r="S4368" s="838"/>
      <c r="U4368" s="371"/>
    </row>
    <row r="4369" spans="12:21" s="292" customFormat="1" x14ac:dyDescent="0.2">
      <c r="L4369" s="279"/>
      <c r="M4369" s="279"/>
      <c r="N4369" s="279"/>
      <c r="O4369" s="279"/>
      <c r="P4369" s="838"/>
      <c r="Q4369" s="838"/>
      <c r="R4369" s="838"/>
      <c r="S4369" s="838"/>
      <c r="U4369" s="371"/>
    </row>
    <row r="4370" spans="12:21" s="292" customFormat="1" x14ac:dyDescent="0.2">
      <c r="L4370" s="279"/>
      <c r="M4370" s="279"/>
      <c r="N4370" s="279"/>
      <c r="O4370" s="279"/>
      <c r="P4370" s="838"/>
      <c r="Q4370" s="838"/>
      <c r="R4370" s="838"/>
      <c r="S4370" s="838"/>
      <c r="U4370" s="371"/>
    </row>
    <row r="4371" spans="12:21" s="292" customFormat="1" x14ac:dyDescent="0.2">
      <c r="L4371" s="279"/>
      <c r="M4371" s="279"/>
      <c r="N4371" s="279"/>
      <c r="O4371" s="279"/>
      <c r="P4371" s="838"/>
      <c r="Q4371" s="838"/>
      <c r="R4371" s="838"/>
      <c r="S4371" s="838"/>
      <c r="U4371" s="371"/>
    </row>
    <row r="4372" spans="12:21" s="292" customFormat="1" x14ac:dyDescent="0.2">
      <c r="L4372" s="279"/>
      <c r="M4372" s="279"/>
      <c r="N4372" s="279"/>
      <c r="O4372" s="279"/>
      <c r="P4372" s="838"/>
      <c r="Q4372" s="838"/>
      <c r="R4372" s="838"/>
      <c r="S4372" s="838"/>
      <c r="U4372" s="371"/>
    </row>
    <row r="4373" spans="12:21" s="292" customFormat="1" x14ac:dyDescent="0.2">
      <c r="L4373" s="279"/>
      <c r="M4373" s="279"/>
      <c r="N4373" s="279"/>
      <c r="O4373" s="279"/>
      <c r="P4373" s="838"/>
      <c r="Q4373" s="838"/>
      <c r="R4373" s="838"/>
      <c r="S4373" s="838"/>
      <c r="U4373" s="371"/>
    </row>
    <row r="4374" spans="12:21" s="292" customFormat="1" x14ac:dyDescent="0.2">
      <c r="L4374" s="279"/>
      <c r="M4374" s="279"/>
      <c r="N4374" s="279"/>
      <c r="O4374" s="279"/>
      <c r="P4374" s="838"/>
      <c r="Q4374" s="838"/>
      <c r="R4374" s="838"/>
      <c r="S4374" s="838"/>
      <c r="U4374" s="371"/>
    </row>
    <row r="4375" spans="12:21" s="292" customFormat="1" x14ac:dyDescent="0.2">
      <c r="L4375" s="279"/>
      <c r="M4375" s="279"/>
      <c r="N4375" s="279"/>
      <c r="O4375" s="279"/>
      <c r="P4375" s="838"/>
      <c r="Q4375" s="838"/>
      <c r="R4375" s="838"/>
      <c r="S4375" s="838"/>
      <c r="U4375" s="371"/>
    </row>
    <row r="4376" spans="12:21" s="292" customFormat="1" x14ac:dyDescent="0.2">
      <c r="L4376" s="279"/>
      <c r="M4376" s="279"/>
      <c r="N4376" s="279"/>
      <c r="O4376" s="279"/>
      <c r="P4376" s="838"/>
      <c r="Q4376" s="838"/>
      <c r="R4376" s="838"/>
      <c r="S4376" s="838"/>
      <c r="U4376" s="371"/>
    </row>
    <row r="4377" spans="12:21" s="292" customFormat="1" x14ac:dyDescent="0.2">
      <c r="L4377" s="279"/>
      <c r="M4377" s="279"/>
      <c r="N4377" s="279"/>
      <c r="O4377" s="279"/>
      <c r="P4377" s="838"/>
      <c r="Q4377" s="838"/>
      <c r="R4377" s="838"/>
      <c r="S4377" s="838"/>
      <c r="U4377" s="371"/>
    </row>
    <row r="4378" spans="12:21" s="292" customFormat="1" x14ac:dyDescent="0.2">
      <c r="L4378" s="279"/>
      <c r="M4378" s="279"/>
      <c r="N4378" s="279"/>
      <c r="O4378" s="279"/>
      <c r="P4378" s="838"/>
      <c r="Q4378" s="838"/>
      <c r="R4378" s="838"/>
      <c r="S4378" s="838"/>
      <c r="U4378" s="371"/>
    </row>
    <row r="4379" spans="12:21" s="292" customFormat="1" x14ac:dyDescent="0.2">
      <c r="L4379" s="279"/>
      <c r="M4379" s="279"/>
      <c r="N4379" s="279"/>
      <c r="O4379" s="279"/>
      <c r="P4379" s="838"/>
      <c r="Q4379" s="838"/>
      <c r="R4379" s="838"/>
      <c r="S4379" s="838"/>
      <c r="U4379" s="371"/>
    </row>
    <row r="4380" spans="12:21" s="292" customFormat="1" x14ac:dyDescent="0.2">
      <c r="L4380" s="279"/>
      <c r="M4380" s="279"/>
      <c r="N4380" s="279"/>
      <c r="O4380" s="279"/>
      <c r="P4380" s="838"/>
      <c r="Q4380" s="838"/>
      <c r="R4380" s="838"/>
      <c r="S4380" s="838"/>
      <c r="U4380" s="371"/>
    </row>
    <row r="4381" spans="12:21" s="292" customFormat="1" x14ac:dyDescent="0.2">
      <c r="L4381" s="279"/>
      <c r="M4381" s="279"/>
      <c r="N4381" s="279"/>
      <c r="O4381" s="279"/>
      <c r="P4381" s="838"/>
      <c r="Q4381" s="838"/>
      <c r="R4381" s="838"/>
      <c r="S4381" s="838"/>
      <c r="U4381" s="371"/>
    </row>
    <row r="4382" spans="12:21" s="292" customFormat="1" x14ac:dyDescent="0.2">
      <c r="L4382" s="279"/>
      <c r="M4382" s="279"/>
      <c r="N4382" s="279"/>
      <c r="O4382" s="279"/>
      <c r="P4382" s="838"/>
      <c r="Q4382" s="838"/>
      <c r="R4382" s="838"/>
      <c r="S4382" s="838"/>
      <c r="U4382" s="371"/>
    </row>
    <row r="4383" spans="12:21" s="292" customFormat="1" x14ac:dyDescent="0.2">
      <c r="L4383" s="279"/>
      <c r="M4383" s="279"/>
      <c r="N4383" s="279"/>
      <c r="O4383" s="279"/>
      <c r="P4383" s="838"/>
      <c r="Q4383" s="838"/>
      <c r="R4383" s="838"/>
      <c r="S4383" s="838"/>
      <c r="U4383" s="371"/>
    </row>
    <row r="4384" spans="12:21" s="292" customFormat="1" x14ac:dyDescent="0.2">
      <c r="L4384" s="279"/>
      <c r="M4384" s="279"/>
      <c r="N4384" s="279"/>
      <c r="O4384" s="279"/>
      <c r="P4384" s="838"/>
      <c r="Q4384" s="838"/>
      <c r="R4384" s="838"/>
      <c r="S4384" s="838"/>
      <c r="U4384" s="371"/>
    </row>
    <row r="4385" spans="12:21" s="292" customFormat="1" x14ac:dyDescent="0.2">
      <c r="L4385" s="279"/>
      <c r="M4385" s="279"/>
      <c r="N4385" s="279"/>
      <c r="O4385" s="279"/>
      <c r="P4385" s="838"/>
      <c r="Q4385" s="838"/>
      <c r="R4385" s="838"/>
      <c r="S4385" s="838"/>
      <c r="U4385" s="371"/>
    </row>
    <row r="4386" spans="12:21" s="292" customFormat="1" x14ac:dyDescent="0.2">
      <c r="L4386" s="279"/>
      <c r="M4386" s="279"/>
      <c r="N4386" s="279"/>
      <c r="O4386" s="279"/>
      <c r="P4386" s="838"/>
      <c r="Q4386" s="838"/>
      <c r="R4386" s="838"/>
      <c r="S4386" s="838"/>
      <c r="U4386" s="371"/>
    </row>
    <row r="4387" spans="12:21" s="292" customFormat="1" x14ac:dyDescent="0.2">
      <c r="L4387" s="279"/>
      <c r="M4387" s="279"/>
      <c r="N4387" s="279"/>
      <c r="O4387" s="279"/>
      <c r="P4387" s="838"/>
      <c r="Q4387" s="838"/>
      <c r="R4387" s="838"/>
      <c r="S4387" s="838"/>
      <c r="U4387" s="371"/>
    </row>
    <row r="4388" spans="12:21" s="292" customFormat="1" x14ac:dyDescent="0.2">
      <c r="L4388" s="279"/>
      <c r="M4388" s="279"/>
      <c r="N4388" s="279"/>
      <c r="O4388" s="279"/>
      <c r="P4388" s="838"/>
      <c r="Q4388" s="838"/>
      <c r="R4388" s="838"/>
      <c r="S4388" s="838"/>
      <c r="U4388" s="371"/>
    </row>
    <row r="4389" spans="12:21" s="292" customFormat="1" x14ac:dyDescent="0.2">
      <c r="L4389" s="279"/>
      <c r="M4389" s="279"/>
      <c r="N4389" s="279"/>
      <c r="O4389" s="279"/>
      <c r="P4389" s="838"/>
      <c r="Q4389" s="838"/>
      <c r="R4389" s="838"/>
      <c r="S4389" s="838"/>
      <c r="U4389" s="371"/>
    </row>
    <row r="4390" spans="12:21" s="292" customFormat="1" x14ac:dyDescent="0.2">
      <c r="L4390" s="279"/>
      <c r="M4390" s="279"/>
      <c r="N4390" s="279"/>
      <c r="O4390" s="279"/>
      <c r="P4390" s="838"/>
      <c r="Q4390" s="838"/>
      <c r="R4390" s="838"/>
      <c r="S4390" s="838"/>
      <c r="U4390" s="371"/>
    </row>
    <row r="4391" spans="12:21" s="292" customFormat="1" x14ac:dyDescent="0.2">
      <c r="L4391" s="279"/>
      <c r="M4391" s="279"/>
      <c r="N4391" s="279"/>
      <c r="O4391" s="279"/>
      <c r="P4391" s="838"/>
      <c r="Q4391" s="838"/>
      <c r="R4391" s="838"/>
      <c r="S4391" s="838"/>
      <c r="U4391" s="371"/>
    </row>
    <row r="4392" spans="12:21" s="292" customFormat="1" x14ac:dyDescent="0.2">
      <c r="L4392" s="279"/>
      <c r="M4392" s="279"/>
      <c r="N4392" s="279"/>
      <c r="O4392" s="279"/>
      <c r="P4392" s="838"/>
      <c r="Q4392" s="838"/>
      <c r="R4392" s="838"/>
      <c r="S4392" s="838"/>
      <c r="U4392" s="371"/>
    </row>
    <row r="4393" spans="12:21" s="292" customFormat="1" x14ac:dyDescent="0.2">
      <c r="L4393" s="279"/>
      <c r="M4393" s="279"/>
      <c r="N4393" s="279"/>
      <c r="O4393" s="279"/>
      <c r="P4393" s="838"/>
      <c r="Q4393" s="838"/>
      <c r="R4393" s="838"/>
      <c r="S4393" s="838"/>
      <c r="U4393" s="371"/>
    </row>
    <row r="4394" spans="12:21" s="292" customFormat="1" x14ac:dyDescent="0.2">
      <c r="L4394" s="279"/>
      <c r="M4394" s="279"/>
      <c r="N4394" s="279"/>
      <c r="O4394" s="279"/>
      <c r="P4394" s="838"/>
      <c r="Q4394" s="838"/>
      <c r="R4394" s="838"/>
      <c r="S4394" s="838"/>
      <c r="U4394" s="371"/>
    </row>
    <row r="4395" spans="12:21" s="292" customFormat="1" x14ac:dyDescent="0.2">
      <c r="L4395" s="279"/>
      <c r="M4395" s="279"/>
      <c r="N4395" s="279"/>
      <c r="O4395" s="279"/>
      <c r="P4395" s="838"/>
      <c r="Q4395" s="838"/>
      <c r="R4395" s="838"/>
      <c r="S4395" s="838"/>
      <c r="U4395" s="371"/>
    </row>
    <row r="4396" spans="12:21" s="292" customFormat="1" x14ac:dyDescent="0.2">
      <c r="L4396" s="279"/>
      <c r="M4396" s="279"/>
      <c r="N4396" s="279"/>
      <c r="O4396" s="279"/>
      <c r="P4396" s="838"/>
      <c r="Q4396" s="838"/>
      <c r="R4396" s="838"/>
      <c r="S4396" s="838"/>
      <c r="U4396" s="371"/>
    </row>
    <row r="4397" spans="12:21" s="292" customFormat="1" x14ac:dyDescent="0.2">
      <c r="L4397" s="279"/>
      <c r="M4397" s="279"/>
      <c r="N4397" s="279"/>
      <c r="O4397" s="279"/>
      <c r="P4397" s="838"/>
      <c r="Q4397" s="838"/>
      <c r="R4397" s="838"/>
      <c r="S4397" s="838"/>
      <c r="U4397" s="371"/>
    </row>
    <row r="4398" spans="12:21" s="292" customFormat="1" x14ac:dyDescent="0.2">
      <c r="L4398" s="279"/>
      <c r="M4398" s="279"/>
      <c r="N4398" s="279"/>
      <c r="O4398" s="279"/>
      <c r="P4398" s="838"/>
      <c r="Q4398" s="838"/>
      <c r="R4398" s="838"/>
      <c r="S4398" s="838"/>
      <c r="U4398" s="371"/>
    </row>
    <row r="4399" spans="12:21" s="292" customFormat="1" x14ac:dyDescent="0.2">
      <c r="L4399" s="279"/>
      <c r="M4399" s="279"/>
      <c r="N4399" s="279"/>
      <c r="O4399" s="279"/>
      <c r="P4399" s="838"/>
      <c r="Q4399" s="838"/>
      <c r="R4399" s="838"/>
      <c r="S4399" s="838"/>
      <c r="U4399" s="371"/>
    </row>
    <row r="4400" spans="12:21" s="292" customFormat="1" x14ac:dyDescent="0.2">
      <c r="L4400" s="279"/>
      <c r="M4400" s="279"/>
      <c r="N4400" s="279"/>
      <c r="O4400" s="279"/>
      <c r="P4400" s="838"/>
      <c r="Q4400" s="838"/>
      <c r="R4400" s="838"/>
      <c r="S4400" s="838"/>
      <c r="U4400" s="371"/>
    </row>
    <row r="4401" spans="12:21" s="292" customFormat="1" x14ac:dyDescent="0.2">
      <c r="L4401" s="279"/>
      <c r="M4401" s="279"/>
      <c r="N4401" s="279"/>
      <c r="O4401" s="279"/>
      <c r="P4401" s="838"/>
      <c r="Q4401" s="838"/>
      <c r="R4401" s="838"/>
      <c r="S4401" s="838"/>
      <c r="U4401" s="371"/>
    </row>
    <row r="4402" spans="12:21" s="292" customFormat="1" x14ac:dyDescent="0.2">
      <c r="L4402" s="279"/>
      <c r="M4402" s="279"/>
      <c r="N4402" s="279"/>
      <c r="O4402" s="279"/>
      <c r="P4402" s="838"/>
      <c r="Q4402" s="838"/>
      <c r="R4402" s="838"/>
      <c r="S4402" s="838"/>
      <c r="U4402" s="371"/>
    </row>
    <row r="4403" spans="12:21" s="292" customFormat="1" x14ac:dyDescent="0.2">
      <c r="L4403" s="279"/>
      <c r="M4403" s="279"/>
      <c r="N4403" s="279"/>
      <c r="O4403" s="279"/>
      <c r="P4403" s="838"/>
      <c r="Q4403" s="838"/>
      <c r="R4403" s="838"/>
      <c r="S4403" s="838"/>
      <c r="U4403" s="371"/>
    </row>
    <row r="4404" spans="12:21" s="292" customFormat="1" x14ac:dyDescent="0.2">
      <c r="L4404" s="279"/>
      <c r="M4404" s="279"/>
      <c r="N4404" s="279"/>
      <c r="O4404" s="279"/>
      <c r="P4404" s="838"/>
      <c r="Q4404" s="838"/>
      <c r="R4404" s="838"/>
      <c r="S4404" s="838"/>
      <c r="U4404" s="371"/>
    </row>
    <row r="4405" spans="12:21" s="292" customFormat="1" x14ac:dyDescent="0.2">
      <c r="L4405" s="279"/>
      <c r="M4405" s="279"/>
      <c r="N4405" s="279"/>
      <c r="O4405" s="279"/>
      <c r="P4405" s="838"/>
      <c r="Q4405" s="838"/>
      <c r="R4405" s="838"/>
      <c r="S4405" s="838"/>
      <c r="U4405" s="371"/>
    </row>
    <row r="4406" spans="12:21" s="292" customFormat="1" x14ac:dyDescent="0.2">
      <c r="L4406" s="279"/>
      <c r="M4406" s="279"/>
      <c r="N4406" s="279"/>
      <c r="O4406" s="279"/>
      <c r="P4406" s="838"/>
      <c r="Q4406" s="838"/>
      <c r="R4406" s="838"/>
      <c r="S4406" s="838"/>
      <c r="U4406" s="371"/>
    </row>
    <row r="4407" spans="12:21" s="292" customFormat="1" x14ac:dyDescent="0.2">
      <c r="L4407" s="279"/>
      <c r="M4407" s="279"/>
      <c r="N4407" s="279"/>
      <c r="O4407" s="279"/>
      <c r="P4407" s="838"/>
      <c r="Q4407" s="838"/>
      <c r="R4407" s="838"/>
      <c r="S4407" s="838"/>
      <c r="U4407" s="371"/>
    </row>
    <row r="4408" spans="12:21" s="292" customFormat="1" x14ac:dyDescent="0.2">
      <c r="L4408" s="279"/>
      <c r="M4408" s="279"/>
      <c r="N4408" s="279"/>
      <c r="O4408" s="279"/>
      <c r="P4408" s="838"/>
      <c r="Q4408" s="838"/>
      <c r="R4408" s="838"/>
      <c r="S4408" s="838"/>
      <c r="U4408" s="371"/>
    </row>
    <row r="4409" spans="12:21" s="292" customFormat="1" x14ac:dyDescent="0.2">
      <c r="L4409" s="279"/>
      <c r="M4409" s="279"/>
      <c r="N4409" s="279"/>
      <c r="O4409" s="279"/>
      <c r="P4409" s="838"/>
      <c r="Q4409" s="838"/>
      <c r="R4409" s="838"/>
      <c r="S4409" s="838"/>
      <c r="U4409" s="371"/>
    </row>
    <row r="4410" spans="12:21" s="292" customFormat="1" x14ac:dyDescent="0.2">
      <c r="L4410" s="279"/>
      <c r="M4410" s="279"/>
      <c r="N4410" s="279"/>
      <c r="O4410" s="279"/>
      <c r="P4410" s="838"/>
      <c r="Q4410" s="838"/>
      <c r="R4410" s="838"/>
      <c r="S4410" s="838"/>
      <c r="U4410" s="371"/>
    </row>
    <row r="4411" spans="12:21" s="292" customFormat="1" x14ac:dyDescent="0.2">
      <c r="L4411" s="279"/>
      <c r="M4411" s="279"/>
      <c r="N4411" s="279"/>
      <c r="O4411" s="279"/>
      <c r="P4411" s="838"/>
      <c r="Q4411" s="838"/>
      <c r="R4411" s="838"/>
      <c r="S4411" s="838"/>
      <c r="U4411" s="371"/>
    </row>
    <row r="4412" spans="12:21" s="292" customFormat="1" x14ac:dyDescent="0.2">
      <c r="L4412" s="279"/>
      <c r="M4412" s="279"/>
      <c r="N4412" s="279"/>
      <c r="O4412" s="279"/>
      <c r="P4412" s="838"/>
      <c r="Q4412" s="838"/>
      <c r="R4412" s="838"/>
      <c r="S4412" s="838"/>
      <c r="U4412" s="371"/>
    </row>
    <row r="4413" spans="12:21" s="292" customFormat="1" x14ac:dyDescent="0.2">
      <c r="L4413" s="279"/>
      <c r="M4413" s="279"/>
      <c r="N4413" s="279"/>
      <c r="O4413" s="279"/>
      <c r="P4413" s="838"/>
      <c r="Q4413" s="838"/>
      <c r="R4413" s="838"/>
      <c r="S4413" s="838"/>
      <c r="U4413" s="371"/>
    </row>
    <row r="4414" spans="12:21" s="292" customFormat="1" x14ac:dyDescent="0.2">
      <c r="L4414" s="279"/>
      <c r="M4414" s="279"/>
      <c r="N4414" s="279"/>
      <c r="O4414" s="279"/>
      <c r="P4414" s="838"/>
      <c r="Q4414" s="838"/>
      <c r="R4414" s="838"/>
      <c r="S4414" s="838"/>
      <c r="U4414" s="371"/>
    </row>
    <row r="4415" spans="12:21" s="292" customFormat="1" x14ac:dyDescent="0.2">
      <c r="L4415" s="279"/>
      <c r="M4415" s="279"/>
      <c r="N4415" s="279"/>
      <c r="O4415" s="279"/>
      <c r="P4415" s="838"/>
      <c r="Q4415" s="838"/>
      <c r="R4415" s="838"/>
      <c r="S4415" s="838"/>
      <c r="U4415" s="371"/>
    </row>
    <row r="4416" spans="12:21" s="292" customFormat="1" x14ac:dyDescent="0.2">
      <c r="L4416" s="279"/>
      <c r="M4416" s="279"/>
      <c r="N4416" s="279"/>
      <c r="O4416" s="279"/>
      <c r="P4416" s="838"/>
      <c r="Q4416" s="838"/>
      <c r="R4416" s="838"/>
      <c r="S4416" s="838"/>
      <c r="U4416" s="371"/>
    </row>
    <row r="4417" spans="12:21" s="292" customFormat="1" x14ac:dyDescent="0.2">
      <c r="L4417" s="279"/>
      <c r="M4417" s="279"/>
      <c r="N4417" s="279"/>
      <c r="O4417" s="279"/>
      <c r="P4417" s="838"/>
      <c r="Q4417" s="838"/>
      <c r="R4417" s="838"/>
      <c r="S4417" s="838"/>
      <c r="U4417" s="371"/>
    </row>
    <row r="4418" spans="12:21" s="292" customFormat="1" x14ac:dyDescent="0.2">
      <c r="L4418" s="279"/>
      <c r="M4418" s="279"/>
      <c r="N4418" s="279"/>
      <c r="O4418" s="279"/>
      <c r="P4418" s="838"/>
      <c r="Q4418" s="838"/>
      <c r="R4418" s="838"/>
      <c r="S4418" s="838"/>
      <c r="U4418" s="371"/>
    </row>
    <row r="4419" spans="12:21" s="292" customFormat="1" x14ac:dyDescent="0.2">
      <c r="L4419" s="279"/>
      <c r="M4419" s="279"/>
      <c r="N4419" s="279"/>
      <c r="O4419" s="279"/>
      <c r="P4419" s="838"/>
      <c r="Q4419" s="838"/>
      <c r="R4419" s="838"/>
      <c r="S4419" s="838"/>
      <c r="U4419" s="371"/>
    </row>
    <row r="4420" spans="12:21" s="292" customFormat="1" x14ac:dyDescent="0.2">
      <c r="L4420" s="279"/>
      <c r="M4420" s="279"/>
      <c r="N4420" s="279"/>
      <c r="O4420" s="279"/>
      <c r="P4420" s="838"/>
      <c r="Q4420" s="838"/>
      <c r="R4420" s="838"/>
      <c r="S4420" s="838"/>
      <c r="U4420" s="371"/>
    </row>
    <row r="4421" spans="12:21" s="292" customFormat="1" x14ac:dyDescent="0.2">
      <c r="L4421" s="279"/>
      <c r="M4421" s="279"/>
      <c r="N4421" s="279"/>
      <c r="O4421" s="279"/>
      <c r="P4421" s="838"/>
      <c r="Q4421" s="838"/>
      <c r="R4421" s="838"/>
      <c r="S4421" s="838"/>
      <c r="U4421" s="371"/>
    </row>
    <row r="4422" spans="12:21" s="292" customFormat="1" x14ac:dyDescent="0.2">
      <c r="L4422" s="279"/>
      <c r="M4422" s="279"/>
      <c r="N4422" s="279"/>
      <c r="O4422" s="279"/>
      <c r="P4422" s="838"/>
      <c r="Q4422" s="838"/>
      <c r="R4422" s="838"/>
      <c r="S4422" s="838"/>
      <c r="U4422" s="371"/>
    </row>
    <row r="4423" spans="12:21" s="292" customFormat="1" x14ac:dyDescent="0.2">
      <c r="L4423" s="279"/>
      <c r="M4423" s="279"/>
      <c r="N4423" s="279"/>
      <c r="O4423" s="279"/>
      <c r="P4423" s="838"/>
      <c r="Q4423" s="838"/>
      <c r="R4423" s="838"/>
      <c r="S4423" s="838"/>
      <c r="U4423" s="371"/>
    </row>
    <row r="4424" spans="12:21" s="292" customFormat="1" x14ac:dyDescent="0.2">
      <c r="L4424" s="279"/>
      <c r="M4424" s="279"/>
      <c r="N4424" s="279"/>
      <c r="O4424" s="279"/>
      <c r="P4424" s="838"/>
      <c r="Q4424" s="838"/>
      <c r="R4424" s="838"/>
      <c r="S4424" s="838"/>
      <c r="U4424" s="371"/>
    </row>
    <row r="4425" spans="12:21" s="292" customFormat="1" x14ac:dyDescent="0.2">
      <c r="L4425" s="279"/>
      <c r="M4425" s="279"/>
      <c r="N4425" s="279"/>
      <c r="O4425" s="279"/>
      <c r="P4425" s="838"/>
      <c r="Q4425" s="838"/>
      <c r="R4425" s="838"/>
      <c r="S4425" s="838"/>
      <c r="U4425" s="371"/>
    </row>
    <row r="4426" spans="12:21" s="292" customFormat="1" x14ac:dyDescent="0.2">
      <c r="L4426" s="279"/>
      <c r="M4426" s="279"/>
      <c r="N4426" s="279"/>
      <c r="O4426" s="279"/>
      <c r="P4426" s="838"/>
      <c r="Q4426" s="838"/>
      <c r="R4426" s="838"/>
      <c r="S4426" s="838"/>
      <c r="U4426" s="371"/>
    </row>
    <row r="4427" spans="12:21" s="292" customFormat="1" x14ac:dyDescent="0.2">
      <c r="L4427" s="279"/>
      <c r="M4427" s="279"/>
      <c r="N4427" s="279"/>
      <c r="O4427" s="279"/>
      <c r="P4427" s="838"/>
      <c r="Q4427" s="838"/>
      <c r="R4427" s="838"/>
      <c r="S4427" s="838"/>
      <c r="U4427" s="371"/>
    </row>
    <row r="4428" spans="12:21" s="292" customFormat="1" x14ac:dyDescent="0.2">
      <c r="L4428" s="279"/>
      <c r="M4428" s="279"/>
      <c r="N4428" s="279"/>
      <c r="O4428" s="279"/>
      <c r="P4428" s="838"/>
      <c r="Q4428" s="838"/>
      <c r="R4428" s="838"/>
      <c r="S4428" s="838"/>
      <c r="U4428" s="371"/>
    </row>
    <row r="4429" spans="12:21" s="292" customFormat="1" x14ac:dyDescent="0.2">
      <c r="L4429" s="279"/>
      <c r="M4429" s="279"/>
      <c r="N4429" s="279"/>
      <c r="O4429" s="279"/>
      <c r="P4429" s="838"/>
      <c r="Q4429" s="838"/>
      <c r="R4429" s="838"/>
      <c r="S4429" s="838"/>
      <c r="U4429" s="371"/>
    </row>
    <row r="4430" spans="12:21" s="292" customFormat="1" x14ac:dyDescent="0.2">
      <c r="L4430" s="279"/>
      <c r="M4430" s="279"/>
      <c r="N4430" s="279"/>
      <c r="O4430" s="279"/>
      <c r="P4430" s="838"/>
      <c r="Q4430" s="838"/>
      <c r="R4430" s="838"/>
      <c r="S4430" s="838"/>
      <c r="U4430" s="371"/>
    </row>
    <row r="4431" spans="12:21" s="292" customFormat="1" x14ac:dyDescent="0.2">
      <c r="L4431" s="279"/>
      <c r="M4431" s="279"/>
      <c r="N4431" s="279"/>
      <c r="O4431" s="279"/>
      <c r="P4431" s="838"/>
      <c r="Q4431" s="838"/>
      <c r="R4431" s="838"/>
      <c r="S4431" s="838"/>
      <c r="U4431" s="371"/>
    </row>
    <row r="4432" spans="12:21" s="292" customFormat="1" x14ac:dyDescent="0.2">
      <c r="L4432" s="279"/>
      <c r="M4432" s="279"/>
      <c r="N4432" s="279"/>
      <c r="O4432" s="279"/>
      <c r="P4432" s="838"/>
      <c r="Q4432" s="838"/>
      <c r="R4432" s="838"/>
      <c r="S4432" s="838"/>
      <c r="U4432" s="371"/>
    </row>
    <row r="4433" spans="12:21" s="292" customFormat="1" x14ac:dyDescent="0.2">
      <c r="L4433" s="279"/>
      <c r="M4433" s="279"/>
      <c r="N4433" s="279"/>
      <c r="O4433" s="279"/>
      <c r="P4433" s="838"/>
      <c r="Q4433" s="838"/>
      <c r="R4433" s="838"/>
      <c r="S4433" s="838"/>
      <c r="U4433" s="371"/>
    </row>
    <row r="4434" spans="12:21" s="292" customFormat="1" x14ac:dyDescent="0.2">
      <c r="L4434" s="279"/>
      <c r="M4434" s="279"/>
      <c r="N4434" s="279"/>
      <c r="O4434" s="279"/>
      <c r="P4434" s="838"/>
      <c r="Q4434" s="838"/>
      <c r="R4434" s="838"/>
      <c r="S4434" s="838"/>
      <c r="U4434" s="371"/>
    </row>
    <row r="4435" spans="12:21" s="292" customFormat="1" x14ac:dyDescent="0.2">
      <c r="L4435" s="279"/>
      <c r="M4435" s="279"/>
      <c r="N4435" s="279"/>
      <c r="O4435" s="279"/>
      <c r="P4435" s="838"/>
      <c r="Q4435" s="838"/>
      <c r="R4435" s="838"/>
      <c r="S4435" s="838"/>
      <c r="U4435" s="371"/>
    </row>
    <row r="4436" spans="12:21" s="292" customFormat="1" x14ac:dyDescent="0.2">
      <c r="L4436" s="279"/>
      <c r="M4436" s="279"/>
      <c r="N4436" s="279"/>
      <c r="O4436" s="279"/>
      <c r="P4436" s="838"/>
      <c r="Q4436" s="838"/>
      <c r="R4436" s="838"/>
      <c r="S4436" s="838"/>
      <c r="U4436" s="371"/>
    </row>
    <row r="4437" spans="12:21" s="292" customFormat="1" x14ac:dyDescent="0.2">
      <c r="L4437" s="279"/>
      <c r="M4437" s="279"/>
      <c r="N4437" s="279"/>
      <c r="O4437" s="279"/>
      <c r="P4437" s="838"/>
      <c r="Q4437" s="838"/>
      <c r="R4437" s="838"/>
      <c r="S4437" s="838"/>
      <c r="U4437" s="371"/>
    </row>
    <row r="4438" spans="12:21" s="292" customFormat="1" x14ac:dyDescent="0.2">
      <c r="L4438" s="279"/>
      <c r="M4438" s="279"/>
      <c r="N4438" s="279"/>
      <c r="O4438" s="279"/>
      <c r="P4438" s="838"/>
      <c r="Q4438" s="838"/>
      <c r="R4438" s="838"/>
      <c r="S4438" s="838"/>
      <c r="U4438" s="371"/>
    </row>
    <row r="4439" spans="12:21" s="292" customFormat="1" x14ac:dyDescent="0.2">
      <c r="L4439" s="279"/>
      <c r="M4439" s="279"/>
      <c r="N4439" s="279"/>
      <c r="O4439" s="279"/>
      <c r="P4439" s="838"/>
      <c r="Q4439" s="838"/>
      <c r="R4439" s="838"/>
      <c r="S4439" s="838"/>
      <c r="U4439" s="371"/>
    </row>
    <row r="4440" spans="12:21" s="292" customFormat="1" x14ac:dyDescent="0.2">
      <c r="L4440" s="279"/>
      <c r="M4440" s="279"/>
      <c r="N4440" s="279"/>
      <c r="O4440" s="279"/>
      <c r="P4440" s="838"/>
      <c r="Q4440" s="838"/>
      <c r="R4440" s="838"/>
      <c r="S4440" s="838"/>
      <c r="U4440" s="371"/>
    </row>
    <row r="4441" spans="12:21" s="292" customFormat="1" x14ac:dyDescent="0.2">
      <c r="L4441" s="279"/>
      <c r="M4441" s="279"/>
      <c r="N4441" s="279"/>
      <c r="O4441" s="279"/>
      <c r="P4441" s="838"/>
      <c r="Q4441" s="838"/>
      <c r="R4441" s="838"/>
      <c r="S4441" s="838"/>
      <c r="U4441" s="371"/>
    </row>
    <row r="4442" spans="12:21" s="292" customFormat="1" x14ac:dyDescent="0.2">
      <c r="L4442" s="279"/>
      <c r="M4442" s="279"/>
      <c r="N4442" s="279"/>
      <c r="O4442" s="279"/>
      <c r="P4442" s="838"/>
      <c r="Q4442" s="838"/>
      <c r="R4442" s="838"/>
      <c r="S4442" s="838"/>
      <c r="U4442" s="371"/>
    </row>
    <row r="4443" spans="12:21" s="292" customFormat="1" x14ac:dyDescent="0.2">
      <c r="L4443" s="279"/>
      <c r="M4443" s="279"/>
      <c r="N4443" s="279"/>
      <c r="O4443" s="279"/>
      <c r="P4443" s="838"/>
      <c r="Q4443" s="838"/>
      <c r="R4443" s="838"/>
      <c r="S4443" s="838"/>
      <c r="U4443" s="371"/>
    </row>
    <row r="4444" spans="12:21" s="292" customFormat="1" x14ac:dyDescent="0.2">
      <c r="L4444" s="279"/>
      <c r="M4444" s="279"/>
      <c r="N4444" s="279"/>
      <c r="O4444" s="279"/>
      <c r="P4444" s="838"/>
      <c r="Q4444" s="838"/>
      <c r="R4444" s="838"/>
      <c r="S4444" s="838"/>
      <c r="U4444" s="371"/>
    </row>
    <row r="4445" spans="12:21" s="292" customFormat="1" x14ac:dyDescent="0.2">
      <c r="L4445" s="279"/>
      <c r="M4445" s="279"/>
      <c r="N4445" s="279"/>
      <c r="O4445" s="279"/>
      <c r="P4445" s="838"/>
      <c r="Q4445" s="838"/>
      <c r="R4445" s="838"/>
      <c r="S4445" s="838"/>
      <c r="U4445" s="371"/>
    </row>
    <row r="4446" spans="12:21" s="292" customFormat="1" x14ac:dyDescent="0.2">
      <c r="L4446" s="279"/>
      <c r="M4446" s="279"/>
      <c r="N4446" s="279"/>
      <c r="O4446" s="279"/>
      <c r="P4446" s="838"/>
      <c r="Q4446" s="838"/>
      <c r="R4446" s="838"/>
      <c r="S4446" s="838"/>
      <c r="U4446" s="371"/>
    </row>
    <row r="4447" spans="12:21" s="292" customFormat="1" x14ac:dyDescent="0.2">
      <c r="L4447" s="279"/>
      <c r="M4447" s="279"/>
      <c r="N4447" s="279"/>
      <c r="O4447" s="279"/>
      <c r="P4447" s="838"/>
      <c r="Q4447" s="838"/>
      <c r="R4447" s="838"/>
      <c r="S4447" s="838"/>
      <c r="U4447" s="371"/>
    </row>
    <row r="4448" spans="12:21" s="292" customFormat="1" x14ac:dyDescent="0.2">
      <c r="L4448" s="279"/>
      <c r="M4448" s="279"/>
      <c r="N4448" s="279"/>
      <c r="O4448" s="279"/>
      <c r="P4448" s="838"/>
      <c r="Q4448" s="838"/>
      <c r="R4448" s="838"/>
      <c r="S4448" s="838"/>
      <c r="U4448" s="371"/>
    </row>
    <row r="4449" spans="12:21" s="292" customFormat="1" x14ac:dyDescent="0.2">
      <c r="L4449" s="279"/>
      <c r="M4449" s="279"/>
      <c r="N4449" s="279"/>
      <c r="O4449" s="279"/>
      <c r="P4449" s="838"/>
      <c r="Q4449" s="838"/>
      <c r="R4449" s="838"/>
      <c r="S4449" s="838"/>
      <c r="U4449" s="371"/>
    </row>
    <row r="4450" spans="12:21" s="292" customFormat="1" x14ac:dyDescent="0.2">
      <c r="L4450" s="279"/>
      <c r="M4450" s="279"/>
      <c r="N4450" s="279"/>
      <c r="O4450" s="279"/>
      <c r="P4450" s="838"/>
      <c r="Q4450" s="838"/>
      <c r="R4450" s="838"/>
      <c r="S4450" s="838"/>
      <c r="U4450" s="371"/>
    </row>
    <row r="4451" spans="12:21" s="292" customFormat="1" x14ac:dyDescent="0.2">
      <c r="L4451" s="279"/>
      <c r="M4451" s="279"/>
      <c r="N4451" s="279"/>
      <c r="O4451" s="279"/>
      <c r="P4451" s="838"/>
      <c r="Q4451" s="838"/>
      <c r="R4451" s="838"/>
      <c r="S4451" s="838"/>
      <c r="U4451" s="371"/>
    </row>
    <row r="4452" spans="12:21" s="292" customFormat="1" x14ac:dyDescent="0.2">
      <c r="L4452" s="279"/>
      <c r="M4452" s="279"/>
      <c r="N4452" s="279"/>
      <c r="O4452" s="279"/>
      <c r="P4452" s="838"/>
      <c r="Q4452" s="838"/>
      <c r="R4452" s="838"/>
      <c r="S4452" s="838"/>
      <c r="U4452" s="371"/>
    </row>
    <row r="4453" spans="12:21" s="292" customFormat="1" x14ac:dyDescent="0.2">
      <c r="L4453" s="279"/>
      <c r="M4453" s="279"/>
      <c r="N4453" s="279"/>
      <c r="O4453" s="279"/>
      <c r="P4453" s="838"/>
      <c r="Q4453" s="838"/>
      <c r="R4453" s="838"/>
      <c r="S4453" s="838"/>
      <c r="U4453" s="371"/>
    </row>
    <row r="4454" spans="12:21" s="292" customFormat="1" x14ac:dyDescent="0.2">
      <c r="L4454" s="279"/>
      <c r="M4454" s="279"/>
      <c r="N4454" s="279"/>
      <c r="O4454" s="279"/>
      <c r="P4454" s="838"/>
      <c r="Q4454" s="838"/>
      <c r="R4454" s="838"/>
      <c r="S4454" s="838"/>
      <c r="U4454" s="371"/>
    </row>
    <row r="4455" spans="12:21" s="292" customFormat="1" x14ac:dyDescent="0.2">
      <c r="L4455" s="279"/>
      <c r="M4455" s="279"/>
      <c r="N4455" s="279"/>
      <c r="O4455" s="279"/>
      <c r="P4455" s="838"/>
      <c r="Q4455" s="838"/>
      <c r="R4455" s="838"/>
      <c r="S4455" s="838"/>
      <c r="U4455" s="371"/>
    </row>
    <row r="4456" spans="12:21" s="292" customFormat="1" x14ac:dyDescent="0.2">
      <c r="L4456" s="279"/>
      <c r="M4456" s="279"/>
      <c r="N4456" s="279"/>
      <c r="O4456" s="279"/>
      <c r="P4456" s="838"/>
      <c r="Q4456" s="838"/>
      <c r="R4456" s="838"/>
      <c r="S4456" s="838"/>
      <c r="U4456" s="371"/>
    </row>
    <row r="4457" spans="12:21" s="292" customFormat="1" x14ac:dyDescent="0.2">
      <c r="L4457" s="279"/>
      <c r="M4457" s="279"/>
      <c r="N4457" s="279"/>
      <c r="O4457" s="279"/>
      <c r="P4457" s="838"/>
      <c r="Q4457" s="838"/>
      <c r="R4457" s="838"/>
      <c r="S4457" s="838"/>
      <c r="U4457" s="371"/>
    </row>
    <row r="4458" spans="12:21" s="292" customFormat="1" x14ac:dyDescent="0.2">
      <c r="L4458" s="279"/>
      <c r="M4458" s="279"/>
      <c r="N4458" s="279"/>
      <c r="O4458" s="279"/>
      <c r="P4458" s="838"/>
      <c r="Q4458" s="838"/>
      <c r="R4458" s="838"/>
      <c r="S4458" s="838"/>
      <c r="U4458" s="371"/>
    </row>
    <row r="4459" spans="12:21" s="292" customFormat="1" x14ac:dyDescent="0.2">
      <c r="L4459" s="279"/>
      <c r="M4459" s="279"/>
      <c r="N4459" s="279"/>
      <c r="O4459" s="279"/>
      <c r="P4459" s="838"/>
      <c r="Q4459" s="838"/>
      <c r="R4459" s="838"/>
      <c r="S4459" s="838"/>
      <c r="U4459" s="371"/>
    </row>
    <row r="4460" spans="12:21" s="292" customFormat="1" x14ac:dyDescent="0.2">
      <c r="L4460" s="279"/>
      <c r="M4460" s="279"/>
      <c r="N4460" s="279"/>
      <c r="O4460" s="279"/>
      <c r="P4460" s="838"/>
      <c r="Q4460" s="838"/>
      <c r="R4460" s="838"/>
      <c r="S4460" s="838"/>
      <c r="U4460" s="371"/>
    </row>
    <row r="4461" spans="12:21" s="292" customFormat="1" x14ac:dyDescent="0.2">
      <c r="L4461" s="279"/>
      <c r="M4461" s="279"/>
      <c r="N4461" s="279"/>
      <c r="O4461" s="279"/>
      <c r="P4461" s="838"/>
      <c r="Q4461" s="838"/>
      <c r="R4461" s="838"/>
      <c r="S4461" s="838"/>
      <c r="U4461" s="371"/>
    </row>
    <row r="4462" spans="12:21" s="292" customFormat="1" x14ac:dyDescent="0.2">
      <c r="L4462" s="279"/>
      <c r="M4462" s="279"/>
      <c r="N4462" s="279"/>
      <c r="O4462" s="279"/>
      <c r="P4462" s="838"/>
      <c r="Q4462" s="838"/>
      <c r="R4462" s="838"/>
      <c r="S4462" s="838"/>
      <c r="U4462" s="371"/>
    </row>
    <row r="4463" spans="12:21" s="292" customFormat="1" x14ac:dyDescent="0.2">
      <c r="L4463" s="279"/>
      <c r="M4463" s="279"/>
      <c r="N4463" s="279"/>
      <c r="O4463" s="279"/>
      <c r="P4463" s="838"/>
      <c r="Q4463" s="838"/>
      <c r="R4463" s="838"/>
      <c r="S4463" s="838"/>
      <c r="U4463" s="371"/>
    </row>
    <row r="4464" spans="12:21" s="292" customFormat="1" x14ac:dyDescent="0.2">
      <c r="L4464" s="279"/>
      <c r="M4464" s="279"/>
      <c r="N4464" s="279"/>
      <c r="O4464" s="279"/>
      <c r="P4464" s="838"/>
      <c r="Q4464" s="838"/>
      <c r="R4464" s="838"/>
      <c r="S4464" s="838"/>
      <c r="U4464" s="371"/>
    </row>
    <row r="4465" spans="12:21" s="292" customFormat="1" x14ac:dyDescent="0.2">
      <c r="L4465" s="279"/>
      <c r="M4465" s="279"/>
      <c r="N4465" s="279"/>
      <c r="O4465" s="279"/>
      <c r="P4465" s="838"/>
      <c r="Q4465" s="838"/>
      <c r="R4465" s="838"/>
      <c r="S4465" s="838"/>
      <c r="U4465" s="371"/>
    </row>
    <row r="4466" spans="12:21" s="292" customFormat="1" x14ac:dyDescent="0.2">
      <c r="L4466" s="279"/>
      <c r="M4466" s="279"/>
      <c r="N4466" s="279"/>
      <c r="O4466" s="279"/>
      <c r="P4466" s="838"/>
      <c r="Q4466" s="838"/>
      <c r="R4466" s="838"/>
      <c r="S4466" s="838"/>
      <c r="U4466" s="371"/>
    </row>
    <row r="4467" spans="12:21" s="292" customFormat="1" x14ac:dyDescent="0.2">
      <c r="L4467" s="279"/>
      <c r="M4467" s="279"/>
      <c r="N4467" s="279"/>
      <c r="O4467" s="279"/>
      <c r="P4467" s="838"/>
      <c r="Q4467" s="838"/>
      <c r="R4467" s="838"/>
      <c r="S4467" s="838"/>
      <c r="U4467" s="371"/>
    </row>
    <row r="4468" spans="12:21" s="292" customFormat="1" x14ac:dyDescent="0.2">
      <c r="L4468" s="279"/>
      <c r="M4468" s="279"/>
      <c r="N4468" s="279"/>
      <c r="O4468" s="279"/>
      <c r="P4468" s="838"/>
      <c r="Q4468" s="838"/>
      <c r="R4468" s="838"/>
      <c r="S4468" s="838"/>
      <c r="U4468" s="371"/>
    </row>
    <row r="4469" spans="12:21" s="292" customFormat="1" x14ac:dyDescent="0.2">
      <c r="L4469" s="279"/>
      <c r="M4469" s="279"/>
      <c r="N4469" s="279"/>
      <c r="O4469" s="279"/>
      <c r="P4469" s="838"/>
      <c r="Q4469" s="838"/>
      <c r="R4469" s="838"/>
      <c r="S4469" s="838"/>
      <c r="U4469" s="371"/>
    </row>
    <row r="4470" spans="12:21" s="292" customFormat="1" x14ac:dyDescent="0.2">
      <c r="L4470" s="279"/>
      <c r="M4470" s="279"/>
      <c r="N4470" s="279"/>
      <c r="O4470" s="279"/>
      <c r="P4470" s="838"/>
      <c r="Q4470" s="838"/>
      <c r="R4470" s="838"/>
      <c r="S4470" s="838"/>
      <c r="U4470" s="371"/>
    </row>
    <row r="4471" spans="12:21" s="292" customFormat="1" x14ac:dyDescent="0.2">
      <c r="L4471" s="279"/>
      <c r="M4471" s="279"/>
      <c r="N4471" s="279"/>
      <c r="O4471" s="279"/>
      <c r="P4471" s="838"/>
      <c r="Q4471" s="838"/>
      <c r="R4471" s="838"/>
      <c r="S4471" s="838"/>
      <c r="U4471" s="371"/>
    </row>
    <row r="4472" spans="12:21" s="292" customFormat="1" x14ac:dyDescent="0.2">
      <c r="L4472" s="279"/>
      <c r="M4472" s="279"/>
      <c r="N4472" s="279"/>
      <c r="O4472" s="279"/>
      <c r="P4472" s="838"/>
      <c r="Q4472" s="838"/>
      <c r="R4472" s="838"/>
      <c r="S4472" s="838"/>
      <c r="U4472" s="371"/>
    </row>
    <row r="4473" spans="12:21" s="292" customFormat="1" x14ac:dyDescent="0.2">
      <c r="L4473" s="279"/>
      <c r="M4473" s="279"/>
      <c r="N4473" s="279"/>
      <c r="O4473" s="279"/>
      <c r="P4473" s="838"/>
      <c r="Q4473" s="838"/>
      <c r="R4473" s="838"/>
      <c r="S4473" s="838"/>
      <c r="U4473" s="371"/>
    </row>
    <row r="4474" spans="12:21" s="292" customFormat="1" x14ac:dyDescent="0.2">
      <c r="L4474" s="279"/>
      <c r="M4474" s="279"/>
      <c r="N4474" s="279"/>
      <c r="O4474" s="279"/>
      <c r="P4474" s="838"/>
      <c r="Q4474" s="838"/>
      <c r="R4474" s="838"/>
      <c r="S4474" s="838"/>
      <c r="U4474" s="371"/>
    </row>
    <row r="4475" spans="12:21" s="292" customFormat="1" x14ac:dyDescent="0.2">
      <c r="L4475" s="279"/>
      <c r="M4475" s="279"/>
      <c r="N4475" s="279"/>
      <c r="O4475" s="279"/>
      <c r="P4475" s="838"/>
      <c r="Q4475" s="838"/>
      <c r="R4475" s="838"/>
      <c r="S4475" s="838"/>
      <c r="U4475" s="371"/>
    </row>
    <row r="4476" spans="12:21" s="292" customFormat="1" x14ac:dyDescent="0.2">
      <c r="L4476" s="279"/>
      <c r="M4476" s="279"/>
      <c r="N4476" s="279"/>
      <c r="O4476" s="279"/>
      <c r="P4476" s="838"/>
      <c r="Q4476" s="838"/>
      <c r="R4476" s="838"/>
      <c r="S4476" s="838"/>
      <c r="U4476" s="371"/>
    </row>
    <row r="4477" spans="12:21" s="292" customFormat="1" x14ac:dyDescent="0.2">
      <c r="L4477" s="279"/>
      <c r="M4477" s="279"/>
      <c r="N4477" s="279"/>
      <c r="O4477" s="279"/>
      <c r="P4477" s="838"/>
      <c r="Q4477" s="838"/>
      <c r="R4477" s="838"/>
      <c r="S4477" s="838"/>
      <c r="U4477" s="371"/>
    </row>
    <row r="4478" spans="12:21" s="292" customFormat="1" x14ac:dyDescent="0.2">
      <c r="L4478" s="279"/>
      <c r="M4478" s="279"/>
      <c r="N4478" s="279"/>
      <c r="O4478" s="279"/>
      <c r="P4478" s="838"/>
      <c r="Q4478" s="838"/>
      <c r="R4478" s="838"/>
      <c r="S4478" s="838"/>
      <c r="U4478" s="371"/>
    </row>
    <row r="4479" spans="12:21" s="292" customFormat="1" x14ac:dyDescent="0.2">
      <c r="L4479" s="279"/>
      <c r="M4479" s="279"/>
      <c r="N4479" s="279"/>
      <c r="O4479" s="279"/>
      <c r="P4479" s="838"/>
      <c r="Q4479" s="838"/>
      <c r="R4479" s="838"/>
      <c r="S4479" s="838"/>
      <c r="U4479" s="371"/>
    </row>
    <row r="4480" spans="12:21" s="292" customFormat="1" x14ac:dyDescent="0.2">
      <c r="L4480" s="279"/>
      <c r="M4480" s="279"/>
      <c r="N4480" s="279"/>
      <c r="O4480" s="279"/>
      <c r="P4480" s="838"/>
      <c r="Q4480" s="838"/>
      <c r="R4480" s="838"/>
      <c r="S4480" s="838"/>
      <c r="U4480" s="371"/>
    </row>
    <row r="4481" spans="12:21" s="292" customFormat="1" x14ac:dyDescent="0.2">
      <c r="L4481" s="279"/>
      <c r="M4481" s="279"/>
      <c r="N4481" s="279"/>
      <c r="O4481" s="279"/>
      <c r="P4481" s="838"/>
      <c r="Q4481" s="838"/>
      <c r="R4481" s="838"/>
      <c r="S4481" s="838"/>
      <c r="U4481" s="371"/>
    </row>
    <row r="4482" spans="12:21" s="292" customFormat="1" x14ac:dyDescent="0.2">
      <c r="L4482" s="279"/>
      <c r="M4482" s="279"/>
      <c r="N4482" s="279"/>
      <c r="O4482" s="279"/>
      <c r="P4482" s="838"/>
      <c r="Q4482" s="838"/>
      <c r="R4482" s="838"/>
      <c r="S4482" s="838"/>
      <c r="U4482" s="371"/>
    </row>
    <row r="4483" spans="12:21" s="292" customFormat="1" x14ac:dyDescent="0.2">
      <c r="L4483" s="279"/>
      <c r="M4483" s="279"/>
      <c r="N4483" s="279"/>
      <c r="O4483" s="279"/>
      <c r="P4483" s="838"/>
      <c r="Q4483" s="838"/>
      <c r="R4483" s="838"/>
      <c r="S4483" s="838"/>
      <c r="U4483" s="371"/>
    </row>
    <row r="4484" spans="12:21" s="292" customFormat="1" x14ac:dyDescent="0.2">
      <c r="L4484" s="279"/>
      <c r="M4484" s="279"/>
      <c r="N4484" s="279"/>
      <c r="O4484" s="279"/>
      <c r="P4484" s="838"/>
      <c r="Q4484" s="838"/>
      <c r="R4484" s="838"/>
      <c r="S4484" s="838"/>
      <c r="U4484" s="371"/>
    </row>
    <row r="4485" spans="12:21" s="292" customFormat="1" x14ac:dyDescent="0.2">
      <c r="L4485" s="279"/>
      <c r="M4485" s="279"/>
      <c r="N4485" s="279"/>
      <c r="O4485" s="279"/>
      <c r="P4485" s="838"/>
      <c r="Q4485" s="838"/>
      <c r="R4485" s="838"/>
      <c r="S4485" s="838"/>
      <c r="U4485" s="371"/>
    </row>
    <row r="4486" spans="12:21" s="292" customFormat="1" x14ac:dyDescent="0.2">
      <c r="L4486" s="279"/>
      <c r="M4486" s="279"/>
      <c r="N4486" s="279"/>
      <c r="O4486" s="279"/>
      <c r="P4486" s="838"/>
      <c r="Q4486" s="838"/>
      <c r="R4486" s="838"/>
      <c r="S4486" s="838"/>
      <c r="U4486" s="371"/>
    </row>
    <row r="4487" spans="12:21" s="292" customFormat="1" x14ac:dyDescent="0.2">
      <c r="L4487" s="279"/>
      <c r="M4487" s="279"/>
      <c r="N4487" s="279"/>
      <c r="O4487" s="279"/>
      <c r="P4487" s="838"/>
      <c r="Q4487" s="838"/>
      <c r="R4487" s="838"/>
      <c r="S4487" s="838"/>
      <c r="U4487" s="371"/>
    </row>
    <row r="4488" spans="12:21" s="292" customFormat="1" x14ac:dyDescent="0.2">
      <c r="L4488" s="279"/>
      <c r="M4488" s="279"/>
      <c r="N4488" s="279"/>
      <c r="O4488" s="279"/>
      <c r="P4488" s="838"/>
      <c r="Q4488" s="838"/>
      <c r="R4488" s="838"/>
      <c r="S4488" s="838"/>
      <c r="U4488" s="371"/>
    </row>
    <row r="4489" spans="12:21" s="292" customFormat="1" x14ac:dyDescent="0.2">
      <c r="L4489" s="279"/>
      <c r="M4489" s="279"/>
      <c r="N4489" s="279"/>
      <c r="O4489" s="279"/>
      <c r="P4489" s="838"/>
      <c r="Q4489" s="838"/>
      <c r="R4489" s="838"/>
      <c r="S4489" s="838"/>
      <c r="U4489" s="371"/>
    </row>
    <row r="4490" spans="12:21" s="292" customFormat="1" x14ac:dyDescent="0.2">
      <c r="L4490" s="279"/>
      <c r="M4490" s="279"/>
      <c r="N4490" s="279"/>
      <c r="O4490" s="279"/>
      <c r="P4490" s="838"/>
      <c r="Q4490" s="838"/>
      <c r="R4490" s="838"/>
      <c r="S4490" s="838"/>
      <c r="U4490" s="371"/>
    </row>
    <row r="4491" spans="12:21" s="292" customFormat="1" x14ac:dyDescent="0.2">
      <c r="L4491" s="279"/>
      <c r="M4491" s="279"/>
      <c r="N4491" s="279"/>
      <c r="O4491" s="279"/>
      <c r="P4491" s="838"/>
      <c r="Q4491" s="838"/>
      <c r="R4491" s="838"/>
      <c r="S4491" s="838"/>
      <c r="U4491" s="371"/>
    </row>
    <row r="4492" spans="12:21" s="292" customFormat="1" x14ac:dyDescent="0.2">
      <c r="L4492" s="279"/>
      <c r="M4492" s="279"/>
      <c r="N4492" s="279"/>
      <c r="O4492" s="279"/>
      <c r="P4492" s="838"/>
      <c r="Q4492" s="838"/>
      <c r="R4492" s="838"/>
      <c r="S4492" s="838"/>
      <c r="U4492" s="371"/>
    </row>
    <row r="4493" spans="12:21" s="292" customFormat="1" x14ac:dyDescent="0.2">
      <c r="L4493" s="279"/>
      <c r="M4493" s="279"/>
      <c r="N4493" s="279"/>
      <c r="O4493" s="279"/>
      <c r="P4493" s="838"/>
      <c r="Q4493" s="838"/>
      <c r="R4493" s="838"/>
      <c r="S4493" s="838"/>
      <c r="U4493" s="371"/>
    </row>
    <row r="4494" spans="12:21" s="292" customFormat="1" x14ac:dyDescent="0.2">
      <c r="L4494" s="279"/>
      <c r="M4494" s="279"/>
      <c r="N4494" s="279"/>
      <c r="O4494" s="279"/>
      <c r="P4494" s="838"/>
      <c r="Q4494" s="838"/>
      <c r="R4494" s="838"/>
      <c r="S4494" s="838"/>
      <c r="U4494" s="371"/>
    </row>
    <row r="4495" spans="12:21" s="292" customFormat="1" x14ac:dyDescent="0.2">
      <c r="L4495" s="279"/>
      <c r="M4495" s="279"/>
      <c r="N4495" s="279"/>
      <c r="O4495" s="279"/>
      <c r="P4495" s="838"/>
      <c r="Q4495" s="838"/>
      <c r="R4495" s="838"/>
      <c r="S4495" s="838"/>
      <c r="U4495" s="371"/>
    </row>
    <row r="4496" spans="12:21" s="292" customFormat="1" x14ac:dyDescent="0.2">
      <c r="L4496" s="279"/>
      <c r="M4496" s="279"/>
      <c r="N4496" s="279"/>
      <c r="O4496" s="279"/>
      <c r="P4496" s="838"/>
      <c r="Q4496" s="838"/>
      <c r="R4496" s="838"/>
      <c r="S4496" s="838"/>
      <c r="U4496" s="371"/>
    </row>
    <row r="4497" spans="12:21" s="292" customFormat="1" x14ac:dyDescent="0.2">
      <c r="L4497" s="279"/>
      <c r="M4497" s="279"/>
      <c r="N4497" s="279"/>
      <c r="O4497" s="279"/>
      <c r="P4497" s="838"/>
      <c r="Q4497" s="838"/>
      <c r="R4497" s="838"/>
      <c r="S4497" s="838"/>
      <c r="U4497" s="371"/>
    </row>
    <row r="4498" spans="12:21" s="292" customFormat="1" x14ac:dyDescent="0.2">
      <c r="L4498" s="279"/>
      <c r="M4498" s="279"/>
      <c r="N4498" s="279"/>
      <c r="O4498" s="279"/>
      <c r="P4498" s="838"/>
      <c r="Q4498" s="838"/>
      <c r="R4498" s="838"/>
      <c r="S4498" s="838"/>
      <c r="U4498" s="371"/>
    </row>
    <row r="4499" spans="12:21" s="292" customFormat="1" x14ac:dyDescent="0.2">
      <c r="L4499" s="279"/>
      <c r="M4499" s="279"/>
      <c r="N4499" s="279"/>
      <c r="O4499" s="279"/>
      <c r="P4499" s="838"/>
      <c r="Q4499" s="838"/>
      <c r="R4499" s="838"/>
      <c r="S4499" s="838"/>
      <c r="U4499" s="371"/>
    </row>
    <row r="4500" spans="12:21" s="292" customFormat="1" x14ac:dyDescent="0.2">
      <c r="L4500" s="279"/>
      <c r="M4500" s="279"/>
      <c r="N4500" s="279"/>
      <c r="O4500" s="279"/>
      <c r="P4500" s="838"/>
      <c r="Q4500" s="838"/>
      <c r="R4500" s="838"/>
      <c r="S4500" s="838"/>
      <c r="U4500" s="371"/>
    </row>
    <row r="4501" spans="12:21" s="292" customFormat="1" x14ac:dyDescent="0.2">
      <c r="L4501" s="279"/>
      <c r="M4501" s="279"/>
      <c r="N4501" s="279"/>
      <c r="O4501" s="279"/>
      <c r="P4501" s="838"/>
      <c r="Q4501" s="838"/>
      <c r="R4501" s="838"/>
      <c r="S4501" s="838"/>
      <c r="U4501" s="371"/>
    </row>
    <row r="4502" spans="12:21" s="292" customFormat="1" x14ac:dyDescent="0.2">
      <c r="L4502" s="279"/>
      <c r="M4502" s="279"/>
      <c r="N4502" s="279"/>
      <c r="O4502" s="279"/>
      <c r="P4502" s="838"/>
      <c r="Q4502" s="838"/>
      <c r="R4502" s="838"/>
      <c r="S4502" s="838"/>
      <c r="U4502" s="371"/>
    </row>
    <row r="4503" spans="12:21" s="292" customFormat="1" x14ac:dyDescent="0.2">
      <c r="L4503" s="279"/>
      <c r="M4503" s="279"/>
      <c r="N4503" s="279"/>
      <c r="O4503" s="279"/>
      <c r="P4503" s="838"/>
      <c r="Q4503" s="838"/>
      <c r="R4503" s="838"/>
      <c r="S4503" s="838"/>
      <c r="U4503" s="371"/>
    </row>
    <row r="4504" spans="12:21" s="292" customFormat="1" x14ac:dyDescent="0.2">
      <c r="L4504" s="279"/>
      <c r="M4504" s="279"/>
      <c r="N4504" s="279"/>
      <c r="O4504" s="279"/>
      <c r="P4504" s="838"/>
      <c r="Q4504" s="838"/>
      <c r="R4504" s="838"/>
      <c r="S4504" s="838"/>
      <c r="U4504" s="371"/>
    </row>
    <row r="4505" spans="12:21" s="292" customFormat="1" x14ac:dyDescent="0.2">
      <c r="L4505" s="279"/>
      <c r="M4505" s="279"/>
      <c r="N4505" s="279"/>
      <c r="O4505" s="279"/>
      <c r="P4505" s="838"/>
      <c r="Q4505" s="838"/>
      <c r="R4505" s="838"/>
      <c r="S4505" s="838"/>
      <c r="U4505" s="371"/>
    </row>
    <row r="4506" spans="12:21" s="292" customFormat="1" x14ac:dyDescent="0.2">
      <c r="L4506" s="279"/>
      <c r="M4506" s="279"/>
      <c r="N4506" s="279"/>
      <c r="O4506" s="279"/>
      <c r="P4506" s="838"/>
      <c r="Q4506" s="838"/>
      <c r="R4506" s="838"/>
      <c r="S4506" s="838"/>
      <c r="U4506" s="371"/>
    </row>
    <row r="4507" spans="12:21" s="292" customFormat="1" x14ac:dyDescent="0.2">
      <c r="L4507" s="279"/>
      <c r="M4507" s="279"/>
      <c r="N4507" s="279"/>
      <c r="O4507" s="279"/>
      <c r="P4507" s="838"/>
      <c r="Q4507" s="838"/>
      <c r="R4507" s="838"/>
      <c r="S4507" s="838"/>
      <c r="U4507" s="371"/>
    </row>
    <row r="4508" spans="12:21" s="292" customFormat="1" x14ac:dyDescent="0.2">
      <c r="L4508" s="279"/>
      <c r="M4508" s="279"/>
      <c r="N4508" s="279"/>
      <c r="O4508" s="279"/>
      <c r="P4508" s="838"/>
      <c r="Q4508" s="838"/>
      <c r="R4508" s="838"/>
      <c r="S4508" s="838"/>
      <c r="U4508" s="371"/>
    </row>
    <row r="4509" spans="12:21" s="292" customFormat="1" x14ac:dyDescent="0.2">
      <c r="L4509" s="279"/>
      <c r="M4509" s="279"/>
      <c r="N4509" s="279"/>
      <c r="O4509" s="279"/>
      <c r="P4509" s="838"/>
      <c r="Q4509" s="838"/>
      <c r="R4509" s="838"/>
      <c r="S4509" s="838"/>
      <c r="U4509" s="371"/>
    </row>
    <row r="4510" spans="12:21" s="292" customFormat="1" x14ac:dyDescent="0.2">
      <c r="L4510" s="279"/>
      <c r="M4510" s="279"/>
      <c r="N4510" s="279"/>
      <c r="O4510" s="279"/>
      <c r="P4510" s="838"/>
      <c r="Q4510" s="838"/>
      <c r="R4510" s="838"/>
      <c r="S4510" s="838"/>
      <c r="U4510" s="371"/>
    </row>
    <row r="4511" spans="12:21" s="292" customFormat="1" x14ac:dyDescent="0.2">
      <c r="L4511" s="279"/>
      <c r="M4511" s="279"/>
      <c r="N4511" s="279"/>
      <c r="O4511" s="279"/>
      <c r="P4511" s="838"/>
      <c r="Q4511" s="838"/>
      <c r="R4511" s="838"/>
      <c r="S4511" s="838"/>
      <c r="U4511" s="371"/>
    </row>
    <row r="4512" spans="12:21" s="292" customFormat="1" x14ac:dyDescent="0.2">
      <c r="L4512" s="279"/>
      <c r="M4512" s="279"/>
      <c r="N4512" s="279"/>
      <c r="O4512" s="279"/>
      <c r="P4512" s="838"/>
      <c r="Q4512" s="838"/>
      <c r="R4512" s="838"/>
      <c r="S4512" s="838"/>
      <c r="U4512" s="371"/>
    </row>
    <row r="4513" spans="12:21" s="292" customFormat="1" x14ac:dyDescent="0.2">
      <c r="L4513" s="279"/>
      <c r="M4513" s="279"/>
      <c r="N4513" s="279"/>
      <c r="O4513" s="279"/>
      <c r="P4513" s="838"/>
      <c r="Q4513" s="838"/>
      <c r="R4513" s="838"/>
      <c r="S4513" s="838"/>
      <c r="U4513" s="371"/>
    </row>
    <row r="4514" spans="12:21" s="292" customFormat="1" x14ac:dyDescent="0.2">
      <c r="L4514" s="279"/>
      <c r="M4514" s="279"/>
      <c r="N4514" s="279"/>
      <c r="O4514" s="279"/>
      <c r="P4514" s="838"/>
      <c r="Q4514" s="838"/>
      <c r="R4514" s="838"/>
      <c r="S4514" s="838"/>
      <c r="U4514" s="371"/>
    </row>
    <row r="4515" spans="12:21" s="292" customFormat="1" x14ac:dyDescent="0.2">
      <c r="L4515" s="279"/>
      <c r="M4515" s="279"/>
      <c r="N4515" s="279"/>
      <c r="O4515" s="279"/>
      <c r="P4515" s="838"/>
      <c r="Q4515" s="838"/>
      <c r="R4515" s="838"/>
      <c r="S4515" s="838"/>
      <c r="U4515" s="371"/>
    </row>
    <row r="4516" spans="12:21" s="292" customFormat="1" x14ac:dyDescent="0.2">
      <c r="L4516" s="279"/>
      <c r="M4516" s="279"/>
      <c r="N4516" s="279"/>
      <c r="O4516" s="279"/>
      <c r="P4516" s="838"/>
      <c r="Q4516" s="838"/>
      <c r="R4516" s="838"/>
      <c r="S4516" s="838"/>
      <c r="U4516" s="371"/>
    </row>
    <row r="4517" spans="12:21" s="292" customFormat="1" x14ac:dyDescent="0.2">
      <c r="L4517" s="279"/>
      <c r="M4517" s="279"/>
      <c r="N4517" s="279"/>
      <c r="O4517" s="279"/>
      <c r="P4517" s="838"/>
      <c r="Q4517" s="838"/>
      <c r="R4517" s="838"/>
      <c r="S4517" s="838"/>
      <c r="U4517" s="371"/>
    </row>
    <row r="4518" spans="12:21" s="292" customFormat="1" x14ac:dyDescent="0.2">
      <c r="L4518" s="279"/>
      <c r="M4518" s="279"/>
      <c r="N4518" s="279"/>
      <c r="O4518" s="279"/>
      <c r="P4518" s="838"/>
      <c r="Q4518" s="838"/>
      <c r="R4518" s="838"/>
      <c r="S4518" s="838"/>
      <c r="U4518" s="371"/>
    </row>
    <row r="4519" spans="12:21" s="292" customFormat="1" x14ac:dyDescent="0.2">
      <c r="L4519" s="279"/>
      <c r="M4519" s="279"/>
      <c r="N4519" s="279"/>
      <c r="O4519" s="279"/>
      <c r="P4519" s="838"/>
      <c r="Q4519" s="838"/>
      <c r="R4519" s="838"/>
      <c r="S4519" s="838"/>
      <c r="U4519" s="371"/>
    </row>
    <row r="4520" spans="12:21" s="292" customFormat="1" x14ac:dyDescent="0.2">
      <c r="L4520" s="279"/>
      <c r="M4520" s="279"/>
      <c r="N4520" s="279"/>
      <c r="O4520" s="279"/>
      <c r="P4520" s="838"/>
      <c r="Q4520" s="838"/>
      <c r="R4520" s="838"/>
      <c r="S4520" s="838"/>
      <c r="U4520" s="371"/>
    </row>
    <row r="4521" spans="12:21" s="292" customFormat="1" x14ac:dyDescent="0.2">
      <c r="L4521" s="279"/>
      <c r="M4521" s="279"/>
      <c r="N4521" s="279"/>
      <c r="O4521" s="279"/>
      <c r="P4521" s="838"/>
      <c r="Q4521" s="838"/>
      <c r="R4521" s="838"/>
      <c r="S4521" s="838"/>
      <c r="U4521" s="371"/>
    </row>
    <row r="4522" spans="12:21" s="292" customFormat="1" x14ac:dyDescent="0.2">
      <c r="L4522" s="279"/>
      <c r="M4522" s="279"/>
      <c r="N4522" s="279"/>
      <c r="O4522" s="279"/>
      <c r="P4522" s="838"/>
      <c r="Q4522" s="838"/>
      <c r="R4522" s="838"/>
      <c r="S4522" s="838"/>
      <c r="U4522" s="371"/>
    </row>
    <row r="4523" spans="12:21" s="292" customFormat="1" x14ac:dyDescent="0.2">
      <c r="L4523" s="279"/>
      <c r="M4523" s="279"/>
      <c r="N4523" s="279"/>
      <c r="O4523" s="279"/>
      <c r="P4523" s="838"/>
      <c r="Q4523" s="838"/>
      <c r="R4523" s="838"/>
      <c r="S4523" s="838"/>
      <c r="U4523" s="371"/>
    </row>
    <row r="4524" spans="12:21" s="292" customFormat="1" x14ac:dyDescent="0.2">
      <c r="L4524" s="279"/>
      <c r="M4524" s="279"/>
      <c r="N4524" s="279"/>
      <c r="O4524" s="279"/>
      <c r="P4524" s="838"/>
      <c r="Q4524" s="838"/>
      <c r="R4524" s="838"/>
      <c r="S4524" s="838"/>
      <c r="U4524" s="371"/>
    </row>
    <row r="4525" spans="12:21" s="292" customFormat="1" x14ac:dyDescent="0.2">
      <c r="L4525" s="279"/>
      <c r="M4525" s="279"/>
      <c r="N4525" s="279"/>
      <c r="O4525" s="279"/>
      <c r="P4525" s="838"/>
      <c r="Q4525" s="838"/>
      <c r="R4525" s="838"/>
      <c r="S4525" s="838"/>
      <c r="U4525" s="371"/>
    </row>
    <row r="4526" spans="12:21" s="292" customFormat="1" x14ac:dyDescent="0.2">
      <c r="L4526" s="279"/>
      <c r="M4526" s="279"/>
      <c r="N4526" s="279"/>
      <c r="O4526" s="279"/>
      <c r="P4526" s="838"/>
      <c r="Q4526" s="838"/>
      <c r="R4526" s="838"/>
      <c r="S4526" s="838"/>
      <c r="U4526" s="371"/>
    </row>
    <row r="4527" spans="12:21" s="292" customFormat="1" x14ac:dyDescent="0.2">
      <c r="L4527" s="279"/>
      <c r="M4527" s="279"/>
      <c r="N4527" s="279"/>
      <c r="O4527" s="279"/>
      <c r="P4527" s="838"/>
      <c r="Q4527" s="838"/>
      <c r="R4527" s="838"/>
      <c r="S4527" s="838"/>
      <c r="U4527" s="371"/>
    </row>
    <row r="4528" spans="12:21" s="292" customFormat="1" x14ac:dyDescent="0.2">
      <c r="L4528" s="279"/>
      <c r="M4528" s="279"/>
      <c r="N4528" s="279"/>
      <c r="O4528" s="279"/>
      <c r="P4528" s="838"/>
      <c r="Q4528" s="838"/>
      <c r="R4528" s="838"/>
      <c r="S4528" s="838"/>
      <c r="U4528" s="371"/>
    </row>
    <row r="4529" spans="12:21" s="292" customFormat="1" x14ac:dyDescent="0.2">
      <c r="L4529" s="279"/>
      <c r="M4529" s="279"/>
      <c r="N4529" s="279"/>
      <c r="O4529" s="279"/>
      <c r="P4529" s="838"/>
      <c r="Q4529" s="838"/>
      <c r="R4529" s="838"/>
      <c r="S4529" s="838"/>
      <c r="U4529" s="371"/>
    </row>
    <row r="4530" spans="12:21" s="292" customFormat="1" x14ac:dyDescent="0.2">
      <c r="L4530" s="279"/>
      <c r="M4530" s="279"/>
      <c r="N4530" s="279"/>
      <c r="O4530" s="279"/>
      <c r="P4530" s="838"/>
      <c r="Q4530" s="838"/>
      <c r="R4530" s="838"/>
      <c r="S4530" s="838"/>
      <c r="U4530" s="371"/>
    </row>
    <row r="4531" spans="12:21" s="292" customFormat="1" x14ac:dyDescent="0.2">
      <c r="L4531" s="279"/>
      <c r="M4531" s="279"/>
      <c r="N4531" s="279"/>
      <c r="O4531" s="279"/>
      <c r="P4531" s="838"/>
      <c r="Q4531" s="838"/>
      <c r="R4531" s="838"/>
      <c r="S4531" s="838"/>
      <c r="U4531" s="371"/>
    </row>
    <row r="4532" spans="12:21" s="292" customFormat="1" x14ac:dyDescent="0.2">
      <c r="L4532" s="279"/>
      <c r="M4532" s="279"/>
      <c r="N4532" s="279"/>
      <c r="O4532" s="279"/>
      <c r="P4532" s="838"/>
      <c r="Q4532" s="838"/>
      <c r="R4532" s="838"/>
      <c r="S4532" s="838"/>
      <c r="U4532" s="371"/>
    </row>
    <row r="4533" spans="12:21" s="292" customFormat="1" x14ac:dyDescent="0.2">
      <c r="L4533" s="279"/>
      <c r="M4533" s="279"/>
      <c r="N4533" s="279"/>
      <c r="O4533" s="279"/>
      <c r="P4533" s="838"/>
      <c r="Q4533" s="838"/>
      <c r="R4533" s="838"/>
      <c r="S4533" s="838"/>
      <c r="U4533" s="371"/>
    </row>
    <row r="4534" spans="12:21" s="292" customFormat="1" x14ac:dyDescent="0.2">
      <c r="L4534" s="279"/>
      <c r="M4534" s="279"/>
      <c r="N4534" s="279"/>
      <c r="O4534" s="279"/>
      <c r="P4534" s="838"/>
      <c r="Q4534" s="838"/>
      <c r="R4534" s="838"/>
      <c r="S4534" s="838"/>
      <c r="U4534" s="371"/>
    </row>
    <row r="4535" spans="12:21" s="292" customFormat="1" x14ac:dyDescent="0.2">
      <c r="L4535" s="279"/>
      <c r="M4535" s="279"/>
      <c r="N4535" s="279"/>
      <c r="O4535" s="279"/>
      <c r="P4535" s="838"/>
      <c r="Q4535" s="838"/>
      <c r="R4535" s="838"/>
      <c r="S4535" s="838"/>
      <c r="U4535" s="371"/>
    </row>
    <row r="4536" spans="12:21" s="292" customFormat="1" x14ac:dyDescent="0.2">
      <c r="L4536" s="279"/>
      <c r="M4536" s="279"/>
      <c r="N4536" s="279"/>
      <c r="O4536" s="279"/>
      <c r="P4536" s="838"/>
      <c r="Q4536" s="838"/>
      <c r="R4536" s="838"/>
      <c r="S4536" s="838"/>
      <c r="U4536" s="371"/>
    </row>
    <row r="4537" spans="12:21" s="292" customFormat="1" x14ac:dyDescent="0.2">
      <c r="L4537" s="279"/>
      <c r="M4537" s="279"/>
      <c r="N4537" s="279"/>
      <c r="O4537" s="279"/>
      <c r="P4537" s="838"/>
      <c r="Q4537" s="838"/>
      <c r="R4537" s="838"/>
      <c r="S4537" s="838"/>
      <c r="U4537" s="371"/>
    </row>
    <row r="4538" spans="12:21" s="292" customFormat="1" x14ac:dyDescent="0.2">
      <c r="L4538" s="279"/>
      <c r="M4538" s="279"/>
      <c r="N4538" s="279"/>
      <c r="O4538" s="279"/>
      <c r="P4538" s="838"/>
      <c r="Q4538" s="838"/>
      <c r="R4538" s="838"/>
      <c r="S4538" s="838"/>
      <c r="U4538" s="371"/>
    </row>
    <row r="4539" spans="12:21" s="292" customFormat="1" x14ac:dyDescent="0.2">
      <c r="L4539" s="279"/>
      <c r="M4539" s="279"/>
      <c r="N4539" s="279"/>
      <c r="O4539" s="279"/>
      <c r="P4539" s="838"/>
      <c r="Q4539" s="838"/>
      <c r="R4539" s="838"/>
      <c r="S4539" s="838"/>
      <c r="U4539" s="371"/>
    </row>
    <row r="4540" spans="12:21" s="292" customFormat="1" x14ac:dyDescent="0.2">
      <c r="L4540" s="279"/>
      <c r="M4540" s="279"/>
      <c r="N4540" s="279"/>
      <c r="O4540" s="279"/>
      <c r="P4540" s="838"/>
      <c r="Q4540" s="838"/>
      <c r="R4540" s="838"/>
      <c r="S4540" s="838"/>
      <c r="U4540" s="371"/>
    </row>
    <row r="4541" spans="12:21" s="292" customFormat="1" x14ac:dyDescent="0.2">
      <c r="L4541" s="279"/>
      <c r="M4541" s="279"/>
      <c r="N4541" s="279"/>
      <c r="O4541" s="279"/>
      <c r="P4541" s="838"/>
      <c r="Q4541" s="838"/>
      <c r="R4541" s="838"/>
      <c r="S4541" s="838"/>
      <c r="U4541" s="371"/>
    </row>
    <row r="4542" spans="12:21" s="292" customFormat="1" x14ac:dyDescent="0.2">
      <c r="L4542" s="279"/>
      <c r="M4542" s="279"/>
      <c r="N4542" s="279"/>
      <c r="O4542" s="279"/>
      <c r="P4542" s="838"/>
      <c r="Q4542" s="838"/>
      <c r="R4542" s="838"/>
      <c r="S4542" s="838"/>
      <c r="U4542" s="371"/>
    </row>
    <row r="4543" spans="12:21" s="292" customFormat="1" x14ac:dyDescent="0.2">
      <c r="L4543" s="279"/>
      <c r="M4543" s="279"/>
      <c r="N4543" s="279"/>
      <c r="O4543" s="279"/>
      <c r="P4543" s="838"/>
      <c r="Q4543" s="838"/>
      <c r="R4543" s="838"/>
      <c r="S4543" s="838"/>
      <c r="U4543" s="371"/>
    </row>
    <row r="4544" spans="12:21" s="292" customFormat="1" x14ac:dyDescent="0.2">
      <c r="L4544" s="279"/>
      <c r="M4544" s="279"/>
      <c r="N4544" s="279"/>
      <c r="O4544" s="279"/>
      <c r="P4544" s="838"/>
      <c r="Q4544" s="838"/>
      <c r="R4544" s="838"/>
      <c r="S4544" s="838"/>
      <c r="U4544" s="371"/>
    </row>
    <row r="4545" spans="12:21" s="292" customFormat="1" x14ac:dyDescent="0.2">
      <c r="L4545" s="279"/>
      <c r="M4545" s="279"/>
      <c r="N4545" s="279"/>
      <c r="O4545" s="279"/>
      <c r="P4545" s="838"/>
      <c r="Q4545" s="838"/>
      <c r="R4545" s="838"/>
      <c r="S4545" s="838"/>
      <c r="U4545" s="371"/>
    </row>
    <row r="4546" spans="12:21" s="292" customFormat="1" x14ac:dyDescent="0.2">
      <c r="L4546" s="279"/>
      <c r="M4546" s="279"/>
      <c r="N4546" s="279"/>
      <c r="O4546" s="279"/>
      <c r="P4546" s="838"/>
      <c r="Q4546" s="838"/>
      <c r="R4546" s="838"/>
      <c r="S4546" s="838"/>
      <c r="U4546" s="371"/>
    </row>
    <row r="4547" spans="12:21" s="292" customFormat="1" x14ac:dyDescent="0.2">
      <c r="L4547" s="279"/>
      <c r="M4547" s="279"/>
      <c r="N4547" s="279"/>
      <c r="O4547" s="279"/>
      <c r="P4547" s="838"/>
      <c r="Q4547" s="838"/>
      <c r="R4547" s="838"/>
      <c r="S4547" s="838"/>
      <c r="U4547" s="371"/>
    </row>
    <row r="4548" spans="12:21" s="292" customFormat="1" x14ac:dyDescent="0.2">
      <c r="L4548" s="279"/>
      <c r="M4548" s="279"/>
      <c r="N4548" s="279"/>
      <c r="O4548" s="279"/>
      <c r="P4548" s="838"/>
      <c r="Q4548" s="838"/>
      <c r="R4548" s="838"/>
      <c r="S4548" s="838"/>
      <c r="U4548" s="371"/>
    </row>
    <row r="4549" spans="12:21" s="292" customFormat="1" x14ac:dyDescent="0.2">
      <c r="L4549" s="279"/>
      <c r="M4549" s="279"/>
      <c r="N4549" s="279"/>
      <c r="O4549" s="279"/>
      <c r="P4549" s="838"/>
      <c r="Q4549" s="838"/>
      <c r="R4549" s="838"/>
      <c r="S4549" s="838"/>
      <c r="U4549" s="371"/>
    </row>
    <row r="4550" spans="12:21" s="292" customFormat="1" x14ac:dyDescent="0.2">
      <c r="L4550" s="279"/>
      <c r="M4550" s="279"/>
      <c r="N4550" s="279"/>
      <c r="O4550" s="279"/>
      <c r="P4550" s="838"/>
      <c r="Q4550" s="838"/>
      <c r="R4550" s="838"/>
      <c r="S4550" s="838"/>
      <c r="U4550" s="371"/>
    </row>
    <row r="4551" spans="12:21" s="292" customFormat="1" x14ac:dyDescent="0.2">
      <c r="L4551" s="279"/>
      <c r="M4551" s="279"/>
      <c r="N4551" s="279"/>
      <c r="O4551" s="279"/>
      <c r="P4551" s="838"/>
      <c r="Q4551" s="838"/>
      <c r="R4551" s="838"/>
      <c r="S4551" s="838"/>
      <c r="U4551" s="371"/>
    </row>
    <row r="4552" spans="12:21" s="292" customFormat="1" x14ac:dyDescent="0.2">
      <c r="L4552" s="279"/>
      <c r="M4552" s="279"/>
      <c r="N4552" s="279"/>
      <c r="O4552" s="279"/>
      <c r="P4552" s="838"/>
      <c r="Q4552" s="838"/>
      <c r="R4552" s="838"/>
      <c r="S4552" s="838"/>
      <c r="U4552" s="371"/>
    </row>
    <row r="4553" spans="12:21" s="292" customFormat="1" x14ac:dyDescent="0.2">
      <c r="L4553" s="279"/>
      <c r="M4553" s="279"/>
      <c r="N4553" s="279"/>
      <c r="O4553" s="279"/>
      <c r="P4553" s="838"/>
      <c r="Q4553" s="838"/>
      <c r="R4553" s="838"/>
      <c r="S4553" s="838"/>
      <c r="U4553" s="371"/>
    </row>
    <row r="4554" spans="12:21" s="292" customFormat="1" x14ac:dyDescent="0.2">
      <c r="L4554" s="279"/>
      <c r="M4554" s="279"/>
      <c r="N4554" s="279"/>
      <c r="O4554" s="279"/>
      <c r="P4554" s="838"/>
      <c r="Q4554" s="838"/>
      <c r="R4554" s="838"/>
      <c r="S4554" s="838"/>
      <c r="U4554" s="371"/>
    </row>
    <row r="4555" spans="12:21" s="292" customFormat="1" x14ac:dyDescent="0.2">
      <c r="L4555" s="279"/>
      <c r="M4555" s="279"/>
      <c r="N4555" s="279"/>
      <c r="O4555" s="279"/>
      <c r="P4555" s="838"/>
      <c r="Q4555" s="838"/>
      <c r="R4555" s="838"/>
      <c r="S4555" s="838"/>
      <c r="U4555" s="371"/>
    </row>
    <row r="4556" spans="12:21" s="292" customFormat="1" x14ac:dyDescent="0.2">
      <c r="L4556" s="279"/>
      <c r="M4556" s="279"/>
      <c r="N4556" s="279"/>
      <c r="O4556" s="279"/>
      <c r="P4556" s="838"/>
      <c r="Q4556" s="838"/>
      <c r="R4556" s="838"/>
      <c r="S4556" s="838"/>
      <c r="U4556" s="371"/>
    </row>
    <row r="4557" spans="12:21" s="292" customFormat="1" x14ac:dyDescent="0.2">
      <c r="L4557" s="279"/>
      <c r="M4557" s="279"/>
      <c r="N4557" s="279"/>
      <c r="O4557" s="279"/>
      <c r="P4557" s="838"/>
      <c r="Q4557" s="838"/>
      <c r="R4557" s="838"/>
      <c r="S4557" s="838"/>
      <c r="U4557" s="371"/>
    </row>
    <row r="4558" spans="12:21" s="292" customFormat="1" x14ac:dyDescent="0.2">
      <c r="L4558" s="279"/>
      <c r="M4558" s="279"/>
      <c r="N4558" s="279"/>
      <c r="O4558" s="279"/>
      <c r="P4558" s="838"/>
      <c r="Q4558" s="838"/>
      <c r="R4558" s="838"/>
      <c r="S4558" s="838"/>
      <c r="U4558" s="371"/>
    </row>
    <row r="4559" spans="12:21" s="292" customFormat="1" x14ac:dyDescent="0.2">
      <c r="L4559" s="279"/>
      <c r="M4559" s="279"/>
      <c r="N4559" s="279"/>
      <c r="O4559" s="279"/>
      <c r="P4559" s="838"/>
      <c r="Q4559" s="838"/>
      <c r="R4559" s="838"/>
      <c r="S4559" s="838"/>
      <c r="U4559" s="371"/>
    </row>
    <row r="4560" spans="12:21" s="292" customFormat="1" x14ac:dyDescent="0.2">
      <c r="L4560" s="279"/>
      <c r="M4560" s="279"/>
      <c r="N4560" s="279"/>
      <c r="O4560" s="279"/>
      <c r="P4560" s="838"/>
      <c r="Q4560" s="838"/>
      <c r="R4560" s="838"/>
      <c r="S4560" s="838"/>
      <c r="U4560" s="371"/>
    </row>
    <row r="4561" spans="12:21" s="292" customFormat="1" x14ac:dyDescent="0.2">
      <c r="L4561" s="279"/>
      <c r="M4561" s="279"/>
      <c r="N4561" s="279"/>
      <c r="O4561" s="279"/>
      <c r="P4561" s="838"/>
      <c r="Q4561" s="838"/>
      <c r="R4561" s="838"/>
      <c r="S4561" s="838"/>
      <c r="U4561" s="371"/>
    </row>
    <row r="4562" spans="12:21" s="292" customFormat="1" x14ac:dyDescent="0.2">
      <c r="L4562" s="279"/>
      <c r="M4562" s="279"/>
      <c r="N4562" s="279"/>
      <c r="O4562" s="279"/>
      <c r="P4562" s="838"/>
      <c r="Q4562" s="838"/>
      <c r="R4562" s="838"/>
      <c r="S4562" s="838"/>
      <c r="U4562" s="371"/>
    </row>
    <row r="4563" spans="12:21" s="292" customFormat="1" x14ac:dyDescent="0.2">
      <c r="L4563" s="279"/>
      <c r="M4563" s="279"/>
      <c r="N4563" s="279"/>
      <c r="O4563" s="279"/>
      <c r="P4563" s="838"/>
      <c r="Q4563" s="838"/>
      <c r="R4563" s="838"/>
      <c r="S4563" s="838"/>
      <c r="U4563" s="371"/>
    </row>
    <row r="4564" spans="12:21" s="292" customFormat="1" x14ac:dyDescent="0.2">
      <c r="L4564" s="279"/>
      <c r="M4564" s="279"/>
      <c r="N4564" s="279"/>
      <c r="O4564" s="279"/>
      <c r="P4564" s="838"/>
      <c r="Q4564" s="838"/>
      <c r="R4564" s="838"/>
      <c r="S4564" s="838"/>
      <c r="U4564" s="371"/>
    </row>
    <row r="4565" spans="12:21" s="292" customFormat="1" x14ac:dyDescent="0.2">
      <c r="L4565" s="279"/>
      <c r="M4565" s="279"/>
      <c r="N4565" s="279"/>
      <c r="O4565" s="279"/>
      <c r="P4565" s="838"/>
      <c r="Q4565" s="838"/>
      <c r="R4565" s="838"/>
      <c r="S4565" s="838"/>
      <c r="U4565" s="371"/>
    </row>
    <row r="4566" spans="12:21" s="292" customFormat="1" x14ac:dyDescent="0.2">
      <c r="L4566" s="279"/>
      <c r="M4566" s="279"/>
      <c r="N4566" s="279"/>
      <c r="O4566" s="279"/>
      <c r="P4566" s="838"/>
      <c r="Q4566" s="838"/>
      <c r="R4566" s="838"/>
      <c r="S4566" s="838"/>
      <c r="U4566" s="371"/>
    </row>
    <row r="4567" spans="12:21" s="292" customFormat="1" x14ac:dyDescent="0.2">
      <c r="L4567" s="279"/>
      <c r="M4567" s="279"/>
      <c r="N4567" s="279"/>
      <c r="O4567" s="279"/>
      <c r="P4567" s="838"/>
      <c r="Q4567" s="838"/>
      <c r="R4567" s="838"/>
      <c r="S4567" s="838"/>
      <c r="U4567" s="371"/>
    </row>
    <row r="4568" spans="12:21" s="292" customFormat="1" x14ac:dyDescent="0.2">
      <c r="L4568" s="279"/>
      <c r="M4568" s="279"/>
      <c r="N4568" s="279"/>
      <c r="O4568" s="279"/>
      <c r="P4568" s="838"/>
      <c r="Q4568" s="838"/>
      <c r="R4568" s="838"/>
      <c r="S4568" s="838"/>
      <c r="U4568" s="371"/>
    </row>
    <row r="4569" spans="12:21" s="292" customFormat="1" x14ac:dyDescent="0.2">
      <c r="L4569" s="279"/>
      <c r="M4569" s="279"/>
      <c r="N4569" s="279"/>
      <c r="O4569" s="279"/>
      <c r="P4569" s="838"/>
      <c r="Q4569" s="838"/>
      <c r="R4569" s="838"/>
      <c r="S4569" s="838"/>
      <c r="U4569" s="371"/>
    </row>
    <row r="4570" spans="12:21" s="292" customFormat="1" x14ac:dyDescent="0.2">
      <c r="L4570" s="279"/>
      <c r="M4570" s="279"/>
      <c r="N4570" s="279"/>
      <c r="O4570" s="279"/>
      <c r="P4570" s="838"/>
      <c r="Q4570" s="838"/>
      <c r="R4570" s="838"/>
      <c r="S4570" s="838"/>
      <c r="U4570" s="371"/>
    </row>
    <row r="4571" spans="12:21" s="292" customFormat="1" x14ac:dyDescent="0.2">
      <c r="L4571" s="279"/>
      <c r="M4571" s="279"/>
      <c r="N4571" s="279"/>
      <c r="O4571" s="279"/>
      <c r="P4571" s="838"/>
      <c r="Q4571" s="838"/>
      <c r="R4571" s="838"/>
      <c r="S4571" s="838"/>
      <c r="U4571" s="371"/>
    </row>
    <row r="4572" spans="12:21" s="292" customFormat="1" x14ac:dyDescent="0.2">
      <c r="L4572" s="279"/>
      <c r="M4572" s="279"/>
      <c r="N4572" s="279"/>
      <c r="O4572" s="279"/>
      <c r="P4572" s="838"/>
      <c r="Q4572" s="838"/>
      <c r="R4572" s="838"/>
      <c r="S4572" s="838"/>
      <c r="U4572" s="371"/>
    </row>
    <row r="4573" spans="12:21" s="292" customFormat="1" x14ac:dyDescent="0.2">
      <c r="L4573" s="279"/>
      <c r="M4573" s="279"/>
      <c r="N4573" s="279"/>
      <c r="O4573" s="279"/>
      <c r="P4573" s="838"/>
      <c r="Q4573" s="838"/>
      <c r="R4573" s="838"/>
      <c r="S4573" s="838"/>
      <c r="U4573" s="371"/>
    </row>
    <row r="4574" spans="12:21" s="292" customFormat="1" x14ac:dyDescent="0.2">
      <c r="L4574" s="279"/>
      <c r="M4574" s="279"/>
      <c r="N4574" s="279"/>
      <c r="O4574" s="279"/>
      <c r="P4574" s="838"/>
      <c r="Q4574" s="838"/>
      <c r="R4574" s="838"/>
      <c r="S4574" s="838"/>
      <c r="U4574" s="371"/>
    </row>
    <row r="4575" spans="12:21" s="292" customFormat="1" x14ac:dyDescent="0.2">
      <c r="L4575" s="279"/>
      <c r="M4575" s="279"/>
      <c r="N4575" s="279"/>
      <c r="O4575" s="279"/>
      <c r="P4575" s="838"/>
      <c r="Q4575" s="838"/>
      <c r="R4575" s="838"/>
      <c r="S4575" s="838"/>
      <c r="U4575" s="371"/>
    </row>
    <row r="4576" spans="12:21" s="292" customFormat="1" x14ac:dyDescent="0.2">
      <c r="L4576" s="279"/>
      <c r="M4576" s="279"/>
      <c r="N4576" s="279"/>
      <c r="O4576" s="279"/>
      <c r="P4576" s="838"/>
      <c r="Q4576" s="838"/>
      <c r="R4576" s="838"/>
      <c r="S4576" s="838"/>
      <c r="U4576" s="371"/>
    </row>
    <row r="4577" spans="12:21" s="292" customFormat="1" x14ac:dyDescent="0.2">
      <c r="L4577" s="279"/>
      <c r="M4577" s="279"/>
      <c r="N4577" s="279"/>
      <c r="O4577" s="279"/>
      <c r="P4577" s="838"/>
      <c r="Q4577" s="838"/>
      <c r="R4577" s="838"/>
      <c r="S4577" s="838"/>
      <c r="U4577" s="371"/>
    </row>
    <row r="4578" spans="12:21" s="292" customFormat="1" x14ac:dyDescent="0.2">
      <c r="L4578" s="279"/>
      <c r="M4578" s="279"/>
      <c r="N4578" s="279"/>
      <c r="O4578" s="279"/>
      <c r="P4578" s="838"/>
      <c r="Q4578" s="838"/>
      <c r="R4578" s="838"/>
      <c r="S4578" s="838"/>
      <c r="U4578" s="371"/>
    </row>
    <row r="4579" spans="12:21" s="292" customFormat="1" x14ac:dyDescent="0.2">
      <c r="L4579" s="279"/>
      <c r="M4579" s="279"/>
      <c r="N4579" s="279"/>
      <c r="O4579" s="279"/>
      <c r="P4579" s="838"/>
      <c r="Q4579" s="838"/>
      <c r="R4579" s="838"/>
      <c r="S4579" s="838"/>
      <c r="U4579" s="371"/>
    </row>
    <row r="4580" spans="12:21" s="292" customFormat="1" x14ac:dyDescent="0.2">
      <c r="L4580" s="279"/>
      <c r="M4580" s="279"/>
      <c r="N4580" s="279"/>
      <c r="O4580" s="279"/>
      <c r="P4580" s="838"/>
      <c r="Q4580" s="838"/>
      <c r="R4580" s="838"/>
      <c r="S4580" s="838"/>
      <c r="U4580" s="371"/>
    </row>
    <row r="4581" spans="12:21" s="292" customFormat="1" x14ac:dyDescent="0.2">
      <c r="L4581" s="279"/>
      <c r="M4581" s="279"/>
      <c r="N4581" s="279"/>
      <c r="O4581" s="279"/>
      <c r="P4581" s="838"/>
      <c r="Q4581" s="838"/>
      <c r="R4581" s="838"/>
      <c r="S4581" s="838"/>
      <c r="U4581" s="371"/>
    </row>
    <row r="4582" spans="12:21" s="292" customFormat="1" x14ac:dyDescent="0.2">
      <c r="L4582" s="279"/>
      <c r="M4582" s="279"/>
      <c r="N4582" s="279"/>
      <c r="O4582" s="279"/>
      <c r="P4582" s="838"/>
      <c r="Q4582" s="838"/>
      <c r="R4582" s="838"/>
      <c r="S4582" s="838"/>
      <c r="U4582" s="371"/>
    </row>
    <row r="4583" spans="12:21" s="292" customFormat="1" x14ac:dyDescent="0.2">
      <c r="L4583" s="279"/>
      <c r="M4583" s="279"/>
      <c r="N4583" s="279"/>
      <c r="O4583" s="279"/>
      <c r="P4583" s="838"/>
      <c r="Q4583" s="838"/>
      <c r="R4583" s="838"/>
      <c r="S4583" s="838"/>
      <c r="U4583" s="371"/>
    </row>
    <row r="4584" spans="12:21" s="292" customFormat="1" x14ac:dyDescent="0.2">
      <c r="L4584" s="279"/>
      <c r="M4584" s="279"/>
      <c r="N4584" s="279"/>
      <c r="O4584" s="279"/>
      <c r="P4584" s="838"/>
      <c r="Q4584" s="838"/>
      <c r="R4584" s="838"/>
      <c r="S4584" s="838"/>
      <c r="U4584" s="371"/>
    </row>
    <row r="4585" spans="12:21" s="292" customFormat="1" x14ac:dyDescent="0.2">
      <c r="L4585" s="279"/>
      <c r="M4585" s="279"/>
      <c r="N4585" s="279"/>
      <c r="O4585" s="279"/>
      <c r="P4585" s="838"/>
      <c r="Q4585" s="838"/>
      <c r="R4585" s="838"/>
      <c r="S4585" s="838"/>
      <c r="U4585" s="371"/>
    </row>
    <row r="4586" spans="12:21" s="292" customFormat="1" x14ac:dyDescent="0.2">
      <c r="L4586" s="279"/>
      <c r="M4586" s="279"/>
      <c r="N4586" s="279"/>
      <c r="O4586" s="279"/>
      <c r="P4586" s="838"/>
      <c r="Q4586" s="838"/>
      <c r="R4586" s="838"/>
      <c r="S4586" s="838"/>
      <c r="U4586" s="371"/>
    </row>
    <row r="4587" spans="12:21" s="292" customFormat="1" x14ac:dyDescent="0.2">
      <c r="L4587" s="279"/>
      <c r="M4587" s="279"/>
      <c r="N4587" s="279"/>
      <c r="O4587" s="279"/>
      <c r="P4587" s="838"/>
      <c r="Q4587" s="838"/>
      <c r="R4587" s="838"/>
      <c r="S4587" s="838"/>
      <c r="U4587" s="371"/>
    </row>
    <row r="4588" spans="12:21" s="292" customFormat="1" x14ac:dyDescent="0.2">
      <c r="L4588" s="279"/>
      <c r="M4588" s="279"/>
      <c r="N4588" s="279"/>
      <c r="O4588" s="279"/>
      <c r="P4588" s="838"/>
      <c r="Q4588" s="838"/>
      <c r="R4588" s="838"/>
      <c r="S4588" s="838"/>
      <c r="U4588" s="371"/>
    </row>
    <row r="4589" spans="12:21" s="292" customFormat="1" x14ac:dyDescent="0.2">
      <c r="L4589" s="279"/>
      <c r="M4589" s="279"/>
      <c r="N4589" s="279"/>
      <c r="O4589" s="279"/>
      <c r="P4589" s="838"/>
      <c r="Q4589" s="838"/>
      <c r="R4589" s="838"/>
      <c r="S4589" s="838"/>
      <c r="U4589" s="371"/>
    </row>
    <row r="4590" spans="12:21" s="292" customFormat="1" x14ac:dyDescent="0.2">
      <c r="L4590" s="279"/>
      <c r="M4590" s="279"/>
      <c r="N4590" s="279"/>
      <c r="O4590" s="279"/>
      <c r="P4590" s="838"/>
      <c r="Q4590" s="838"/>
      <c r="R4590" s="838"/>
      <c r="S4590" s="838"/>
      <c r="U4590" s="371"/>
    </row>
    <row r="4591" spans="12:21" s="292" customFormat="1" x14ac:dyDescent="0.2">
      <c r="L4591" s="279"/>
      <c r="M4591" s="279"/>
      <c r="N4591" s="279"/>
      <c r="O4591" s="279"/>
      <c r="P4591" s="838"/>
      <c r="Q4591" s="838"/>
      <c r="R4591" s="838"/>
      <c r="S4591" s="838"/>
      <c r="U4591" s="371"/>
    </row>
    <row r="4592" spans="12:21" s="292" customFormat="1" x14ac:dyDescent="0.2">
      <c r="L4592" s="279"/>
      <c r="M4592" s="279"/>
      <c r="N4592" s="279"/>
      <c r="O4592" s="279"/>
      <c r="P4592" s="838"/>
      <c r="Q4592" s="838"/>
      <c r="R4592" s="838"/>
      <c r="S4592" s="838"/>
      <c r="U4592" s="371"/>
    </row>
    <row r="4593" spans="12:21" s="292" customFormat="1" x14ac:dyDescent="0.2">
      <c r="L4593" s="279"/>
      <c r="M4593" s="279"/>
      <c r="N4593" s="279"/>
      <c r="O4593" s="279"/>
      <c r="P4593" s="838"/>
      <c r="Q4593" s="838"/>
      <c r="R4593" s="838"/>
      <c r="S4593" s="838"/>
      <c r="U4593" s="371"/>
    </row>
    <row r="4594" spans="12:21" s="292" customFormat="1" x14ac:dyDescent="0.2">
      <c r="L4594" s="279"/>
      <c r="M4594" s="279"/>
      <c r="N4594" s="279"/>
      <c r="O4594" s="279"/>
      <c r="P4594" s="838"/>
      <c r="Q4594" s="838"/>
      <c r="R4594" s="838"/>
      <c r="S4594" s="838"/>
      <c r="U4594" s="371"/>
    </row>
    <row r="4595" spans="12:21" s="292" customFormat="1" x14ac:dyDescent="0.2">
      <c r="L4595" s="279"/>
      <c r="M4595" s="279"/>
      <c r="N4595" s="279"/>
      <c r="O4595" s="279"/>
      <c r="P4595" s="838"/>
      <c r="Q4595" s="838"/>
      <c r="R4595" s="838"/>
      <c r="S4595" s="838"/>
      <c r="U4595" s="371"/>
    </row>
    <row r="4596" spans="12:21" s="292" customFormat="1" x14ac:dyDescent="0.2">
      <c r="L4596" s="279"/>
      <c r="M4596" s="279"/>
      <c r="N4596" s="279"/>
      <c r="O4596" s="279"/>
      <c r="P4596" s="838"/>
      <c r="Q4596" s="838"/>
      <c r="R4596" s="838"/>
      <c r="S4596" s="838"/>
      <c r="U4596" s="371"/>
    </row>
    <row r="4597" spans="12:21" s="292" customFormat="1" x14ac:dyDescent="0.2">
      <c r="L4597" s="279"/>
      <c r="M4597" s="279"/>
      <c r="N4597" s="279"/>
      <c r="O4597" s="279"/>
      <c r="P4597" s="838"/>
      <c r="Q4597" s="838"/>
      <c r="R4597" s="838"/>
      <c r="S4597" s="838"/>
      <c r="U4597" s="371"/>
    </row>
    <row r="4598" spans="12:21" s="292" customFormat="1" x14ac:dyDescent="0.2">
      <c r="L4598" s="279"/>
      <c r="M4598" s="279"/>
      <c r="N4598" s="279"/>
      <c r="O4598" s="279"/>
      <c r="P4598" s="838"/>
      <c r="Q4598" s="838"/>
      <c r="R4598" s="838"/>
      <c r="S4598" s="838"/>
      <c r="U4598" s="371"/>
    </row>
    <row r="4599" spans="12:21" s="292" customFormat="1" x14ac:dyDescent="0.2">
      <c r="L4599" s="279"/>
      <c r="M4599" s="279"/>
      <c r="N4599" s="279"/>
      <c r="O4599" s="279"/>
      <c r="P4599" s="838"/>
      <c r="Q4599" s="838"/>
      <c r="R4599" s="838"/>
      <c r="S4599" s="838"/>
      <c r="U4599" s="371"/>
    </row>
    <row r="4600" spans="12:21" s="292" customFormat="1" x14ac:dyDescent="0.2">
      <c r="L4600" s="279"/>
      <c r="M4600" s="279"/>
      <c r="N4600" s="279"/>
      <c r="O4600" s="279"/>
      <c r="P4600" s="838"/>
      <c r="Q4600" s="838"/>
      <c r="R4600" s="838"/>
      <c r="S4600" s="838"/>
      <c r="U4600" s="371"/>
    </row>
    <row r="4601" spans="12:21" s="292" customFormat="1" x14ac:dyDescent="0.2">
      <c r="L4601" s="279"/>
      <c r="M4601" s="279"/>
      <c r="N4601" s="279"/>
      <c r="O4601" s="279"/>
      <c r="P4601" s="838"/>
      <c r="Q4601" s="838"/>
      <c r="R4601" s="838"/>
      <c r="S4601" s="838"/>
      <c r="U4601" s="371"/>
    </row>
    <row r="4602" spans="12:21" s="292" customFormat="1" x14ac:dyDescent="0.2">
      <c r="L4602" s="279"/>
      <c r="M4602" s="279"/>
      <c r="N4602" s="279"/>
      <c r="O4602" s="279"/>
      <c r="P4602" s="838"/>
      <c r="Q4602" s="838"/>
      <c r="R4602" s="838"/>
      <c r="S4602" s="838"/>
      <c r="U4602" s="371"/>
    </row>
    <row r="4603" spans="12:21" s="292" customFormat="1" x14ac:dyDescent="0.2">
      <c r="L4603" s="279"/>
      <c r="M4603" s="279"/>
      <c r="N4603" s="279"/>
      <c r="O4603" s="279"/>
      <c r="P4603" s="838"/>
      <c r="Q4603" s="838"/>
      <c r="R4603" s="838"/>
      <c r="S4603" s="838"/>
      <c r="U4603" s="371"/>
    </row>
    <row r="4604" spans="12:21" s="292" customFormat="1" x14ac:dyDescent="0.2">
      <c r="L4604" s="279"/>
      <c r="M4604" s="279"/>
      <c r="N4604" s="279"/>
      <c r="O4604" s="279"/>
      <c r="P4604" s="838"/>
      <c r="Q4604" s="838"/>
      <c r="R4604" s="838"/>
      <c r="S4604" s="838"/>
      <c r="U4604" s="371"/>
    </row>
    <row r="4605" spans="12:21" s="292" customFormat="1" x14ac:dyDescent="0.2">
      <c r="L4605" s="279"/>
      <c r="M4605" s="279"/>
      <c r="N4605" s="279"/>
      <c r="O4605" s="279"/>
      <c r="P4605" s="838"/>
      <c r="Q4605" s="838"/>
      <c r="R4605" s="838"/>
      <c r="S4605" s="838"/>
      <c r="U4605" s="371"/>
    </row>
    <row r="4606" spans="12:21" s="292" customFormat="1" x14ac:dyDescent="0.2">
      <c r="L4606" s="279"/>
      <c r="M4606" s="279"/>
      <c r="N4606" s="279"/>
      <c r="O4606" s="279"/>
      <c r="P4606" s="838"/>
      <c r="Q4606" s="838"/>
      <c r="R4606" s="838"/>
      <c r="S4606" s="838"/>
      <c r="U4606" s="371"/>
    </row>
    <row r="4607" spans="12:21" s="292" customFormat="1" x14ac:dyDescent="0.2">
      <c r="L4607" s="279"/>
      <c r="M4607" s="279"/>
      <c r="N4607" s="279"/>
      <c r="O4607" s="279"/>
      <c r="P4607" s="838"/>
      <c r="Q4607" s="838"/>
      <c r="R4607" s="838"/>
      <c r="S4607" s="838"/>
      <c r="U4607" s="371"/>
    </row>
    <row r="4608" spans="12:21" s="292" customFormat="1" x14ac:dyDescent="0.2">
      <c r="L4608" s="279"/>
      <c r="M4608" s="279"/>
      <c r="N4608" s="279"/>
      <c r="O4608" s="279"/>
      <c r="P4608" s="838"/>
      <c r="Q4608" s="838"/>
      <c r="R4608" s="838"/>
      <c r="S4608" s="838"/>
      <c r="U4608" s="371"/>
    </row>
    <row r="4609" spans="12:21" s="292" customFormat="1" x14ac:dyDescent="0.2">
      <c r="L4609" s="279"/>
      <c r="M4609" s="279"/>
      <c r="N4609" s="279"/>
      <c r="O4609" s="279"/>
      <c r="P4609" s="838"/>
      <c r="Q4609" s="838"/>
      <c r="R4609" s="838"/>
      <c r="S4609" s="838"/>
      <c r="U4609" s="371"/>
    </row>
    <row r="4610" spans="12:21" s="292" customFormat="1" x14ac:dyDescent="0.2">
      <c r="L4610" s="279"/>
      <c r="M4610" s="279"/>
      <c r="N4610" s="279"/>
      <c r="O4610" s="279"/>
      <c r="P4610" s="838"/>
      <c r="Q4610" s="838"/>
      <c r="R4610" s="838"/>
      <c r="S4610" s="838"/>
      <c r="U4610" s="371"/>
    </row>
    <row r="4611" spans="12:21" s="292" customFormat="1" x14ac:dyDescent="0.2">
      <c r="L4611" s="279"/>
      <c r="M4611" s="279"/>
      <c r="N4611" s="279"/>
      <c r="O4611" s="279"/>
      <c r="P4611" s="838"/>
      <c r="Q4611" s="838"/>
      <c r="R4611" s="838"/>
      <c r="S4611" s="838"/>
      <c r="U4611" s="371"/>
    </row>
    <row r="4612" spans="12:21" s="292" customFormat="1" x14ac:dyDescent="0.2">
      <c r="L4612" s="279"/>
      <c r="M4612" s="279"/>
      <c r="N4612" s="279"/>
      <c r="O4612" s="279"/>
      <c r="P4612" s="838"/>
      <c r="Q4612" s="838"/>
      <c r="R4612" s="838"/>
      <c r="S4612" s="838"/>
      <c r="U4612" s="371"/>
    </row>
    <row r="4613" spans="12:21" s="292" customFormat="1" x14ac:dyDescent="0.2">
      <c r="L4613" s="279"/>
      <c r="M4613" s="279"/>
      <c r="N4613" s="279"/>
      <c r="O4613" s="279"/>
      <c r="P4613" s="838"/>
      <c r="Q4613" s="838"/>
      <c r="R4613" s="838"/>
      <c r="S4613" s="838"/>
      <c r="U4613" s="371"/>
    </row>
    <row r="4614" spans="12:21" s="292" customFormat="1" x14ac:dyDescent="0.2">
      <c r="L4614" s="279"/>
      <c r="M4614" s="279"/>
      <c r="N4614" s="279"/>
      <c r="O4614" s="279"/>
      <c r="P4614" s="838"/>
      <c r="Q4614" s="838"/>
      <c r="R4614" s="838"/>
      <c r="S4614" s="838"/>
      <c r="U4614" s="371"/>
    </row>
    <row r="4615" spans="12:21" s="292" customFormat="1" x14ac:dyDescent="0.2">
      <c r="L4615" s="279"/>
      <c r="M4615" s="279"/>
      <c r="N4615" s="279"/>
      <c r="O4615" s="279"/>
      <c r="P4615" s="838"/>
      <c r="Q4615" s="838"/>
      <c r="R4615" s="838"/>
      <c r="S4615" s="838"/>
      <c r="U4615" s="371"/>
    </row>
    <row r="4616" spans="12:21" s="292" customFormat="1" x14ac:dyDescent="0.2">
      <c r="L4616" s="279"/>
      <c r="M4616" s="279"/>
      <c r="N4616" s="279"/>
      <c r="O4616" s="279"/>
      <c r="P4616" s="838"/>
      <c r="Q4616" s="838"/>
      <c r="R4616" s="838"/>
      <c r="S4616" s="838"/>
      <c r="U4616" s="371"/>
    </row>
    <row r="4617" spans="12:21" s="292" customFormat="1" x14ac:dyDescent="0.2">
      <c r="L4617" s="279"/>
      <c r="M4617" s="279"/>
      <c r="N4617" s="279"/>
      <c r="O4617" s="279"/>
      <c r="P4617" s="838"/>
      <c r="Q4617" s="838"/>
      <c r="R4617" s="838"/>
      <c r="S4617" s="838"/>
      <c r="U4617" s="371"/>
    </row>
    <row r="4618" spans="12:21" s="292" customFormat="1" x14ac:dyDescent="0.2">
      <c r="L4618" s="279"/>
      <c r="M4618" s="279"/>
      <c r="N4618" s="279"/>
      <c r="O4618" s="279"/>
      <c r="P4618" s="838"/>
      <c r="Q4618" s="838"/>
      <c r="R4618" s="838"/>
      <c r="S4618" s="838"/>
      <c r="U4618" s="371"/>
    </row>
    <row r="4619" spans="12:21" s="292" customFormat="1" x14ac:dyDescent="0.2">
      <c r="L4619" s="279"/>
      <c r="M4619" s="279"/>
      <c r="N4619" s="279"/>
      <c r="O4619" s="279"/>
      <c r="P4619" s="838"/>
      <c r="Q4619" s="838"/>
      <c r="R4619" s="838"/>
      <c r="S4619" s="838"/>
      <c r="U4619" s="371"/>
    </row>
    <row r="4620" spans="12:21" s="292" customFormat="1" x14ac:dyDescent="0.2">
      <c r="L4620" s="279"/>
      <c r="M4620" s="279"/>
      <c r="N4620" s="279"/>
      <c r="O4620" s="279"/>
      <c r="P4620" s="838"/>
      <c r="Q4620" s="838"/>
      <c r="R4620" s="838"/>
      <c r="S4620" s="838"/>
      <c r="U4620" s="371"/>
    </row>
    <row r="4621" spans="12:21" s="292" customFormat="1" x14ac:dyDescent="0.2">
      <c r="L4621" s="279"/>
      <c r="M4621" s="279"/>
      <c r="N4621" s="279"/>
      <c r="O4621" s="279"/>
      <c r="P4621" s="838"/>
      <c r="Q4621" s="838"/>
      <c r="R4621" s="838"/>
      <c r="S4621" s="838"/>
      <c r="U4621" s="371"/>
    </row>
    <row r="4622" spans="12:21" s="292" customFormat="1" x14ac:dyDescent="0.2">
      <c r="L4622" s="279"/>
      <c r="M4622" s="279"/>
      <c r="N4622" s="279"/>
      <c r="O4622" s="279"/>
      <c r="P4622" s="838"/>
      <c r="Q4622" s="838"/>
      <c r="R4622" s="838"/>
      <c r="S4622" s="838"/>
      <c r="U4622" s="371"/>
    </row>
    <row r="4623" spans="12:21" s="292" customFormat="1" x14ac:dyDescent="0.2">
      <c r="L4623" s="279"/>
      <c r="M4623" s="279"/>
      <c r="N4623" s="279"/>
      <c r="O4623" s="279"/>
      <c r="P4623" s="838"/>
      <c r="Q4623" s="838"/>
      <c r="R4623" s="838"/>
      <c r="S4623" s="838"/>
      <c r="U4623" s="371"/>
    </row>
    <row r="4624" spans="12:21" s="292" customFormat="1" x14ac:dyDescent="0.2">
      <c r="L4624" s="279"/>
      <c r="M4624" s="279"/>
      <c r="N4624" s="279"/>
      <c r="O4624" s="279"/>
      <c r="P4624" s="838"/>
      <c r="Q4624" s="838"/>
      <c r="R4624" s="838"/>
      <c r="S4624" s="838"/>
      <c r="U4624" s="371"/>
    </row>
    <row r="4625" spans="12:21" s="292" customFormat="1" x14ac:dyDescent="0.2">
      <c r="L4625" s="279"/>
      <c r="M4625" s="279"/>
      <c r="N4625" s="279"/>
      <c r="O4625" s="279"/>
      <c r="P4625" s="838"/>
      <c r="Q4625" s="838"/>
      <c r="R4625" s="838"/>
      <c r="S4625" s="838"/>
      <c r="U4625" s="371"/>
    </row>
    <row r="4626" spans="12:21" s="292" customFormat="1" x14ac:dyDescent="0.2">
      <c r="L4626" s="279"/>
      <c r="M4626" s="279"/>
      <c r="N4626" s="279"/>
      <c r="O4626" s="279"/>
      <c r="P4626" s="838"/>
      <c r="Q4626" s="838"/>
      <c r="R4626" s="838"/>
      <c r="S4626" s="838"/>
      <c r="U4626" s="371"/>
    </row>
    <row r="4627" spans="12:21" s="292" customFormat="1" x14ac:dyDescent="0.2">
      <c r="L4627" s="279"/>
      <c r="M4627" s="279"/>
      <c r="N4627" s="279"/>
      <c r="O4627" s="279"/>
      <c r="P4627" s="838"/>
      <c r="Q4627" s="838"/>
      <c r="R4627" s="838"/>
      <c r="S4627" s="838"/>
      <c r="U4627" s="371"/>
    </row>
    <row r="4628" spans="12:21" s="292" customFormat="1" x14ac:dyDescent="0.2">
      <c r="L4628" s="279"/>
      <c r="M4628" s="279"/>
      <c r="N4628" s="279"/>
      <c r="O4628" s="279"/>
      <c r="P4628" s="838"/>
      <c r="Q4628" s="838"/>
      <c r="R4628" s="838"/>
      <c r="S4628" s="838"/>
      <c r="U4628" s="371"/>
    </row>
    <row r="4629" spans="12:21" s="292" customFormat="1" x14ac:dyDescent="0.2">
      <c r="L4629" s="279"/>
      <c r="M4629" s="279"/>
      <c r="N4629" s="279"/>
      <c r="O4629" s="279"/>
      <c r="P4629" s="838"/>
      <c r="Q4629" s="838"/>
      <c r="R4629" s="838"/>
      <c r="S4629" s="838"/>
      <c r="U4629" s="371"/>
    </row>
    <row r="4630" spans="12:21" s="292" customFormat="1" x14ac:dyDescent="0.2">
      <c r="L4630" s="279"/>
      <c r="M4630" s="279"/>
      <c r="N4630" s="279"/>
      <c r="O4630" s="279"/>
      <c r="P4630" s="838"/>
      <c r="Q4630" s="838"/>
      <c r="R4630" s="838"/>
      <c r="S4630" s="838"/>
      <c r="U4630" s="371"/>
    </row>
    <row r="4631" spans="12:21" s="292" customFormat="1" x14ac:dyDescent="0.2">
      <c r="L4631" s="279"/>
      <c r="M4631" s="279"/>
      <c r="N4631" s="279"/>
      <c r="O4631" s="279"/>
      <c r="P4631" s="838"/>
      <c r="Q4631" s="838"/>
      <c r="R4631" s="838"/>
      <c r="S4631" s="838"/>
      <c r="U4631" s="371"/>
    </row>
    <row r="4632" spans="12:21" s="292" customFormat="1" x14ac:dyDescent="0.2">
      <c r="L4632" s="279"/>
      <c r="M4632" s="279"/>
      <c r="N4632" s="279"/>
      <c r="O4632" s="279"/>
      <c r="P4632" s="838"/>
      <c r="Q4632" s="838"/>
      <c r="R4632" s="838"/>
      <c r="S4632" s="838"/>
      <c r="U4632" s="371"/>
    </row>
    <row r="4633" spans="12:21" s="292" customFormat="1" x14ac:dyDescent="0.2">
      <c r="L4633" s="279"/>
      <c r="M4633" s="279"/>
      <c r="N4633" s="279"/>
      <c r="O4633" s="279"/>
      <c r="P4633" s="838"/>
      <c r="Q4633" s="838"/>
      <c r="R4633" s="838"/>
      <c r="S4633" s="838"/>
      <c r="U4633" s="371"/>
    </row>
    <row r="4634" spans="12:21" s="292" customFormat="1" x14ac:dyDescent="0.2">
      <c r="L4634" s="279"/>
      <c r="M4634" s="279"/>
      <c r="N4634" s="279"/>
      <c r="O4634" s="279"/>
      <c r="P4634" s="838"/>
      <c r="Q4634" s="838"/>
      <c r="R4634" s="838"/>
      <c r="S4634" s="838"/>
      <c r="U4634" s="371"/>
    </row>
    <row r="4635" spans="12:21" s="292" customFormat="1" x14ac:dyDescent="0.2">
      <c r="L4635" s="279"/>
      <c r="M4635" s="279"/>
      <c r="N4635" s="279"/>
      <c r="O4635" s="279"/>
      <c r="P4635" s="838"/>
      <c r="Q4635" s="838"/>
      <c r="R4635" s="838"/>
      <c r="S4635" s="838"/>
      <c r="U4635" s="371"/>
    </row>
    <row r="4636" spans="12:21" s="292" customFormat="1" x14ac:dyDescent="0.2">
      <c r="L4636" s="279"/>
      <c r="M4636" s="279"/>
      <c r="N4636" s="279"/>
      <c r="O4636" s="279"/>
      <c r="P4636" s="838"/>
      <c r="Q4636" s="838"/>
      <c r="R4636" s="838"/>
      <c r="S4636" s="838"/>
      <c r="U4636" s="371"/>
    </row>
    <row r="4637" spans="12:21" s="292" customFormat="1" x14ac:dyDescent="0.2">
      <c r="L4637" s="279"/>
      <c r="M4637" s="279"/>
      <c r="N4637" s="279"/>
      <c r="O4637" s="279"/>
      <c r="P4637" s="838"/>
      <c r="Q4637" s="838"/>
      <c r="R4637" s="838"/>
      <c r="S4637" s="838"/>
      <c r="U4637" s="371"/>
    </row>
    <row r="4638" spans="12:21" s="292" customFormat="1" x14ac:dyDescent="0.2">
      <c r="L4638" s="279"/>
      <c r="M4638" s="279"/>
      <c r="N4638" s="279"/>
      <c r="O4638" s="279"/>
      <c r="P4638" s="838"/>
      <c r="Q4638" s="838"/>
      <c r="R4638" s="838"/>
      <c r="S4638" s="838"/>
      <c r="U4638" s="371"/>
    </row>
    <row r="4639" spans="12:21" s="292" customFormat="1" x14ac:dyDescent="0.2">
      <c r="L4639" s="279"/>
      <c r="M4639" s="279"/>
      <c r="N4639" s="279"/>
      <c r="O4639" s="279"/>
      <c r="P4639" s="838"/>
      <c r="Q4639" s="838"/>
      <c r="R4639" s="838"/>
      <c r="S4639" s="838"/>
      <c r="U4639" s="371"/>
    </row>
    <row r="4640" spans="12:21" s="292" customFormat="1" x14ac:dyDescent="0.2">
      <c r="L4640" s="279"/>
      <c r="M4640" s="279"/>
      <c r="N4640" s="279"/>
      <c r="O4640" s="279"/>
      <c r="P4640" s="838"/>
      <c r="Q4640" s="838"/>
      <c r="R4640" s="838"/>
      <c r="S4640" s="838"/>
      <c r="U4640" s="371"/>
    </row>
    <row r="4641" spans="12:21" s="292" customFormat="1" x14ac:dyDescent="0.2">
      <c r="L4641" s="279"/>
      <c r="M4641" s="279"/>
      <c r="N4641" s="279"/>
      <c r="O4641" s="279"/>
      <c r="P4641" s="838"/>
      <c r="Q4641" s="838"/>
      <c r="R4641" s="838"/>
      <c r="S4641" s="838"/>
      <c r="U4641" s="371"/>
    </row>
    <row r="4642" spans="12:21" s="292" customFormat="1" x14ac:dyDescent="0.2">
      <c r="L4642" s="279"/>
      <c r="M4642" s="279"/>
      <c r="N4642" s="279"/>
      <c r="O4642" s="279"/>
      <c r="P4642" s="838"/>
      <c r="Q4642" s="838"/>
      <c r="R4642" s="838"/>
      <c r="S4642" s="838"/>
      <c r="U4642" s="371"/>
    </row>
    <row r="4643" spans="12:21" s="292" customFormat="1" x14ac:dyDescent="0.2">
      <c r="L4643" s="279"/>
      <c r="M4643" s="279"/>
      <c r="N4643" s="279"/>
      <c r="O4643" s="279"/>
      <c r="P4643" s="838"/>
      <c r="Q4643" s="838"/>
      <c r="R4643" s="838"/>
      <c r="S4643" s="838"/>
      <c r="U4643" s="371"/>
    </row>
    <row r="4644" spans="12:21" s="292" customFormat="1" x14ac:dyDescent="0.2">
      <c r="L4644" s="279"/>
      <c r="M4644" s="279"/>
      <c r="N4644" s="279"/>
      <c r="O4644" s="279"/>
      <c r="P4644" s="838"/>
      <c r="Q4644" s="838"/>
      <c r="R4644" s="838"/>
      <c r="S4644" s="838"/>
      <c r="U4644" s="371"/>
    </row>
    <row r="4645" spans="12:21" s="292" customFormat="1" x14ac:dyDescent="0.2">
      <c r="L4645" s="279"/>
      <c r="M4645" s="279"/>
      <c r="N4645" s="279"/>
      <c r="O4645" s="279"/>
      <c r="P4645" s="838"/>
      <c r="Q4645" s="838"/>
      <c r="R4645" s="838"/>
      <c r="S4645" s="838"/>
      <c r="U4645" s="371"/>
    </row>
    <row r="4646" spans="12:21" s="292" customFormat="1" x14ac:dyDescent="0.2">
      <c r="L4646" s="279"/>
      <c r="M4646" s="279"/>
      <c r="N4646" s="279"/>
      <c r="O4646" s="279"/>
      <c r="P4646" s="838"/>
      <c r="Q4646" s="838"/>
      <c r="R4646" s="838"/>
      <c r="S4646" s="838"/>
      <c r="U4646" s="371"/>
    </row>
    <row r="4647" spans="12:21" s="292" customFormat="1" x14ac:dyDescent="0.2">
      <c r="L4647" s="279"/>
      <c r="M4647" s="279"/>
      <c r="N4647" s="279"/>
      <c r="O4647" s="279"/>
      <c r="P4647" s="838"/>
      <c r="Q4647" s="838"/>
      <c r="R4647" s="838"/>
      <c r="S4647" s="838"/>
      <c r="U4647" s="371"/>
    </row>
    <row r="4648" spans="12:21" s="292" customFormat="1" x14ac:dyDescent="0.2">
      <c r="L4648" s="279"/>
      <c r="M4648" s="279"/>
      <c r="N4648" s="279"/>
      <c r="O4648" s="279"/>
      <c r="P4648" s="838"/>
      <c r="Q4648" s="838"/>
      <c r="R4648" s="838"/>
      <c r="S4648" s="838"/>
      <c r="U4648" s="371"/>
    </row>
    <row r="4649" spans="12:21" s="292" customFormat="1" x14ac:dyDescent="0.2">
      <c r="L4649" s="279"/>
      <c r="M4649" s="279"/>
      <c r="N4649" s="279"/>
      <c r="O4649" s="279"/>
      <c r="P4649" s="838"/>
      <c r="Q4649" s="838"/>
      <c r="R4649" s="838"/>
      <c r="S4649" s="838"/>
      <c r="U4649" s="371"/>
    </row>
    <row r="4650" spans="12:21" s="292" customFormat="1" x14ac:dyDescent="0.2">
      <c r="L4650" s="279"/>
      <c r="M4650" s="279"/>
      <c r="N4650" s="279"/>
      <c r="O4650" s="279"/>
      <c r="P4650" s="838"/>
      <c r="Q4650" s="838"/>
      <c r="R4650" s="838"/>
      <c r="S4650" s="838"/>
      <c r="U4650" s="371"/>
    </row>
    <row r="4651" spans="12:21" s="292" customFormat="1" x14ac:dyDescent="0.2">
      <c r="L4651" s="279"/>
      <c r="M4651" s="279"/>
      <c r="N4651" s="279"/>
      <c r="O4651" s="279"/>
      <c r="P4651" s="838"/>
      <c r="Q4651" s="838"/>
      <c r="R4651" s="838"/>
      <c r="S4651" s="838"/>
      <c r="U4651" s="371"/>
    </row>
    <row r="4652" spans="12:21" s="292" customFormat="1" x14ac:dyDescent="0.2">
      <c r="L4652" s="279"/>
      <c r="M4652" s="279"/>
      <c r="N4652" s="279"/>
      <c r="O4652" s="279"/>
      <c r="P4652" s="838"/>
      <c r="Q4652" s="838"/>
      <c r="R4652" s="838"/>
      <c r="S4652" s="838"/>
      <c r="U4652" s="371"/>
    </row>
    <row r="4653" spans="12:21" s="292" customFormat="1" x14ac:dyDescent="0.2">
      <c r="L4653" s="279"/>
      <c r="M4653" s="279"/>
      <c r="N4653" s="279"/>
      <c r="O4653" s="279"/>
      <c r="P4653" s="838"/>
      <c r="Q4653" s="838"/>
      <c r="R4653" s="838"/>
      <c r="S4653" s="838"/>
      <c r="U4653" s="371"/>
    </row>
    <row r="4654" spans="12:21" s="292" customFormat="1" x14ac:dyDescent="0.2">
      <c r="L4654" s="279"/>
      <c r="M4654" s="279"/>
      <c r="N4654" s="279"/>
      <c r="O4654" s="279"/>
      <c r="P4654" s="838"/>
      <c r="Q4654" s="838"/>
      <c r="R4654" s="838"/>
      <c r="S4654" s="838"/>
      <c r="U4654" s="371"/>
    </row>
    <row r="4655" spans="12:21" s="292" customFormat="1" x14ac:dyDescent="0.2">
      <c r="L4655" s="279"/>
      <c r="M4655" s="279"/>
      <c r="N4655" s="279"/>
      <c r="O4655" s="279"/>
      <c r="P4655" s="838"/>
      <c r="Q4655" s="838"/>
      <c r="R4655" s="838"/>
      <c r="S4655" s="838"/>
      <c r="U4655" s="371"/>
    </row>
    <row r="4656" spans="12:21" s="292" customFormat="1" x14ac:dyDescent="0.2">
      <c r="L4656" s="279"/>
      <c r="M4656" s="279"/>
      <c r="N4656" s="279"/>
      <c r="O4656" s="279"/>
      <c r="P4656" s="838"/>
      <c r="Q4656" s="838"/>
      <c r="R4656" s="838"/>
      <c r="S4656" s="838"/>
      <c r="U4656" s="371"/>
    </row>
    <row r="4657" spans="12:21" s="292" customFormat="1" x14ac:dyDescent="0.2">
      <c r="L4657" s="279"/>
      <c r="M4657" s="279"/>
      <c r="N4657" s="279"/>
      <c r="O4657" s="279"/>
      <c r="P4657" s="838"/>
      <c r="Q4657" s="838"/>
      <c r="R4657" s="838"/>
      <c r="S4657" s="838"/>
      <c r="U4657" s="371"/>
    </row>
    <row r="4658" spans="12:21" s="292" customFormat="1" x14ac:dyDescent="0.2">
      <c r="L4658" s="279"/>
      <c r="M4658" s="279"/>
      <c r="N4658" s="279"/>
      <c r="O4658" s="279"/>
      <c r="P4658" s="838"/>
      <c r="Q4658" s="838"/>
      <c r="R4658" s="838"/>
      <c r="S4658" s="838"/>
      <c r="U4658" s="371"/>
    </row>
    <row r="4659" spans="12:21" s="292" customFormat="1" x14ac:dyDescent="0.2">
      <c r="L4659" s="279"/>
      <c r="M4659" s="279"/>
      <c r="N4659" s="279"/>
      <c r="O4659" s="279"/>
      <c r="P4659" s="838"/>
      <c r="Q4659" s="838"/>
      <c r="R4659" s="838"/>
      <c r="S4659" s="838"/>
      <c r="U4659" s="371"/>
    </row>
    <row r="4660" spans="12:21" s="292" customFormat="1" x14ac:dyDescent="0.2">
      <c r="L4660" s="279"/>
      <c r="M4660" s="279"/>
      <c r="N4660" s="279"/>
      <c r="O4660" s="279"/>
      <c r="P4660" s="838"/>
      <c r="Q4660" s="838"/>
      <c r="R4660" s="838"/>
      <c r="S4660" s="838"/>
      <c r="U4660" s="371"/>
    </row>
    <row r="4661" spans="12:21" s="292" customFormat="1" x14ac:dyDescent="0.2">
      <c r="L4661" s="279"/>
      <c r="M4661" s="279"/>
      <c r="N4661" s="279"/>
      <c r="O4661" s="279"/>
      <c r="P4661" s="838"/>
      <c r="Q4661" s="838"/>
      <c r="R4661" s="838"/>
      <c r="S4661" s="838"/>
      <c r="U4661" s="371"/>
    </row>
    <row r="4662" spans="12:21" s="292" customFormat="1" x14ac:dyDescent="0.2">
      <c r="L4662" s="279"/>
      <c r="M4662" s="279"/>
      <c r="N4662" s="279"/>
      <c r="O4662" s="279"/>
      <c r="P4662" s="838"/>
      <c r="Q4662" s="838"/>
      <c r="R4662" s="838"/>
      <c r="S4662" s="838"/>
      <c r="U4662" s="371"/>
    </row>
    <row r="4663" spans="12:21" s="292" customFormat="1" x14ac:dyDescent="0.2">
      <c r="L4663" s="279"/>
      <c r="M4663" s="279"/>
      <c r="N4663" s="279"/>
      <c r="O4663" s="279"/>
      <c r="P4663" s="838"/>
      <c r="Q4663" s="838"/>
      <c r="R4663" s="838"/>
      <c r="S4663" s="838"/>
      <c r="U4663" s="371"/>
    </row>
    <row r="4664" spans="12:21" s="292" customFormat="1" x14ac:dyDescent="0.2">
      <c r="L4664" s="279"/>
      <c r="M4664" s="279"/>
      <c r="N4664" s="279"/>
      <c r="O4664" s="279"/>
      <c r="P4664" s="838"/>
      <c r="Q4664" s="838"/>
      <c r="R4664" s="838"/>
      <c r="S4664" s="838"/>
      <c r="U4664" s="371"/>
    </row>
    <row r="4665" spans="12:21" s="292" customFormat="1" x14ac:dyDescent="0.2">
      <c r="L4665" s="279"/>
      <c r="M4665" s="279"/>
      <c r="N4665" s="279"/>
      <c r="O4665" s="279"/>
      <c r="P4665" s="838"/>
      <c r="Q4665" s="838"/>
      <c r="R4665" s="838"/>
      <c r="S4665" s="838"/>
      <c r="U4665" s="371"/>
    </row>
    <row r="4666" spans="12:21" s="292" customFormat="1" x14ac:dyDescent="0.2">
      <c r="L4666" s="279"/>
      <c r="M4666" s="279"/>
      <c r="N4666" s="279"/>
      <c r="O4666" s="279"/>
      <c r="P4666" s="838"/>
      <c r="Q4666" s="838"/>
      <c r="R4666" s="838"/>
      <c r="S4666" s="838"/>
      <c r="U4666" s="371"/>
    </row>
    <row r="4667" spans="12:21" s="292" customFormat="1" x14ac:dyDescent="0.2">
      <c r="L4667" s="279"/>
      <c r="M4667" s="279"/>
      <c r="N4667" s="279"/>
      <c r="O4667" s="279"/>
      <c r="P4667" s="838"/>
      <c r="Q4667" s="838"/>
      <c r="R4667" s="838"/>
      <c r="S4667" s="838"/>
      <c r="U4667" s="371"/>
    </row>
    <row r="4668" spans="12:21" s="292" customFormat="1" x14ac:dyDescent="0.2">
      <c r="L4668" s="279"/>
      <c r="M4668" s="279"/>
      <c r="N4668" s="279"/>
      <c r="O4668" s="279"/>
      <c r="P4668" s="838"/>
      <c r="Q4668" s="838"/>
      <c r="R4668" s="838"/>
      <c r="S4668" s="838"/>
      <c r="U4668" s="371"/>
    </row>
    <row r="4669" spans="12:21" s="292" customFormat="1" x14ac:dyDescent="0.2">
      <c r="L4669" s="279"/>
      <c r="M4669" s="279"/>
      <c r="N4669" s="279"/>
      <c r="O4669" s="279"/>
      <c r="P4669" s="838"/>
      <c r="Q4669" s="838"/>
      <c r="R4669" s="838"/>
      <c r="S4669" s="838"/>
      <c r="U4669" s="371"/>
    </row>
    <row r="4670" spans="12:21" s="292" customFormat="1" x14ac:dyDescent="0.2">
      <c r="L4670" s="279"/>
      <c r="M4670" s="279"/>
      <c r="N4670" s="279"/>
      <c r="O4670" s="279"/>
      <c r="P4670" s="838"/>
      <c r="Q4670" s="838"/>
      <c r="R4670" s="838"/>
      <c r="S4670" s="838"/>
      <c r="U4670" s="371"/>
    </row>
    <row r="4671" spans="12:21" s="292" customFormat="1" x14ac:dyDescent="0.2">
      <c r="L4671" s="279"/>
      <c r="M4671" s="279"/>
      <c r="N4671" s="279"/>
      <c r="O4671" s="279"/>
      <c r="P4671" s="838"/>
      <c r="Q4671" s="838"/>
      <c r="R4671" s="838"/>
      <c r="S4671" s="838"/>
      <c r="U4671" s="371"/>
    </row>
    <row r="4672" spans="12:21" s="292" customFormat="1" x14ac:dyDescent="0.2">
      <c r="L4672" s="279"/>
      <c r="M4672" s="279"/>
      <c r="N4672" s="279"/>
      <c r="O4672" s="279"/>
      <c r="P4672" s="838"/>
      <c r="Q4672" s="838"/>
      <c r="R4672" s="838"/>
      <c r="S4672" s="838"/>
      <c r="U4672" s="371"/>
    </row>
    <row r="4673" spans="12:21" s="292" customFormat="1" x14ac:dyDescent="0.2">
      <c r="L4673" s="279"/>
      <c r="M4673" s="279"/>
      <c r="N4673" s="279"/>
      <c r="O4673" s="279"/>
      <c r="P4673" s="838"/>
      <c r="Q4673" s="838"/>
      <c r="R4673" s="838"/>
      <c r="S4673" s="838"/>
      <c r="U4673" s="371"/>
    </row>
    <row r="4674" spans="12:21" s="292" customFormat="1" x14ac:dyDescent="0.2">
      <c r="L4674" s="279"/>
      <c r="M4674" s="279"/>
      <c r="N4674" s="279"/>
      <c r="O4674" s="279"/>
      <c r="P4674" s="838"/>
      <c r="Q4674" s="838"/>
      <c r="R4674" s="838"/>
      <c r="S4674" s="838"/>
      <c r="U4674" s="371"/>
    </row>
    <row r="4675" spans="12:21" s="292" customFormat="1" x14ac:dyDescent="0.2">
      <c r="L4675" s="279"/>
      <c r="M4675" s="279"/>
      <c r="N4675" s="279"/>
      <c r="O4675" s="279"/>
      <c r="P4675" s="838"/>
      <c r="Q4675" s="838"/>
      <c r="R4675" s="838"/>
      <c r="S4675" s="838"/>
      <c r="U4675" s="371"/>
    </row>
    <row r="4676" spans="12:21" s="292" customFormat="1" x14ac:dyDescent="0.2">
      <c r="L4676" s="279"/>
      <c r="M4676" s="279"/>
      <c r="N4676" s="279"/>
      <c r="O4676" s="279"/>
      <c r="P4676" s="838"/>
      <c r="Q4676" s="838"/>
      <c r="R4676" s="838"/>
      <c r="S4676" s="838"/>
      <c r="U4676" s="371"/>
    </row>
    <row r="4677" spans="12:21" s="292" customFormat="1" x14ac:dyDescent="0.2">
      <c r="L4677" s="279"/>
      <c r="M4677" s="279"/>
      <c r="N4677" s="279"/>
      <c r="O4677" s="279"/>
      <c r="P4677" s="838"/>
      <c r="Q4677" s="838"/>
      <c r="R4677" s="838"/>
      <c r="S4677" s="838"/>
      <c r="U4677" s="371"/>
    </row>
    <row r="4678" spans="12:21" s="292" customFormat="1" x14ac:dyDescent="0.2">
      <c r="L4678" s="279"/>
      <c r="M4678" s="279"/>
      <c r="N4678" s="279"/>
      <c r="O4678" s="279"/>
      <c r="P4678" s="838"/>
      <c r="Q4678" s="838"/>
      <c r="R4678" s="838"/>
      <c r="S4678" s="838"/>
      <c r="U4678" s="371"/>
    </row>
    <row r="4679" spans="12:21" s="292" customFormat="1" x14ac:dyDescent="0.2">
      <c r="L4679" s="279"/>
      <c r="M4679" s="279"/>
      <c r="N4679" s="279"/>
      <c r="O4679" s="279"/>
      <c r="P4679" s="838"/>
      <c r="Q4679" s="838"/>
      <c r="R4679" s="838"/>
      <c r="S4679" s="838"/>
      <c r="U4679" s="371"/>
    </row>
    <row r="4680" spans="12:21" s="292" customFormat="1" x14ac:dyDescent="0.2">
      <c r="L4680" s="279"/>
      <c r="M4680" s="279"/>
      <c r="N4680" s="279"/>
      <c r="O4680" s="279"/>
      <c r="P4680" s="838"/>
      <c r="Q4680" s="838"/>
      <c r="R4680" s="838"/>
      <c r="S4680" s="838"/>
      <c r="U4680" s="371"/>
    </row>
    <row r="4681" spans="12:21" s="292" customFormat="1" x14ac:dyDescent="0.2">
      <c r="L4681" s="279"/>
      <c r="M4681" s="279"/>
      <c r="N4681" s="279"/>
      <c r="O4681" s="279"/>
      <c r="P4681" s="838"/>
      <c r="Q4681" s="838"/>
      <c r="R4681" s="838"/>
      <c r="S4681" s="838"/>
      <c r="U4681" s="371"/>
    </row>
    <row r="4682" spans="12:21" s="292" customFormat="1" x14ac:dyDescent="0.2">
      <c r="L4682" s="279"/>
      <c r="M4682" s="279"/>
      <c r="N4682" s="279"/>
      <c r="O4682" s="279"/>
      <c r="P4682" s="838"/>
      <c r="Q4682" s="838"/>
      <c r="R4682" s="838"/>
      <c r="S4682" s="838"/>
      <c r="U4682" s="371"/>
    </row>
    <row r="4683" spans="12:21" s="292" customFormat="1" x14ac:dyDescent="0.2">
      <c r="L4683" s="279"/>
      <c r="M4683" s="279"/>
      <c r="N4683" s="279"/>
      <c r="O4683" s="279"/>
      <c r="P4683" s="838"/>
      <c r="Q4683" s="838"/>
      <c r="R4683" s="838"/>
      <c r="S4683" s="838"/>
      <c r="U4683" s="371"/>
    </row>
    <row r="4684" spans="12:21" s="292" customFormat="1" x14ac:dyDescent="0.2">
      <c r="L4684" s="279"/>
      <c r="M4684" s="279"/>
      <c r="N4684" s="279"/>
      <c r="O4684" s="279"/>
      <c r="P4684" s="838"/>
      <c r="Q4684" s="838"/>
      <c r="R4684" s="838"/>
      <c r="S4684" s="838"/>
      <c r="U4684" s="371"/>
    </row>
    <row r="4685" spans="12:21" s="292" customFormat="1" x14ac:dyDescent="0.2">
      <c r="L4685" s="279"/>
      <c r="M4685" s="279"/>
      <c r="N4685" s="279"/>
      <c r="O4685" s="279"/>
      <c r="P4685" s="838"/>
      <c r="Q4685" s="838"/>
      <c r="R4685" s="838"/>
      <c r="S4685" s="838"/>
      <c r="U4685" s="371"/>
    </row>
    <row r="4686" spans="12:21" s="292" customFormat="1" x14ac:dyDescent="0.2">
      <c r="L4686" s="279"/>
      <c r="M4686" s="279"/>
      <c r="N4686" s="279"/>
      <c r="O4686" s="279"/>
      <c r="P4686" s="838"/>
      <c r="Q4686" s="838"/>
      <c r="R4686" s="838"/>
      <c r="S4686" s="838"/>
      <c r="U4686" s="371"/>
    </row>
    <row r="4687" spans="12:21" s="292" customFormat="1" x14ac:dyDescent="0.2">
      <c r="L4687" s="279"/>
      <c r="M4687" s="279"/>
      <c r="N4687" s="279"/>
      <c r="O4687" s="279"/>
      <c r="P4687" s="838"/>
      <c r="Q4687" s="838"/>
      <c r="R4687" s="838"/>
      <c r="S4687" s="838"/>
      <c r="U4687" s="371"/>
    </row>
    <row r="4688" spans="12:21" s="292" customFormat="1" x14ac:dyDescent="0.2">
      <c r="L4688" s="279"/>
      <c r="M4688" s="279"/>
      <c r="N4688" s="279"/>
      <c r="O4688" s="279"/>
      <c r="P4688" s="838"/>
      <c r="Q4688" s="838"/>
      <c r="R4688" s="838"/>
      <c r="S4688" s="838"/>
      <c r="U4688" s="371"/>
    </row>
    <row r="4689" spans="12:21" s="292" customFormat="1" x14ac:dyDescent="0.2">
      <c r="L4689" s="279"/>
      <c r="M4689" s="279"/>
      <c r="N4689" s="279"/>
      <c r="O4689" s="279"/>
      <c r="P4689" s="838"/>
      <c r="Q4689" s="838"/>
      <c r="R4689" s="838"/>
      <c r="S4689" s="838"/>
      <c r="U4689" s="371"/>
    </row>
    <row r="4690" spans="12:21" s="292" customFormat="1" x14ac:dyDescent="0.2">
      <c r="L4690" s="279"/>
      <c r="M4690" s="279"/>
      <c r="N4690" s="279"/>
      <c r="O4690" s="279"/>
      <c r="P4690" s="838"/>
      <c r="Q4690" s="838"/>
      <c r="R4690" s="838"/>
      <c r="S4690" s="838"/>
      <c r="U4690" s="371"/>
    </row>
    <row r="4691" spans="12:21" s="292" customFormat="1" x14ac:dyDescent="0.2">
      <c r="L4691" s="279"/>
      <c r="M4691" s="279"/>
      <c r="N4691" s="279"/>
      <c r="O4691" s="279"/>
      <c r="P4691" s="838"/>
      <c r="Q4691" s="838"/>
      <c r="R4691" s="838"/>
      <c r="S4691" s="838"/>
      <c r="U4691" s="371"/>
    </row>
    <row r="4692" spans="12:21" s="292" customFormat="1" x14ac:dyDescent="0.2">
      <c r="L4692" s="279"/>
      <c r="M4692" s="279"/>
      <c r="N4692" s="279"/>
      <c r="O4692" s="279"/>
      <c r="P4692" s="838"/>
      <c r="Q4692" s="838"/>
      <c r="R4692" s="838"/>
      <c r="S4692" s="838"/>
      <c r="U4692" s="371"/>
    </row>
    <row r="4693" spans="12:21" s="292" customFormat="1" x14ac:dyDescent="0.2">
      <c r="L4693" s="279"/>
      <c r="M4693" s="279"/>
      <c r="N4693" s="279"/>
      <c r="O4693" s="279"/>
      <c r="P4693" s="838"/>
      <c r="Q4693" s="838"/>
      <c r="R4693" s="838"/>
      <c r="S4693" s="838"/>
      <c r="U4693" s="371"/>
    </row>
    <row r="4694" spans="12:21" s="292" customFormat="1" x14ac:dyDescent="0.2">
      <c r="L4694" s="279"/>
      <c r="M4694" s="279"/>
      <c r="N4694" s="279"/>
      <c r="O4694" s="279"/>
      <c r="P4694" s="838"/>
      <c r="Q4694" s="838"/>
      <c r="R4694" s="838"/>
      <c r="S4694" s="838"/>
      <c r="U4694" s="371"/>
    </row>
    <row r="4695" spans="12:21" s="292" customFormat="1" x14ac:dyDescent="0.2">
      <c r="L4695" s="279"/>
      <c r="M4695" s="279"/>
      <c r="N4695" s="279"/>
      <c r="O4695" s="279"/>
      <c r="P4695" s="838"/>
      <c r="Q4695" s="838"/>
      <c r="R4695" s="838"/>
      <c r="S4695" s="838"/>
      <c r="U4695" s="371"/>
    </row>
    <row r="4696" spans="12:21" s="292" customFormat="1" x14ac:dyDescent="0.2">
      <c r="L4696" s="279"/>
      <c r="M4696" s="279"/>
      <c r="N4696" s="279"/>
      <c r="O4696" s="279"/>
      <c r="P4696" s="838"/>
      <c r="Q4696" s="838"/>
      <c r="R4696" s="838"/>
      <c r="S4696" s="838"/>
      <c r="U4696" s="371"/>
    </row>
    <row r="4697" spans="12:21" s="292" customFormat="1" x14ac:dyDescent="0.2">
      <c r="L4697" s="279"/>
      <c r="M4697" s="279"/>
      <c r="N4697" s="279"/>
      <c r="O4697" s="279"/>
      <c r="P4697" s="838"/>
      <c r="Q4697" s="838"/>
      <c r="R4697" s="838"/>
      <c r="S4697" s="838"/>
      <c r="U4697" s="371"/>
    </row>
    <row r="4698" spans="12:21" s="292" customFormat="1" x14ac:dyDescent="0.2">
      <c r="L4698" s="279"/>
      <c r="M4698" s="279"/>
      <c r="N4698" s="279"/>
      <c r="O4698" s="279"/>
      <c r="P4698" s="838"/>
      <c r="Q4698" s="838"/>
      <c r="R4698" s="838"/>
      <c r="S4698" s="838"/>
      <c r="U4698" s="371"/>
    </row>
    <row r="4699" spans="12:21" s="292" customFormat="1" x14ac:dyDescent="0.2">
      <c r="L4699" s="279"/>
      <c r="M4699" s="279"/>
      <c r="N4699" s="279"/>
      <c r="O4699" s="279"/>
      <c r="P4699" s="838"/>
      <c r="Q4699" s="838"/>
      <c r="R4699" s="838"/>
      <c r="S4699" s="838"/>
      <c r="U4699" s="371"/>
    </row>
    <row r="4700" spans="12:21" s="292" customFormat="1" x14ac:dyDescent="0.2">
      <c r="L4700" s="279"/>
      <c r="M4700" s="279"/>
      <c r="N4700" s="279"/>
      <c r="O4700" s="279"/>
      <c r="P4700" s="838"/>
      <c r="Q4700" s="838"/>
      <c r="R4700" s="838"/>
      <c r="S4700" s="838"/>
      <c r="U4700" s="371"/>
    </row>
    <row r="4701" spans="12:21" s="292" customFormat="1" x14ac:dyDescent="0.2">
      <c r="L4701" s="279"/>
      <c r="M4701" s="279"/>
      <c r="N4701" s="279"/>
      <c r="O4701" s="279"/>
      <c r="P4701" s="838"/>
      <c r="Q4701" s="838"/>
      <c r="R4701" s="838"/>
      <c r="S4701" s="838"/>
      <c r="U4701" s="371"/>
    </row>
    <row r="4702" spans="12:21" s="292" customFormat="1" x14ac:dyDescent="0.2">
      <c r="L4702" s="279"/>
      <c r="M4702" s="279"/>
      <c r="N4702" s="279"/>
      <c r="O4702" s="279"/>
      <c r="P4702" s="838"/>
      <c r="Q4702" s="838"/>
      <c r="R4702" s="838"/>
      <c r="S4702" s="838"/>
      <c r="U4702" s="371"/>
    </row>
    <row r="4703" spans="12:21" s="292" customFormat="1" x14ac:dyDescent="0.2">
      <c r="L4703" s="279"/>
      <c r="M4703" s="279"/>
      <c r="N4703" s="279"/>
      <c r="O4703" s="279"/>
      <c r="P4703" s="838"/>
      <c r="Q4703" s="838"/>
      <c r="R4703" s="838"/>
      <c r="S4703" s="838"/>
      <c r="U4703" s="371"/>
    </row>
    <row r="4704" spans="12:21" s="292" customFormat="1" x14ac:dyDescent="0.2">
      <c r="L4704" s="279"/>
      <c r="M4704" s="279"/>
      <c r="N4704" s="279"/>
      <c r="O4704" s="279"/>
      <c r="P4704" s="838"/>
      <c r="Q4704" s="838"/>
      <c r="R4704" s="838"/>
      <c r="S4704" s="838"/>
      <c r="U4704" s="371"/>
    </row>
    <row r="4705" spans="12:21" s="292" customFormat="1" x14ac:dyDescent="0.2">
      <c r="L4705" s="279"/>
      <c r="M4705" s="279"/>
      <c r="N4705" s="279"/>
      <c r="O4705" s="279"/>
      <c r="P4705" s="838"/>
      <c r="Q4705" s="838"/>
      <c r="R4705" s="838"/>
      <c r="S4705" s="838"/>
      <c r="U4705" s="371"/>
    </row>
    <row r="4706" spans="12:21" s="292" customFormat="1" x14ac:dyDescent="0.2">
      <c r="L4706" s="279"/>
      <c r="M4706" s="279"/>
      <c r="N4706" s="279"/>
      <c r="O4706" s="279"/>
      <c r="P4706" s="838"/>
      <c r="Q4706" s="838"/>
      <c r="R4706" s="838"/>
      <c r="S4706" s="838"/>
      <c r="U4706" s="371"/>
    </row>
    <row r="4707" spans="12:21" s="292" customFormat="1" x14ac:dyDescent="0.2">
      <c r="L4707" s="279"/>
      <c r="M4707" s="279"/>
      <c r="N4707" s="279"/>
      <c r="O4707" s="279"/>
      <c r="P4707" s="838"/>
      <c r="Q4707" s="838"/>
      <c r="R4707" s="838"/>
      <c r="S4707" s="838"/>
      <c r="U4707" s="371"/>
    </row>
    <row r="4708" spans="12:21" s="292" customFormat="1" x14ac:dyDescent="0.2">
      <c r="L4708" s="279"/>
      <c r="M4708" s="279"/>
      <c r="N4708" s="279"/>
      <c r="O4708" s="279"/>
      <c r="P4708" s="838"/>
      <c r="Q4708" s="838"/>
      <c r="R4708" s="838"/>
      <c r="S4708" s="838"/>
      <c r="U4708" s="371"/>
    </row>
    <row r="4709" spans="12:21" s="292" customFormat="1" x14ac:dyDescent="0.2">
      <c r="L4709" s="279"/>
      <c r="M4709" s="279"/>
      <c r="N4709" s="279"/>
      <c r="O4709" s="279"/>
      <c r="P4709" s="838"/>
      <c r="Q4709" s="838"/>
      <c r="R4709" s="838"/>
      <c r="S4709" s="838"/>
      <c r="U4709" s="371"/>
    </row>
    <row r="4710" spans="12:21" s="292" customFormat="1" x14ac:dyDescent="0.2">
      <c r="L4710" s="279"/>
      <c r="M4710" s="279"/>
      <c r="N4710" s="279"/>
      <c r="O4710" s="279"/>
      <c r="P4710" s="838"/>
      <c r="Q4710" s="838"/>
      <c r="R4710" s="838"/>
      <c r="S4710" s="838"/>
      <c r="U4710" s="371"/>
    </row>
    <row r="4711" spans="12:21" s="292" customFormat="1" x14ac:dyDescent="0.2">
      <c r="L4711" s="279"/>
      <c r="M4711" s="279"/>
      <c r="N4711" s="279"/>
      <c r="O4711" s="279"/>
      <c r="P4711" s="838"/>
      <c r="Q4711" s="838"/>
      <c r="R4711" s="838"/>
      <c r="S4711" s="838"/>
      <c r="U4711" s="371"/>
    </row>
    <row r="4712" spans="12:21" s="292" customFormat="1" x14ac:dyDescent="0.2">
      <c r="L4712" s="279"/>
      <c r="M4712" s="279"/>
      <c r="N4712" s="279"/>
      <c r="O4712" s="279"/>
      <c r="P4712" s="838"/>
      <c r="Q4712" s="838"/>
      <c r="R4712" s="838"/>
      <c r="S4712" s="838"/>
      <c r="U4712" s="371"/>
    </row>
    <row r="4713" spans="12:21" s="292" customFormat="1" x14ac:dyDescent="0.2">
      <c r="L4713" s="279"/>
      <c r="M4713" s="279"/>
      <c r="N4713" s="279"/>
      <c r="O4713" s="279"/>
      <c r="P4713" s="838"/>
      <c r="Q4713" s="838"/>
      <c r="R4713" s="838"/>
      <c r="S4713" s="838"/>
      <c r="U4713" s="371"/>
    </row>
    <row r="4714" spans="12:21" s="292" customFormat="1" x14ac:dyDescent="0.2">
      <c r="L4714" s="279"/>
      <c r="M4714" s="279"/>
      <c r="N4714" s="279"/>
      <c r="O4714" s="279"/>
      <c r="P4714" s="838"/>
      <c r="Q4714" s="838"/>
      <c r="R4714" s="838"/>
      <c r="S4714" s="838"/>
      <c r="U4714" s="371"/>
    </row>
    <row r="4715" spans="12:21" s="292" customFormat="1" x14ac:dyDescent="0.2">
      <c r="L4715" s="279"/>
      <c r="M4715" s="279"/>
      <c r="N4715" s="279"/>
      <c r="O4715" s="279"/>
      <c r="P4715" s="838"/>
      <c r="Q4715" s="838"/>
      <c r="R4715" s="838"/>
      <c r="S4715" s="838"/>
      <c r="U4715" s="371"/>
    </row>
    <row r="4716" spans="12:21" s="292" customFormat="1" x14ac:dyDescent="0.2">
      <c r="L4716" s="279"/>
      <c r="M4716" s="279"/>
      <c r="N4716" s="279"/>
      <c r="O4716" s="279"/>
      <c r="P4716" s="838"/>
      <c r="Q4716" s="838"/>
      <c r="R4716" s="838"/>
      <c r="S4716" s="838"/>
      <c r="U4716" s="371"/>
    </row>
    <row r="4717" spans="12:21" s="292" customFormat="1" x14ac:dyDescent="0.2">
      <c r="L4717" s="279"/>
      <c r="M4717" s="279"/>
      <c r="N4717" s="279"/>
      <c r="O4717" s="279"/>
      <c r="P4717" s="838"/>
      <c r="Q4717" s="838"/>
      <c r="R4717" s="838"/>
      <c r="S4717" s="838"/>
      <c r="U4717" s="371"/>
    </row>
    <row r="4718" spans="12:21" s="292" customFormat="1" x14ac:dyDescent="0.2">
      <c r="L4718" s="279"/>
      <c r="M4718" s="279"/>
      <c r="N4718" s="279"/>
      <c r="O4718" s="279"/>
      <c r="P4718" s="838"/>
      <c r="Q4718" s="838"/>
      <c r="R4718" s="838"/>
      <c r="S4718" s="838"/>
      <c r="U4718" s="371"/>
    </row>
    <row r="4719" spans="12:21" s="292" customFormat="1" x14ac:dyDescent="0.2">
      <c r="L4719" s="279"/>
      <c r="M4719" s="279"/>
      <c r="N4719" s="279"/>
      <c r="O4719" s="279"/>
      <c r="P4719" s="838"/>
      <c r="Q4719" s="838"/>
      <c r="R4719" s="838"/>
      <c r="S4719" s="838"/>
      <c r="U4719" s="371"/>
    </row>
    <row r="4720" spans="12:21" s="292" customFormat="1" x14ac:dyDescent="0.2">
      <c r="L4720" s="279"/>
      <c r="M4720" s="279"/>
      <c r="N4720" s="279"/>
      <c r="O4720" s="279"/>
      <c r="P4720" s="838"/>
      <c r="Q4720" s="838"/>
      <c r="R4720" s="838"/>
      <c r="S4720" s="838"/>
      <c r="U4720" s="371"/>
    </row>
    <row r="4721" spans="12:21" s="292" customFormat="1" x14ac:dyDescent="0.2">
      <c r="L4721" s="279"/>
      <c r="M4721" s="279"/>
      <c r="N4721" s="279"/>
      <c r="O4721" s="279"/>
      <c r="P4721" s="838"/>
      <c r="Q4721" s="838"/>
      <c r="R4721" s="838"/>
      <c r="S4721" s="838"/>
      <c r="U4721" s="371"/>
    </row>
    <row r="4722" spans="12:21" s="292" customFormat="1" x14ac:dyDescent="0.2">
      <c r="L4722" s="279"/>
      <c r="M4722" s="279"/>
      <c r="N4722" s="279"/>
      <c r="O4722" s="279"/>
      <c r="P4722" s="838"/>
      <c r="Q4722" s="838"/>
      <c r="R4722" s="838"/>
      <c r="S4722" s="838"/>
      <c r="U4722" s="371"/>
    </row>
    <row r="4723" spans="12:21" s="292" customFormat="1" x14ac:dyDescent="0.2">
      <c r="L4723" s="279"/>
      <c r="M4723" s="279"/>
      <c r="N4723" s="279"/>
      <c r="O4723" s="279"/>
      <c r="P4723" s="838"/>
      <c r="Q4723" s="838"/>
      <c r="R4723" s="838"/>
      <c r="S4723" s="838"/>
      <c r="U4723" s="371"/>
    </row>
    <row r="4724" spans="12:21" s="292" customFormat="1" x14ac:dyDescent="0.2">
      <c r="L4724" s="279"/>
      <c r="M4724" s="279"/>
      <c r="N4724" s="279"/>
      <c r="O4724" s="279"/>
      <c r="P4724" s="838"/>
      <c r="Q4724" s="838"/>
      <c r="R4724" s="838"/>
      <c r="S4724" s="838"/>
      <c r="U4724" s="371"/>
    </row>
    <row r="4725" spans="12:21" s="292" customFormat="1" x14ac:dyDescent="0.2">
      <c r="L4725" s="279"/>
      <c r="M4725" s="279"/>
      <c r="N4725" s="279"/>
      <c r="O4725" s="279"/>
      <c r="P4725" s="838"/>
      <c r="Q4725" s="838"/>
      <c r="R4725" s="838"/>
      <c r="S4725" s="838"/>
      <c r="U4725" s="371"/>
    </row>
    <row r="4726" spans="12:21" s="292" customFormat="1" x14ac:dyDescent="0.2">
      <c r="L4726" s="279"/>
      <c r="M4726" s="279"/>
      <c r="N4726" s="279"/>
      <c r="O4726" s="279"/>
      <c r="P4726" s="838"/>
      <c r="Q4726" s="838"/>
      <c r="R4726" s="838"/>
      <c r="S4726" s="838"/>
      <c r="U4726" s="371"/>
    </row>
    <row r="4727" spans="12:21" s="292" customFormat="1" x14ac:dyDescent="0.2">
      <c r="L4727" s="279"/>
      <c r="M4727" s="279"/>
      <c r="N4727" s="279"/>
      <c r="O4727" s="279"/>
      <c r="P4727" s="838"/>
      <c r="Q4727" s="838"/>
      <c r="R4727" s="838"/>
      <c r="S4727" s="838"/>
      <c r="U4727" s="371"/>
    </row>
    <row r="4728" spans="12:21" s="292" customFormat="1" x14ac:dyDescent="0.2">
      <c r="L4728" s="279"/>
      <c r="M4728" s="279"/>
      <c r="N4728" s="279"/>
      <c r="O4728" s="279"/>
      <c r="P4728" s="838"/>
      <c r="Q4728" s="838"/>
      <c r="R4728" s="838"/>
      <c r="S4728" s="838"/>
      <c r="U4728" s="371"/>
    </row>
    <row r="4729" spans="12:21" s="292" customFormat="1" x14ac:dyDescent="0.2">
      <c r="L4729" s="279"/>
      <c r="M4729" s="279"/>
      <c r="N4729" s="279"/>
      <c r="O4729" s="279"/>
      <c r="P4729" s="838"/>
      <c r="Q4729" s="838"/>
      <c r="R4729" s="838"/>
      <c r="S4729" s="838"/>
      <c r="U4729" s="371"/>
    </row>
    <row r="4730" spans="12:21" s="292" customFormat="1" x14ac:dyDescent="0.2">
      <c r="L4730" s="279"/>
      <c r="M4730" s="279"/>
      <c r="N4730" s="279"/>
      <c r="O4730" s="279"/>
      <c r="P4730" s="838"/>
      <c r="Q4730" s="838"/>
      <c r="R4730" s="838"/>
      <c r="S4730" s="838"/>
      <c r="U4730" s="371"/>
    </row>
    <row r="4731" spans="12:21" s="292" customFormat="1" x14ac:dyDescent="0.2">
      <c r="L4731" s="279"/>
      <c r="M4731" s="279"/>
      <c r="N4731" s="279"/>
      <c r="O4731" s="279"/>
      <c r="P4731" s="838"/>
      <c r="Q4731" s="838"/>
      <c r="R4731" s="838"/>
      <c r="S4731" s="838"/>
      <c r="U4731" s="371"/>
    </row>
    <row r="4732" spans="12:21" s="292" customFormat="1" x14ac:dyDescent="0.2">
      <c r="L4732" s="279"/>
      <c r="M4732" s="279"/>
      <c r="N4732" s="279"/>
      <c r="O4732" s="279"/>
      <c r="P4732" s="838"/>
      <c r="Q4732" s="838"/>
      <c r="R4732" s="838"/>
      <c r="S4732" s="838"/>
      <c r="U4732" s="371"/>
    </row>
    <row r="4733" spans="12:21" s="292" customFormat="1" x14ac:dyDescent="0.2">
      <c r="L4733" s="279"/>
      <c r="M4733" s="279"/>
      <c r="N4733" s="279"/>
      <c r="O4733" s="279"/>
      <c r="P4733" s="838"/>
      <c r="Q4733" s="838"/>
      <c r="R4733" s="838"/>
      <c r="S4733" s="838"/>
      <c r="U4733" s="371"/>
    </row>
    <row r="4734" spans="12:21" s="292" customFormat="1" x14ac:dyDescent="0.2">
      <c r="L4734" s="279"/>
      <c r="M4734" s="279"/>
      <c r="N4734" s="279"/>
      <c r="O4734" s="279"/>
      <c r="P4734" s="838"/>
      <c r="Q4734" s="838"/>
      <c r="R4734" s="838"/>
      <c r="S4734" s="838"/>
      <c r="U4734" s="371"/>
    </row>
    <row r="4735" spans="12:21" s="292" customFormat="1" x14ac:dyDescent="0.2">
      <c r="L4735" s="279"/>
      <c r="M4735" s="279"/>
      <c r="N4735" s="279"/>
      <c r="O4735" s="279"/>
      <c r="P4735" s="838"/>
      <c r="Q4735" s="838"/>
      <c r="R4735" s="838"/>
      <c r="S4735" s="838"/>
      <c r="U4735" s="371"/>
    </row>
    <row r="4736" spans="12:21" s="292" customFormat="1" x14ac:dyDescent="0.2">
      <c r="L4736" s="279"/>
      <c r="M4736" s="279"/>
      <c r="N4736" s="279"/>
      <c r="O4736" s="279"/>
      <c r="P4736" s="838"/>
      <c r="Q4736" s="838"/>
      <c r="R4736" s="838"/>
      <c r="S4736" s="838"/>
      <c r="U4736" s="371"/>
    </row>
    <row r="4737" spans="12:21" s="292" customFormat="1" x14ac:dyDescent="0.2">
      <c r="L4737" s="279"/>
      <c r="M4737" s="279"/>
      <c r="N4737" s="279"/>
      <c r="O4737" s="279"/>
      <c r="P4737" s="838"/>
      <c r="Q4737" s="838"/>
      <c r="R4737" s="838"/>
      <c r="S4737" s="838"/>
      <c r="U4737" s="371"/>
    </row>
    <row r="4738" spans="12:21" s="292" customFormat="1" x14ac:dyDescent="0.2">
      <c r="L4738" s="279"/>
      <c r="M4738" s="279"/>
      <c r="N4738" s="279"/>
      <c r="O4738" s="279"/>
      <c r="P4738" s="838"/>
      <c r="Q4738" s="838"/>
      <c r="R4738" s="838"/>
      <c r="S4738" s="838"/>
      <c r="U4738" s="371"/>
    </row>
    <row r="4739" spans="12:21" s="292" customFormat="1" x14ac:dyDescent="0.2">
      <c r="L4739" s="279"/>
      <c r="M4739" s="279"/>
      <c r="N4739" s="279"/>
      <c r="O4739" s="279"/>
      <c r="P4739" s="838"/>
      <c r="Q4739" s="838"/>
      <c r="R4739" s="838"/>
      <c r="S4739" s="838"/>
      <c r="U4739" s="371"/>
    </row>
    <row r="4740" spans="12:21" s="292" customFormat="1" x14ac:dyDescent="0.2">
      <c r="L4740" s="279"/>
      <c r="M4740" s="279"/>
      <c r="N4740" s="279"/>
      <c r="O4740" s="279"/>
      <c r="P4740" s="838"/>
      <c r="Q4740" s="838"/>
      <c r="R4740" s="838"/>
      <c r="S4740" s="838"/>
      <c r="U4740" s="371"/>
    </row>
    <row r="4741" spans="12:21" s="292" customFormat="1" x14ac:dyDescent="0.2">
      <c r="L4741" s="279"/>
      <c r="M4741" s="279"/>
      <c r="N4741" s="279"/>
      <c r="O4741" s="279"/>
      <c r="P4741" s="838"/>
      <c r="Q4741" s="838"/>
      <c r="R4741" s="838"/>
      <c r="S4741" s="838"/>
      <c r="U4741" s="371"/>
    </row>
    <row r="4742" spans="12:21" s="292" customFormat="1" x14ac:dyDescent="0.2">
      <c r="L4742" s="279"/>
      <c r="M4742" s="279"/>
      <c r="N4742" s="279"/>
      <c r="O4742" s="279"/>
      <c r="P4742" s="838"/>
      <c r="Q4742" s="838"/>
      <c r="R4742" s="838"/>
      <c r="S4742" s="838"/>
      <c r="U4742" s="371"/>
    </row>
    <row r="4743" spans="12:21" s="292" customFormat="1" x14ac:dyDescent="0.2">
      <c r="L4743" s="279"/>
      <c r="M4743" s="279"/>
      <c r="N4743" s="279"/>
      <c r="O4743" s="279"/>
      <c r="P4743" s="838"/>
      <c r="Q4743" s="838"/>
      <c r="R4743" s="838"/>
      <c r="S4743" s="838"/>
      <c r="U4743" s="371"/>
    </row>
    <row r="4744" spans="12:21" s="292" customFormat="1" x14ac:dyDescent="0.2">
      <c r="L4744" s="279"/>
      <c r="M4744" s="279"/>
      <c r="N4744" s="279"/>
      <c r="O4744" s="279"/>
      <c r="P4744" s="838"/>
      <c r="Q4744" s="838"/>
      <c r="R4744" s="838"/>
      <c r="S4744" s="838"/>
      <c r="U4744" s="371"/>
    </row>
    <row r="4745" spans="12:21" s="292" customFormat="1" x14ac:dyDescent="0.2">
      <c r="L4745" s="279"/>
      <c r="M4745" s="279"/>
      <c r="N4745" s="279"/>
      <c r="O4745" s="279"/>
      <c r="P4745" s="838"/>
      <c r="Q4745" s="838"/>
      <c r="R4745" s="838"/>
      <c r="S4745" s="838"/>
      <c r="U4745" s="371"/>
    </row>
    <row r="4746" spans="12:21" s="292" customFormat="1" x14ac:dyDescent="0.2">
      <c r="L4746" s="279"/>
      <c r="M4746" s="279"/>
      <c r="N4746" s="279"/>
      <c r="O4746" s="279"/>
      <c r="P4746" s="838"/>
      <c r="Q4746" s="838"/>
      <c r="R4746" s="838"/>
      <c r="S4746" s="838"/>
      <c r="U4746" s="371"/>
    </row>
    <row r="4747" spans="12:21" s="292" customFormat="1" x14ac:dyDescent="0.2">
      <c r="L4747" s="279"/>
      <c r="M4747" s="279"/>
      <c r="N4747" s="279"/>
      <c r="O4747" s="279"/>
      <c r="P4747" s="838"/>
      <c r="Q4747" s="838"/>
      <c r="R4747" s="838"/>
      <c r="S4747" s="838"/>
      <c r="U4747" s="371"/>
    </row>
    <row r="4748" spans="12:21" s="292" customFormat="1" x14ac:dyDescent="0.2">
      <c r="L4748" s="279"/>
      <c r="M4748" s="279"/>
      <c r="N4748" s="279"/>
      <c r="O4748" s="279"/>
      <c r="P4748" s="838"/>
      <c r="Q4748" s="838"/>
      <c r="R4748" s="838"/>
      <c r="S4748" s="838"/>
      <c r="U4748" s="371"/>
    </row>
    <row r="4749" spans="12:21" s="292" customFormat="1" x14ac:dyDescent="0.2">
      <c r="L4749" s="279"/>
      <c r="M4749" s="279"/>
      <c r="N4749" s="279"/>
      <c r="O4749" s="279"/>
      <c r="P4749" s="838"/>
      <c r="Q4749" s="838"/>
      <c r="R4749" s="838"/>
      <c r="S4749" s="838"/>
      <c r="U4749" s="371"/>
    </row>
    <row r="4750" spans="12:21" s="292" customFormat="1" x14ac:dyDescent="0.2">
      <c r="L4750" s="279"/>
      <c r="M4750" s="279"/>
      <c r="N4750" s="279"/>
      <c r="O4750" s="279"/>
      <c r="P4750" s="838"/>
      <c r="Q4750" s="838"/>
      <c r="R4750" s="838"/>
      <c r="S4750" s="838"/>
      <c r="U4750" s="371"/>
    </row>
    <row r="4751" spans="12:21" s="292" customFormat="1" x14ac:dyDescent="0.2">
      <c r="L4751" s="279"/>
      <c r="M4751" s="279"/>
      <c r="N4751" s="279"/>
      <c r="O4751" s="279"/>
      <c r="P4751" s="838"/>
      <c r="Q4751" s="838"/>
      <c r="R4751" s="838"/>
      <c r="S4751" s="838"/>
      <c r="U4751" s="371"/>
    </row>
    <row r="4752" spans="12:21" s="292" customFormat="1" x14ac:dyDescent="0.2">
      <c r="L4752" s="279"/>
      <c r="M4752" s="279"/>
      <c r="N4752" s="279"/>
      <c r="O4752" s="279"/>
      <c r="P4752" s="838"/>
      <c r="Q4752" s="838"/>
      <c r="R4752" s="838"/>
      <c r="S4752" s="838"/>
      <c r="U4752" s="371"/>
    </row>
    <row r="4753" spans="12:21" s="292" customFormat="1" x14ac:dyDescent="0.2">
      <c r="L4753" s="279"/>
      <c r="M4753" s="279"/>
      <c r="N4753" s="279"/>
      <c r="O4753" s="279"/>
      <c r="P4753" s="838"/>
      <c r="Q4753" s="838"/>
      <c r="R4753" s="838"/>
      <c r="S4753" s="838"/>
      <c r="U4753" s="371"/>
    </row>
    <row r="4754" spans="12:21" s="292" customFormat="1" x14ac:dyDescent="0.2">
      <c r="L4754" s="279"/>
      <c r="M4754" s="279"/>
      <c r="N4754" s="279"/>
      <c r="O4754" s="279"/>
      <c r="P4754" s="838"/>
      <c r="Q4754" s="838"/>
      <c r="R4754" s="838"/>
      <c r="S4754" s="838"/>
      <c r="U4754" s="371"/>
    </row>
    <row r="4755" spans="12:21" s="292" customFormat="1" x14ac:dyDescent="0.2">
      <c r="L4755" s="279"/>
      <c r="M4755" s="279"/>
      <c r="N4755" s="279"/>
      <c r="O4755" s="279"/>
      <c r="P4755" s="838"/>
      <c r="Q4755" s="838"/>
      <c r="R4755" s="838"/>
      <c r="S4755" s="838"/>
      <c r="U4755" s="371"/>
    </row>
    <row r="4756" spans="12:21" s="292" customFormat="1" x14ac:dyDescent="0.2">
      <c r="L4756" s="279"/>
      <c r="M4756" s="279"/>
      <c r="N4756" s="279"/>
      <c r="O4756" s="279"/>
      <c r="P4756" s="838"/>
      <c r="Q4756" s="838"/>
      <c r="R4756" s="838"/>
      <c r="S4756" s="838"/>
      <c r="U4756" s="371"/>
    </row>
    <row r="4757" spans="12:21" s="292" customFormat="1" x14ac:dyDescent="0.2">
      <c r="L4757" s="279"/>
      <c r="M4757" s="279"/>
      <c r="N4757" s="279"/>
      <c r="O4757" s="279"/>
      <c r="P4757" s="838"/>
      <c r="Q4757" s="838"/>
      <c r="R4757" s="838"/>
      <c r="S4757" s="838"/>
      <c r="U4757" s="371"/>
    </row>
    <row r="4758" spans="12:21" s="292" customFormat="1" x14ac:dyDescent="0.2">
      <c r="L4758" s="279"/>
      <c r="M4758" s="279"/>
      <c r="N4758" s="279"/>
      <c r="O4758" s="279"/>
      <c r="P4758" s="838"/>
      <c r="Q4758" s="838"/>
      <c r="R4758" s="838"/>
      <c r="S4758" s="838"/>
      <c r="U4758" s="371"/>
    </row>
    <row r="4759" spans="12:21" s="292" customFormat="1" x14ac:dyDescent="0.2">
      <c r="L4759" s="279"/>
      <c r="M4759" s="279"/>
      <c r="N4759" s="279"/>
      <c r="O4759" s="279"/>
      <c r="P4759" s="838"/>
      <c r="Q4759" s="838"/>
      <c r="R4759" s="838"/>
      <c r="S4759" s="838"/>
      <c r="U4759" s="371"/>
    </row>
    <row r="4760" spans="12:21" s="292" customFormat="1" x14ac:dyDescent="0.2">
      <c r="L4760" s="279"/>
      <c r="M4760" s="279"/>
      <c r="N4760" s="279"/>
      <c r="O4760" s="279"/>
      <c r="P4760" s="838"/>
      <c r="Q4760" s="838"/>
      <c r="R4760" s="838"/>
      <c r="S4760" s="838"/>
      <c r="U4760" s="371"/>
    </row>
    <row r="4761" spans="12:21" s="292" customFormat="1" x14ac:dyDescent="0.2">
      <c r="L4761" s="279"/>
      <c r="M4761" s="279"/>
      <c r="N4761" s="279"/>
      <c r="O4761" s="279"/>
      <c r="P4761" s="838"/>
      <c r="Q4761" s="838"/>
      <c r="R4761" s="838"/>
      <c r="S4761" s="838"/>
      <c r="U4761" s="371"/>
    </row>
    <row r="4762" spans="12:21" s="292" customFormat="1" x14ac:dyDescent="0.2">
      <c r="L4762" s="279"/>
      <c r="M4762" s="279"/>
      <c r="N4762" s="279"/>
      <c r="O4762" s="279"/>
      <c r="P4762" s="838"/>
      <c r="Q4762" s="838"/>
      <c r="R4762" s="838"/>
      <c r="S4762" s="838"/>
      <c r="U4762" s="371"/>
    </row>
    <row r="4763" spans="12:21" s="292" customFormat="1" x14ac:dyDescent="0.2">
      <c r="L4763" s="279"/>
      <c r="M4763" s="279"/>
      <c r="N4763" s="279"/>
      <c r="O4763" s="279"/>
      <c r="P4763" s="838"/>
      <c r="Q4763" s="838"/>
      <c r="R4763" s="838"/>
      <c r="S4763" s="838"/>
      <c r="U4763" s="371"/>
    </row>
    <row r="4764" spans="12:21" s="292" customFormat="1" x14ac:dyDescent="0.2">
      <c r="L4764" s="279"/>
      <c r="M4764" s="279"/>
      <c r="N4764" s="279"/>
      <c r="O4764" s="279"/>
      <c r="P4764" s="838"/>
      <c r="Q4764" s="838"/>
      <c r="R4764" s="838"/>
      <c r="S4764" s="838"/>
      <c r="U4764" s="371"/>
    </row>
    <row r="4765" spans="12:21" s="292" customFormat="1" x14ac:dyDescent="0.2">
      <c r="L4765" s="279"/>
      <c r="M4765" s="279"/>
      <c r="N4765" s="279"/>
      <c r="O4765" s="279"/>
      <c r="P4765" s="838"/>
      <c r="Q4765" s="838"/>
      <c r="R4765" s="838"/>
      <c r="S4765" s="838"/>
      <c r="U4765" s="371"/>
    </row>
    <row r="4766" spans="12:21" s="292" customFormat="1" x14ac:dyDescent="0.2">
      <c r="L4766" s="279"/>
      <c r="M4766" s="279"/>
      <c r="N4766" s="279"/>
      <c r="O4766" s="279"/>
      <c r="P4766" s="838"/>
      <c r="Q4766" s="838"/>
      <c r="R4766" s="838"/>
      <c r="S4766" s="838"/>
      <c r="U4766" s="371"/>
    </row>
    <row r="4767" spans="12:21" s="292" customFormat="1" x14ac:dyDescent="0.2">
      <c r="L4767" s="279"/>
      <c r="M4767" s="279"/>
      <c r="N4767" s="279"/>
      <c r="O4767" s="279"/>
      <c r="P4767" s="838"/>
      <c r="Q4767" s="838"/>
      <c r="R4767" s="838"/>
      <c r="S4767" s="838"/>
      <c r="U4767" s="371"/>
    </row>
    <row r="4768" spans="12:21" s="292" customFormat="1" x14ac:dyDescent="0.2">
      <c r="L4768" s="279"/>
      <c r="M4768" s="279"/>
      <c r="N4768" s="279"/>
      <c r="O4768" s="279"/>
      <c r="P4768" s="838"/>
      <c r="Q4768" s="838"/>
      <c r="R4768" s="838"/>
      <c r="S4768" s="838"/>
      <c r="U4768" s="371"/>
    </row>
    <row r="4769" spans="12:21" s="292" customFormat="1" x14ac:dyDescent="0.2">
      <c r="L4769" s="279"/>
      <c r="M4769" s="279"/>
      <c r="N4769" s="279"/>
      <c r="O4769" s="279"/>
      <c r="P4769" s="838"/>
      <c r="Q4769" s="838"/>
      <c r="R4769" s="838"/>
      <c r="S4769" s="838"/>
      <c r="U4769" s="371"/>
    </row>
    <row r="4770" spans="12:21" s="292" customFormat="1" x14ac:dyDescent="0.2">
      <c r="L4770" s="279"/>
      <c r="M4770" s="279"/>
      <c r="N4770" s="279"/>
      <c r="O4770" s="279"/>
      <c r="P4770" s="838"/>
      <c r="Q4770" s="838"/>
      <c r="R4770" s="838"/>
      <c r="S4770" s="838"/>
      <c r="U4770" s="371"/>
    </row>
    <row r="4771" spans="12:21" s="292" customFormat="1" x14ac:dyDescent="0.2">
      <c r="L4771" s="279"/>
      <c r="M4771" s="279"/>
      <c r="N4771" s="279"/>
      <c r="O4771" s="279"/>
      <c r="P4771" s="838"/>
      <c r="Q4771" s="838"/>
      <c r="R4771" s="838"/>
      <c r="S4771" s="838"/>
      <c r="U4771" s="371"/>
    </row>
    <row r="4772" spans="12:21" s="292" customFormat="1" x14ac:dyDescent="0.2">
      <c r="L4772" s="279"/>
      <c r="M4772" s="279"/>
      <c r="N4772" s="279"/>
      <c r="O4772" s="279"/>
      <c r="P4772" s="838"/>
      <c r="Q4772" s="838"/>
      <c r="R4772" s="838"/>
      <c r="S4772" s="838"/>
      <c r="U4772" s="371"/>
    </row>
    <row r="4773" spans="12:21" s="292" customFormat="1" x14ac:dyDescent="0.2">
      <c r="L4773" s="279"/>
      <c r="M4773" s="279"/>
      <c r="N4773" s="279"/>
      <c r="O4773" s="279"/>
      <c r="P4773" s="838"/>
      <c r="Q4773" s="838"/>
      <c r="R4773" s="838"/>
      <c r="S4773" s="838"/>
      <c r="U4773" s="371"/>
    </row>
    <row r="4774" spans="12:21" s="292" customFormat="1" x14ac:dyDescent="0.2">
      <c r="L4774" s="279"/>
      <c r="M4774" s="279"/>
      <c r="N4774" s="279"/>
      <c r="O4774" s="279"/>
      <c r="P4774" s="838"/>
      <c r="Q4774" s="838"/>
      <c r="R4774" s="838"/>
      <c r="S4774" s="838"/>
      <c r="U4774" s="371"/>
    </row>
    <row r="4775" spans="12:21" s="292" customFormat="1" x14ac:dyDescent="0.2">
      <c r="L4775" s="279"/>
      <c r="M4775" s="279"/>
      <c r="N4775" s="279"/>
      <c r="O4775" s="279"/>
      <c r="P4775" s="838"/>
      <c r="Q4775" s="838"/>
      <c r="R4775" s="838"/>
      <c r="S4775" s="838"/>
      <c r="U4775" s="371"/>
    </row>
    <row r="4776" spans="12:21" s="292" customFormat="1" x14ac:dyDescent="0.2">
      <c r="L4776" s="279"/>
      <c r="M4776" s="279"/>
      <c r="N4776" s="279"/>
      <c r="O4776" s="279"/>
      <c r="P4776" s="838"/>
      <c r="Q4776" s="838"/>
      <c r="R4776" s="838"/>
      <c r="S4776" s="838"/>
      <c r="U4776" s="371"/>
    </row>
    <row r="4777" spans="12:21" s="292" customFormat="1" x14ac:dyDescent="0.2">
      <c r="L4777" s="279"/>
      <c r="M4777" s="279"/>
      <c r="N4777" s="279"/>
      <c r="O4777" s="279"/>
      <c r="P4777" s="838"/>
      <c r="Q4777" s="838"/>
      <c r="R4777" s="838"/>
      <c r="S4777" s="838"/>
      <c r="U4777" s="371"/>
    </row>
    <row r="4778" spans="12:21" s="292" customFormat="1" x14ac:dyDescent="0.2">
      <c r="L4778" s="279"/>
      <c r="M4778" s="279"/>
      <c r="N4778" s="279"/>
      <c r="O4778" s="279"/>
      <c r="P4778" s="838"/>
      <c r="Q4778" s="838"/>
      <c r="R4778" s="838"/>
      <c r="S4778" s="838"/>
      <c r="U4778" s="371"/>
    </row>
    <row r="4779" spans="12:21" s="292" customFormat="1" x14ac:dyDescent="0.2">
      <c r="L4779" s="279"/>
      <c r="M4779" s="279"/>
      <c r="N4779" s="279"/>
      <c r="O4779" s="279"/>
      <c r="P4779" s="838"/>
      <c r="Q4779" s="838"/>
      <c r="R4779" s="838"/>
      <c r="S4779" s="838"/>
      <c r="U4779" s="371"/>
    </row>
    <row r="4780" spans="12:21" s="292" customFormat="1" x14ac:dyDescent="0.2">
      <c r="L4780" s="279"/>
      <c r="M4780" s="279"/>
      <c r="N4780" s="279"/>
      <c r="O4780" s="279"/>
      <c r="P4780" s="838"/>
      <c r="Q4780" s="838"/>
      <c r="R4780" s="838"/>
      <c r="S4780" s="838"/>
      <c r="U4780" s="371"/>
    </row>
    <row r="4781" spans="12:21" s="292" customFormat="1" x14ac:dyDescent="0.2">
      <c r="L4781" s="279"/>
      <c r="M4781" s="279"/>
      <c r="N4781" s="279"/>
      <c r="O4781" s="279"/>
      <c r="P4781" s="838"/>
      <c r="Q4781" s="838"/>
      <c r="R4781" s="838"/>
      <c r="S4781" s="838"/>
      <c r="U4781" s="371"/>
    </row>
    <row r="4782" spans="12:21" s="292" customFormat="1" x14ac:dyDescent="0.2">
      <c r="L4782" s="279"/>
      <c r="M4782" s="279"/>
      <c r="N4782" s="279"/>
      <c r="O4782" s="279"/>
      <c r="P4782" s="838"/>
      <c r="Q4782" s="838"/>
      <c r="R4782" s="838"/>
      <c r="S4782" s="838"/>
      <c r="U4782" s="371"/>
    </row>
    <row r="4783" spans="12:21" s="292" customFormat="1" x14ac:dyDescent="0.2">
      <c r="L4783" s="279"/>
      <c r="M4783" s="279"/>
      <c r="N4783" s="279"/>
      <c r="O4783" s="279"/>
      <c r="P4783" s="838"/>
      <c r="Q4783" s="838"/>
      <c r="R4783" s="838"/>
      <c r="S4783" s="838"/>
      <c r="U4783" s="371"/>
    </row>
    <row r="4784" spans="12:21" s="292" customFormat="1" x14ac:dyDescent="0.2">
      <c r="L4784" s="279"/>
      <c r="M4784" s="279"/>
      <c r="N4784" s="279"/>
      <c r="O4784" s="279"/>
      <c r="P4784" s="838"/>
      <c r="Q4784" s="838"/>
      <c r="R4784" s="838"/>
      <c r="S4784" s="838"/>
      <c r="U4784" s="371"/>
    </row>
    <row r="4785" spans="12:21" s="292" customFormat="1" x14ac:dyDescent="0.2">
      <c r="L4785" s="279"/>
      <c r="M4785" s="279"/>
      <c r="N4785" s="279"/>
      <c r="O4785" s="279"/>
      <c r="P4785" s="838"/>
      <c r="Q4785" s="838"/>
      <c r="R4785" s="838"/>
      <c r="S4785" s="838"/>
      <c r="U4785" s="371"/>
    </row>
    <row r="4786" spans="12:21" s="292" customFormat="1" x14ac:dyDescent="0.2">
      <c r="L4786" s="279"/>
      <c r="M4786" s="279"/>
      <c r="N4786" s="279"/>
      <c r="O4786" s="279"/>
      <c r="P4786" s="838"/>
      <c r="Q4786" s="838"/>
      <c r="R4786" s="838"/>
      <c r="S4786" s="838"/>
      <c r="U4786" s="371"/>
    </row>
    <row r="4787" spans="12:21" s="292" customFormat="1" x14ac:dyDescent="0.2">
      <c r="L4787" s="279"/>
      <c r="M4787" s="279"/>
      <c r="N4787" s="279"/>
      <c r="O4787" s="279"/>
      <c r="P4787" s="838"/>
      <c r="Q4787" s="838"/>
      <c r="R4787" s="838"/>
      <c r="S4787" s="838"/>
      <c r="U4787" s="371"/>
    </row>
    <row r="4788" spans="12:21" s="292" customFormat="1" x14ac:dyDescent="0.2">
      <c r="L4788" s="279"/>
      <c r="M4788" s="279"/>
      <c r="N4788" s="279"/>
      <c r="O4788" s="279"/>
      <c r="P4788" s="838"/>
      <c r="Q4788" s="838"/>
      <c r="R4788" s="838"/>
      <c r="S4788" s="838"/>
      <c r="U4788" s="371"/>
    </row>
    <row r="4789" spans="12:21" s="292" customFormat="1" x14ac:dyDescent="0.2">
      <c r="L4789" s="279"/>
      <c r="M4789" s="279"/>
      <c r="N4789" s="279"/>
      <c r="O4789" s="279"/>
      <c r="P4789" s="838"/>
      <c r="Q4789" s="838"/>
      <c r="R4789" s="838"/>
      <c r="S4789" s="838"/>
      <c r="U4789" s="371"/>
    </row>
    <row r="4790" spans="12:21" s="292" customFormat="1" x14ac:dyDescent="0.2">
      <c r="L4790" s="279"/>
      <c r="M4790" s="279"/>
      <c r="N4790" s="279"/>
      <c r="O4790" s="279"/>
      <c r="P4790" s="838"/>
      <c r="Q4790" s="838"/>
      <c r="R4790" s="838"/>
      <c r="S4790" s="838"/>
      <c r="U4790" s="371"/>
    </row>
    <row r="4791" spans="12:21" s="292" customFormat="1" x14ac:dyDescent="0.2">
      <c r="L4791" s="279"/>
      <c r="M4791" s="279"/>
      <c r="N4791" s="279"/>
      <c r="O4791" s="279"/>
      <c r="P4791" s="838"/>
      <c r="Q4791" s="838"/>
      <c r="R4791" s="838"/>
      <c r="S4791" s="838"/>
      <c r="U4791" s="371"/>
    </row>
    <row r="4792" spans="12:21" s="292" customFormat="1" x14ac:dyDescent="0.2">
      <c r="L4792" s="279"/>
      <c r="M4792" s="279"/>
      <c r="N4792" s="279"/>
      <c r="O4792" s="279"/>
      <c r="P4792" s="838"/>
      <c r="Q4792" s="838"/>
      <c r="R4792" s="838"/>
      <c r="S4792" s="838"/>
      <c r="U4792" s="371"/>
    </row>
    <row r="4793" spans="12:21" s="292" customFormat="1" x14ac:dyDescent="0.2">
      <c r="L4793" s="279"/>
      <c r="M4793" s="279"/>
      <c r="N4793" s="279"/>
      <c r="O4793" s="279"/>
      <c r="P4793" s="838"/>
      <c r="Q4793" s="838"/>
      <c r="R4793" s="838"/>
      <c r="S4793" s="838"/>
      <c r="U4793" s="371"/>
    </row>
    <row r="4794" spans="12:21" s="292" customFormat="1" x14ac:dyDescent="0.2">
      <c r="L4794" s="279"/>
      <c r="M4794" s="279"/>
      <c r="N4794" s="279"/>
      <c r="O4794" s="279"/>
      <c r="P4794" s="838"/>
      <c r="Q4794" s="838"/>
      <c r="R4794" s="838"/>
      <c r="S4794" s="838"/>
      <c r="U4794" s="371"/>
    </row>
    <row r="4795" spans="12:21" s="292" customFormat="1" x14ac:dyDescent="0.2">
      <c r="L4795" s="279"/>
      <c r="M4795" s="279"/>
      <c r="N4795" s="279"/>
      <c r="O4795" s="279"/>
      <c r="P4795" s="838"/>
      <c r="Q4795" s="838"/>
      <c r="R4795" s="838"/>
      <c r="S4795" s="838"/>
      <c r="U4795" s="371"/>
    </row>
    <row r="4796" spans="12:21" s="292" customFormat="1" x14ac:dyDescent="0.2">
      <c r="L4796" s="279"/>
      <c r="M4796" s="279"/>
      <c r="N4796" s="279"/>
      <c r="O4796" s="279"/>
      <c r="P4796" s="838"/>
      <c r="Q4796" s="838"/>
      <c r="R4796" s="838"/>
      <c r="S4796" s="838"/>
      <c r="U4796" s="371"/>
    </row>
    <row r="4797" spans="12:21" s="292" customFormat="1" x14ac:dyDescent="0.2">
      <c r="L4797" s="279"/>
      <c r="M4797" s="279"/>
      <c r="N4797" s="279"/>
      <c r="O4797" s="279"/>
      <c r="P4797" s="838"/>
      <c r="Q4797" s="838"/>
      <c r="R4797" s="838"/>
      <c r="S4797" s="838"/>
      <c r="U4797" s="371"/>
    </row>
    <row r="4798" spans="12:21" s="292" customFormat="1" x14ac:dyDescent="0.2">
      <c r="L4798" s="279"/>
      <c r="M4798" s="279"/>
      <c r="N4798" s="279"/>
      <c r="O4798" s="279"/>
      <c r="P4798" s="838"/>
      <c r="Q4798" s="838"/>
      <c r="R4798" s="838"/>
      <c r="S4798" s="838"/>
      <c r="U4798" s="371"/>
    </row>
    <row r="4799" spans="12:21" s="292" customFormat="1" x14ac:dyDescent="0.2">
      <c r="L4799" s="279"/>
      <c r="M4799" s="279"/>
      <c r="N4799" s="279"/>
      <c r="O4799" s="279"/>
      <c r="P4799" s="838"/>
      <c r="Q4799" s="838"/>
      <c r="R4799" s="838"/>
      <c r="S4799" s="838"/>
      <c r="U4799" s="371"/>
    </row>
    <row r="4800" spans="12:21" s="292" customFormat="1" x14ac:dyDescent="0.2">
      <c r="L4800" s="279"/>
      <c r="M4800" s="279"/>
      <c r="N4800" s="279"/>
      <c r="O4800" s="279"/>
      <c r="P4800" s="838"/>
      <c r="Q4800" s="838"/>
      <c r="R4800" s="838"/>
      <c r="S4800" s="838"/>
      <c r="U4800" s="371"/>
    </row>
    <row r="4801" spans="12:21" s="292" customFormat="1" x14ac:dyDescent="0.2">
      <c r="L4801" s="279"/>
      <c r="M4801" s="279"/>
      <c r="N4801" s="279"/>
      <c r="O4801" s="279"/>
      <c r="P4801" s="838"/>
      <c r="Q4801" s="838"/>
      <c r="R4801" s="838"/>
      <c r="S4801" s="838"/>
      <c r="U4801" s="371"/>
    </row>
    <row r="4802" spans="12:21" s="292" customFormat="1" x14ac:dyDescent="0.2">
      <c r="L4802" s="279"/>
      <c r="M4802" s="279"/>
      <c r="N4802" s="279"/>
      <c r="O4802" s="279"/>
      <c r="P4802" s="838"/>
      <c r="Q4802" s="838"/>
      <c r="R4802" s="838"/>
      <c r="S4802" s="838"/>
      <c r="U4802" s="371"/>
    </row>
    <row r="4803" spans="12:21" s="292" customFormat="1" x14ac:dyDescent="0.2">
      <c r="L4803" s="279"/>
      <c r="M4803" s="279"/>
      <c r="N4803" s="279"/>
      <c r="O4803" s="279"/>
      <c r="P4803" s="838"/>
      <c r="Q4803" s="838"/>
      <c r="R4803" s="838"/>
      <c r="S4803" s="838"/>
      <c r="U4803" s="371"/>
    </row>
    <row r="4804" spans="12:21" s="292" customFormat="1" x14ac:dyDescent="0.2">
      <c r="L4804" s="279"/>
      <c r="M4804" s="279"/>
      <c r="N4804" s="279"/>
      <c r="O4804" s="279"/>
      <c r="P4804" s="838"/>
      <c r="Q4804" s="838"/>
      <c r="R4804" s="838"/>
      <c r="S4804" s="838"/>
      <c r="U4804" s="371"/>
    </row>
    <row r="4805" spans="12:21" s="292" customFormat="1" x14ac:dyDescent="0.2">
      <c r="L4805" s="279"/>
      <c r="M4805" s="279"/>
      <c r="N4805" s="279"/>
      <c r="O4805" s="279"/>
      <c r="P4805" s="838"/>
      <c r="Q4805" s="838"/>
      <c r="R4805" s="838"/>
      <c r="S4805" s="838"/>
      <c r="U4805" s="371"/>
    </row>
    <row r="4806" spans="12:21" s="292" customFormat="1" x14ac:dyDescent="0.2">
      <c r="L4806" s="279"/>
      <c r="M4806" s="279"/>
      <c r="N4806" s="279"/>
      <c r="O4806" s="279"/>
      <c r="P4806" s="838"/>
      <c r="Q4806" s="838"/>
      <c r="R4806" s="838"/>
      <c r="S4806" s="838"/>
      <c r="U4806" s="371"/>
    </row>
    <row r="4807" spans="12:21" s="292" customFormat="1" x14ac:dyDescent="0.2">
      <c r="L4807" s="279"/>
      <c r="M4807" s="279"/>
      <c r="N4807" s="279"/>
      <c r="O4807" s="279"/>
      <c r="P4807" s="838"/>
      <c r="Q4807" s="838"/>
      <c r="R4807" s="838"/>
      <c r="S4807" s="838"/>
      <c r="U4807" s="371"/>
    </row>
    <row r="4808" spans="12:21" s="292" customFormat="1" x14ac:dyDescent="0.2">
      <c r="L4808" s="279"/>
      <c r="M4808" s="279"/>
      <c r="N4808" s="279"/>
      <c r="O4808" s="279"/>
      <c r="P4808" s="838"/>
      <c r="Q4808" s="838"/>
      <c r="R4808" s="838"/>
      <c r="S4808" s="838"/>
      <c r="U4808" s="371"/>
    </row>
    <row r="4809" spans="12:21" s="292" customFormat="1" x14ac:dyDescent="0.2">
      <c r="L4809" s="279"/>
      <c r="M4809" s="279"/>
      <c r="N4809" s="279"/>
      <c r="O4809" s="279"/>
      <c r="P4809" s="838"/>
      <c r="Q4809" s="838"/>
      <c r="R4809" s="838"/>
      <c r="S4809" s="838"/>
      <c r="U4809" s="371"/>
    </row>
    <row r="4810" spans="12:21" s="292" customFormat="1" x14ac:dyDescent="0.2">
      <c r="L4810" s="279"/>
      <c r="M4810" s="279"/>
      <c r="N4810" s="279"/>
      <c r="O4810" s="279"/>
      <c r="P4810" s="838"/>
      <c r="Q4810" s="838"/>
      <c r="R4810" s="838"/>
      <c r="S4810" s="838"/>
      <c r="U4810" s="371"/>
    </row>
    <row r="4811" spans="12:21" s="292" customFormat="1" x14ac:dyDescent="0.2">
      <c r="L4811" s="279"/>
      <c r="M4811" s="279"/>
      <c r="N4811" s="279"/>
      <c r="O4811" s="279"/>
      <c r="P4811" s="838"/>
      <c r="Q4811" s="838"/>
      <c r="R4811" s="838"/>
      <c r="S4811" s="838"/>
      <c r="U4811" s="371"/>
    </row>
    <row r="4812" spans="12:21" s="292" customFormat="1" x14ac:dyDescent="0.2">
      <c r="L4812" s="279"/>
      <c r="M4812" s="279"/>
      <c r="N4812" s="279"/>
      <c r="O4812" s="279"/>
      <c r="P4812" s="838"/>
      <c r="Q4812" s="838"/>
      <c r="R4812" s="838"/>
      <c r="S4812" s="838"/>
      <c r="U4812" s="371"/>
    </row>
    <row r="4813" spans="12:21" s="292" customFormat="1" x14ac:dyDescent="0.2">
      <c r="L4813" s="279"/>
      <c r="M4813" s="279"/>
      <c r="N4813" s="279"/>
      <c r="O4813" s="279"/>
      <c r="P4813" s="838"/>
      <c r="Q4813" s="838"/>
      <c r="R4813" s="838"/>
      <c r="S4813" s="838"/>
      <c r="U4813" s="371"/>
    </row>
    <row r="4814" spans="12:21" s="292" customFormat="1" x14ac:dyDescent="0.2">
      <c r="L4814" s="279"/>
      <c r="M4814" s="279"/>
      <c r="N4814" s="279"/>
      <c r="O4814" s="279"/>
      <c r="P4814" s="838"/>
      <c r="Q4814" s="838"/>
      <c r="R4814" s="838"/>
      <c r="S4814" s="838"/>
      <c r="U4814" s="371"/>
    </row>
    <row r="4815" spans="12:21" s="292" customFormat="1" x14ac:dyDescent="0.2">
      <c r="L4815" s="279"/>
      <c r="M4815" s="279"/>
      <c r="N4815" s="279"/>
      <c r="O4815" s="279"/>
      <c r="P4815" s="838"/>
      <c r="Q4815" s="838"/>
      <c r="R4815" s="838"/>
      <c r="S4815" s="838"/>
      <c r="U4815" s="371"/>
    </row>
    <row r="4816" spans="12:21" s="292" customFormat="1" x14ac:dyDescent="0.2">
      <c r="L4816" s="279"/>
      <c r="M4816" s="279"/>
      <c r="N4816" s="279"/>
      <c r="O4816" s="279"/>
      <c r="P4816" s="838"/>
      <c r="Q4816" s="838"/>
      <c r="R4816" s="838"/>
      <c r="S4816" s="838"/>
      <c r="U4816" s="371"/>
    </row>
    <row r="4817" spans="12:21" s="292" customFormat="1" x14ac:dyDescent="0.2">
      <c r="L4817" s="279"/>
      <c r="M4817" s="279"/>
      <c r="N4817" s="279"/>
      <c r="O4817" s="279"/>
      <c r="P4817" s="838"/>
      <c r="Q4817" s="838"/>
      <c r="R4817" s="838"/>
      <c r="S4817" s="838"/>
      <c r="U4817" s="371"/>
    </row>
    <row r="4818" spans="12:21" s="292" customFormat="1" x14ac:dyDescent="0.2">
      <c r="L4818" s="279"/>
      <c r="M4818" s="279"/>
      <c r="N4818" s="279"/>
      <c r="O4818" s="279"/>
      <c r="P4818" s="838"/>
      <c r="Q4818" s="838"/>
      <c r="R4818" s="838"/>
      <c r="S4818" s="838"/>
      <c r="U4818" s="371"/>
    </row>
    <row r="4819" spans="12:21" s="292" customFormat="1" x14ac:dyDescent="0.2">
      <c r="L4819" s="279"/>
      <c r="M4819" s="279"/>
      <c r="N4819" s="279"/>
      <c r="O4819" s="279"/>
      <c r="P4819" s="838"/>
      <c r="Q4819" s="838"/>
      <c r="R4819" s="838"/>
      <c r="S4819" s="838"/>
      <c r="U4819" s="371"/>
    </row>
    <row r="4820" spans="12:21" s="292" customFormat="1" x14ac:dyDescent="0.2">
      <c r="L4820" s="279"/>
      <c r="M4820" s="279"/>
      <c r="N4820" s="279"/>
      <c r="O4820" s="279"/>
      <c r="P4820" s="838"/>
      <c r="Q4820" s="838"/>
      <c r="R4820" s="838"/>
      <c r="S4820" s="838"/>
      <c r="U4820" s="371"/>
    </row>
    <row r="4821" spans="12:21" s="292" customFormat="1" x14ac:dyDescent="0.2">
      <c r="L4821" s="279"/>
      <c r="M4821" s="279"/>
      <c r="N4821" s="279"/>
      <c r="O4821" s="279"/>
      <c r="P4821" s="838"/>
      <c r="Q4821" s="838"/>
      <c r="R4821" s="838"/>
      <c r="S4821" s="838"/>
      <c r="U4821" s="371"/>
    </row>
    <row r="4822" spans="12:21" s="292" customFormat="1" x14ac:dyDescent="0.2">
      <c r="L4822" s="279"/>
      <c r="M4822" s="279"/>
      <c r="N4822" s="279"/>
      <c r="O4822" s="279"/>
      <c r="P4822" s="838"/>
      <c r="Q4822" s="838"/>
      <c r="R4822" s="838"/>
      <c r="S4822" s="838"/>
      <c r="U4822" s="371"/>
    </row>
    <row r="4823" spans="12:21" s="292" customFormat="1" x14ac:dyDescent="0.2">
      <c r="L4823" s="279"/>
      <c r="M4823" s="279"/>
      <c r="N4823" s="279"/>
      <c r="O4823" s="279"/>
      <c r="P4823" s="838"/>
      <c r="Q4823" s="838"/>
      <c r="R4823" s="838"/>
      <c r="S4823" s="838"/>
      <c r="U4823" s="371"/>
    </row>
    <row r="4824" spans="12:21" s="292" customFormat="1" x14ac:dyDescent="0.2">
      <c r="L4824" s="279"/>
      <c r="M4824" s="279"/>
      <c r="N4824" s="279"/>
      <c r="O4824" s="279"/>
      <c r="P4824" s="838"/>
      <c r="Q4824" s="838"/>
      <c r="R4824" s="838"/>
      <c r="S4824" s="838"/>
      <c r="U4824" s="371"/>
    </row>
    <row r="4825" spans="12:21" s="292" customFormat="1" x14ac:dyDescent="0.2">
      <c r="L4825" s="279"/>
      <c r="M4825" s="279"/>
      <c r="N4825" s="279"/>
      <c r="O4825" s="279"/>
      <c r="P4825" s="838"/>
      <c r="Q4825" s="838"/>
      <c r="R4825" s="838"/>
      <c r="S4825" s="838"/>
      <c r="U4825" s="371"/>
    </row>
    <row r="4826" spans="12:21" s="292" customFormat="1" x14ac:dyDescent="0.2">
      <c r="L4826" s="279"/>
      <c r="M4826" s="279"/>
      <c r="N4826" s="279"/>
      <c r="O4826" s="279"/>
      <c r="P4826" s="838"/>
      <c r="Q4826" s="838"/>
      <c r="R4826" s="838"/>
      <c r="S4826" s="838"/>
      <c r="U4826" s="371"/>
    </row>
    <row r="4827" spans="12:21" s="292" customFormat="1" x14ac:dyDescent="0.2">
      <c r="L4827" s="279"/>
      <c r="M4827" s="279"/>
      <c r="N4827" s="279"/>
      <c r="O4827" s="279"/>
      <c r="P4827" s="838"/>
      <c r="Q4827" s="838"/>
      <c r="R4827" s="838"/>
      <c r="S4827" s="838"/>
      <c r="U4827" s="371"/>
    </row>
    <row r="4828" spans="12:21" s="292" customFormat="1" x14ac:dyDescent="0.2">
      <c r="L4828" s="279"/>
      <c r="M4828" s="279"/>
      <c r="N4828" s="279"/>
      <c r="O4828" s="279"/>
      <c r="P4828" s="838"/>
      <c r="Q4828" s="838"/>
      <c r="R4828" s="838"/>
      <c r="S4828" s="838"/>
      <c r="U4828" s="371"/>
    </row>
    <row r="4829" spans="12:21" s="292" customFormat="1" x14ac:dyDescent="0.2">
      <c r="L4829" s="279"/>
      <c r="M4829" s="279"/>
      <c r="N4829" s="279"/>
      <c r="O4829" s="279"/>
      <c r="P4829" s="838"/>
      <c r="Q4829" s="838"/>
      <c r="R4829" s="838"/>
      <c r="S4829" s="838"/>
      <c r="U4829" s="371"/>
    </row>
    <row r="4830" spans="12:21" s="292" customFormat="1" x14ac:dyDescent="0.2">
      <c r="L4830" s="279"/>
      <c r="M4830" s="279"/>
      <c r="N4830" s="279"/>
      <c r="O4830" s="279"/>
      <c r="P4830" s="838"/>
      <c r="Q4830" s="838"/>
      <c r="R4830" s="838"/>
      <c r="S4830" s="838"/>
      <c r="U4830" s="371"/>
    </row>
    <row r="4831" spans="12:21" s="292" customFormat="1" x14ac:dyDescent="0.2">
      <c r="L4831" s="279"/>
      <c r="M4831" s="279"/>
      <c r="N4831" s="279"/>
      <c r="O4831" s="279"/>
      <c r="P4831" s="838"/>
      <c r="Q4831" s="838"/>
      <c r="R4831" s="838"/>
      <c r="S4831" s="838"/>
      <c r="U4831" s="371"/>
    </row>
    <row r="4832" spans="12:21" s="292" customFormat="1" x14ac:dyDescent="0.2">
      <c r="L4832" s="279"/>
      <c r="M4832" s="279"/>
      <c r="N4832" s="279"/>
      <c r="O4832" s="279"/>
      <c r="P4832" s="838"/>
      <c r="Q4832" s="838"/>
      <c r="R4832" s="838"/>
      <c r="S4832" s="838"/>
      <c r="U4832" s="371"/>
    </row>
    <row r="4833" spans="12:21" s="292" customFormat="1" x14ac:dyDescent="0.2">
      <c r="L4833" s="279"/>
      <c r="M4833" s="279"/>
      <c r="N4833" s="279"/>
      <c r="O4833" s="279"/>
      <c r="P4833" s="838"/>
      <c r="Q4833" s="838"/>
      <c r="R4833" s="838"/>
      <c r="S4833" s="838"/>
      <c r="U4833" s="371"/>
    </row>
    <row r="4834" spans="12:21" s="292" customFormat="1" x14ac:dyDescent="0.2">
      <c r="L4834" s="279"/>
      <c r="M4834" s="279"/>
      <c r="N4834" s="279"/>
      <c r="O4834" s="279"/>
      <c r="P4834" s="838"/>
      <c r="Q4834" s="838"/>
      <c r="R4834" s="838"/>
      <c r="S4834" s="838"/>
      <c r="U4834" s="371"/>
    </row>
    <row r="4835" spans="12:21" s="292" customFormat="1" x14ac:dyDescent="0.2">
      <c r="L4835" s="279"/>
      <c r="M4835" s="279"/>
      <c r="N4835" s="279"/>
      <c r="O4835" s="279"/>
      <c r="P4835" s="838"/>
      <c r="Q4835" s="838"/>
      <c r="R4835" s="838"/>
      <c r="S4835" s="838"/>
      <c r="U4835" s="371"/>
    </row>
    <row r="4836" spans="12:21" s="292" customFormat="1" x14ac:dyDescent="0.2">
      <c r="L4836" s="279"/>
      <c r="M4836" s="279"/>
      <c r="N4836" s="279"/>
      <c r="O4836" s="279"/>
      <c r="P4836" s="838"/>
      <c r="Q4836" s="838"/>
      <c r="R4836" s="838"/>
      <c r="S4836" s="838"/>
      <c r="U4836" s="371"/>
    </row>
    <row r="4837" spans="12:21" s="292" customFormat="1" x14ac:dyDescent="0.2">
      <c r="L4837" s="279"/>
      <c r="M4837" s="279"/>
      <c r="N4837" s="279"/>
      <c r="O4837" s="279"/>
      <c r="P4837" s="838"/>
      <c r="Q4837" s="838"/>
      <c r="R4837" s="838"/>
      <c r="S4837" s="838"/>
      <c r="U4837" s="371"/>
    </row>
    <row r="4838" spans="12:21" s="292" customFormat="1" x14ac:dyDescent="0.2">
      <c r="L4838" s="279"/>
      <c r="M4838" s="279"/>
      <c r="N4838" s="279"/>
      <c r="O4838" s="279"/>
      <c r="P4838" s="838"/>
      <c r="Q4838" s="838"/>
      <c r="R4838" s="838"/>
      <c r="S4838" s="838"/>
      <c r="U4838" s="371"/>
    </row>
    <row r="4839" spans="12:21" s="292" customFormat="1" x14ac:dyDescent="0.2">
      <c r="L4839" s="279"/>
      <c r="M4839" s="279"/>
      <c r="N4839" s="279"/>
      <c r="O4839" s="279"/>
      <c r="P4839" s="838"/>
      <c r="Q4839" s="838"/>
      <c r="R4839" s="838"/>
      <c r="S4839" s="838"/>
      <c r="U4839" s="371"/>
    </row>
    <row r="4840" spans="12:21" s="292" customFormat="1" x14ac:dyDescent="0.2">
      <c r="L4840" s="279"/>
      <c r="M4840" s="279"/>
      <c r="N4840" s="279"/>
      <c r="O4840" s="279"/>
      <c r="P4840" s="838"/>
      <c r="Q4840" s="838"/>
      <c r="R4840" s="838"/>
      <c r="S4840" s="838"/>
      <c r="U4840" s="371"/>
    </row>
    <row r="4841" spans="12:21" s="292" customFormat="1" x14ac:dyDescent="0.2">
      <c r="L4841" s="279"/>
      <c r="M4841" s="279"/>
      <c r="N4841" s="279"/>
      <c r="O4841" s="279"/>
      <c r="P4841" s="838"/>
      <c r="Q4841" s="838"/>
      <c r="R4841" s="838"/>
      <c r="S4841" s="838"/>
      <c r="U4841" s="371"/>
    </row>
    <row r="4842" spans="12:21" s="292" customFormat="1" x14ac:dyDescent="0.2">
      <c r="L4842" s="279"/>
      <c r="M4842" s="279"/>
      <c r="N4842" s="279"/>
      <c r="O4842" s="279"/>
      <c r="P4842" s="838"/>
      <c r="Q4842" s="838"/>
      <c r="R4842" s="838"/>
      <c r="S4842" s="838"/>
      <c r="U4842" s="371"/>
    </row>
    <row r="4843" spans="12:21" s="292" customFormat="1" x14ac:dyDescent="0.2">
      <c r="L4843" s="279"/>
      <c r="M4843" s="279"/>
      <c r="N4843" s="279"/>
      <c r="O4843" s="279"/>
      <c r="P4843" s="838"/>
      <c r="Q4843" s="838"/>
      <c r="R4843" s="838"/>
      <c r="S4843" s="838"/>
      <c r="U4843" s="371"/>
    </row>
    <row r="4844" spans="12:21" s="292" customFormat="1" x14ac:dyDescent="0.2">
      <c r="L4844" s="279"/>
      <c r="M4844" s="279"/>
      <c r="N4844" s="279"/>
      <c r="O4844" s="279"/>
      <c r="P4844" s="838"/>
      <c r="Q4844" s="838"/>
      <c r="R4844" s="838"/>
      <c r="S4844" s="838"/>
      <c r="U4844" s="371"/>
    </row>
    <row r="4845" spans="12:21" s="292" customFormat="1" x14ac:dyDescent="0.2">
      <c r="L4845" s="279"/>
      <c r="M4845" s="279"/>
      <c r="N4845" s="279"/>
      <c r="O4845" s="279"/>
      <c r="P4845" s="838"/>
      <c r="Q4845" s="838"/>
      <c r="R4845" s="838"/>
      <c r="S4845" s="838"/>
      <c r="U4845" s="371"/>
    </row>
    <row r="4846" spans="12:21" s="292" customFormat="1" x14ac:dyDescent="0.2">
      <c r="L4846" s="279"/>
      <c r="M4846" s="279"/>
      <c r="N4846" s="279"/>
      <c r="O4846" s="279"/>
      <c r="P4846" s="838"/>
      <c r="Q4846" s="838"/>
      <c r="R4846" s="838"/>
      <c r="S4846" s="838"/>
      <c r="U4846" s="371"/>
    </row>
    <row r="4847" spans="12:21" s="292" customFormat="1" x14ac:dyDescent="0.2">
      <c r="L4847" s="279"/>
      <c r="M4847" s="279"/>
      <c r="N4847" s="279"/>
      <c r="O4847" s="279"/>
      <c r="P4847" s="838"/>
      <c r="Q4847" s="838"/>
      <c r="R4847" s="838"/>
      <c r="S4847" s="838"/>
      <c r="U4847" s="371"/>
    </row>
    <row r="4848" spans="12:21" s="292" customFormat="1" x14ac:dyDescent="0.2">
      <c r="L4848" s="279"/>
      <c r="M4848" s="279"/>
      <c r="N4848" s="279"/>
      <c r="O4848" s="279"/>
      <c r="P4848" s="838"/>
      <c r="Q4848" s="838"/>
      <c r="R4848" s="838"/>
      <c r="S4848" s="838"/>
      <c r="U4848" s="371"/>
    </row>
    <row r="4849" spans="12:21" s="292" customFormat="1" x14ac:dyDescent="0.2">
      <c r="L4849" s="279"/>
      <c r="M4849" s="279"/>
      <c r="N4849" s="279"/>
      <c r="O4849" s="279"/>
      <c r="P4849" s="838"/>
      <c r="Q4849" s="838"/>
      <c r="R4849" s="838"/>
      <c r="S4849" s="838"/>
      <c r="U4849" s="371"/>
    </row>
    <row r="4850" spans="12:21" s="292" customFormat="1" x14ac:dyDescent="0.2">
      <c r="L4850" s="279"/>
      <c r="M4850" s="279"/>
      <c r="N4850" s="279"/>
      <c r="O4850" s="279"/>
      <c r="P4850" s="838"/>
      <c r="Q4850" s="838"/>
      <c r="R4850" s="838"/>
      <c r="S4850" s="838"/>
      <c r="U4850" s="371"/>
    </row>
    <row r="4851" spans="12:21" s="292" customFormat="1" x14ac:dyDescent="0.2">
      <c r="L4851" s="279"/>
      <c r="M4851" s="279"/>
      <c r="N4851" s="279"/>
      <c r="O4851" s="279"/>
      <c r="P4851" s="838"/>
      <c r="Q4851" s="838"/>
      <c r="R4851" s="838"/>
      <c r="S4851" s="838"/>
      <c r="U4851" s="371"/>
    </row>
    <row r="4852" spans="12:21" s="292" customFormat="1" x14ac:dyDescent="0.2">
      <c r="L4852" s="279"/>
      <c r="M4852" s="279"/>
      <c r="N4852" s="279"/>
      <c r="O4852" s="279"/>
      <c r="P4852" s="838"/>
      <c r="Q4852" s="838"/>
      <c r="R4852" s="838"/>
      <c r="S4852" s="838"/>
      <c r="U4852" s="371"/>
    </row>
    <row r="4853" spans="12:21" s="292" customFormat="1" x14ac:dyDescent="0.2">
      <c r="L4853" s="279"/>
      <c r="M4853" s="279"/>
      <c r="N4853" s="279"/>
      <c r="O4853" s="279"/>
      <c r="P4853" s="838"/>
      <c r="Q4853" s="838"/>
      <c r="R4853" s="838"/>
      <c r="S4853" s="838"/>
      <c r="U4853" s="371"/>
    </row>
    <row r="4854" spans="12:21" s="292" customFormat="1" x14ac:dyDescent="0.2">
      <c r="L4854" s="279"/>
      <c r="M4854" s="279"/>
      <c r="N4854" s="279"/>
      <c r="O4854" s="279"/>
      <c r="P4854" s="838"/>
      <c r="Q4854" s="838"/>
      <c r="R4854" s="838"/>
      <c r="S4854" s="838"/>
      <c r="U4854" s="371"/>
    </row>
    <row r="4855" spans="12:21" s="292" customFormat="1" x14ac:dyDescent="0.2">
      <c r="L4855" s="279"/>
      <c r="M4855" s="279"/>
      <c r="N4855" s="279"/>
      <c r="O4855" s="279"/>
      <c r="P4855" s="838"/>
      <c r="Q4855" s="838"/>
      <c r="R4855" s="838"/>
      <c r="S4855" s="838"/>
      <c r="U4855" s="371"/>
    </row>
    <row r="4856" spans="12:21" s="292" customFormat="1" x14ac:dyDescent="0.2">
      <c r="L4856" s="279"/>
      <c r="M4856" s="279"/>
      <c r="N4856" s="279"/>
      <c r="O4856" s="279"/>
      <c r="P4856" s="838"/>
      <c r="Q4856" s="838"/>
      <c r="R4856" s="838"/>
      <c r="S4856" s="838"/>
      <c r="U4856" s="371"/>
    </row>
    <row r="4857" spans="12:21" s="292" customFormat="1" x14ac:dyDescent="0.2">
      <c r="L4857" s="279"/>
      <c r="M4857" s="279"/>
      <c r="N4857" s="279"/>
      <c r="O4857" s="279"/>
      <c r="P4857" s="838"/>
      <c r="Q4857" s="838"/>
      <c r="R4857" s="838"/>
      <c r="S4857" s="838"/>
      <c r="U4857" s="371"/>
    </row>
    <row r="4858" spans="12:21" s="292" customFormat="1" x14ac:dyDescent="0.2">
      <c r="L4858" s="279"/>
      <c r="M4858" s="279"/>
      <c r="N4858" s="279"/>
      <c r="O4858" s="279"/>
      <c r="P4858" s="838"/>
      <c r="Q4858" s="838"/>
      <c r="R4858" s="838"/>
      <c r="S4858" s="838"/>
      <c r="U4858" s="371"/>
    </row>
    <row r="4859" spans="12:21" s="292" customFormat="1" x14ac:dyDescent="0.2">
      <c r="L4859" s="279"/>
      <c r="M4859" s="279"/>
      <c r="N4859" s="279"/>
      <c r="O4859" s="279"/>
      <c r="P4859" s="838"/>
      <c r="Q4859" s="838"/>
      <c r="R4859" s="838"/>
      <c r="S4859" s="838"/>
      <c r="U4859" s="371"/>
    </row>
    <row r="4860" spans="12:21" s="292" customFormat="1" x14ac:dyDescent="0.2">
      <c r="L4860" s="279"/>
      <c r="M4860" s="279"/>
      <c r="N4860" s="279"/>
      <c r="O4860" s="279"/>
      <c r="P4860" s="838"/>
      <c r="Q4860" s="838"/>
      <c r="R4860" s="838"/>
      <c r="S4860" s="838"/>
      <c r="U4860" s="371"/>
    </row>
    <row r="4861" spans="12:21" s="292" customFormat="1" x14ac:dyDescent="0.2">
      <c r="L4861" s="279"/>
      <c r="M4861" s="279"/>
      <c r="N4861" s="279"/>
      <c r="O4861" s="279"/>
      <c r="P4861" s="838"/>
      <c r="Q4861" s="838"/>
      <c r="R4861" s="838"/>
      <c r="S4861" s="838"/>
      <c r="U4861" s="371"/>
    </row>
    <row r="4862" spans="12:21" s="292" customFormat="1" x14ac:dyDescent="0.2">
      <c r="L4862" s="279"/>
      <c r="M4862" s="279"/>
      <c r="N4862" s="279"/>
      <c r="O4862" s="279"/>
      <c r="P4862" s="838"/>
      <c r="Q4862" s="838"/>
      <c r="R4862" s="838"/>
      <c r="S4862" s="838"/>
      <c r="U4862" s="371"/>
    </row>
    <row r="4863" spans="12:21" s="292" customFormat="1" x14ac:dyDescent="0.2">
      <c r="L4863" s="279"/>
      <c r="M4863" s="279"/>
      <c r="N4863" s="279"/>
      <c r="O4863" s="279"/>
      <c r="P4863" s="838"/>
      <c r="Q4863" s="838"/>
      <c r="R4863" s="838"/>
      <c r="S4863" s="838"/>
      <c r="U4863" s="371"/>
    </row>
    <row r="4864" spans="12:21" s="292" customFormat="1" x14ac:dyDescent="0.2">
      <c r="L4864" s="279"/>
      <c r="M4864" s="279"/>
      <c r="N4864" s="279"/>
      <c r="O4864" s="279"/>
      <c r="P4864" s="838"/>
      <c r="Q4864" s="838"/>
      <c r="R4864" s="838"/>
      <c r="S4864" s="838"/>
      <c r="U4864" s="371"/>
    </row>
    <row r="4865" spans="12:21" s="292" customFormat="1" x14ac:dyDescent="0.2">
      <c r="L4865" s="279"/>
      <c r="M4865" s="279"/>
      <c r="N4865" s="279"/>
      <c r="O4865" s="279"/>
      <c r="P4865" s="838"/>
      <c r="Q4865" s="838"/>
      <c r="R4865" s="838"/>
      <c r="S4865" s="838"/>
      <c r="U4865" s="371"/>
    </row>
    <row r="4866" spans="12:21" s="292" customFormat="1" x14ac:dyDescent="0.2">
      <c r="L4866" s="279"/>
      <c r="M4866" s="279"/>
      <c r="N4866" s="279"/>
      <c r="O4866" s="279"/>
      <c r="P4866" s="838"/>
      <c r="Q4866" s="838"/>
      <c r="R4866" s="838"/>
      <c r="S4866" s="838"/>
      <c r="U4866" s="371"/>
    </row>
    <row r="4867" spans="12:21" s="292" customFormat="1" x14ac:dyDescent="0.2">
      <c r="L4867" s="279"/>
      <c r="M4867" s="279"/>
      <c r="N4867" s="279"/>
      <c r="O4867" s="279"/>
      <c r="P4867" s="838"/>
      <c r="Q4867" s="838"/>
      <c r="R4867" s="838"/>
      <c r="S4867" s="838"/>
      <c r="U4867" s="371"/>
    </row>
    <row r="4868" spans="12:21" s="292" customFormat="1" x14ac:dyDescent="0.2">
      <c r="L4868" s="279"/>
      <c r="M4868" s="279"/>
      <c r="N4868" s="279"/>
      <c r="O4868" s="279"/>
      <c r="P4868" s="838"/>
      <c r="Q4868" s="838"/>
      <c r="R4868" s="838"/>
      <c r="S4868" s="838"/>
      <c r="U4868" s="371"/>
    </row>
    <row r="4869" spans="12:21" s="292" customFormat="1" x14ac:dyDescent="0.2">
      <c r="L4869" s="279"/>
      <c r="M4869" s="279"/>
      <c r="N4869" s="279"/>
      <c r="O4869" s="279"/>
      <c r="P4869" s="838"/>
      <c r="Q4869" s="838"/>
      <c r="R4869" s="838"/>
      <c r="S4869" s="838"/>
      <c r="U4869" s="371"/>
    </row>
    <row r="4870" spans="12:21" s="292" customFormat="1" x14ac:dyDescent="0.2">
      <c r="L4870" s="279"/>
      <c r="M4870" s="279"/>
      <c r="N4870" s="279"/>
      <c r="O4870" s="279"/>
      <c r="P4870" s="838"/>
      <c r="Q4870" s="838"/>
      <c r="R4870" s="838"/>
      <c r="S4870" s="838"/>
      <c r="U4870" s="371"/>
    </row>
    <row r="4871" spans="12:21" s="292" customFormat="1" x14ac:dyDescent="0.2">
      <c r="L4871" s="279"/>
      <c r="M4871" s="279"/>
      <c r="N4871" s="279"/>
      <c r="O4871" s="279"/>
      <c r="P4871" s="838"/>
      <c r="Q4871" s="838"/>
      <c r="R4871" s="838"/>
      <c r="S4871" s="838"/>
      <c r="U4871" s="371"/>
    </row>
    <row r="4872" spans="12:21" s="292" customFormat="1" x14ac:dyDescent="0.2">
      <c r="L4872" s="279"/>
      <c r="M4872" s="279"/>
      <c r="N4872" s="279"/>
      <c r="O4872" s="279"/>
      <c r="P4872" s="838"/>
      <c r="Q4872" s="838"/>
      <c r="R4872" s="838"/>
      <c r="S4872" s="838"/>
      <c r="U4872" s="371"/>
    </row>
    <row r="4873" spans="12:21" s="292" customFormat="1" x14ac:dyDescent="0.2">
      <c r="L4873" s="279"/>
      <c r="M4873" s="279"/>
      <c r="N4873" s="279"/>
      <c r="O4873" s="279"/>
      <c r="P4873" s="838"/>
      <c r="Q4873" s="838"/>
      <c r="R4873" s="838"/>
      <c r="S4873" s="838"/>
      <c r="U4873" s="371"/>
    </row>
    <row r="4874" spans="12:21" s="292" customFormat="1" x14ac:dyDescent="0.2">
      <c r="L4874" s="279"/>
      <c r="M4874" s="279"/>
      <c r="N4874" s="279"/>
      <c r="O4874" s="279"/>
      <c r="P4874" s="838"/>
      <c r="Q4874" s="838"/>
      <c r="R4874" s="838"/>
      <c r="S4874" s="838"/>
      <c r="U4874" s="371"/>
    </row>
    <row r="4875" spans="12:21" s="292" customFormat="1" x14ac:dyDescent="0.2">
      <c r="L4875" s="279"/>
      <c r="M4875" s="279"/>
      <c r="N4875" s="279"/>
      <c r="O4875" s="279"/>
      <c r="P4875" s="838"/>
      <c r="Q4875" s="838"/>
      <c r="R4875" s="838"/>
      <c r="S4875" s="838"/>
      <c r="U4875" s="371"/>
    </row>
    <row r="4876" spans="12:21" s="292" customFormat="1" x14ac:dyDescent="0.2">
      <c r="L4876" s="279"/>
      <c r="M4876" s="279"/>
      <c r="N4876" s="279"/>
      <c r="O4876" s="279"/>
      <c r="P4876" s="838"/>
      <c r="Q4876" s="838"/>
      <c r="R4876" s="838"/>
      <c r="S4876" s="838"/>
      <c r="U4876" s="371"/>
    </row>
    <row r="4877" spans="12:21" s="292" customFormat="1" x14ac:dyDescent="0.2">
      <c r="L4877" s="279"/>
      <c r="M4877" s="279"/>
      <c r="N4877" s="279"/>
      <c r="O4877" s="279"/>
      <c r="P4877" s="838"/>
      <c r="Q4877" s="838"/>
      <c r="R4877" s="838"/>
      <c r="S4877" s="838"/>
      <c r="U4877" s="371"/>
    </row>
    <row r="4878" spans="12:21" s="292" customFormat="1" x14ac:dyDescent="0.2">
      <c r="L4878" s="279"/>
      <c r="M4878" s="279"/>
      <c r="N4878" s="279"/>
      <c r="O4878" s="279"/>
      <c r="P4878" s="838"/>
      <c r="Q4878" s="838"/>
      <c r="R4878" s="838"/>
      <c r="S4878" s="838"/>
      <c r="U4878" s="371"/>
    </row>
    <row r="4879" spans="12:21" s="292" customFormat="1" x14ac:dyDescent="0.2">
      <c r="L4879" s="279"/>
      <c r="M4879" s="279"/>
      <c r="N4879" s="279"/>
      <c r="O4879" s="279"/>
      <c r="P4879" s="838"/>
      <c r="Q4879" s="838"/>
      <c r="R4879" s="838"/>
      <c r="S4879" s="838"/>
      <c r="U4879" s="371"/>
    </row>
    <row r="4880" spans="12:21" s="292" customFormat="1" x14ac:dyDescent="0.2">
      <c r="L4880" s="279"/>
      <c r="M4880" s="279"/>
      <c r="N4880" s="279"/>
      <c r="O4880" s="279"/>
      <c r="P4880" s="838"/>
      <c r="Q4880" s="838"/>
      <c r="R4880" s="838"/>
      <c r="S4880" s="838"/>
      <c r="U4880" s="371"/>
    </row>
    <row r="4881" spans="12:21" s="292" customFormat="1" x14ac:dyDescent="0.2">
      <c r="L4881" s="279"/>
      <c r="M4881" s="279"/>
      <c r="N4881" s="279"/>
      <c r="O4881" s="279"/>
      <c r="P4881" s="838"/>
      <c r="Q4881" s="838"/>
      <c r="R4881" s="838"/>
      <c r="S4881" s="838"/>
      <c r="U4881" s="371"/>
    </row>
    <row r="4882" spans="12:21" s="292" customFormat="1" x14ac:dyDescent="0.2">
      <c r="L4882" s="279"/>
      <c r="M4882" s="279"/>
      <c r="N4882" s="279"/>
      <c r="O4882" s="279"/>
      <c r="P4882" s="838"/>
      <c r="Q4882" s="838"/>
      <c r="R4882" s="838"/>
      <c r="S4882" s="838"/>
      <c r="U4882" s="371"/>
    </row>
    <row r="4883" spans="12:21" s="292" customFormat="1" x14ac:dyDescent="0.2">
      <c r="L4883" s="279"/>
      <c r="M4883" s="279"/>
      <c r="N4883" s="279"/>
      <c r="O4883" s="279"/>
      <c r="P4883" s="838"/>
      <c r="Q4883" s="838"/>
      <c r="R4883" s="838"/>
      <c r="S4883" s="838"/>
      <c r="U4883" s="371"/>
    </row>
    <row r="4884" spans="12:21" s="292" customFormat="1" x14ac:dyDescent="0.2">
      <c r="L4884" s="279"/>
      <c r="M4884" s="279"/>
      <c r="N4884" s="279"/>
      <c r="O4884" s="279"/>
      <c r="P4884" s="838"/>
      <c r="Q4884" s="838"/>
      <c r="R4884" s="838"/>
      <c r="S4884" s="838"/>
      <c r="U4884" s="371"/>
    </row>
    <row r="4885" spans="12:21" s="292" customFormat="1" x14ac:dyDescent="0.2">
      <c r="L4885" s="279"/>
      <c r="M4885" s="279"/>
      <c r="N4885" s="279"/>
      <c r="O4885" s="279"/>
      <c r="P4885" s="838"/>
      <c r="Q4885" s="838"/>
      <c r="R4885" s="838"/>
      <c r="S4885" s="838"/>
      <c r="U4885" s="371"/>
    </row>
    <row r="4886" spans="12:21" s="292" customFormat="1" x14ac:dyDescent="0.2">
      <c r="L4886" s="279"/>
      <c r="M4886" s="279"/>
      <c r="N4886" s="279"/>
      <c r="O4886" s="279"/>
      <c r="P4886" s="838"/>
      <c r="Q4886" s="838"/>
      <c r="R4886" s="838"/>
      <c r="S4886" s="838"/>
      <c r="U4886" s="371"/>
    </row>
    <row r="4887" spans="12:21" s="292" customFormat="1" x14ac:dyDescent="0.2">
      <c r="L4887" s="279"/>
      <c r="M4887" s="279"/>
      <c r="N4887" s="279"/>
      <c r="O4887" s="279"/>
      <c r="P4887" s="838"/>
      <c r="Q4887" s="838"/>
      <c r="R4887" s="838"/>
      <c r="S4887" s="838"/>
      <c r="U4887" s="371"/>
    </row>
    <row r="4888" spans="12:21" s="292" customFormat="1" x14ac:dyDescent="0.2">
      <c r="L4888" s="279"/>
      <c r="M4888" s="279"/>
      <c r="N4888" s="279"/>
      <c r="O4888" s="279"/>
      <c r="P4888" s="838"/>
      <c r="Q4888" s="838"/>
      <c r="R4888" s="838"/>
      <c r="S4888" s="838"/>
      <c r="U4888" s="371"/>
    </row>
    <row r="4889" spans="12:21" s="292" customFormat="1" x14ac:dyDescent="0.2">
      <c r="L4889" s="279"/>
      <c r="M4889" s="279"/>
      <c r="N4889" s="279"/>
      <c r="O4889" s="279"/>
      <c r="P4889" s="838"/>
      <c r="Q4889" s="838"/>
      <c r="R4889" s="838"/>
      <c r="S4889" s="838"/>
      <c r="U4889" s="371"/>
    </row>
    <row r="4890" spans="12:21" s="292" customFormat="1" x14ac:dyDescent="0.2">
      <c r="L4890" s="279"/>
      <c r="M4890" s="279"/>
      <c r="N4890" s="279"/>
      <c r="O4890" s="279"/>
      <c r="P4890" s="838"/>
      <c r="Q4890" s="838"/>
      <c r="R4890" s="838"/>
      <c r="S4890" s="838"/>
      <c r="U4890" s="371"/>
    </row>
    <row r="4891" spans="12:21" s="292" customFormat="1" x14ac:dyDescent="0.2">
      <c r="L4891" s="279"/>
      <c r="M4891" s="279"/>
      <c r="N4891" s="279"/>
      <c r="O4891" s="279"/>
      <c r="P4891" s="838"/>
      <c r="Q4891" s="838"/>
      <c r="R4891" s="838"/>
      <c r="S4891" s="838"/>
      <c r="U4891" s="371"/>
    </row>
    <row r="4892" spans="12:21" s="292" customFormat="1" x14ac:dyDescent="0.2">
      <c r="L4892" s="279"/>
      <c r="M4892" s="279"/>
      <c r="N4892" s="279"/>
      <c r="O4892" s="279"/>
      <c r="P4892" s="838"/>
      <c r="Q4892" s="838"/>
      <c r="R4892" s="838"/>
      <c r="S4892" s="838"/>
      <c r="U4892" s="371"/>
    </row>
    <row r="4893" spans="12:21" s="292" customFormat="1" x14ac:dyDescent="0.2">
      <c r="L4893" s="279"/>
      <c r="M4893" s="279"/>
      <c r="N4893" s="279"/>
      <c r="O4893" s="279"/>
      <c r="P4893" s="838"/>
      <c r="Q4893" s="838"/>
      <c r="R4893" s="838"/>
      <c r="S4893" s="838"/>
      <c r="U4893" s="371"/>
    </row>
    <row r="4894" spans="12:21" s="292" customFormat="1" x14ac:dyDescent="0.2">
      <c r="L4894" s="279"/>
      <c r="M4894" s="279"/>
      <c r="N4894" s="279"/>
      <c r="O4894" s="279"/>
      <c r="P4894" s="838"/>
      <c r="Q4894" s="838"/>
      <c r="R4894" s="838"/>
      <c r="S4894" s="838"/>
      <c r="U4894" s="371"/>
    </row>
    <row r="4895" spans="12:21" s="292" customFormat="1" x14ac:dyDescent="0.2">
      <c r="L4895" s="279"/>
      <c r="M4895" s="279"/>
      <c r="N4895" s="279"/>
      <c r="O4895" s="279"/>
      <c r="P4895" s="838"/>
      <c r="Q4895" s="838"/>
      <c r="R4895" s="838"/>
      <c r="S4895" s="838"/>
      <c r="U4895" s="371"/>
    </row>
    <row r="4896" spans="12:21" s="292" customFormat="1" x14ac:dyDescent="0.2">
      <c r="L4896" s="279"/>
      <c r="M4896" s="279"/>
      <c r="N4896" s="279"/>
      <c r="O4896" s="279"/>
      <c r="P4896" s="838"/>
      <c r="Q4896" s="838"/>
      <c r="R4896" s="838"/>
      <c r="S4896" s="838"/>
      <c r="U4896" s="371"/>
    </row>
    <row r="4897" spans="12:21" s="292" customFormat="1" x14ac:dyDescent="0.2">
      <c r="L4897" s="279"/>
      <c r="M4897" s="279"/>
      <c r="N4897" s="279"/>
      <c r="O4897" s="279"/>
      <c r="P4897" s="838"/>
      <c r="Q4897" s="838"/>
      <c r="R4897" s="838"/>
      <c r="S4897" s="838"/>
      <c r="U4897" s="371"/>
    </row>
    <row r="4898" spans="12:21" s="292" customFormat="1" x14ac:dyDescent="0.2">
      <c r="L4898" s="279"/>
      <c r="M4898" s="279"/>
      <c r="N4898" s="279"/>
      <c r="O4898" s="279"/>
      <c r="P4898" s="838"/>
      <c r="Q4898" s="838"/>
      <c r="R4898" s="838"/>
      <c r="S4898" s="838"/>
      <c r="U4898" s="371"/>
    </row>
    <row r="4899" spans="12:21" s="292" customFormat="1" x14ac:dyDescent="0.2">
      <c r="L4899" s="279"/>
      <c r="M4899" s="279"/>
      <c r="N4899" s="279"/>
      <c r="O4899" s="279"/>
      <c r="P4899" s="838"/>
      <c r="Q4899" s="838"/>
      <c r="R4899" s="838"/>
      <c r="S4899" s="838"/>
      <c r="U4899" s="371"/>
    </row>
    <row r="4900" spans="12:21" s="292" customFormat="1" x14ac:dyDescent="0.2">
      <c r="L4900" s="279"/>
      <c r="M4900" s="279"/>
      <c r="N4900" s="279"/>
      <c r="O4900" s="279"/>
      <c r="P4900" s="838"/>
      <c r="Q4900" s="838"/>
      <c r="R4900" s="838"/>
      <c r="S4900" s="838"/>
      <c r="U4900" s="371"/>
    </row>
    <row r="4901" spans="12:21" s="292" customFormat="1" x14ac:dyDescent="0.2">
      <c r="L4901" s="279"/>
      <c r="M4901" s="279"/>
      <c r="N4901" s="279"/>
      <c r="O4901" s="279"/>
      <c r="P4901" s="838"/>
      <c r="Q4901" s="838"/>
      <c r="R4901" s="838"/>
      <c r="S4901" s="838"/>
      <c r="U4901" s="371"/>
    </row>
    <row r="4902" spans="12:21" s="292" customFormat="1" x14ac:dyDescent="0.2">
      <c r="L4902" s="279"/>
      <c r="M4902" s="279"/>
      <c r="N4902" s="279"/>
      <c r="O4902" s="279"/>
      <c r="P4902" s="838"/>
      <c r="Q4902" s="838"/>
      <c r="R4902" s="838"/>
      <c r="S4902" s="838"/>
      <c r="U4902" s="371"/>
    </row>
    <row r="4903" spans="12:21" s="292" customFormat="1" x14ac:dyDescent="0.2">
      <c r="L4903" s="279"/>
      <c r="M4903" s="279"/>
      <c r="N4903" s="279"/>
      <c r="O4903" s="279"/>
      <c r="P4903" s="838"/>
      <c r="Q4903" s="838"/>
      <c r="R4903" s="838"/>
      <c r="S4903" s="838"/>
      <c r="U4903" s="371"/>
    </row>
    <row r="4904" spans="12:21" s="292" customFormat="1" x14ac:dyDescent="0.2">
      <c r="L4904" s="279"/>
      <c r="M4904" s="279"/>
      <c r="N4904" s="279"/>
      <c r="O4904" s="279"/>
      <c r="P4904" s="838"/>
      <c r="Q4904" s="838"/>
      <c r="R4904" s="838"/>
      <c r="S4904" s="838"/>
      <c r="U4904" s="371"/>
    </row>
    <row r="4905" spans="12:21" s="292" customFormat="1" x14ac:dyDescent="0.2">
      <c r="L4905" s="279"/>
      <c r="M4905" s="279"/>
      <c r="N4905" s="279"/>
      <c r="O4905" s="279"/>
      <c r="P4905" s="838"/>
      <c r="Q4905" s="838"/>
      <c r="R4905" s="838"/>
      <c r="S4905" s="838"/>
      <c r="U4905" s="371"/>
    </row>
    <row r="4906" spans="12:21" s="292" customFormat="1" x14ac:dyDescent="0.2">
      <c r="L4906" s="279"/>
      <c r="M4906" s="279"/>
      <c r="N4906" s="279"/>
      <c r="O4906" s="279"/>
      <c r="P4906" s="838"/>
      <c r="Q4906" s="838"/>
      <c r="R4906" s="838"/>
      <c r="S4906" s="838"/>
      <c r="U4906" s="371"/>
    </row>
    <row r="4907" spans="12:21" s="292" customFormat="1" x14ac:dyDescent="0.2">
      <c r="L4907" s="279"/>
      <c r="M4907" s="279"/>
      <c r="N4907" s="279"/>
      <c r="O4907" s="279"/>
      <c r="P4907" s="838"/>
      <c r="Q4907" s="838"/>
      <c r="R4907" s="838"/>
      <c r="S4907" s="838"/>
      <c r="U4907" s="371"/>
    </row>
    <row r="4908" spans="12:21" s="292" customFormat="1" x14ac:dyDescent="0.2">
      <c r="L4908" s="279"/>
      <c r="M4908" s="279"/>
      <c r="N4908" s="279"/>
      <c r="O4908" s="279"/>
      <c r="P4908" s="838"/>
      <c r="Q4908" s="838"/>
      <c r="R4908" s="838"/>
      <c r="S4908" s="838"/>
      <c r="U4908" s="371"/>
    </row>
    <row r="4909" spans="12:21" s="292" customFormat="1" x14ac:dyDescent="0.2">
      <c r="L4909" s="279"/>
      <c r="M4909" s="279"/>
      <c r="N4909" s="279"/>
      <c r="O4909" s="279"/>
      <c r="P4909" s="838"/>
      <c r="Q4909" s="838"/>
      <c r="R4909" s="838"/>
      <c r="S4909" s="838"/>
      <c r="U4909" s="371"/>
    </row>
    <row r="4910" spans="12:21" s="292" customFormat="1" x14ac:dyDescent="0.2">
      <c r="L4910" s="279"/>
      <c r="M4910" s="279"/>
      <c r="N4910" s="279"/>
      <c r="O4910" s="279"/>
      <c r="P4910" s="838"/>
      <c r="Q4910" s="838"/>
      <c r="R4910" s="838"/>
      <c r="S4910" s="838"/>
      <c r="U4910" s="371"/>
    </row>
    <row r="4911" spans="12:21" s="292" customFormat="1" x14ac:dyDescent="0.2">
      <c r="L4911" s="279"/>
      <c r="M4911" s="279"/>
      <c r="N4911" s="279"/>
      <c r="O4911" s="279"/>
      <c r="P4911" s="838"/>
      <c r="Q4911" s="838"/>
      <c r="R4911" s="838"/>
      <c r="S4911" s="838"/>
      <c r="U4911" s="371"/>
    </row>
    <row r="4912" spans="12:21" s="292" customFormat="1" x14ac:dyDescent="0.2">
      <c r="L4912" s="279"/>
      <c r="M4912" s="279"/>
      <c r="N4912" s="279"/>
      <c r="O4912" s="279"/>
      <c r="P4912" s="838"/>
      <c r="Q4912" s="838"/>
      <c r="R4912" s="838"/>
      <c r="S4912" s="838"/>
      <c r="U4912" s="371"/>
    </row>
    <row r="4913" spans="12:21" s="292" customFormat="1" x14ac:dyDescent="0.2">
      <c r="L4913" s="279"/>
      <c r="M4913" s="279"/>
      <c r="N4913" s="279"/>
      <c r="O4913" s="279"/>
      <c r="P4913" s="838"/>
      <c r="Q4913" s="838"/>
      <c r="R4913" s="838"/>
      <c r="S4913" s="838"/>
      <c r="U4913" s="371"/>
    </row>
    <row r="4914" spans="12:21" s="292" customFormat="1" x14ac:dyDescent="0.2">
      <c r="L4914" s="279"/>
      <c r="M4914" s="279"/>
      <c r="N4914" s="279"/>
      <c r="O4914" s="279"/>
      <c r="P4914" s="838"/>
      <c r="Q4914" s="838"/>
      <c r="R4914" s="838"/>
      <c r="S4914" s="838"/>
      <c r="U4914" s="371"/>
    </row>
    <row r="4915" spans="12:21" s="292" customFormat="1" x14ac:dyDescent="0.2">
      <c r="L4915" s="279"/>
      <c r="M4915" s="279"/>
      <c r="N4915" s="279"/>
      <c r="O4915" s="279"/>
      <c r="P4915" s="838"/>
      <c r="Q4915" s="838"/>
      <c r="R4915" s="838"/>
      <c r="S4915" s="838"/>
      <c r="U4915" s="371"/>
    </row>
    <row r="4916" spans="12:21" s="292" customFormat="1" x14ac:dyDescent="0.2">
      <c r="L4916" s="279"/>
      <c r="M4916" s="279"/>
      <c r="N4916" s="279"/>
      <c r="O4916" s="279"/>
      <c r="P4916" s="838"/>
      <c r="Q4916" s="838"/>
      <c r="R4916" s="838"/>
      <c r="S4916" s="838"/>
      <c r="U4916" s="371"/>
    </row>
    <row r="4917" spans="12:21" s="292" customFormat="1" x14ac:dyDescent="0.2">
      <c r="L4917" s="279"/>
      <c r="M4917" s="279"/>
      <c r="N4917" s="279"/>
      <c r="O4917" s="279"/>
      <c r="P4917" s="838"/>
      <c r="Q4917" s="838"/>
      <c r="R4917" s="838"/>
      <c r="S4917" s="838"/>
      <c r="U4917" s="371"/>
    </row>
    <row r="4918" spans="12:21" s="292" customFormat="1" x14ac:dyDescent="0.2">
      <c r="L4918" s="279"/>
      <c r="M4918" s="279"/>
      <c r="N4918" s="279"/>
      <c r="O4918" s="279"/>
      <c r="P4918" s="838"/>
      <c r="Q4918" s="838"/>
      <c r="R4918" s="838"/>
      <c r="S4918" s="838"/>
      <c r="U4918" s="371"/>
    </row>
    <row r="4919" spans="12:21" s="292" customFormat="1" x14ac:dyDescent="0.2">
      <c r="L4919" s="279"/>
      <c r="M4919" s="279"/>
      <c r="N4919" s="279"/>
      <c r="O4919" s="279"/>
      <c r="P4919" s="838"/>
      <c r="Q4919" s="838"/>
      <c r="R4919" s="838"/>
      <c r="S4919" s="838"/>
      <c r="U4919" s="371"/>
    </row>
    <row r="4920" spans="12:21" s="292" customFormat="1" x14ac:dyDescent="0.2">
      <c r="L4920" s="279"/>
      <c r="M4920" s="279"/>
      <c r="N4920" s="279"/>
      <c r="O4920" s="279"/>
      <c r="P4920" s="838"/>
      <c r="Q4920" s="838"/>
      <c r="R4920" s="838"/>
      <c r="S4920" s="838"/>
      <c r="U4920" s="371"/>
    </row>
    <row r="4921" spans="12:21" s="292" customFormat="1" x14ac:dyDescent="0.2">
      <c r="L4921" s="279"/>
      <c r="M4921" s="279"/>
      <c r="N4921" s="279"/>
      <c r="O4921" s="279"/>
      <c r="P4921" s="838"/>
      <c r="Q4921" s="838"/>
      <c r="R4921" s="838"/>
      <c r="S4921" s="838"/>
      <c r="U4921" s="371"/>
    </row>
    <row r="4922" spans="12:21" s="292" customFormat="1" x14ac:dyDescent="0.2">
      <c r="L4922" s="279"/>
      <c r="M4922" s="279"/>
      <c r="N4922" s="279"/>
      <c r="O4922" s="279"/>
      <c r="P4922" s="838"/>
      <c r="Q4922" s="838"/>
      <c r="R4922" s="838"/>
      <c r="S4922" s="838"/>
      <c r="U4922" s="371"/>
    </row>
    <row r="4923" spans="12:21" s="292" customFormat="1" x14ac:dyDescent="0.2">
      <c r="L4923" s="279"/>
      <c r="M4923" s="279"/>
      <c r="N4923" s="279"/>
      <c r="O4923" s="279"/>
      <c r="P4923" s="838"/>
      <c r="Q4923" s="838"/>
      <c r="R4923" s="838"/>
      <c r="S4923" s="838"/>
      <c r="U4923" s="371"/>
    </row>
    <row r="4924" spans="12:21" s="292" customFormat="1" x14ac:dyDescent="0.2">
      <c r="L4924" s="279"/>
      <c r="M4924" s="279"/>
      <c r="N4924" s="279"/>
      <c r="O4924" s="279"/>
      <c r="P4924" s="838"/>
      <c r="Q4924" s="838"/>
      <c r="R4924" s="838"/>
      <c r="S4924" s="838"/>
      <c r="U4924" s="371"/>
    </row>
    <row r="4925" spans="12:21" s="292" customFormat="1" x14ac:dyDescent="0.2">
      <c r="L4925" s="279"/>
      <c r="M4925" s="279"/>
      <c r="N4925" s="279"/>
      <c r="O4925" s="279"/>
      <c r="P4925" s="838"/>
      <c r="Q4925" s="838"/>
      <c r="R4925" s="838"/>
      <c r="S4925" s="838"/>
      <c r="U4925" s="371"/>
    </row>
    <row r="4926" spans="12:21" s="292" customFormat="1" x14ac:dyDescent="0.2">
      <c r="L4926" s="279"/>
      <c r="M4926" s="279"/>
      <c r="N4926" s="279"/>
      <c r="O4926" s="279"/>
      <c r="P4926" s="838"/>
      <c r="Q4926" s="838"/>
      <c r="R4926" s="838"/>
      <c r="S4926" s="838"/>
      <c r="U4926" s="371"/>
    </row>
    <row r="4927" spans="12:21" s="292" customFormat="1" x14ac:dyDescent="0.2">
      <c r="L4927" s="279"/>
      <c r="M4927" s="279"/>
      <c r="N4927" s="279"/>
      <c r="O4927" s="279"/>
      <c r="P4927" s="838"/>
      <c r="Q4927" s="838"/>
      <c r="R4927" s="838"/>
      <c r="S4927" s="838"/>
      <c r="U4927" s="371"/>
    </row>
    <row r="4928" spans="12:21" s="292" customFormat="1" x14ac:dyDescent="0.2">
      <c r="L4928" s="279"/>
      <c r="M4928" s="279"/>
      <c r="N4928" s="279"/>
      <c r="O4928" s="279"/>
      <c r="P4928" s="838"/>
      <c r="Q4928" s="838"/>
      <c r="R4928" s="838"/>
      <c r="S4928" s="838"/>
      <c r="U4928" s="371"/>
    </row>
    <row r="4929" spans="12:21" s="292" customFormat="1" x14ac:dyDescent="0.2">
      <c r="L4929" s="279"/>
      <c r="M4929" s="279"/>
      <c r="N4929" s="279"/>
      <c r="O4929" s="279"/>
      <c r="P4929" s="838"/>
      <c r="Q4929" s="838"/>
      <c r="R4929" s="838"/>
      <c r="S4929" s="838"/>
      <c r="U4929" s="371"/>
    </row>
    <row r="4930" spans="12:21" s="292" customFormat="1" x14ac:dyDescent="0.2">
      <c r="L4930" s="279"/>
      <c r="M4930" s="279"/>
      <c r="N4930" s="279"/>
      <c r="O4930" s="279"/>
      <c r="P4930" s="838"/>
      <c r="Q4930" s="838"/>
      <c r="R4930" s="838"/>
      <c r="S4930" s="838"/>
      <c r="U4930" s="371"/>
    </row>
    <row r="4931" spans="12:21" s="292" customFormat="1" x14ac:dyDescent="0.2">
      <c r="L4931" s="279"/>
      <c r="M4931" s="279"/>
      <c r="N4931" s="279"/>
      <c r="O4931" s="279"/>
      <c r="P4931" s="838"/>
      <c r="Q4931" s="838"/>
      <c r="R4931" s="838"/>
      <c r="S4931" s="838"/>
      <c r="U4931" s="371"/>
    </row>
    <row r="4932" spans="12:21" s="292" customFormat="1" x14ac:dyDescent="0.2">
      <c r="L4932" s="279"/>
      <c r="M4932" s="279"/>
      <c r="N4932" s="279"/>
      <c r="O4932" s="279"/>
      <c r="P4932" s="838"/>
      <c r="Q4932" s="838"/>
      <c r="R4932" s="838"/>
      <c r="S4932" s="838"/>
      <c r="U4932" s="371"/>
    </row>
    <row r="4933" spans="12:21" s="292" customFormat="1" x14ac:dyDescent="0.2">
      <c r="L4933" s="279"/>
      <c r="M4933" s="279"/>
      <c r="N4933" s="279"/>
      <c r="O4933" s="279"/>
      <c r="P4933" s="838"/>
      <c r="Q4933" s="838"/>
      <c r="R4933" s="838"/>
      <c r="S4933" s="838"/>
      <c r="U4933" s="371"/>
    </row>
    <row r="4934" spans="12:21" s="292" customFormat="1" x14ac:dyDescent="0.2">
      <c r="L4934" s="279"/>
      <c r="M4934" s="279"/>
      <c r="N4934" s="279"/>
      <c r="O4934" s="279"/>
      <c r="P4934" s="838"/>
      <c r="Q4934" s="838"/>
      <c r="R4934" s="838"/>
      <c r="S4934" s="838"/>
      <c r="U4934" s="371"/>
    </row>
    <row r="4935" spans="12:21" s="292" customFormat="1" x14ac:dyDescent="0.2">
      <c r="L4935" s="279"/>
      <c r="M4935" s="279"/>
      <c r="N4935" s="279"/>
      <c r="O4935" s="279"/>
      <c r="P4935" s="838"/>
      <c r="Q4935" s="838"/>
      <c r="R4935" s="838"/>
      <c r="S4935" s="838"/>
      <c r="U4935" s="371"/>
    </row>
    <row r="4936" spans="12:21" s="292" customFormat="1" x14ac:dyDescent="0.2">
      <c r="L4936" s="279"/>
      <c r="M4936" s="279"/>
      <c r="N4936" s="279"/>
      <c r="O4936" s="279"/>
      <c r="P4936" s="838"/>
      <c r="Q4936" s="838"/>
      <c r="R4936" s="838"/>
      <c r="S4936" s="838"/>
      <c r="U4936" s="371"/>
    </row>
    <row r="4937" spans="12:21" s="292" customFormat="1" x14ac:dyDescent="0.2">
      <c r="L4937" s="279"/>
      <c r="M4937" s="279"/>
      <c r="N4937" s="279"/>
      <c r="O4937" s="279"/>
      <c r="P4937" s="838"/>
      <c r="Q4937" s="838"/>
      <c r="R4937" s="838"/>
      <c r="S4937" s="838"/>
      <c r="U4937" s="371"/>
    </row>
    <row r="4938" spans="12:21" s="292" customFormat="1" x14ac:dyDescent="0.2">
      <c r="L4938" s="279"/>
      <c r="M4938" s="279"/>
      <c r="N4938" s="279"/>
      <c r="O4938" s="279"/>
      <c r="P4938" s="838"/>
      <c r="Q4938" s="838"/>
      <c r="R4938" s="838"/>
      <c r="S4938" s="838"/>
      <c r="U4938" s="371"/>
    </row>
    <row r="4939" spans="12:21" s="292" customFormat="1" x14ac:dyDescent="0.2">
      <c r="L4939" s="279"/>
      <c r="M4939" s="279"/>
      <c r="N4939" s="279"/>
      <c r="O4939" s="279"/>
      <c r="P4939" s="838"/>
      <c r="Q4939" s="838"/>
      <c r="R4939" s="838"/>
      <c r="S4939" s="838"/>
      <c r="U4939" s="371"/>
    </row>
    <row r="4940" spans="12:21" s="292" customFormat="1" x14ac:dyDescent="0.2">
      <c r="L4940" s="279"/>
      <c r="M4940" s="279"/>
      <c r="N4940" s="279"/>
      <c r="O4940" s="279"/>
      <c r="P4940" s="838"/>
      <c r="Q4940" s="838"/>
      <c r="R4940" s="838"/>
      <c r="S4940" s="838"/>
      <c r="U4940" s="371"/>
    </row>
    <row r="4941" spans="12:21" s="292" customFormat="1" x14ac:dyDescent="0.2">
      <c r="L4941" s="279"/>
      <c r="M4941" s="279"/>
      <c r="N4941" s="279"/>
      <c r="O4941" s="279"/>
      <c r="P4941" s="838"/>
      <c r="Q4941" s="838"/>
      <c r="R4941" s="838"/>
      <c r="S4941" s="838"/>
      <c r="U4941" s="371"/>
    </row>
    <row r="4942" spans="12:21" s="292" customFormat="1" x14ac:dyDescent="0.2">
      <c r="L4942" s="279"/>
      <c r="M4942" s="279"/>
      <c r="N4942" s="279"/>
      <c r="O4942" s="279"/>
      <c r="P4942" s="838"/>
      <c r="Q4942" s="838"/>
      <c r="R4942" s="838"/>
      <c r="S4942" s="838"/>
      <c r="U4942" s="371"/>
    </row>
    <row r="4943" spans="12:21" s="292" customFormat="1" x14ac:dyDescent="0.2">
      <c r="L4943" s="279"/>
      <c r="M4943" s="279"/>
      <c r="N4943" s="279"/>
      <c r="O4943" s="279"/>
      <c r="P4943" s="838"/>
      <c r="Q4943" s="838"/>
      <c r="R4943" s="838"/>
      <c r="S4943" s="838"/>
      <c r="U4943" s="371"/>
    </row>
    <row r="4944" spans="12:21" s="292" customFormat="1" x14ac:dyDescent="0.2">
      <c r="L4944" s="279"/>
      <c r="M4944" s="279"/>
      <c r="N4944" s="279"/>
      <c r="O4944" s="279"/>
      <c r="P4944" s="838"/>
      <c r="Q4944" s="838"/>
      <c r="R4944" s="838"/>
      <c r="S4944" s="838"/>
      <c r="U4944" s="371"/>
    </row>
    <row r="4945" spans="12:21" s="292" customFormat="1" x14ac:dyDescent="0.2">
      <c r="L4945" s="279"/>
      <c r="M4945" s="279"/>
      <c r="N4945" s="279"/>
      <c r="O4945" s="279"/>
      <c r="P4945" s="838"/>
      <c r="Q4945" s="838"/>
      <c r="R4945" s="838"/>
      <c r="S4945" s="838"/>
      <c r="U4945" s="371"/>
    </row>
    <row r="4946" spans="12:21" s="292" customFormat="1" x14ac:dyDescent="0.2">
      <c r="L4946" s="279"/>
      <c r="M4946" s="279"/>
      <c r="N4946" s="279"/>
      <c r="O4946" s="279"/>
      <c r="P4946" s="838"/>
      <c r="Q4946" s="838"/>
      <c r="R4946" s="838"/>
      <c r="S4946" s="838"/>
      <c r="U4946" s="371"/>
    </row>
    <row r="4947" spans="12:21" s="292" customFormat="1" x14ac:dyDescent="0.2">
      <c r="L4947" s="279"/>
      <c r="M4947" s="279"/>
      <c r="N4947" s="279"/>
      <c r="O4947" s="279"/>
      <c r="P4947" s="838"/>
      <c r="Q4947" s="838"/>
      <c r="R4947" s="838"/>
      <c r="S4947" s="838"/>
      <c r="U4947" s="371"/>
    </row>
    <row r="4948" spans="12:21" s="292" customFormat="1" x14ac:dyDescent="0.2">
      <c r="L4948" s="279"/>
      <c r="M4948" s="279"/>
      <c r="N4948" s="279"/>
      <c r="O4948" s="279"/>
      <c r="P4948" s="838"/>
      <c r="Q4948" s="838"/>
      <c r="R4948" s="838"/>
      <c r="S4948" s="838"/>
      <c r="U4948" s="371"/>
    </row>
    <row r="4949" spans="12:21" s="292" customFormat="1" x14ac:dyDescent="0.2">
      <c r="L4949" s="279"/>
      <c r="M4949" s="279"/>
      <c r="N4949" s="279"/>
      <c r="O4949" s="279"/>
      <c r="P4949" s="838"/>
      <c r="Q4949" s="838"/>
      <c r="R4949" s="838"/>
      <c r="S4949" s="838"/>
      <c r="U4949" s="371"/>
    </row>
    <row r="4950" spans="12:21" s="292" customFormat="1" x14ac:dyDescent="0.2">
      <c r="L4950" s="279"/>
      <c r="M4950" s="279"/>
      <c r="N4950" s="279"/>
      <c r="O4950" s="279"/>
      <c r="P4950" s="838"/>
      <c r="Q4950" s="838"/>
      <c r="R4950" s="838"/>
      <c r="S4950" s="838"/>
      <c r="U4950" s="371"/>
    </row>
    <row r="4951" spans="12:21" s="292" customFormat="1" x14ac:dyDescent="0.2">
      <c r="L4951" s="279"/>
      <c r="M4951" s="279"/>
      <c r="N4951" s="279"/>
      <c r="O4951" s="279"/>
      <c r="P4951" s="838"/>
      <c r="Q4951" s="838"/>
      <c r="R4951" s="838"/>
      <c r="S4951" s="838"/>
      <c r="U4951" s="371"/>
    </row>
    <row r="4952" spans="12:21" s="292" customFormat="1" x14ac:dyDescent="0.2">
      <c r="L4952" s="279"/>
      <c r="M4952" s="279"/>
      <c r="N4952" s="279"/>
      <c r="O4952" s="279"/>
      <c r="P4952" s="838"/>
      <c r="Q4952" s="838"/>
      <c r="R4952" s="838"/>
      <c r="S4952" s="838"/>
      <c r="U4952" s="371"/>
    </row>
    <row r="4953" spans="12:21" s="292" customFormat="1" x14ac:dyDescent="0.2">
      <c r="L4953" s="279"/>
      <c r="M4953" s="279"/>
      <c r="N4953" s="279"/>
      <c r="O4953" s="279"/>
      <c r="P4953" s="838"/>
      <c r="Q4953" s="838"/>
      <c r="R4953" s="838"/>
      <c r="S4953" s="838"/>
      <c r="U4953" s="371"/>
    </row>
    <row r="4954" spans="12:21" s="292" customFormat="1" x14ac:dyDescent="0.2">
      <c r="L4954" s="279"/>
      <c r="M4954" s="279"/>
      <c r="N4954" s="279"/>
      <c r="O4954" s="279"/>
      <c r="P4954" s="838"/>
      <c r="Q4954" s="838"/>
      <c r="R4954" s="838"/>
      <c r="S4954" s="838"/>
      <c r="U4954" s="371"/>
    </row>
    <row r="4955" spans="12:21" s="292" customFormat="1" x14ac:dyDescent="0.2">
      <c r="L4955" s="279"/>
      <c r="M4955" s="279"/>
      <c r="N4955" s="279"/>
      <c r="O4955" s="279"/>
      <c r="P4955" s="838"/>
      <c r="Q4955" s="838"/>
      <c r="R4955" s="838"/>
      <c r="S4955" s="838"/>
      <c r="U4955" s="371"/>
    </row>
    <row r="4956" spans="12:21" s="292" customFormat="1" x14ac:dyDescent="0.2">
      <c r="L4956" s="279"/>
      <c r="M4956" s="279"/>
      <c r="N4956" s="279"/>
      <c r="O4956" s="279"/>
      <c r="P4956" s="838"/>
      <c r="Q4956" s="838"/>
      <c r="R4956" s="838"/>
      <c r="S4956" s="838"/>
      <c r="U4956" s="371"/>
    </row>
    <row r="4957" spans="12:21" s="292" customFormat="1" x14ac:dyDescent="0.2">
      <c r="L4957" s="279"/>
      <c r="M4957" s="279"/>
      <c r="N4957" s="279"/>
      <c r="O4957" s="279"/>
      <c r="P4957" s="838"/>
      <c r="Q4957" s="838"/>
      <c r="R4957" s="838"/>
      <c r="S4957" s="838"/>
      <c r="U4957" s="371"/>
    </row>
    <row r="4958" spans="12:21" s="292" customFormat="1" x14ac:dyDescent="0.2">
      <c r="L4958" s="279"/>
      <c r="M4958" s="279"/>
      <c r="N4958" s="279"/>
      <c r="O4958" s="279"/>
      <c r="P4958" s="838"/>
      <c r="Q4958" s="838"/>
      <c r="R4958" s="838"/>
      <c r="S4958" s="838"/>
      <c r="U4958" s="371"/>
    </row>
    <row r="4959" spans="12:21" s="292" customFormat="1" x14ac:dyDescent="0.2">
      <c r="L4959" s="279"/>
      <c r="M4959" s="279"/>
      <c r="N4959" s="279"/>
      <c r="O4959" s="279"/>
      <c r="P4959" s="838"/>
      <c r="Q4959" s="838"/>
      <c r="R4959" s="838"/>
      <c r="S4959" s="838"/>
      <c r="U4959" s="371"/>
    </row>
    <row r="4960" spans="12:21" s="292" customFormat="1" x14ac:dyDescent="0.2">
      <c r="L4960" s="279"/>
      <c r="M4960" s="279"/>
      <c r="N4960" s="279"/>
      <c r="O4960" s="279"/>
      <c r="P4960" s="838"/>
      <c r="Q4960" s="838"/>
      <c r="R4960" s="838"/>
      <c r="S4960" s="838"/>
      <c r="U4960" s="371"/>
    </row>
    <row r="4961" spans="12:21" s="292" customFormat="1" x14ac:dyDescent="0.2">
      <c r="L4961" s="279"/>
      <c r="M4961" s="279"/>
      <c r="N4961" s="279"/>
      <c r="O4961" s="279"/>
      <c r="P4961" s="838"/>
      <c r="Q4961" s="838"/>
      <c r="R4961" s="838"/>
      <c r="S4961" s="838"/>
      <c r="U4961" s="371"/>
    </row>
    <row r="4962" spans="12:21" s="292" customFormat="1" x14ac:dyDescent="0.2">
      <c r="L4962" s="279"/>
      <c r="M4962" s="279"/>
      <c r="N4962" s="279"/>
      <c r="O4962" s="279"/>
      <c r="P4962" s="838"/>
      <c r="Q4962" s="838"/>
      <c r="R4962" s="838"/>
      <c r="S4962" s="838"/>
      <c r="U4962" s="371"/>
    </row>
    <row r="4963" spans="12:21" s="292" customFormat="1" x14ac:dyDescent="0.2">
      <c r="L4963" s="279"/>
      <c r="M4963" s="279"/>
      <c r="N4963" s="279"/>
      <c r="O4963" s="279"/>
      <c r="P4963" s="838"/>
      <c r="Q4963" s="838"/>
      <c r="R4963" s="838"/>
      <c r="S4963" s="838"/>
      <c r="U4963" s="371"/>
    </row>
    <row r="4964" spans="12:21" s="292" customFormat="1" x14ac:dyDescent="0.2">
      <c r="L4964" s="279"/>
      <c r="M4964" s="279"/>
      <c r="N4964" s="279"/>
      <c r="O4964" s="279"/>
      <c r="P4964" s="838"/>
      <c r="Q4964" s="838"/>
      <c r="R4964" s="838"/>
      <c r="S4964" s="838"/>
      <c r="U4964" s="371"/>
    </row>
    <row r="4965" spans="12:21" s="292" customFormat="1" x14ac:dyDescent="0.2">
      <c r="L4965" s="279"/>
      <c r="M4965" s="279"/>
      <c r="N4965" s="279"/>
      <c r="O4965" s="279"/>
      <c r="P4965" s="838"/>
      <c r="Q4965" s="838"/>
      <c r="R4965" s="838"/>
      <c r="S4965" s="838"/>
      <c r="U4965" s="371"/>
    </row>
    <row r="4966" spans="12:21" s="292" customFormat="1" x14ac:dyDescent="0.2">
      <c r="L4966" s="279"/>
      <c r="M4966" s="279"/>
      <c r="N4966" s="279"/>
      <c r="O4966" s="279"/>
      <c r="P4966" s="838"/>
      <c r="Q4966" s="838"/>
      <c r="R4966" s="838"/>
      <c r="S4966" s="838"/>
      <c r="U4966" s="371"/>
    </row>
    <row r="4967" spans="12:21" s="292" customFormat="1" x14ac:dyDescent="0.2">
      <c r="L4967" s="279"/>
      <c r="M4967" s="279"/>
      <c r="N4967" s="279"/>
      <c r="O4967" s="279"/>
      <c r="P4967" s="838"/>
      <c r="Q4967" s="838"/>
      <c r="R4967" s="838"/>
      <c r="S4967" s="838"/>
      <c r="U4967" s="371"/>
    </row>
    <row r="4968" spans="12:21" s="292" customFormat="1" x14ac:dyDescent="0.2">
      <c r="L4968" s="279"/>
      <c r="M4968" s="279"/>
      <c r="N4968" s="279"/>
      <c r="O4968" s="279"/>
      <c r="P4968" s="838"/>
      <c r="Q4968" s="838"/>
      <c r="R4968" s="838"/>
      <c r="S4968" s="838"/>
      <c r="U4968" s="371"/>
    </row>
    <row r="4969" spans="12:21" s="292" customFormat="1" x14ac:dyDescent="0.2">
      <c r="L4969" s="279"/>
      <c r="M4969" s="279"/>
      <c r="N4969" s="279"/>
      <c r="O4969" s="279"/>
      <c r="P4969" s="838"/>
      <c r="Q4969" s="838"/>
      <c r="R4969" s="838"/>
      <c r="S4969" s="838"/>
      <c r="U4969" s="371"/>
    </row>
    <row r="4970" spans="12:21" s="292" customFormat="1" x14ac:dyDescent="0.2">
      <c r="L4970" s="279"/>
      <c r="M4970" s="279"/>
      <c r="N4970" s="279"/>
      <c r="O4970" s="279"/>
      <c r="P4970" s="838"/>
      <c r="Q4970" s="838"/>
      <c r="R4970" s="838"/>
      <c r="S4970" s="838"/>
      <c r="U4970" s="371"/>
    </row>
    <row r="4971" spans="12:21" s="292" customFormat="1" x14ac:dyDescent="0.2">
      <c r="L4971" s="279"/>
      <c r="M4971" s="279"/>
      <c r="N4971" s="279"/>
      <c r="O4971" s="279"/>
      <c r="P4971" s="838"/>
      <c r="Q4971" s="838"/>
      <c r="R4971" s="838"/>
      <c r="S4971" s="838"/>
      <c r="U4971" s="371"/>
    </row>
    <row r="4972" spans="12:21" s="292" customFormat="1" x14ac:dyDescent="0.2">
      <c r="L4972" s="279"/>
      <c r="M4972" s="279"/>
      <c r="N4972" s="279"/>
      <c r="O4972" s="279"/>
      <c r="P4972" s="838"/>
      <c r="Q4972" s="838"/>
      <c r="R4972" s="838"/>
      <c r="S4972" s="838"/>
      <c r="U4972" s="371"/>
    </row>
    <row r="4973" spans="12:21" s="292" customFormat="1" x14ac:dyDescent="0.2">
      <c r="L4973" s="279"/>
      <c r="M4973" s="279"/>
      <c r="N4973" s="279"/>
      <c r="O4973" s="279"/>
      <c r="P4973" s="838"/>
      <c r="Q4973" s="838"/>
      <c r="R4973" s="838"/>
      <c r="S4973" s="838"/>
      <c r="U4973" s="371"/>
    </row>
    <row r="4974" spans="12:21" s="292" customFormat="1" x14ac:dyDescent="0.2">
      <c r="L4974" s="279"/>
      <c r="M4974" s="279"/>
      <c r="N4974" s="279"/>
      <c r="O4974" s="279"/>
      <c r="P4974" s="838"/>
      <c r="Q4974" s="838"/>
      <c r="R4974" s="838"/>
      <c r="S4974" s="838"/>
      <c r="U4974" s="371"/>
    </row>
    <row r="4975" spans="12:21" s="292" customFormat="1" x14ac:dyDescent="0.2">
      <c r="L4975" s="279"/>
      <c r="M4975" s="279"/>
      <c r="N4975" s="279"/>
      <c r="O4975" s="279"/>
      <c r="P4975" s="838"/>
      <c r="Q4975" s="838"/>
      <c r="R4975" s="838"/>
      <c r="S4975" s="838"/>
      <c r="U4975" s="371"/>
    </row>
    <row r="4976" spans="12:21" s="292" customFormat="1" x14ac:dyDescent="0.2">
      <c r="L4976" s="279"/>
      <c r="M4976" s="279"/>
      <c r="N4976" s="279"/>
      <c r="O4976" s="279"/>
      <c r="P4976" s="838"/>
      <c r="Q4976" s="838"/>
      <c r="R4976" s="838"/>
      <c r="S4976" s="838"/>
      <c r="U4976" s="371"/>
    </row>
    <row r="4977" spans="12:21" s="292" customFormat="1" x14ac:dyDescent="0.2">
      <c r="L4977" s="279"/>
      <c r="M4977" s="279"/>
      <c r="N4977" s="279"/>
      <c r="O4977" s="279"/>
      <c r="P4977" s="838"/>
      <c r="Q4977" s="838"/>
      <c r="R4977" s="838"/>
      <c r="S4977" s="838"/>
      <c r="U4977" s="371"/>
    </row>
    <row r="4978" spans="12:21" s="292" customFormat="1" x14ac:dyDescent="0.2">
      <c r="L4978" s="279"/>
      <c r="M4978" s="279"/>
      <c r="N4978" s="279"/>
      <c r="O4978" s="279"/>
      <c r="P4978" s="838"/>
      <c r="Q4978" s="838"/>
      <c r="R4978" s="838"/>
      <c r="S4978" s="838"/>
      <c r="U4978" s="371"/>
    </row>
    <row r="4979" spans="12:21" s="292" customFormat="1" x14ac:dyDescent="0.2">
      <c r="L4979" s="279"/>
      <c r="M4979" s="279"/>
      <c r="N4979" s="279"/>
      <c r="O4979" s="279"/>
      <c r="P4979" s="838"/>
      <c r="Q4979" s="838"/>
      <c r="R4979" s="838"/>
      <c r="S4979" s="838"/>
      <c r="U4979" s="371"/>
    </row>
    <row r="4980" spans="12:21" s="292" customFormat="1" x14ac:dyDescent="0.2">
      <c r="L4980" s="279"/>
      <c r="M4980" s="279"/>
      <c r="N4980" s="279"/>
      <c r="O4980" s="279"/>
      <c r="P4980" s="838"/>
      <c r="Q4980" s="838"/>
      <c r="R4980" s="838"/>
      <c r="S4980" s="838"/>
      <c r="U4980" s="371"/>
    </row>
    <row r="4981" spans="12:21" s="292" customFormat="1" x14ac:dyDescent="0.2">
      <c r="L4981" s="279"/>
      <c r="M4981" s="279"/>
      <c r="N4981" s="279"/>
      <c r="O4981" s="279"/>
      <c r="P4981" s="838"/>
      <c r="Q4981" s="838"/>
      <c r="R4981" s="838"/>
      <c r="S4981" s="838"/>
      <c r="U4981" s="371"/>
    </row>
    <row r="4982" spans="12:21" s="292" customFormat="1" x14ac:dyDescent="0.2">
      <c r="L4982" s="279"/>
      <c r="M4982" s="279"/>
      <c r="N4982" s="279"/>
      <c r="O4982" s="279"/>
      <c r="P4982" s="838"/>
      <c r="Q4982" s="838"/>
      <c r="R4982" s="838"/>
      <c r="S4982" s="838"/>
      <c r="U4982" s="371"/>
    </row>
    <row r="4983" spans="12:21" s="292" customFormat="1" x14ac:dyDescent="0.2">
      <c r="L4983" s="279"/>
      <c r="M4983" s="279"/>
      <c r="N4983" s="279"/>
      <c r="O4983" s="279"/>
      <c r="P4983" s="838"/>
      <c r="Q4983" s="838"/>
      <c r="R4983" s="838"/>
      <c r="S4983" s="838"/>
      <c r="U4983" s="371"/>
    </row>
    <row r="4984" spans="12:21" s="292" customFormat="1" x14ac:dyDescent="0.2">
      <c r="L4984" s="279"/>
      <c r="M4984" s="279"/>
      <c r="N4984" s="279"/>
      <c r="O4984" s="279"/>
      <c r="P4984" s="838"/>
      <c r="Q4984" s="838"/>
      <c r="R4984" s="838"/>
      <c r="S4984" s="838"/>
      <c r="U4984" s="371"/>
    </row>
    <row r="4985" spans="12:21" s="292" customFormat="1" x14ac:dyDescent="0.2">
      <c r="L4985" s="279"/>
      <c r="M4985" s="279"/>
      <c r="N4985" s="279"/>
      <c r="O4985" s="279"/>
      <c r="P4985" s="838"/>
      <c r="Q4985" s="838"/>
      <c r="R4985" s="838"/>
      <c r="S4985" s="838"/>
      <c r="U4985" s="371"/>
    </row>
    <row r="4986" spans="12:21" s="292" customFormat="1" x14ac:dyDescent="0.2">
      <c r="L4986" s="279"/>
      <c r="M4986" s="279"/>
      <c r="N4986" s="279"/>
      <c r="O4986" s="279"/>
      <c r="P4986" s="838"/>
      <c r="Q4986" s="838"/>
      <c r="R4986" s="838"/>
      <c r="S4986" s="838"/>
      <c r="U4986" s="371"/>
    </row>
    <row r="4987" spans="12:21" s="292" customFormat="1" x14ac:dyDescent="0.2">
      <c r="L4987" s="279"/>
      <c r="M4987" s="279"/>
      <c r="N4987" s="279"/>
      <c r="O4987" s="279"/>
      <c r="P4987" s="838"/>
      <c r="Q4987" s="838"/>
      <c r="R4987" s="838"/>
      <c r="S4987" s="838"/>
      <c r="U4987" s="371"/>
    </row>
    <row r="4988" spans="12:21" s="292" customFormat="1" x14ac:dyDescent="0.2">
      <c r="L4988" s="279"/>
      <c r="M4988" s="279"/>
      <c r="N4988" s="279"/>
      <c r="O4988" s="279"/>
      <c r="P4988" s="838"/>
      <c r="Q4988" s="838"/>
      <c r="R4988" s="838"/>
      <c r="S4988" s="838"/>
      <c r="U4988" s="371"/>
    </row>
    <row r="4989" spans="12:21" s="292" customFormat="1" x14ac:dyDescent="0.2">
      <c r="L4989" s="279"/>
      <c r="M4989" s="279"/>
      <c r="N4989" s="279"/>
      <c r="O4989" s="279"/>
      <c r="P4989" s="838"/>
      <c r="Q4989" s="838"/>
      <c r="R4989" s="838"/>
      <c r="S4989" s="838"/>
      <c r="U4989" s="371"/>
    </row>
    <row r="4990" spans="12:21" s="292" customFormat="1" x14ac:dyDescent="0.2">
      <c r="L4990" s="279"/>
      <c r="M4990" s="279"/>
      <c r="N4990" s="279"/>
      <c r="O4990" s="279"/>
      <c r="P4990" s="838"/>
      <c r="Q4990" s="838"/>
      <c r="R4990" s="838"/>
      <c r="S4990" s="838"/>
      <c r="U4990" s="371"/>
    </row>
    <row r="4991" spans="12:21" s="292" customFormat="1" x14ac:dyDescent="0.2">
      <c r="L4991" s="279"/>
      <c r="M4991" s="279"/>
      <c r="N4991" s="279"/>
      <c r="O4991" s="279"/>
      <c r="P4991" s="838"/>
      <c r="Q4991" s="838"/>
      <c r="R4991" s="838"/>
      <c r="S4991" s="838"/>
      <c r="U4991" s="371"/>
    </row>
    <row r="4992" spans="12:21" s="292" customFormat="1" x14ac:dyDescent="0.2">
      <c r="L4992" s="279"/>
      <c r="M4992" s="279"/>
      <c r="N4992" s="279"/>
      <c r="O4992" s="279"/>
      <c r="P4992" s="838"/>
      <c r="Q4992" s="838"/>
      <c r="R4992" s="838"/>
      <c r="S4992" s="838"/>
      <c r="U4992" s="371"/>
    </row>
    <row r="4993" spans="12:21" s="292" customFormat="1" x14ac:dyDescent="0.2">
      <c r="L4993" s="279"/>
      <c r="M4993" s="279"/>
      <c r="N4993" s="279"/>
      <c r="O4993" s="279"/>
      <c r="P4993" s="838"/>
      <c r="Q4993" s="838"/>
      <c r="R4993" s="838"/>
      <c r="S4993" s="838"/>
      <c r="U4993" s="371"/>
    </row>
    <row r="4994" spans="12:21" s="292" customFormat="1" x14ac:dyDescent="0.2">
      <c r="L4994" s="279"/>
      <c r="M4994" s="279"/>
      <c r="N4994" s="279"/>
      <c r="O4994" s="279"/>
      <c r="P4994" s="838"/>
      <c r="Q4994" s="838"/>
      <c r="R4994" s="838"/>
      <c r="S4994" s="838"/>
      <c r="U4994" s="371"/>
    </row>
    <row r="4995" spans="12:21" s="292" customFormat="1" x14ac:dyDescent="0.2">
      <c r="L4995" s="279"/>
      <c r="M4995" s="279"/>
      <c r="N4995" s="279"/>
      <c r="O4995" s="279"/>
      <c r="P4995" s="838"/>
      <c r="Q4995" s="838"/>
      <c r="R4995" s="838"/>
      <c r="S4995" s="838"/>
      <c r="U4995" s="371"/>
    </row>
    <row r="4996" spans="12:21" s="292" customFormat="1" x14ac:dyDescent="0.2">
      <c r="L4996" s="279"/>
      <c r="M4996" s="279"/>
      <c r="N4996" s="279"/>
      <c r="O4996" s="279"/>
      <c r="P4996" s="838"/>
      <c r="Q4996" s="838"/>
      <c r="R4996" s="838"/>
      <c r="S4996" s="838"/>
      <c r="U4996" s="371"/>
    </row>
    <row r="4997" spans="12:21" s="292" customFormat="1" x14ac:dyDescent="0.2">
      <c r="L4997" s="279"/>
      <c r="M4997" s="279"/>
      <c r="N4997" s="279"/>
      <c r="O4997" s="279"/>
      <c r="P4997" s="838"/>
      <c r="Q4997" s="838"/>
      <c r="R4997" s="838"/>
      <c r="S4997" s="838"/>
      <c r="U4997" s="371"/>
    </row>
    <row r="4998" spans="12:21" s="292" customFormat="1" x14ac:dyDescent="0.2">
      <c r="L4998" s="279"/>
      <c r="M4998" s="279"/>
      <c r="N4998" s="279"/>
      <c r="O4998" s="279"/>
      <c r="P4998" s="838"/>
      <c r="Q4998" s="838"/>
      <c r="R4998" s="838"/>
      <c r="S4998" s="838"/>
      <c r="U4998" s="371"/>
    </row>
    <row r="4999" spans="12:21" s="292" customFormat="1" x14ac:dyDescent="0.2">
      <c r="L4999" s="279"/>
      <c r="M4999" s="279"/>
      <c r="N4999" s="279"/>
      <c r="O4999" s="279"/>
      <c r="P4999" s="838"/>
      <c r="Q4999" s="838"/>
      <c r="R4999" s="838"/>
      <c r="S4999" s="838"/>
      <c r="U4999" s="371"/>
    </row>
    <row r="5000" spans="12:21" s="292" customFormat="1" x14ac:dyDescent="0.2">
      <c r="L5000" s="279"/>
      <c r="M5000" s="279"/>
      <c r="N5000" s="279"/>
      <c r="O5000" s="279"/>
      <c r="P5000" s="838"/>
      <c r="Q5000" s="838"/>
      <c r="R5000" s="838"/>
      <c r="S5000" s="838"/>
      <c r="U5000" s="371"/>
    </row>
    <row r="5001" spans="12:21" s="292" customFormat="1" x14ac:dyDescent="0.2">
      <c r="L5001" s="279"/>
      <c r="M5001" s="279"/>
      <c r="N5001" s="279"/>
      <c r="O5001" s="279"/>
      <c r="P5001" s="838"/>
      <c r="Q5001" s="838"/>
      <c r="R5001" s="838"/>
      <c r="S5001" s="838"/>
      <c r="U5001" s="371"/>
    </row>
    <row r="5002" spans="12:21" s="292" customFormat="1" x14ac:dyDescent="0.2">
      <c r="L5002" s="279"/>
      <c r="M5002" s="279"/>
      <c r="N5002" s="279"/>
      <c r="O5002" s="279"/>
      <c r="P5002" s="838"/>
      <c r="Q5002" s="838"/>
      <c r="R5002" s="838"/>
      <c r="S5002" s="838"/>
      <c r="U5002" s="371"/>
    </row>
    <row r="5003" spans="12:21" s="292" customFormat="1" x14ac:dyDescent="0.2">
      <c r="L5003" s="279"/>
      <c r="M5003" s="279"/>
      <c r="N5003" s="279"/>
      <c r="O5003" s="279"/>
      <c r="P5003" s="838"/>
      <c r="Q5003" s="838"/>
      <c r="R5003" s="838"/>
      <c r="S5003" s="838"/>
      <c r="U5003" s="371"/>
    </row>
    <row r="5004" spans="12:21" s="292" customFormat="1" x14ac:dyDescent="0.2">
      <c r="L5004" s="279"/>
      <c r="M5004" s="279"/>
      <c r="N5004" s="279"/>
      <c r="O5004" s="279"/>
      <c r="P5004" s="838"/>
      <c r="Q5004" s="838"/>
      <c r="R5004" s="838"/>
      <c r="S5004" s="838"/>
      <c r="U5004" s="371"/>
    </row>
    <row r="5005" spans="12:21" s="292" customFormat="1" x14ac:dyDescent="0.2">
      <c r="L5005" s="279"/>
      <c r="M5005" s="279"/>
      <c r="N5005" s="279"/>
      <c r="O5005" s="279"/>
      <c r="P5005" s="838"/>
      <c r="Q5005" s="838"/>
      <c r="R5005" s="838"/>
      <c r="S5005" s="838"/>
      <c r="U5005" s="371"/>
    </row>
    <row r="5006" spans="12:21" s="292" customFormat="1" x14ac:dyDescent="0.2">
      <c r="L5006" s="279"/>
      <c r="M5006" s="279"/>
      <c r="N5006" s="279"/>
      <c r="O5006" s="279"/>
      <c r="P5006" s="838"/>
      <c r="Q5006" s="838"/>
      <c r="R5006" s="838"/>
      <c r="S5006" s="838"/>
      <c r="U5006" s="371"/>
    </row>
    <row r="5007" spans="12:21" s="292" customFormat="1" x14ac:dyDescent="0.2">
      <c r="L5007" s="279"/>
      <c r="M5007" s="279"/>
      <c r="N5007" s="279"/>
      <c r="O5007" s="279"/>
      <c r="P5007" s="838"/>
      <c r="Q5007" s="838"/>
      <c r="R5007" s="838"/>
      <c r="S5007" s="838"/>
      <c r="U5007" s="371"/>
    </row>
    <row r="5008" spans="12:21" s="292" customFormat="1" x14ac:dyDescent="0.2">
      <c r="L5008" s="279"/>
      <c r="M5008" s="279"/>
      <c r="N5008" s="279"/>
      <c r="O5008" s="279"/>
      <c r="P5008" s="838"/>
      <c r="Q5008" s="838"/>
      <c r="R5008" s="838"/>
      <c r="S5008" s="838"/>
      <c r="U5008" s="371"/>
    </row>
    <row r="5009" spans="12:21" s="292" customFormat="1" x14ac:dyDescent="0.2">
      <c r="L5009" s="279"/>
      <c r="M5009" s="279"/>
      <c r="N5009" s="279"/>
      <c r="O5009" s="279"/>
      <c r="P5009" s="838"/>
      <c r="Q5009" s="838"/>
      <c r="R5009" s="838"/>
      <c r="S5009" s="838"/>
      <c r="U5009" s="371"/>
    </row>
    <row r="5010" spans="12:21" s="292" customFormat="1" x14ac:dyDescent="0.2">
      <c r="L5010" s="279"/>
      <c r="M5010" s="279"/>
      <c r="N5010" s="279"/>
      <c r="O5010" s="279"/>
      <c r="P5010" s="838"/>
      <c r="Q5010" s="838"/>
      <c r="R5010" s="838"/>
      <c r="S5010" s="838"/>
      <c r="U5010" s="371"/>
    </row>
    <row r="5011" spans="12:21" s="292" customFormat="1" x14ac:dyDescent="0.2">
      <c r="L5011" s="279"/>
      <c r="M5011" s="279"/>
      <c r="N5011" s="279"/>
      <c r="O5011" s="279"/>
      <c r="P5011" s="838"/>
      <c r="Q5011" s="838"/>
      <c r="R5011" s="838"/>
      <c r="S5011" s="838"/>
      <c r="U5011" s="371"/>
    </row>
    <row r="5012" spans="12:21" s="292" customFormat="1" x14ac:dyDescent="0.2">
      <c r="L5012" s="279"/>
      <c r="M5012" s="279"/>
      <c r="N5012" s="279"/>
      <c r="O5012" s="279"/>
      <c r="P5012" s="838"/>
      <c r="Q5012" s="838"/>
      <c r="R5012" s="838"/>
      <c r="S5012" s="838"/>
      <c r="U5012" s="371"/>
    </row>
    <row r="5013" spans="12:21" s="292" customFormat="1" x14ac:dyDescent="0.2">
      <c r="L5013" s="279"/>
      <c r="M5013" s="279"/>
      <c r="N5013" s="279"/>
      <c r="O5013" s="279"/>
      <c r="P5013" s="838"/>
      <c r="Q5013" s="838"/>
      <c r="R5013" s="838"/>
      <c r="S5013" s="838"/>
      <c r="U5013" s="371"/>
    </row>
    <row r="5014" spans="12:21" s="292" customFormat="1" x14ac:dyDescent="0.2">
      <c r="L5014" s="279"/>
      <c r="M5014" s="279"/>
      <c r="N5014" s="279"/>
      <c r="O5014" s="279"/>
      <c r="P5014" s="838"/>
      <c r="Q5014" s="838"/>
      <c r="R5014" s="838"/>
      <c r="S5014" s="838"/>
      <c r="U5014" s="371"/>
    </row>
    <row r="5015" spans="12:21" s="292" customFormat="1" x14ac:dyDescent="0.2">
      <c r="L5015" s="279"/>
      <c r="M5015" s="279"/>
      <c r="N5015" s="279"/>
      <c r="O5015" s="279"/>
      <c r="P5015" s="838"/>
      <c r="Q5015" s="838"/>
      <c r="R5015" s="838"/>
      <c r="S5015" s="838"/>
      <c r="U5015" s="371"/>
    </row>
    <row r="5016" spans="12:21" s="292" customFormat="1" x14ac:dyDescent="0.2">
      <c r="L5016" s="279"/>
      <c r="M5016" s="279"/>
      <c r="N5016" s="279"/>
      <c r="O5016" s="279"/>
      <c r="P5016" s="838"/>
      <c r="Q5016" s="838"/>
      <c r="R5016" s="838"/>
      <c r="S5016" s="838"/>
      <c r="U5016" s="371"/>
    </row>
    <row r="5017" spans="12:21" s="292" customFormat="1" x14ac:dyDescent="0.2">
      <c r="L5017" s="279"/>
      <c r="M5017" s="279"/>
      <c r="N5017" s="279"/>
      <c r="O5017" s="279"/>
      <c r="P5017" s="838"/>
      <c r="Q5017" s="838"/>
      <c r="R5017" s="838"/>
      <c r="S5017" s="838"/>
      <c r="U5017" s="371"/>
    </row>
    <row r="5018" spans="12:21" s="292" customFormat="1" x14ac:dyDescent="0.2">
      <c r="L5018" s="279"/>
      <c r="M5018" s="279"/>
      <c r="N5018" s="279"/>
      <c r="O5018" s="279"/>
      <c r="P5018" s="838"/>
      <c r="Q5018" s="838"/>
      <c r="R5018" s="838"/>
      <c r="S5018" s="838"/>
      <c r="U5018" s="371"/>
    </row>
    <row r="5019" spans="12:21" s="292" customFormat="1" x14ac:dyDescent="0.2">
      <c r="L5019" s="279"/>
      <c r="M5019" s="279"/>
      <c r="N5019" s="279"/>
      <c r="O5019" s="279"/>
      <c r="P5019" s="838"/>
      <c r="Q5019" s="838"/>
      <c r="R5019" s="838"/>
      <c r="S5019" s="838"/>
      <c r="U5019" s="371"/>
    </row>
    <row r="5020" spans="12:21" s="292" customFormat="1" x14ac:dyDescent="0.2">
      <c r="L5020" s="279"/>
      <c r="M5020" s="279"/>
      <c r="N5020" s="279"/>
      <c r="O5020" s="279"/>
      <c r="P5020" s="838"/>
      <c r="Q5020" s="838"/>
      <c r="R5020" s="838"/>
      <c r="S5020" s="838"/>
      <c r="U5020" s="371"/>
    </row>
    <row r="5021" spans="12:21" s="292" customFormat="1" x14ac:dyDescent="0.2">
      <c r="L5021" s="279"/>
      <c r="M5021" s="279"/>
      <c r="N5021" s="279"/>
      <c r="O5021" s="279"/>
      <c r="P5021" s="838"/>
      <c r="Q5021" s="838"/>
      <c r="R5021" s="838"/>
      <c r="S5021" s="838"/>
      <c r="U5021" s="371"/>
    </row>
    <row r="5022" spans="12:21" s="292" customFormat="1" x14ac:dyDescent="0.2">
      <c r="L5022" s="279"/>
      <c r="M5022" s="279"/>
      <c r="N5022" s="279"/>
      <c r="O5022" s="279"/>
      <c r="P5022" s="838"/>
      <c r="Q5022" s="838"/>
      <c r="R5022" s="838"/>
      <c r="S5022" s="838"/>
      <c r="U5022" s="371"/>
    </row>
    <row r="5023" spans="12:21" s="292" customFormat="1" x14ac:dyDescent="0.2">
      <c r="L5023" s="279"/>
      <c r="M5023" s="279"/>
      <c r="N5023" s="279"/>
      <c r="O5023" s="279"/>
      <c r="P5023" s="838"/>
      <c r="Q5023" s="838"/>
      <c r="R5023" s="838"/>
      <c r="S5023" s="838"/>
      <c r="U5023" s="371"/>
    </row>
    <row r="5024" spans="12:21" s="292" customFormat="1" x14ac:dyDescent="0.2">
      <c r="L5024" s="279"/>
      <c r="M5024" s="279"/>
      <c r="N5024" s="279"/>
      <c r="O5024" s="279"/>
      <c r="P5024" s="838"/>
      <c r="Q5024" s="838"/>
      <c r="R5024" s="838"/>
      <c r="S5024" s="838"/>
      <c r="U5024" s="371"/>
    </row>
    <row r="5025" spans="12:21" s="292" customFormat="1" x14ac:dyDescent="0.2">
      <c r="L5025" s="279"/>
      <c r="M5025" s="279"/>
      <c r="N5025" s="279"/>
      <c r="O5025" s="279"/>
      <c r="P5025" s="838"/>
      <c r="Q5025" s="838"/>
      <c r="R5025" s="838"/>
      <c r="S5025" s="838"/>
      <c r="U5025" s="371"/>
    </row>
    <row r="5026" spans="12:21" s="292" customFormat="1" x14ac:dyDescent="0.2">
      <c r="L5026" s="279"/>
      <c r="M5026" s="279"/>
      <c r="N5026" s="279"/>
      <c r="O5026" s="279"/>
      <c r="P5026" s="838"/>
      <c r="Q5026" s="838"/>
      <c r="R5026" s="838"/>
      <c r="S5026" s="838"/>
      <c r="U5026" s="371"/>
    </row>
    <row r="5027" spans="12:21" s="292" customFormat="1" x14ac:dyDescent="0.2">
      <c r="L5027" s="279"/>
      <c r="M5027" s="279"/>
      <c r="N5027" s="279"/>
      <c r="O5027" s="279"/>
      <c r="P5027" s="838"/>
      <c r="Q5027" s="838"/>
      <c r="R5027" s="838"/>
      <c r="S5027" s="838"/>
      <c r="U5027" s="371"/>
    </row>
    <row r="5028" spans="12:21" s="292" customFormat="1" x14ac:dyDescent="0.2">
      <c r="L5028" s="279"/>
      <c r="M5028" s="279"/>
      <c r="N5028" s="279"/>
      <c r="O5028" s="279"/>
      <c r="P5028" s="838"/>
      <c r="Q5028" s="838"/>
      <c r="R5028" s="838"/>
      <c r="S5028" s="838"/>
      <c r="U5028" s="371"/>
    </row>
    <row r="5029" spans="12:21" s="292" customFormat="1" x14ac:dyDescent="0.2">
      <c r="L5029" s="279"/>
      <c r="M5029" s="279"/>
      <c r="N5029" s="279"/>
      <c r="O5029" s="279"/>
      <c r="P5029" s="838"/>
      <c r="Q5029" s="838"/>
      <c r="R5029" s="838"/>
      <c r="S5029" s="838"/>
      <c r="U5029" s="371"/>
    </row>
    <row r="5030" spans="12:21" s="292" customFormat="1" x14ac:dyDescent="0.2">
      <c r="L5030" s="279"/>
      <c r="M5030" s="279"/>
      <c r="N5030" s="279"/>
      <c r="O5030" s="279"/>
      <c r="P5030" s="838"/>
      <c r="Q5030" s="838"/>
      <c r="R5030" s="838"/>
      <c r="S5030" s="838"/>
      <c r="U5030" s="371"/>
    </row>
    <row r="5031" spans="12:21" s="292" customFormat="1" x14ac:dyDescent="0.2">
      <c r="L5031" s="279"/>
      <c r="M5031" s="279"/>
      <c r="N5031" s="279"/>
      <c r="O5031" s="279"/>
      <c r="P5031" s="838"/>
      <c r="Q5031" s="838"/>
      <c r="R5031" s="838"/>
      <c r="S5031" s="838"/>
      <c r="U5031" s="371"/>
    </row>
    <row r="5032" spans="12:21" s="292" customFormat="1" x14ac:dyDescent="0.2">
      <c r="L5032" s="279"/>
      <c r="M5032" s="279"/>
      <c r="N5032" s="279"/>
      <c r="O5032" s="279"/>
      <c r="P5032" s="838"/>
      <c r="Q5032" s="838"/>
      <c r="R5032" s="838"/>
      <c r="S5032" s="838"/>
      <c r="U5032" s="371"/>
    </row>
    <row r="5033" spans="12:21" s="292" customFormat="1" x14ac:dyDescent="0.2">
      <c r="L5033" s="279"/>
      <c r="M5033" s="279"/>
      <c r="N5033" s="279"/>
      <c r="O5033" s="279"/>
      <c r="P5033" s="838"/>
      <c r="Q5033" s="838"/>
      <c r="R5033" s="838"/>
      <c r="S5033" s="838"/>
      <c r="U5033" s="371"/>
    </row>
    <row r="5034" spans="12:21" s="292" customFormat="1" x14ac:dyDescent="0.2">
      <c r="L5034" s="279"/>
      <c r="M5034" s="279"/>
      <c r="N5034" s="279"/>
      <c r="O5034" s="279"/>
      <c r="P5034" s="838"/>
      <c r="Q5034" s="838"/>
      <c r="R5034" s="838"/>
      <c r="S5034" s="838"/>
      <c r="U5034" s="371"/>
    </row>
    <row r="5035" spans="12:21" s="292" customFormat="1" x14ac:dyDescent="0.2">
      <c r="L5035" s="279"/>
      <c r="M5035" s="279"/>
      <c r="N5035" s="279"/>
      <c r="O5035" s="279"/>
      <c r="P5035" s="838"/>
      <c r="Q5035" s="838"/>
      <c r="R5035" s="838"/>
      <c r="S5035" s="838"/>
      <c r="U5035" s="371"/>
    </row>
    <row r="5036" spans="12:21" s="292" customFormat="1" x14ac:dyDescent="0.2">
      <c r="L5036" s="279"/>
      <c r="M5036" s="279"/>
      <c r="N5036" s="279"/>
      <c r="O5036" s="279"/>
      <c r="P5036" s="838"/>
      <c r="Q5036" s="838"/>
      <c r="R5036" s="838"/>
      <c r="S5036" s="838"/>
      <c r="U5036" s="371"/>
    </row>
    <row r="5037" spans="12:21" s="292" customFormat="1" x14ac:dyDescent="0.2">
      <c r="L5037" s="279"/>
      <c r="M5037" s="279"/>
      <c r="N5037" s="279"/>
      <c r="O5037" s="279"/>
      <c r="P5037" s="838"/>
      <c r="Q5037" s="838"/>
      <c r="R5037" s="838"/>
      <c r="S5037" s="838"/>
      <c r="U5037" s="371"/>
    </row>
    <row r="5038" spans="12:21" s="292" customFormat="1" x14ac:dyDescent="0.2">
      <c r="L5038" s="279"/>
      <c r="M5038" s="279"/>
      <c r="N5038" s="279"/>
      <c r="O5038" s="279"/>
      <c r="P5038" s="838"/>
      <c r="Q5038" s="838"/>
      <c r="R5038" s="838"/>
      <c r="S5038" s="838"/>
      <c r="U5038" s="371"/>
    </row>
    <row r="5039" spans="12:21" s="292" customFormat="1" x14ac:dyDescent="0.2">
      <c r="L5039" s="279"/>
      <c r="M5039" s="279"/>
      <c r="N5039" s="279"/>
      <c r="O5039" s="279"/>
      <c r="P5039" s="838"/>
      <c r="Q5039" s="838"/>
      <c r="R5039" s="838"/>
      <c r="S5039" s="838"/>
      <c r="U5039" s="371"/>
    </row>
    <row r="5040" spans="12:21" s="292" customFormat="1" x14ac:dyDescent="0.2">
      <c r="L5040" s="279"/>
      <c r="M5040" s="279"/>
      <c r="N5040" s="279"/>
      <c r="O5040" s="279"/>
      <c r="P5040" s="838"/>
      <c r="Q5040" s="838"/>
      <c r="R5040" s="838"/>
      <c r="S5040" s="838"/>
      <c r="U5040" s="371"/>
    </row>
    <row r="5041" spans="12:21" s="292" customFormat="1" x14ac:dyDescent="0.2">
      <c r="L5041" s="279"/>
      <c r="M5041" s="279"/>
      <c r="N5041" s="279"/>
      <c r="O5041" s="279"/>
      <c r="P5041" s="838"/>
      <c r="Q5041" s="838"/>
      <c r="R5041" s="838"/>
      <c r="S5041" s="838"/>
      <c r="U5041" s="371"/>
    </row>
    <row r="5042" spans="12:21" s="292" customFormat="1" x14ac:dyDescent="0.2">
      <c r="L5042" s="279"/>
      <c r="M5042" s="279"/>
      <c r="N5042" s="279"/>
      <c r="O5042" s="279"/>
      <c r="P5042" s="838"/>
      <c r="Q5042" s="838"/>
      <c r="R5042" s="838"/>
      <c r="S5042" s="838"/>
      <c r="U5042" s="371"/>
    </row>
    <row r="5043" spans="12:21" s="292" customFormat="1" x14ac:dyDescent="0.2">
      <c r="L5043" s="279"/>
      <c r="M5043" s="279"/>
      <c r="N5043" s="279"/>
      <c r="O5043" s="279"/>
      <c r="P5043" s="838"/>
      <c r="Q5043" s="838"/>
      <c r="R5043" s="838"/>
      <c r="S5043" s="838"/>
      <c r="U5043" s="371"/>
    </row>
    <row r="5044" spans="12:21" s="292" customFormat="1" x14ac:dyDescent="0.2">
      <c r="L5044" s="279"/>
      <c r="M5044" s="279"/>
      <c r="N5044" s="279"/>
      <c r="O5044" s="279"/>
      <c r="P5044" s="838"/>
      <c r="Q5044" s="838"/>
      <c r="R5044" s="838"/>
      <c r="S5044" s="838"/>
      <c r="U5044" s="371"/>
    </row>
    <row r="5045" spans="12:21" s="292" customFormat="1" x14ac:dyDescent="0.2">
      <c r="L5045" s="279"/>
      <c r="M5045" s="279"/>
      <c r="N5045" s="279"/>
      <c r="O5045" s="279"/>
      <c r="P5045" s="838"/>
      <c r="Q5045" s="838"/>
      <c r="R5045" s="838"/>
      <c r="S5045" s="838"/>
      <c r="U5045" s="371"/>
    </row>
    <row r="5046" spans="12:21" s="292" customFormat="1" x14ac:dyDescent="0.2">
      <c r="L5046" s="279"/>
      <c r="M5046" s="279"/>
      <c r="N5046" s="279"/>
      <c r="O5046" s="279"/>
      <c r="P5046" s="838"/>
      <c r="Q5046" s="838"/>
      <c r="R5046" s="838"/>
      <c r="S5046" s="838"/>
      <c r="U5046" s="371"/>
    </row>
    <row r="5047" spans="12:21" s="292" customFormat="1" x14ac:dyDescent="0.2">
      <c r="L5047" s="279"/>
      <c r="M5047" s="279"/>
      <c r="N5047" s="279"/>
      <c r="O5047" s="279"/>
      <c r="P5047" s="838"/>
      <c r="Q5047" s="838"/>
      <c r="R5047" s="838"/>
      <c r="S5047" s="838"/>
      <c r="U5047" s="371"/>
    </row>
    <row r="5048" spans="12:21" s="292" customFormat="1" x14ac:dyDescent="0.2">
      <c r="L5048" s="279"/>
      <c r="M5048" s="279"/>
      <c r="N5048" s="279"/>
      <c r="O5048" s="279"/>
      <c r="P5048" s="838"/>
      <c r="Q5048" s="838"/>
      <c r="R5048" s="838"/>
      <c r="S5048" s="838"/>
      <c r="U5048" s="371"/>
    </row>
    <row r="5049" spans="12:21" s="292" customFormat="1" x14ac:dyDescent="0.2">
      <c r="L5049" s="279"/>
      <c r="M5049" s="279"/>
      <c r="N5049" s="279"/>
      <c r="O5049" s="279"/>
      <c r="P5049" s="838"/>
      <c r="Q5049" s="838"/>
      <c r="R5049" s="838"/>
      <c r="S5049" s="838"/>
      <c r="U5049" s="371"/>
    </row>
    <row r="5050" spans="12:21" s="292" customFormat="1" x14ac:dyDescent="0.2">
      <c r="L5050" s="279"/>
      <c r="M5050" s="279"/>
      <c r="N5050" s="279"/>
      <c r="O5050" s="279"/>
      <c r="P5050" s="838"/>
      <c r="Q5050" s="838"/>
      <c r="R5050" s="838"/>
      <c r="S5050" s="838"/>
      <c r="U5050" s="371"/>
    </row>
    <row r="5051" spans="12:21" s="292" customFormat="1" x14ac:dyDescent="0.2">
      <c r="L5051" s="279"/>
      <c r="M5051" s="279"/>
      <c r="N5051" s="279"/>
      <c r="O5051" s="279"/>
      <c r="P5051" s="838"/>
      <c r="Q5051" s="838"/>
      <c r="R5051" s="838"/>
      <c r="S5051" s="838"/>
      <c r="U5051" s="371"/>
    </row>
    <row r="5052" spans="12:21" s="292" customFormat="1" x14ac:dyDescent="0.2">
      <c r="L5052" s="279"/>
      <c r="M5052" s="279"/>
      <c r="N5052" s="279"/>
      <c r="O5052" s="279"/>
      <c r="P5052" s="838"/>
      <c r="Q5052" s="838"/>
      <c r="R5052" s="838"/>
      <c r="S5052" s="838"/>
      <c r="U5052" s="371"/>
    </row>
    <row r="5053" spans="12:21" s="292" customFormat="1" x14ac:dyDescent="0.2">
      <c r="L5053" s="279"/>
      <c r="M5053" s="279"/>
      <c r="N5053" s="279"/>
      <c r="O5053" s="279"/>
      <c r="P5053" s="838"/>
      <c r="Q5053" s="838"/>
      <c r="R5053" s="838"/>
      <c r="S5053" s="838"/>
      <c r="U5053" s="371"/>
    </row>
    <row r="5054" spans="12:21" s="292" customFormat="1" x14ac:dyDescent="0.2">
      <c r="L5054" s="279"/>
      <c r="M5054" s="279"/>
      <c r="N5054" s="279"/>
      <c r="O5054" s="279"/>
      <c r="P5054" s="838"/>
      <c r="Q5054" s="838"/>
      <c r="R5054" s="838"/>
      <c r="S5054" s="838"/>
      <c r="U5054" s="371"/>
    </row>
    <row r="5055" spans="12:21" s="292" customFormat="1" x14ac:dyDescent="0.2">
      <c r="L5055" s="279"/>
      <c r="M5055" s="279"/>
      <c r="N5055" s="279"/>
      <c r="O5055" s="279"/>
      <c r="P5055" s="838"/>
      <c r="Q5055" s="838"/>
      <c r="R5055" s="838"/>
      <c r="S5055" s="838"/>
      <c r="U5055" s="371"/>
    </row>
    <row r="5056" spans="12:21" s="292" customFormat="1" x14ac:dyDescent="0.2">
      <c r="L5056" s="279"/>
      <c r="M5056" s="279"/>
      <c r="N5056" s="279"/>
      <c r="O5056" s="279"/>
      <c r="P5056" s="838"/>
      <c r="Q5056" s="838"/>
      <c r="R5056" s="838"/>
      <c r="S5056" s="838"/>
      <c r="U5056" s="371"/>
    </row>
    <row r="5057" spans="12:21" s="292" customFormat="1" x14ac:dyDescent="0.2">
      <c r="L5057" s="279"/>
      <c r="M5057" s="279"/>
      <c r="N5057" s="279"/>
      <c r="O5057" s="279"/>
      <c r="P5057" s="838"/>
      <c r="Q5057" s="838"/>
      <c r="R5057" s="838"/>
      <c r="S5057" s="838"/>
      <c r="U5057" s="371"/>
    </row>
    <row r="5058" spans="12:21" s="292" customFormat="1" x14ac:dyDescent="0.2">
      <c r="L5058" s="279"/>
      <c r="M5058" s="279"/>
      <c r="N5058" s="279"/>
      <c r="O5058" s="279"/>
      <c r="P5058" s="838"/>
      <c r="Q5058" s="838"/>
      <c r="R5058" s="838"/>
      <c r="S5058" s="838"/>
      <c r="U5058" s="371"/>
    </row>
    <row r="5059" spans="12:21" s="292" customFormat="1" x14ac:dyDescent="0.2">
      <c r="L5059" s="279"/>
      <c r="M5059" s="279"/>
      <c r="N5059" s="279"/>
      <c r="O5059" s="279"/>
      <c r="P5059" s="838"/>
      <c r="Q5059" s="838"/>
      <c r="R5059" s="838"/>
      <c r="S5059" s="838"/>
      <c r="U5059" s="371"/>
    </row>
    <row r="5060" spans="12:21" s="292" customFormat="1" x14ac:dyDescent="0.2">
      <c r="L5060" s="279"/>
      <c r="M5060" s="279"/>
      <c r="N5060" s="279"/>
      <c r="O5060" s="279"/>
      <c r="P5060" s="838"/>
      <c r="Q5060" s="838"/>
      <c r="R5060" s="838"/>
      <c r="S5060" s="838"/>
      <c r="U5060" s="371"/>
    </row>
    <row r="5061" spans="12:21" s="292" customFormat="1" x14ac:dyDescent="0.2">
      <c r="L5061" s="279"/>
      <c r="M5061" s="279"/>
      <c r="N5061" s="279"/>
      <c r="O5061" s="279"/>
      <c r="P5061" s="838"/>
      <c r="Q5061" s="838"/>
      <c r="R5061" s="838"/>
      <c r="S5061" s="838"/>
      <c r="U5061" s="371"/>
    </row>
    <row r="5062" spans="12:21" s="292" customFormat="1" x14ac:dyDescent="0.2">
      <c r="L5062" s="279"/>
      <c r="M5062" s="279"/>
      <c r="N5062" s="279"/>
      <c r="O5062" s="279"/>
      <c r="P5062" s="838"/>
      <c r="Q5062" s="838"/>
      <c r="R5062" s="838"/>
      <c r="S5062" s="838"/>
      <c r="U5062" s="371"/>
    </row>
    <row r="5063" spans="12:21" s="292" customFormat="1" x14ac:dyDescent="0.2">
      <c r="L5063" s="279"/>
      <c r="M5063" s="279"/>
      <c r="N5063" s="279"/>
      <c r="O5063" s="279"/>
      <c r="P5063" s="838"/>
      <c r="Q5063" s="838"/>
      <c r="R5063" s="838"/>
      <c r="S5063" s="838"/>
      <c r="U5063" s="371"/>
    </row>
    <row r="5064" spans="12:21" s="292" customFormat="1" x14ac:dyDescent="0.2">
      <c r="L5064" s="279"/>
      <c r="M5064" s="279"/>
      <c r="N5064" s="279"/>
      <c r="O5064" s="279"/>
      <c r="P5064" s="838"/>
      <c r="Q5064" s="838"/>
      <c r="R5064" s="838"/>
      <c r="S5064" s="838"/>
      <c r="U5064" s="371"/>
    </row>
    <row r="5065" spans="12:21" s="292" customFormat="1" x14ac:dyDescent="0.2">
      <c r="L5065" s="279"/>
      <c r="M5065" s="279"/>
      <c r="N5065" s="279"/>
      <c r="O5065" s="279"/>
      <c r="P5065" s="838"/>
      <c r="Q5065" s="838"/>
      <c r="R5065" s="838"/>
      <c r="S5065" s="838"/>
      <c r="U5065" s="371"/>
    </row>
    <row r="5066" spans="12:21" s="292" customFormat="1" x14ac:dyDescent="0.2">
      <c r="L5066" s="279"/>
      <c r="M5066" s="279"/>
      <c r="N5066" s="279"/>
      <c r="O5066" s="279"/>
      <c r="P5066" s="838"/>
      <c r="Q5066" s="838"/>
      <c r="R5066" s="838"/>
      <c r="S5066" s="838"/>
      <c r="U5066" s="371"/>
    </row>
    <row r="5067" spans="12:21" s="292" customFormat="1" x14ac:dyDescent="0.2">
      <c r="L5067" s="279"/>
      <c r="M5067" s="279"/>
      <c r="N5067" s="279"/>
      <c r="O5067" s="279"/>
      <c r="P5067" s="838"/>
      <c r="Q5067" s="838"/>
      <c r="R5067" s="838"/>
      <c r="S5067" s="838"/>
      <c r="U5067" s="371"/>
    </row>
    <row r="5068" spans="12:21" s="292" customFormat="1" x14ac:dyDescent="0.2">
      <c r="L5068" s="279"/>
      <c r="M5068" s="279"/>
      <c r="N5068" s="279"/>
      <c r="O5068" s="279"/>
      <c r="P5068" s="838"/>
      <c r="Q5068" s="838"/>
      <c r="R5068" s="838"/>
      <c r="S5068" s="838"/>
      <c r="U5068" s="371"/>
    </row>
    <row r="5069" spans="12:21" s="292" customFormat="1" x14ac:dyDescent="0.2">
      <c r="L5069" s="279"/>
      <c r="M5069" s="279"/>
      <c r="N5069" s="279"/>
      <c r="O5069" s="279"/>
      <c r="P5069" s="838"/>
      <c r="Q5069" s="838"/>
      <c r="R5069" s="838"/>
      <c r="S5069" s="838"/>
      <c r="U5069" s="371"/>
    </row>
    <row r="5070" spans="12:21" s="292" customFormat="1" x14ac:dyDescent="0.2">
      <c r="L5070" s="279"/>
      <c r="M5070" s="279"/>
      <c r="N5070" s="279"/>
      <c r="O5070" s="279"/>
      <c r="P5070" s="838"/>
      <c r="Q5070" s="838"/>
      <c r="R5070" s="838"/>
      <c r="S5070" s="838"/>
      <c r="U5070" s="371"/>
    </row>
    <row r="5071" spans="12:21" s="292" customFormat="1" x14ac:dyDescent="0.2">
      <c r="L5071" s="279"/>
      <c r="M5071" s="279"/>
      <c r="N5071" s="279"/>
      <c r="O5071" s="279"/>
      <c r="P5071" s="838"/>
      <c r="Q5071" s="838"/>
      <c r="R5071" s="838"/>
      <c r="S5071" s="838"/>
      <c r="U5071" s="371"/>
    </row>
    <row r="5072" spans="12:21" s="292" customFormat="1" x14ac:dyDescent="0.2">
      <c r="L5072" s="279"/>
      <c r="M5072" s="279"/>
      <c r="N5072" s="279"/>
      <c r="O5072" s="279"/>
      <c r="P5072" s="838"/>
      <c r="Q5072" s="838"/>
      <c r="R5072" s="838"/>
      <c r="S5072" s="838"/>
      <c r="U5072" s="371"/>
    </row>
    <row r="5073" spans="12:21" s="292" customFormat="1" x14ac:dyDescent="0.2">
      <c r="L5073" s="279"/>
      <c r="M5073" s="279"/>
      <c r="N5073" s="279"/>
      <c r="O5073" s="279"/>
      <c r="P5073" s="838"/>
      <c r="Q5073" s="838"/>
      <c r="R5073" s="838"/>
      <c r="S5073" s="838"/>
      <c r="U5073" s="371"/>
    </row>
    <row r="5074" spans="12:21" s="292" customFormat="1" x14ac:dyDescent="0.2">
      <c r="L5074" s="279"/>
      <c r="M5074" s="279"/>
      <c r="N5074" s="279"/>
      <c r="O5074" s="279"/>
      <c r="P5074" s="838"/>
      <c r="Q5074" s="838"/>
      <c r="R5074" s="838"/>
      <c r="S5074" s="838"/>
      <c r="U5074" s="371"/>
    </row>
    <row r="5075" spans="12:21" s="292" customFormat="1" x14ac:dyDescent="0.2">
      <c r="L5075" s="279"/>
      <c r="M5075" s="279"/>
      <c r="N5075" s="279"/>
      <c r="O5075" s="279"/>
      <c r="P5075" s="838"/>
      <c r="Q5075" s="838"/>
      <c r="R5075" s="838"/>
      <c r="S5075" s="838"/>
      <c r="U5075" s="371"/>
    </row>
    <row r="5076" spans="12:21" s="292" customFormat="1" x14ac:dyDescent="0.2">
      <c r="L5076" s="279"/>
      <c r="M5076" s="279"/>
      <c r="N5076" s="279"/>
      <c r="O5076" s="279"/>
      <c r="P5076" s="838"/>
      <c r="Q5076" s="838"/>
      <c r="R5076" s="838"/>
      <c r="S5076" s="838"/>
      <c r="U5076" s="371"/>
    </row>
    <row r="5077" spans="12:21" s="292" customFormat="1" x14ac:dyDescent="0.2">
      <c r="L5077" s="279"/>
      <c r="M5077" s="279"/>
      <c r="N5077" s="279"/>
      <c r="O5077" s="279"/>
      <c r="P5077" s="838"/>
      <c r="Q5077" s="838"/>
      <c r="R5077" s="838"/>
      <c r="S5077" s="838"/>
      <c r="U5077" s="371"/>
    </row>
    <row r="5078" spans="12:21" s="292" customFormat="1" x14ac:dyDescent="0.2">
      <c r="L5078" s="279"/>
      <c r="M5078" s="279"/>
      <c r="N5078" s="279"/>
      <c r="O5078" s="279"/>
      <c r="P5078" s="838"/>
      <c r="Q5078" s="838"/>
      <c r="R5078" s="838"/>
      <c r="S5078" s="838"/>
      <c r="U5078" s="371"/>
    </row>
    <row r="5079" spans="12:21" s="292" customFormat="1" x14ac:dyDescent="0.2">
      <c r="L5079" s="279"/>
      <c r="M5079" s="279"/>
      <c r="N5079" s="279"/>
      <c r="O5079" s="279"/>
      <c r="P5079" s="838"/>
      <c r="Q5079" s="838"/>
      <c r="R5079" s="838"/>
      <c r="S5079" s="838"/>
      <c r="U5079" s="371"/>
    </row>
    <row r="5080" spans="12:21" s="292" customFormat="1" x14ac:dyDescent="0.2">
      <c r="L5080" s="279"/>
      <c r="M5080" s="279"/>
      <c r="N5080" s="279"/>
      <c r="O5080" s="279"/>
      <c r="P5080" s="838"/>
      <c r="Q5080" s="838"/>
      <c r="R5080" s="838"/>
      <c r="S5080" s="838"/>
      <c r="U5080" s="371"/>
    </row>
    <row r="5081" spans="12:21" s="292" customFormat="1" x14ac:dyDescent="0.2">
      <c r="L5081" s="279"/>
      <c r="M5081" s="279"/>
      <c r="N5081" s="279"/>
      <c r="O5081" s="279"/>
      <c r="P5081" s="838"/>
      <c r="Q5081" s="838"/>
      <c r="R5081" s="838"/>
      <c r="S5081" s="838"/>
      <c r="U5081" s="371"/>
    </row>
    <row r="5082" spans="12:21" s="292" customFormat="1" x14ac:dyDescent="0.2">
      <c r="L5082" s="279"/>
      <c r="M5082" s="279"/>
      <c r="N5082" s="279"/>
      <c r="O5082" s="279"/>
      <c r="P5082" s="838"/>
      <c r="Q5082" s="838"/>
      <c r="R5082" s="838"/>
      <c r="S5082" s="838"/>
      <c r="U5082" s="371"/>
    </row>
    <row r="5083" spans="12:21" s="292" customFormat="1" x14ac:dyDescent="0.2">
      <c r="L5083" s="279"/>
      <c r="M5083" s="279"/>
      <c r="N5083" s="279"/>
      <c r="O5083" s="279"/>
      <c r="P5083" s="838"/>
      <c r="Q5083" s="838"/>
      <c r="R5083" s="838"/>
      <c r="S5083" s="838"/>
      <c r="U5083" s="371"/>
    </row>
    <row r="5084" spans="12:21" s="292" customFormat="1" x14ac:dyDescent="0.2">
      <c r="L5084" s="279"/>
      <c r="M5084" s="279"/>
      <c r="N5084" s="279"/>
      <c r="O5084" s="279"/>
      <c r="P5084" s="838"/>
      <c r="Q5084" s="838"/>
      <c r="R5084" s="838"/>
      <c r="S5084" s="838"/>
      <c r="U5084" s="371"/>
    </row>
    <row r="5085" spans="12:21" s="292" customFormat="1" x14ac:dyDescent="0.2">
      <c r="L5085" s="279"/>
      <c r="M5085" s="279"/>
      <c r="N5085" s="279"/>
      <c r="O5085" s="279"/>
      <c r="P5085" s="838"/>
      <c r="Q5085" s="838"/>
      <c r="R5085" s="838"/>
      <c r="S5085" s="838"/>
      <c r="U5085" s="371"/>
    </row>
    <row r="5086" spans="12:21" s="292" customFormat="1" x14ac:dyDescent="0.2">
      <c r="L5086" s="279"/>
      <c r="M5086" s="279"/>
      <c r="N5086" s="279"/>
      <c r="O5086" s="279"/>
      <c r="P5086" s="838"/>
      <c r="Q5086" s="838"/>
      <c r="R5086" s="838"/>
      <c r="S5086" s="838"/>
      <c r="U5086" s="371"/>
    </row>
    <row r="5087" spans="12:21" s="292" customFormat="1" x14ac:dyDescent="0.2">
      <c r="L5087" s="279"/>
      <c r="M5087" s="279"/>
      <c r="N5087" s="279"/>
      <c r="O5087" s="279"/>
      <c r="P5087" s="838"/>
      <c r="Q5087" s="838"/>
      <c r="R5087" s="838"/>
      <c r="S5087" s="838"/>
      <c r="U5087" s="371"/>
    </row>
    <row r="5088" spans="12:21" s="292" customFormat="1" x14ac:dyDescent="0.2">
      <c r="L5088" s="279"/>
      <c r="M5088" s="279"/>
      <c r="N5088" s="279"/>
      <c r="O5088" s="279"/>
      <c r="P5088" s="838"/>
      <c r="Q5088" s="838"/>
      <c r="R5088" s="838"/>
      <c r="S5088" s="838"/>
      <c r="U5088" s="371"/>
    </row>
    <row r="5089" spans="12:21" s="292" customFormat="1" x14ac:dyDescent="0.2">
      <c r="L5089" s="279"/>
      <c r="M5089" s="279"/>
      <c r="N5089" s="279"/>
      <c r="O5089" s="279"/>
      <c r="P5089" s="838"/>
      <c r="Q5089" s="838"/>
      <c r="R5089" s="838"/>
      <c r="S5089" s="838"/>
      <c r="U5089" s="371"/>
    </row>
    <row r="5090" spans="12:21" s="292" customFormat="1" x14ac:dyDescent="0.2">
      <c r="L5090" s="279"/>
      <c r="M5090" s="279"/>
      <c r="N5090" s="279"/>
      <c r="O5090" s="279"/>
      <c r="P5090" s="838"/>
      <c r="Q5090" s="838"/>
      <c r="R5090" s="838"/>
      <c r="S5090" s="838"/>
      <c r="U5090" s="371"/>
    </row>
    <row r="5091" spans="12:21" s="292" customFormat="1" x14ac:dyDescent="0.2">
      <c r="L5091" s="279"/>
      <c r="M5091" s="279"/>
      <c r="N5091" s="279"/>
      <c r="O5091" s="279"/>
      <c r="P5091" s="838"/>
      <c r="Q5091" s="838"/>
      <c r="R5091" s="838"/>
      <c r="S5091" s="838"/>
      <c r="U5091" s="371"/>
    </row>
    <row r="5092" spans="12:21" s="292" customFormat="1" x14ac:dyDescent="0.2">
      <c r="L5092" s="279"/>
      <c r="M5092" s="279"/>
      <c r="N5092" s="279"/>
      <c r="O5092" s="279"/>
      <c r="P5092" s="838"/>
      <c r="Q5092" s="838"/>
      <c r="R5092" s="838"/>
      <c r="S5092" s="838"/>
      <c r="U5092" s="371"/>
    </row>
    <row r="5093" spans="12:21" s="292" customFormat="1" x14ac:dyDescent="0.2">
      <c r="L5093" s="279"/>
      <c r="M5093" s="279"/>
      <c r="N5093" s="279"/>
      <c r="O5093" s="279"/>
      <c r="P5093" s="838"/>
      <c r="Q5093" s="838"/>
      <c r="R5093" s="838"/>
      <c r="S5093" s="838"/>
      <c r="U5093" s="371"/>
    </row>
    <row r="5094" spans="12:21" s="292" customFormat="1" x14ac:dyDescent="0.2">
      <c r="L5094" s="279"/>
      <c r="M5094" s="279"/>
      <c r="N5094" s="279"/>
      <c r="O5094" s="279"/>
      <c r="P5094" s="838"/>
      <c r="Q5094" s="838"/>
      <c r="R5094" s="838"/>
      <c r="S5094" s="838"/>
      <c r="U5094" s="371"/>
    </row>
    <row r="5095" spans="12:21" s="292" customFormat="1" x14ac:dyDescent="0.2">
      <c r="L5095" s="279"/>
      <c r="M5095" s="279"/>
      <c r="N5095" s="279"/>
      <c r="O5095" s="279"/>
      <c r="P5095" s="838"/>
      <c r="Q5095" s="838"/>
      <c r="R5095" s="838"/>
      <c r="S5095" s="838"/>
      <c r="U5095" s="371"/>
    </row>
    <row r="5096" spans="12:21" s="292" customFormat="1" x14ac:dyDescent="0.2">
      <c r="L5096" s="279"/>
      <c r="M5096" s="279"/>
      <c r="N5096" s="279"/>
      <c r="O5096" s="279"/>
      <c r="P5096" s="838"/>
      <c r="Q5096" s="838"/>
      <c r="R5096" s="838"/>
      <c r="S5096" s="838"/>
      <c r="U5096" s="371"/>
    </row>
    <row r="5097" spans="12:21" s="292" customFormat="1" x14ac:dyDescent="0.2">
      <c r="L5097" s="279"/>
      <c r="M5097" s="279"/>
      <c r="N5097" s="279"/>
      <c r="O5097" s="279"/>
      <c r="P5097" s="838"/>
      <c r="Q5097" s="838"/>
      <c r="R5097" s="838"/>
      <c r="S5097" s="838"/>
      <c r="U5097" s="371"/>
    </row>
    <row r="5098" spans="12:21" s="292" customFormat="1" x14ac:dyDescent="0.2">
      <c r="L5098" s="279"/>
      <c r="M5098" s="279"/>
      <c r="N5098" s="279"/>
      <c r="O5098" s="279"/>
      <c r="P5098" s="838"/>
      <c r="Q5098" s="838"/>
      <c r="R5098" s="838"/>
      <c r="S5098" s="838"/>
      <c r="U5098" s="371"/>
    </row>
    <row r="5099" spans="12:21" s="292" customFormat="1" x14ac:dyDescent="0.2">
      <c r="L5099" s="279"/>
      <c r="M5099" s="279"/>
      <c r="N5099" s="279"/>
      <c r="O5099" s="279"/>
      <c r="P5099" s="838"/>
      <c r="Q5099" s="838"/>
      <c r="R5099" s="838"/>
      <c r="S5099" s="838"/>
      <c r="U5099" s="371"/>
    </row>
    <row r="5100" spans="12:21" s="292" customFormat="1" x14ac:dyDescent="0.2">
      <c r="L5100" s="279"/>
      <c r="M5100" s="279"/>
      <c r="N5100" s="279"/>
      <c r="O5100" s="279"/>
      <c r="P5100" s="838"/>
      <c r="Q5100" s="838"/>
      <c r="R5100" s="838"/>
      <c r="S5100" s="838"/>
      <c r="U5100" s="371"/>
    </row>
    <row r="5101" spans="12:21" s="292" customFormat="1" x14ac:dyDescent="0.2">
      <c r="L5101" s="279"/>
      <c r="M5101" s="279"/>
      <c r="N5101" s="279"/>
      <c r="O5101" s="279"/>
      <c r="P5101" s="838"/>
      <c r="Q5101" s="838"/>
      <c r="R5101" s="838"/>
      <c r="S5101" s="838"/>
      <c r="U5101" s="371"/>
    </row>
    <row r="5102" spans="12:21" s="292" customFormat="1" x14ac:dyDescent="0.2">
      <c r="L5102" s="279"/>
      <c r="M5102" s="279"/>
      <c r="N5102" s="279"/>
      <c r="O5102" s="279"/>
      <c r="P5102" s="838"/>
      <c r="Q5102" s="838"/>
      <c r="R5102" s="838"/>
      <c r="S5102" s="838"/>
      <c r="U5102" s="371"/>
    </row>
    <row r="5103" spans="12:21" s="292" customFormat="1" x14ac:dyDescent="0.2">
      <c r="L5103" s="279"/>
      <c r="M5103" s="279"/>
      <c r="N5103" s="279"/>
      <c r="O5103" s="279"/>
      <c r="P5103" s="838"/>
      <c r="Q5103" s="838"/>
      <c r="R5103" s="838"/>
      <c r="S5103" s="838"/>
      <c r="U5103" s="371"/>
    </row>
    <row r="5104" spans="12:21" s="292" customFormat="1" x14ac:dyDescent="0.2">
      <c r="L5104" s="279"/>
      <c r="M5104" s="279"/>
      <c r="N5104" s="279"/>
      <c r="O5104" s="279"/>
      <c r="P5104" s="838"/>
      <c r="Q5104" s="838"/>
      <c r="R5104" s="838"/>
      <c r="S5104" s="838"/>
      <c r="U5104" s="371"/>
    </row>
    <row r="5105" spans="12:21" s="292" customFormat="1" x14ac:dyDescent="0.2">
      <c r="L5105" s="279"/>
      <c r="M5105" s="279"/>
      <c r="N5105" s="279"/>
      <c r="O5105" s="279"/>
      <c r="P5105" s="838"/>
      <c r="Q5105" s="838"/>
      <c r="R5105" s="838"/>
      <c r="S5105" s="838"/>
      <c r="U5105" s="371"/>
    </row>
    <row r="5106" spans="12:21" s="292" customFormat="1" x14ac:dyDescent="0.2">
      <c r="L5106" s="279"/>
      <c r="M5106" s="279"/>
      <c r="N5106" s="279"/>
      <c r="O5106" s="279"/>
      <c r="P5106" s="838"/>
      <c r="Q5106" s="838"/>
      <c r="R5106" s="838"/>
      <c r="S5106" s="838"/>
      <c r="U5106" s="371"/>
    </row>
    <row r="5107" spans="12:21" s="292" customFormat="1" x14ac:dyDescent="0.2">
      <c r="L5107" s="279"/>
      <c r="M5107" s="279"/>
      <c r="N5107" s="279"/>
      <c r="O5107" s="279"/>
      <c r="P5107" s="838"/>
      <c r="Q5107" s="838"/>
      <c r="R5107" s="838"/>
      <c r="S5107" s="838"/>
      <c r="U5107" s="371"/>
    </row>
    <row r="5108" spans="12:21" s="292" customFormat="1" x14ac:dyDescent="0.2">
      <c r="L5108" s="279"/>
      <c r="M5108" s="279"/>
      <c r="N5108" s="279"/>
      <c r="O5108" s="279"/>
      <c r="P5108" s="838"/>
      <c r="Q5108" s="838"/>
      <c r="R5108" s="838"/>
      <c r="S5108" s="838"/>
      <c r="U5108" s="371"/>
    </row>
    <row r="5109" spans="12:21" s="292" customFormat="1" x14ac:dyDescent="0.2">
      <c r="L5109" s="279"/>
      <c r="M5109" s="279"/>
      <c r="N5109" s="279"/>
      <c r="O5109" s="279"/>
      <c r="P5109" s="838"/>
      <c r="Q5109" s="838"/>
      <c r="R5109" s="838"/>
      <c r="S5109" s="838"/>
      <c r="U5109" s="371"/>
    </row>
    <row r="5110" spans="12:21" s="292" customFormat="1" x14ac:dyDescent="0.2">
      <c r="L5110" s="279"/>
      <c r="M5110" s="279"/>
      <c r="N5110" s="279"/>
      <c r="O5110" s="279"/>
      <c r="P5110" s="838"/>
      <c r="Q5110" s="838"/>
      <c r="R5110" s="838"/>
      <c r="S5110" s="838"/>
      <c r="U5110" s="371"/>
    </row>
    <row r="5111" spans="12:21" s="292" customFormat="1" x14ac:dyDescent="0.2">
      <c r="L5111" s="279"/>
      <c r="M5111" s="279"/>
      <c r="N5111" s="279"/>
      <c r="O5111" s="279"/>
      <c r="P5111" s="838"/>
      <c r="Q5111" s="838"/>
      <c r="R5111" s="838"/>
      <c r="S5111" s="838"/>
      <c r="U5111" s="371"/>
    </row>
    <row r="5112" spans="12:21" s="292" customFormat="1" x14ac:dyDescent="0.2">
      <c r="L5112" s="279"/>
      <c r="M5112" s="279"/>
      <c r="N5112" s="279"/>
      <c r="O5112" s="279"/>
      <c r="P5112" s="838"/>
      <c r="Q5112" s="838"/>
      <c r="R5112" s="838"/>
      <c r="S5112" s="838"/>
      <c r="U5112" s="371"/>
    </row>
    <row r="5113" spans="12:21" s="292" customFormat="1" x14ac:dyDescent="0.2">
      <c r="L5113" s="279"/>
      <c r="M5113" s="279"/>
      <c r="N5113" s="279"/>
      <c r="O5113" s="279"/>
      <c r="P5113" s="838"/>
      <c r="Q5113" s="838"/>
      <c r="R5113" s="838"/>
      <c r="S5113" s="838"/>
      <c r="U5113" s="371"/>
    </row>
    <row r="5114" spans="12:21" s="292" customFormat="1" x14ac:dyDescent="0.2">
      <c r="L5114" s="279"/>
      <c r="M5114" s="279"/>
      <c r="N5114" s="279"/>
      <c r="O5114" s="279"/>
      <c r="P5114" s="838"/>
      <c r="Q5114" s="838"/>
      <c r="R5114" s="838"/>
      <c r="S5114" s="838"/>
      <c r="U5114" s="371"/>
    </row>
    <row r="5115" spans="12:21" s="292" customFormat="1" x14ac:dyDescent="0.2">
      <c r="L5115" s="279"/>
      <c r="M5115" s="279"/>
      <c r="N5115" s="279"/>
      <c r="O5115" s="279"/>
      <c r="P5115" s="838"/>
      <c r="Q5115" s="838"/>
      <c r="R5115" s="838"/>
      <c r="S5115" s="838"/>
      <c r="U5115" s="371"/>
    </row>
    <row r="5116" spans="12:21" s="292" customFormat="1" x14ac:dyDescent="0.2">
      <c r="L5116" s="279"/>
      <c r="M5116" s="279"/>
      <c r="N5116" s="279"/>
      <c r="O5116" s="279"/>
      <c r="P5116" s="838"/>
      <c r="Q5116" s="838"/>
      <c r="R5116" s="838"/>
      <c r="S5116" s="838"/>
      <c r="U5116" s="371"/>
    </row>
    <row r="5117" spans="12:21" s="292" customFormat="1" x14ac:dyDescent="0.2">
      <c r="L5117" s="279"/>
      <c r="M5117" s="279"/>
      <c r="N5117" s="279"/>
      <c r="O5117" s="279"/>
      <c r="P5117" s="838"/>
      <c r="Q5117" s="838"/>
      <c r="R5117" s="838"/>
      <c r="S5117" s="838"/>
      <c r="U5117" s="371"/>
    </row>
    <row r="5118" spans="12:21" s="292" customFormat="1" x14ac:dyDescent="0.2">
      <c r="L5118" s="279"/>
      <c r="M5118" s="279"/>
      <c r="N5118" s="279"/>
      <c r="O5118" s="279"/>
      <c r="P5118" s="838"/>
      <c r="Q5118" s="838"/>
      <c r="R5118" s="838"/>
      <c r="S5118" s="838"/>
      <c r="U5118" s="371"/>
    </row>
    <row r="5119" spans="12:21" s="292" customFormat="1" x14ac:dyDescent="0.2">
      <c r="L5119" s="279"/>
      <c r="M5119" s="279"/>
      <c r="N5119" s="279"/>
      <c r="O5119" s="279"/>
      <c r="P5119" s="838"/>
      <c r="Q5119" s="838"/>
      <c r="R5119" s="838"/>
      <c r="S5119" s="838"/>
      <c r="U5119" s="371"/>
    </row>
    <row r="5120" spans="12:21" s="292" customFormat="1" x14ac:dyDescent="0.2">
      <c r="L5120" s="279"/>
      <c r="M5120" s="279"/>
      <c r="N5120" s="279"/>
      <c r="O5120" s="279"/>
      <c r="P5120" s="838"/>
      <c r="Q5120" s="838"/>
      <c r="R5120" s="838"/>
      <c r="S5120" s="838"/>
      <c r="U5120" s="371"/>
    </row>
    <row r="5121" spans="12:21" s="292" customFormat="1" x14ac:dyDescent="0.2">
      <c r="L5121" s="279"/>
      <c r="M5121" s="279"/>
      <c r="N5121" s="279"/>
      <c r="O5121" s="279"/>
      <c r="P5121" s="838"/>
      <c r="Q5121" s="838"/>
      <c r="R5121" s="838"/>
      <c r="S5121" s="838"/>
      <c r="U5121" s="371"/>
    </row>
    <row r="5122" spans="12:21" s="292" customFormat="1" x14ac:dyDescent="0.2">
      <c r="L5122" s="279"/>
      <c r="M5122" s="279"/>
      <c r="N5122" s="279"/>
      <c r="O5122" s="279"/>
      <c r="P5122" s="838"/>
      <c r="Q5122" s="838"/>
      <c r="R5122" s="838"/>
      <c r="S5122" s="838"/>
      <c r="U5122" s="371"/>
    </row>
    <row r="5123" spans="12:21" s="292" customFormat="1" x14ac:dyDescent="0.2">
      <c r="L5123" s="279"/>
      <c r="M5123" s="279"/>
      <c r="N5123" s="279"/>
      <c r="O5123" s="279"/>
      <c r="P5123" s="838"/>
      <c r="Q5123" s="838"/>
      <c r="R5123" s="838"/>
      <c r="S5123" s="838"/>
      <c r="U5123" s="371"/>
    </row>
    <row r="5124" spans="12:21" s="292" customFormat="1" x14ac:dyDescent="0.2">
      <c r="L5124" s="279"/>
      <c r="M5124" s="279"/>
      <c r="N5124" s="279"/>
      <c r="O5124" s="279"/>
      <c r="P5124" s="838"/>
      <c r="Q5124" s="838"/>
      <c r="R5124" s="838"/>
      <c r="S5124" s="838"/>
      <c r="U5124" s="371"/>
    </row>
    <row r="5125" spans="12:21" s="292" customFormat="1" x14ac:dyDescent="0.2">
      <c r="L5125" s="279"/>
      <c r="M5125" s="279"/>
      <c r="N5125" s="279"/>
      <c r="O5125" s="279"/>
      <c r="P5125" s="838"/>
      <c r="Q5125" s="838"/>
      <c r="R5125" s="838"/>
      <c r="S5125" s="838"/>
      <c r="U5125" s="371"/>
    </row>
    <row r="5126" spans="12:21" s="292" customFormat="1" x14ac:dyDescent="0.2">
      <c r="L5126" s="279"/>
      <c r="M5126" s="279"/>
      <c r="N5126" s="279"/>
      <c r="O5126" s="279"/>
      <c r="P5126" s="838"/>
      <c r="Q5126" s="838"/>
      <c r="R5126" s="838"/>
      <c r="S5126" s="838"/>
      <c r="U5126" s="371"/>
    </row>
    <row r="5127" spans="12:21" s="292" customFormat="1" x14ac:dyDescent="0.2">
      <c r="L5127" s="279"/>
      <c r="M5127" s="279"/>
      <c r="N5127" s="279"/>
      <c r="O5127" s="279"/>
      <c r="P5127" s="838"/>
      <c r="Q5127" s="838"/>
      <c r="R5127" s="838"/>
      <c r="S5127" s="838"/>
      <c r="U5127" s="371"/>
    </row>
    <row r="5128" spans="12:21" s="292" customFormat="1" x14ac:dyDescent="0.2">
      <c r="L5128" s="279"/>
      <c r="M5128" s="279"/>
      <c r="N5128" s="279"/>
      <c r="O5128" s="279"/>
      <c r="P5128" s="838"/>
      <c r="Q5128" s="838"/>
      <c r="R5128" s="838"/>
      <c r="S5128" s="838"/>
      <c r="U5128" s="371"/>
    </row>
    <row r="5129" spans="12:21" s="292" customFormat="1" x14ac:dyDescent="0.2">
      <c r="L5129" s="279"/>
      <c r="M5129" s="279"/>
      <c r="N5129" s="279"/>
      <c r="O5129" s="279"/>
      <c r="P5129" s="838"/>
      <c r="Q5129" s="838"/>
      <c r="R5129" s="838"/>
      <c r="S5129" s="838"/>
      <c r="U5129" s="371"/>
    </row>
    <row r="5130" spans="12:21" s="292" customFormat="1" x14ac:dyDescent="0.2">
      <c r="L5130" s="279"/>
      <c r="M5130" s="279"/>
      <c r="N5130" s="279"/>
      <c r="O5130" s="279"/>
      <c r="P5130" s="838"/>
      <c r="Q5130" s="838"/>
      <c r="R5130" s="838"/>
      <c r="S5130" s="838"/>
      <c r="U5130" s="371"/>
    </row>
    <row r="5131" spans="12:21" s="292" customFormat="1" x14ac:dyDescent="0.2">
      <c r="L5131" s="279"/>
      <c r="M5131" s="279"/>
      <c r="N5131" s="279"/>
      <c r="O5131" s="279"/>
      <c r="P5131" s="838"/>
      <c r="Q5131" s="838"/>
      <c r="R5131" s="838"/>
      <c r="S5131" s="838"/>
      <c r="U5131" s="371"/>
    </row>
    <row r="5132" spans="12:21" s="292" customFormat="1" x14ac:dyDescent="0.2">
      <c r="L5132" s="279"/>
      <c r="M5132" s="279"/>
      <c r="N5132" s="279"/>
      <c r="O5132" s="279"/>
      <c r="P5132" s="838"/>
      <c r="Q5132" s="838"/>
      <c r="R5132" s="838"/>
      <c r="S5132" s="838"/>
      <c r="U5132" s="371"/>
    </row>
    <row r="5133" spans="12:21" s="292" customFormat="1" x14ac:dyDescent="0.2">
      <c r="L5133" s="279"/>
      <c r="M5133" s="279"/>
      <c r="N5133" s="279"/>
      <c r="O5133" s="279"/>
      <c r="P5133" s="838"/>
      <c r="Q5133" s="838"/>
      <c r="R5133" s="838"/>
      <c r="S5133" s="838"/>
      <c r="U5133" s="371"/>
    </row>
    <row r="5134" spans="12:21" s="292" customFormat="1" x14ac:dyDescent="0.2">
      <c r="L5134" s="279"/>
      <c r="M5134" s="279"/>
      <c r="N5134" s="279"/>
      <c r="O5134" s="279"/>
      <c r="P5134" s="838"/>
      <c r="Q5134" s="838"/>
      <c r="R5134" s="838"/>
      <c r="S5134" s="838"/>
      <c r="U5134" s="371"/>
    </row>
    <row r="5135" spans="12:21" s="292" customFormat="1" x14ac:dyDescent="0.2">
      <c r="L5135" s="279"/>
      <c r="M5135" s="279"/>
      <c r="N5135" s="279"/>
      <c r="O5135" s="279"/>
      <c r="P5135" s="838"/>
      <c r="Q5135" s="838"/>
      <c r="R5135" s="838"/>
      <c r="S5135" s="838"/>
      <c r="U5135" s="371"/>
    </row>
    <row r="5136" spans="12:21" s="292" customFormat="1" x14ac:dyDescent="0.2">
      <c r="L5136" s="279"/>
      <c r="M5136" s="279"/>
      <c r="N5136" s="279"/>
      <c r="O5136" s="279"/>
      <c r="P5136" s="838"/>
      <c r="Q5136" s="838"/>
      <c r="R5136" s="838"/>
      <c r="S5136" s="838"/>
      <c r="U5136" s="371"/>
    </row>
    <row r="5137" spans="12:21" s="292" customFormat="1" x14ac:dyDescent="0.2">
      <c r="L5137" s="279"/>
      <c r="M5137" s="279"/>
      <c r="N5137" s="279"/>
      <c r="O5137" s="279"/>
      <c r="P5137" s="838"/>
      <c r="Q5137" s="838"/>
      <c r="R5137" s="838"/>
      <c r="S5137" s="838"/>
      <c r="U5137" s="371"/>
    </row>
    <row r="5138" spans="12:21" s="292" customFormat="1" x14ac:dyDescent="0.2">
      <c r="L5138" s="279"/>
      <c r="M5138" s="279"/>
      <c r="N5138" s="279"/>
      <c r="O5138" s="279"/>
      <c r="P5138" s="838"/>
      <c r="Q5138" s="838"/>
      <c r="R5138" s="838"/>
      <c r="S5138" s="838"/>
      <c r="U5138" s="371"/>
    </row>
    <row r="5139" spans="12:21" s="292" customFormat="1" x14ac:dyDescent="0.2">
      <c r="L5139" s="279"/>
      <c r="M5139" s="279"/>
      <c r="N5139" s="279"/>
      <c r="O5139" s="279"/>
      <c r="P5139" s="838"/>
      <c r="Q5139" s="838"/>
      <c r="R5139" s="838"/>
      <c r="S5139" s="838"/>
      <c r="U5139" s="371"/>
    </row>
    <row r="5140" spans="12:21" s="292" customFormat="1" x14ac:dyDescent="0.2">
      <c r="L5140" s="279"/>
      <c r="M5140" s="279"/>
      <c r="N5140" s="279"/>
      <c r="O5140" s="279"/>
      <c r="P5140" s="838"/>
      <c r="Q5140" s="838"/>
      <c r="R5140" s="838"/>
      <c r="S5140" s="838"/>
      <c r="U5140" s="371"/>
    </row>
    <row r="5141" spans="12:21" s="292" customFormat="1" x14ac:dyDescent="0.2">
      <c r="L5141" s="279"/>
      <c r="M5141" s="279"/>
      <c r="N5141" s="279"/>
      <c r="O5141" s="279"/>
      <c r="P5141" s="838"/>
      <c r="Q5141" s="838"/>
      <c r="R5141" s="838"/>
      <c r="S5141" s="838"/>
      <c r="U5141" s="371"/>
    </row>
    <row r="5142" spans="12:21" s="292" customFormat="1" x14ac:dyDescent="0.2">
      <c r="L5142" s="279"/>
      <c r="M5142" s="279"/>
      <c r="N5142" s="279"/>
      <c r="O5142" s="279"/>
      <c r="P5142" s="838"/>
      <c r="Q5142" s="838"/>
      <c r="R5142" s="838"/>
      <c r="S5142" s="838"/>
      <c r="U5142" s="371"/>
    </row>
    <row r="5143" spans="12:21" s="292" customFormat="1" x14ac:dyDescent="0.2">
      <c r="L5143" s="279"/>
      <c r="M5143" s="279"/>
      <c r="N5143" s="279"/>
      <c r="O5143" s="279"/>
      <c r="P5143" s="838"/>
      <c r="Q5143" s="838"/>
      <c r="R5143" s="838"/>
      <c r="S5143" s="838"/>
      <c r="U5143" s="371"/>
    </row>
    <row r="5144" spans="12:21" s="292" customFormat="1" x14ac:dyDescent="0.2">
      <c r="L5144" s="279"/>
      <c r="M5144" s="279"/>
      <c r="N5144" s="279"/>
      <c r="O5144" s="279"/>
      <c r="P5144" s="838"/>
      <c r="Q5144" s="838"/>
      <c r="R5144" s="838"/>
      <c r="S5144" s="838"/>
      <c r="U5144" s="371"/>
    </row>
    <row r="5145" spans="12:21" s="292" customFormat="1" x14ac:dyDescent="0.2">
      <c r="L5145" s="279"/>
      <c r="M5145" s="279"/>
      <c r="N5145" s="279"/>
      <c r="O5145" s="279"/>
      <c r="P5145" s="838"/>
      <c r="Q5145" s="838"/>
      <c r="R5145" s="838"/>
      <c r="S5145" s="838"/>
      <c r="U5145" s="371"/>
    </row>
    <row r="5146" spans="12:21" s="292" customFormat="1" x14ac:dyDescent="0.2">
      <c r="L5146" s="279"/>
      <c r="M5146" s="279"/>
      <c r="N5146" s="279"/>
      <c r="O5146" s="279"/>
      <c r="P5146" s="838"/>
      <c r="Q5146" s="838"/>
      <c r="R5146" s="838"/>
      <c r="S5146" s="838"/>
      <c r="U5146" s="371"/>
    </row>
    <row r="5147" spans="12:21" s="292" customFormat="1" x14ac:dyDescent="0.2">
      <c r="L5147" s="279"/>
      <c r="M5147" s="279"/>
      <c r="N5147" s="279"/>
      <c r="O5147" s="279"/>
      <c r="P5147" s="838"/>
      <c r="Q5147" s="838"/>
      <c r="R5147" s="838"/>
      <c r="S5147" s="838"/>
      <c r="U5147" s="371"/>
    </row>
    <row r="5148" spans="12:21" s="292" customFormat="1" x14ac:dyDescent="0.2">
      <c r="L5148" s="279"/>
      <c r="M5148" s="279"/>
      <c r="N5148" s="279"/>
      <c r="O5148" s="279"/>
      <c r="P5148" s="838"/>
      <c r="Q5148" s="838"/>
      <c r="R5148" s="838"/>
      <c r="S5148" s="838"/>
      <c r="U5148" s="371"/>
    </row>
    <row r="5149" spans="12:21" s="292" customFormat="1" x14ac:dyDescent="0.2">
      <c r="L5149" s="279"/>
      <c r="M5149" s="279"/>
      <c r="N5149" s="279"/>
      <c r="O5149" s="279"/>
      <c r="P5149" s="838"/>
      <c r="Q5149" s="838"/>
      <c r="R5149" s="838"/>
      <c r="S5149" s="838"/>
      <c r="U5149" s="371"/>
    </row>
    <row r="5150" spans="12:21" s="292" customFormat="1" x14ac:dyDescent="0.2">
      <c r="L5150" s="279"/>
      <c r="M5150" s="279"/>
      <c r="N5150" s="279"/>
      <c r="O5150" s="279"/>
      <c r="P5150" s="838"/>
      <c r="Q5150" s="838"/>
      <c r="R5150" s="838"/>
      <c r="S5150" s="838"/>
      <c r="U5150" s="371"/>
    </row>
    <row r="5151" spans="12:21" s="292" customFormat="1" x14ac:dyDescent="0.2">
      <c r="L5151" s="279"/>
      <c r="M5151" s="279"/>
      <c r="N5151" s="279"/>
      <c r="O5151" s="279"/>
      <c r="P5151" s="838"/>
      <c r="Q5151" s="838"/>
      <c r="R5151" s="838"/>
      <c r="S5151" s="838"/>
      <c r="U5151" s="371"/>
    </row>
    <row r="5152" spans="12:21" s="292" customFormat="1" x14ac:dyDescent="0.2">
      <c r="L5152" s="279"/>
      <c r="M5152" s="279"/>
      <c r="N5152" s="279"/>
      <c r="O5152" s="279"/>
      <c r="P5152" s="838"/>
      <c r="Q5152" s="838"/>
      <c r="R5152" s="838"/>
      <c r="S5152" s="838"/>
      <c r="U5152" s="371"/>
    </row>
    <row r="5153" spans="12:21" s="292" customFormat="1" x14ac:dyDescent="0.2">
      <c r="L5153" s="279"/>
      <c r="M5153" s="279"/>
      <c r="N5153" s="279"/>
      <c r="O5153" s="279"/>
      <c r="P5153" s="838"/>
      <c r="Q5153" s="838"/>
      <c r="R5153" s="838"/>
      <c r="S5153" s="838"/>
      <c r="U5153" s="371"/>
    </row>
    <row r="5154" spans="12:21" s="292" customFormat="1" x14ac:dyDescent="0.2">
      <c r="L5154" s="279"/>
      <c r="M5154" s="279"/>
      <c r="N5154" s="279"/>
      <c r="O5154" s="279"/>
      <c r="P5154" s="838"/>
      <c r="Q5154" s="838"/>
      <c r="R5154" s="838"/>
      <c r="S5154" s="838"/>
      <c r="U5154" s="371"/>
    </row>
    <row r="5155" spans="12:21" s="292" customFormat="1" x14ac:dyDescent="0.2">
      <c r="L5155" s="279"/>
      <c r="M5155" s="279"/>
      <c r="N5155" s="279"/>
      <c r="O5155" s="279"/>
      <c r="P5155" s="838"/>
      <c r="Q5155" s="838"/>
      <c r="R5155" s="838"/>
      <c r="S5155" s="838"/>
      <c r="U5155" s="371"/>
    </row>
    <row r="5156" spans="12:21" s="292" customFormat="1" x14ac:dyDescent="0.2">
      <c r="L5156" s="279"/>
      <c r="M5156" s="279"/>
      <c r="N5156" s="279"/>
      <c r="O5156" s="279"/>
      <c r="P5156" s="838"/>
      <c r="Q5156" s="838"/>
      <c r="R5156" s="838"/>
      <c r="S5156" s="838"/>
      <c r="U5156" s="371"/>
    </row>
    <row r="5157" spans="12:21" s="292" customFormat="1" x14ac:dyDescent="0.2">
      <c r="L5157" s="279"/>
      <c r="M5157" s="279"/>
      <c r="N5157" s="279"/>
      <c r="O5157" s="279"/>
      <c r="P5157" s="838"/>
      <c r="Q5157" s="838"/>
      <c r="R5157" s="838"/>
      <c r="S5157" s="838"/>
      <c r="U5157" s="371"/>
    </row>
    <row r="5158" spans="12:21" s="292" customFormat="1" x14ac:dyDescent="0.2">
      <c r="L5158" s="279"/>
      <c r="M5158" s="279"/>
      <c r="N5158" s="279"/>
      <c r="O5158" s="279"/>
      <c r="P5158" s="838"/>
      <c r="Q5158" s="838"/>
      <c r="R5158" s="838"/>
      <c r="S5158" s="838"/>
      <c r="U5158" s="371"/>
    </row>
    <row r="5159" spans="12:21" s="292" customFormat="1" x14ac:dyDescent="0.2">
      <c r="L5159" s="279"/>
      <c r="M5159" s="279"/>
      <c r="N5159" s="279"/>
      <c r="O5159" s="279"/>
      <c r="P5159" s="838"/>
      <c r="Q5159" s="838"/>
      <c r="R5159" s="838"/>
      <c r="S5159" s="838"/>
      <c r="U5159" s="371"/>
    </row>
    <row r="5160" spans="12:21" s="292" customFormat="1" x14ac:dyDescent="0.2">
      <c r="L5160" s="279"/>
      <c r="M5160" s="279"/>
      <c r="N5160" s="279"/>
      <c r="O5160" s="279"/>
      <c r="P5160" s="838"/>
      <c r="Q5160" s="838"/>
      <c r="R5160" s="838"/>
      <c r="S5160" s="838"/>
      <c r="U5160" s="371"/>
    </row>
    <row r="5161" spans="12:21" s="292" customFormat="1" x14ac:dyDescent="0.2">
      <c r="L5161" s="279"/>
      <c r="M5161" s="279"/>
      <c r="N5161" s="279"/>
      <c r="O5161" s="279"/>
      <c r="P5161" s="838"/>
      <c r="Q5161" s="838"/>
      <c r="R5161" s="838"/>
      <c r="S5161" s="838"/>
      <c r="U5161" s="371"/>
    </row>
    <row r="5162" spans="12:21" s="292" customFormat="1" x14ac:dyDescent="0.2">
      <c r="L5162" s="279"/>
      <c r="M5162" s="279"/>
      <c r="N5162" s="279"/>
      <c r="O5162" s="279"/>
      <c r="P5162" s="838"/>
      <c r="Q5162" s="838"/>
      <c r="R5162" s="838"/>
      <c r="S5162" s="838"/>
      <c r="U5162" s="371"/>
    </row>
    <row r="5163" spans="12:21" s="292" customFormat="1" x14ac:dyDescent="0.2">
      <c r="L5163" s="279"/>
      <c r="M5163" s="279"/>
      <c r="N5163" s="279"/>
      <c r="O5163" s="279"/>
      <c r="P5163" s="838"/>
      <c r="Q5163" s="838"/>
      <c r="R5163" s="838"/>
      <c r="S5163" s="838"/>
      <c r="U5163" s="371"/>
    </row>
    <row r="5164" spans="12:21" s="292" customFormat="1" x14ac:dyDescent="0.2">
      <c r="L5164" s="279"/>
      <c r="M5164" s="279"/>
      <c r="N5164" s="279"/>
      <c r="O5164" s="279"/>
      <c r="P5164" s="838"/>
      <c r="Q5164" s="838"/>
      <c r="R5164" s="838"/>
      <c r="S5164" s="838"/>
      <c r="U5164" s="371"/>
    </row>
    <row r="5165" spans="12:21" s="292" customFormat="1" x14ac:dyDescent="0.2">
      <c r="L5165" s="279"/>
      <c r="M5165" s="279"/>
      <c r="N5165" s="279"/>
      <c r="O5165" s="279"/>
      <c r="P5165" s="838"/>
      <c r="Q5165" s="838"/>
      <c r="R5165" s="838"/>
      <c r="S5165" s="838"/>
      <c r="U5165" s="371"/>
    </row>
    <row r="5166" spans="12:21" s="292" customFormat="1" x14ac:dyDescent="0.2">
      <c r="L5166" s="279"/>
      <c r="M5166" s="279"/>
      <c r="N5166" s="279"/>
      <c r="O5166" s="279"/>
      <c r="P5166" s="838"/>
      <c r="Q5166" s="838"/>
      <c r="R5166" s="838"/>
      <c r="S5166" s="838"/>
      <c r="U5166" s="371"/>
    </row>
    <row r="5167" spans="12:21" s="292" customFormat="1" x14ac:dyDescent="0.2">
      <c r="L5167" s="279"/>
      <c r="M5167" s="279"/>
      <c r="N5167" s="279"/>
      <c r="O5167" s="279"/>
      <c r="P5167" s="838"/>
      <c r="Q5167" s="838"/>
      <c r="R5167" s="838"/>
      <c r="S5167" s="838"/>
      <c r="U5167" s="371"/>
    </row>
    <row r="5168" spans="12:21" s="292" customFormat="1" x14ac:dyDescent="0.2">
      <c r="L5168" s="279"/>
      <c r="M5168" s="279"/>
      <c r="N5168" s="279"/>
      <c r="O5168" s="279"/>
      <c r="P5168" s="838"/>
      <c r="Q5168" s="838"/>
      <c r="R5168" s="838"/>
      <c r="S5168" s="838"/>
      <c r="U5168" s="371"/>
    </row>
    <row r="5169" spans="12:21" s="292" customFormat="1" x14ac:dyDescent="0.2">
      <c r="L5169" s="279"/>
      <c r="M5169" s="279"/>
      <c r="N5169" s="279"/>
      <c r="O5169" s="279"/>
      <c r="P5169" s="838"/>
      <c r="Q5169" s="838"/>
      <c r="R5169" s="838"/>
      <c r="S5169" s="838"/>
      <c r="U5169" s="371"/>
    </row>
    <row r="5170" spans="12:21" s="292" customFormat="1" x14ac:dyDescent="0.2">
      <c r="L5170" s="279"/>
      <c r="M5170" s="279"/>
      <c r="N5170" s="279"/>
      <c r="O5170" s="279"/>
      <c r="P5170" s="838"/>
      <c r="Q5170" s="838"/>
      <c r="R5170" s="838"/>
      <c r="S5170" s="838"/>
      <c r="U5170" s="371"/>
    </row>
    <row r="5171" spans="12:21" s="292" customFormat="1" x14ac:dyDescent="0.2">
      <c r="L5171" s="279"/>
      <c r="M5171" s="279"/>
      <c r="N5171" s="279"/>
      <c r="O5171" s="279"/>
      <c r="P5171" s="838"/>
      <c r="Q5171" s="838"/>
      <c r="R5171" s="838"/>
      <c r="S5171" s="838"/>
      <c r="U5171" s="371"/>
    </row>
    <row r="5172" spans="12:21" s="292" customFormat="1" x14ac:dyDescent="0.2">
      <c r="L5172" s="279"/>
      <c r="M5172" s="279"/>
      <c r="N5172" s="279"/>
      <c r="O5172" s="279"/>
      <c r="P5172" s="838"/>
      <c r="Q5172" s="838"/>
      <c r="R5172" s="838"/>
      <c r="S5172" s="838"/>
      <c r="U5172" s="371"/>
    </row>
    <row r="5173" spans="12:21" s="292" customFormat="1" x14ac:dyDescent="0.2">
      <c r="L5173" s="279"/>
      <c r="M5173" s="279"/>
      <c r="N5173" s="279"/>
      <c r="O5173" s="279"/>
      <c r="P5173" s="838"/>
      <c r="Q5173" s="838"/>
      <c r="R5173" s="838"/>
      <c r="S5173" s="838"/>
      <c r="U5173" s="371"/>
    </row>
    <row r="5174" spans="12:21" s="292" customFormat="1" x14ac:dyDescent="0.2">
      <c r="L5174" s="279"/>
      <c r="M5174" s="279"/>
      <c r="N5174" s="279"/>
      <c r="O5174" s="279"/>
      <c r="P5174" s="838"/>
      <c r="Q5174" s="838"/>
      <c r="R5174" s="838"/>
      <c r="S5174" s="838"/>
      <c r="U5174" s="371"/>
    </row>
    <row r="5175" spans="12:21" s="292" customFormat="1" x14ac:dyDescent="0.2">
      <c r="L5175" s="279"/>
      <c r="M5175" s="279"/>
      <c r="N5175" s="279"/>
      <c r="O5175" s="279"/>
      <c r="P5175" s="838"/>
      <c r="Q5175" s="838"/>
      <c r="R5175" s="838"/>
      <c r="S5175" s="838"/>
      <c r="U5175" s="371"/>
    </row>
    <row r="5176" spans="12:21" s="292" customFormat="1" x14ac:dyDescent="0.2">
      <c r="L5176" s="279"/>
      <c r="M5176" s="279"/>
      <c r="N5176" s="279"/>
      <c r="O5176" s="279"/>
      <c r="P5176" s="838"/>
      <c r="Q5176" s="838"/>
      <c r="R5176" s="838"/>
      <c r="S5176" s="838"/>
      <c r="U5176" s="371"/>
    </row>
    <row r="5177" spans="12:21" s="292" customFormat="1" x14ac:dyDescent="0.2">
      <c r="L5177" s="279"/>
      <c r="M5177" s="279"/>
      <c r="N5177" s="279"/>
      <c r="O5177" s="279"/>
      <c r="P5177" s="838"/>
      <c r="Q5177" s="838"/>
      <c r="R5177" s="838"/>
      <c r="S5177" s="838"/>
      <c r="U5177" s="371"/>
    </row>
    <row r="5178" spans="12:21" s="292" customFormat="1" x14ac:dyDescent="0.2">
      <c r="L5178" s="279"/>
      <c r="M5178" s="279"/>
      <c r="N5178" s="279"/>
      <c r="O5178" s="279"/>
      <c r="P5178" s="838"/>
      <c r="Q5178" s="838"/>
      <c r="R5178" s="838"/>
      <c r="S5178" s="838"/>
      <c r="U5178" s="371"/>
    </row>
    <row r="5179" spans="12:21" s="292" customFormat="1" x14ac:dyDescent="0.2">
      <c r="L5179" s="279"/>
      <c r="M5179" s="279"/>
      <c r="N5179" s="279"/>
      <c r="O5179" s="279"/>
      <c r="P5179" s="838"/>
      <c r="Q5179" s="838"/>
      <c r="R5179" s="838"/>
      <c r="S5179" s="838"/>
      <c r="U5179" s="371"/>
    </row>
    <row r="5180" spans="12:21" s="292" customFormat="1" x14ac:dyDescent="0.2">
      <c r="L5180" s="279"/>
      <c r="M5180" s="279"/>
      <c r="N5180" s="279"/>
      <c r="O5180" s="279"/>
      <c r="P5180" s="838"/>
      <c r="Q5180" s="838"/>
      <c r="R5180" s="838"/>
      <c r="S5180" s="838"/>
      <c r="U5180" s="371"/>
    </row>
    <row r="5181" spans="12:21" s="292" customFormat="1" x14ac:dyDescent="0.2">
      <c r="L5181" s="279"/>
      <c r="M5181" s="279"/>
      <c r="N5181" s="279"/>
      <c r="O5181" s="279"/>
      <c r="P5181" s="838"/>
      <c r="Q5181" s="838"/>
      <c r="R5181" s="838"/>
      <c r="S5181" s="838"/>
      <c r="U5181" s="371"/>
    </row>
    <row r="5182" spans="12:21" s="292" customFormat="1" x14ac:dyDescent="0.2">
      <c r="L5182" s="279"/>
      <c r="M5182" s="279"/>
      <c r="N5182" s="279"/>
      <c r="O5182" s="279"/>
      <c r="P5182" s="838"/>
      <c r="Q5182" s="838"/>
      <c r="R5182" s="838"/>
      <c r="S5182" s="838"/>
      <c r="U5182" s="371"/>
    </row>
    <row r="5183" spans="12:21" s="292" customFormat="1" x14ac:dyDescent="0.2">
      <c r="L5183" s="279"/>
      <c r="M5183" s="279"/>
      <c r="N5183" s="279"/>
      <c r="O5183" s="279"/>
      <c r="P5183" s="838"/>
      <c r="Q5183" s="838"/>
      <c r="R5183" s="838"/>
      <c r="S5183" s="838"/>
      <c r="U5183" s="371"/>
    </row>
    <row r="5184" spans="12:21" s="292" customFormat="1" x14ac:dyDescent="0.2">
      <c r="L5184" s="279"/>
      <c r="M5184" s="279"/>
      <c r="N5184" s="279"/>
      <c r="O5184" s="279"/>
      <c r="P5184" s="838"/>
      <c r="Q5184" s="838"/>
      <c r="R5184" s="838"/>
      <c r="S5184" s="838"/>
      <c r="U5184" s="371"/>
    </row>
    <row r="5185" spans="12:21" s="292" customFormat="1" x14ac:dyDescent="0.2">
      <c r="L5185" s="279"/>
      <c r="M5185" s="279"/>
      <c r="N5185" s="279"/>
      <c r="O5185" s="279"/>
      <c r="P5185" s="838"/>
      <c r="Q5185" s="838"/>
      <c r="R5185" s="838"/>
      <c r="S5185" s="838"/>
      <c r="U5185" s="371"/>
    </row>
    <row r="5186" spans="12:21" s="292" customFormat="1" x14ac:dyDescent="0.2">
      <c r="L5186" s="279"/>
      <c r="M5186" s="279"/>
      <c r="N5186" s="279"/>
      <c r="O5186" s="279"/>
      <c r="P5186" s="838"/>
      <c r="Q5186" s="838"/>
      <c r="R5186" s="838"/>
      <c r="S5186" s="838"/>
      <c r="U5186" s="371"/>
    </row>
    <row r="5187" spans="12:21" s="292" customFormat="1" x14ac:dyDescent="0.2">
      <c r="L5187" s="279"/>
      <c r="M5187" s="279"/>
      <c r="N5187" s="279"/>
      <c r="O5187" s="279"/>
      <c r="P5187" s="838"/>
      <c r="Q5187" s="838"/>
      <c r="R5187" s="838"/>
      <c r="S5187" s="838"/>
      <c r="U5187" s="371"/>
    </row>
    <row r="5188" spans="12:21" s="292" customFormat="1" x14ac:dyDescent="0.2">
      <c r="L5188" s="279"/>
      <c r="M5188" s="279"/>
      <c r="N5188" s="279"/>
      <c r="O5188" s="279"/>
      <c r="P5188" s="838"/>
      <c r="Q5188" s="838"/>
      <c r="R5188" s="838"/>
      <c r="S5188" s="838"/>
      <c r="U5188" s="371"/>
    </row>
    <row r="5189" spans="12:21" s="292" customFormat="1" x14ac:dyDescent="0.2">
      <c r="L5189" s="279"/>
      <c r="M5189" s="279"/>
      <c r="N5189" s="279"/>
      <c r="O5189" s="279"/>
      <c r="P5189" s="838"/>
      <c r="Q5189" s="838"/>
      <c r="R5189" s="838"/>
      <c r="S5189" s="838"/>
      <c r="U5189" s="371"/>
    </row>
    <row r="5190" spans="12:21" s="292" customFormat="1" x14ac:dyDescent="0.2">
      <c r="L5190" s="279"/>
      <c r="M5190" s="279"/>
      <c r="N5190" s="279"/>
      <c r="O5190" s="279"/>
      <c r="P5190" s="838"/>
      <c r="Q5190" s="838"/>
      <c r="R5190" s="838"/>
      <c r="S5190" s="838"/>
      <c r="U5190" s="371"/>
    </row>
    <row r="5191" spans="12:21" s="292" customFormat="1" x14ac:dyDescent="0.2">
      <c r="L5191" s="279"/>
      <c r="M5191" s="279"/>
      <c r="N5191" s="279"/>
      <c r="O5191" s="279"/>
      <c r="P5191" s="838"/>
      <c r="Q5191" s="838"/>
      <c r="R5191" s="838"/>
      <c r="S5191" s="838"/>
      <c r="U5191" s="371"/>
    </row>
    <row r="5192" spans="12:21" s="292" customFormat="1" x14ac:dyDescent="0.2">
      <c r="L5192" s="279"/>
      <c r="M5192" s="279"/>
      <c r="N5192" s="279"/>
      <c r="O5192" s="279"/>
      <c r="P5192" s="838"/>
      <c r="Q5192" s="838"/>
      <c r="R5192" s="838"/>
      <c r="S5192" s="838"/>
      <c r="U5192" s="371"/>
    </row>
    <row r="5193" spans="12:21" s="292" customFormat="1" x14ac:dyDescent="0.2">
      <c r="L5193" s="279"/>
      <c r="M5193" s="279"/>
      <c r="N5193" s="279"/>
      <c r="O5193" s="279"/>
      <c r="P5193" s="838"/>
      <c r="Q5193" s="838"/>
      <c r="R5193" s="838"/>
      <c r="S5193" s="838"/>
      <c r="U5193" s="371"/>
    </row>
    <row r="5194" spans="12:21" s="292" customFormat="1" x14ac:dyDescent="0.2">
      <c r="L5194" s="279"/>
      <c r="M5194" s="279"/>
      <c r="N5194" s="279"/>
      <c r="O5194" s="279"/>
      <c r="P5194" s="838"/>
      <c r="Q5194" s="838"/>
      <c r="R5194" s="838"/>
      <c r="S5194" s="838"/>
      <c r="U5194" s="371"/>
    </row>
    <row r="5195" spans="12:21" s="292" customFormat="1" x14ac:dyDescent="0.2">
      <c r="L5195" s="279"/>
      <c r="M5195" s="279"/>
      <c r="N5195" s="279"/>
      <c r="O5195" s="279"/>
      <c r="P5195" s="838"/>
      <c r="Q5195" s="838"/>
      <c r="R5195" s="838"/>
      <c r="S5195" s="838"/>
      <c r="U5195" s="371"/>
    </row>
    <row r="5196" spans="12:21" s="292" customFormat="1" x14ac:dyDescent="0.2">
      <c r="L5196" s="279"/>
      <c r="M5196" s="279"/>
      <c r="N5196" s="279"/>
      <c r="O5196" s="279"/>
      <c r="P5196" s="838"/>
      <c r="Q5196" s="838"/>
      <c r="R5196" s="838"/>
      <c r="S5196" s="838"/>
      <c r="U5196" s="371"/>
    </row>
    <row r="5197" spans="12:21" s="292" customFormat="1" x14ac:dyDescent="0.2">
      <c r="L5197" s="279"/>
      <c r="M5197" s="279"/>
      <c r="N5197" s="279"/>
      <c r="O5197" s="279"/>
      <c r="P5197" s="838"/>
      <c r="Q5197" s="838"/>
      <c r="R5197" s="838"/>
      <c r="S5197" s="838"/>
      <c r="U5197" s="371"/>
    </row>
    <row r="5198" spans="12:21" s="292" customFormat="1" x14ac:dyDescent="0.2">
      <c r="L5198" s="279"/>
      <c r="M5198" s="279"/>
      <c r="N5198" s="279"/>
      <c r="O5198" s="279"/>
      <c r="P5198" s="838"/>
      <c r="Q5198" s="838"/>
      <c r="R5198" s="838"/>
      <c r="S5198" s="838"/>
      <c r="U5198" s="371"/>
    </row>
    <row r="5199" spans="12:21" s="292" customFormat="1" x14ac:dyDescent="0.2">
      <c r="L5199" s="279"/>
      <c r="M5199" s="279"/>
      <c r="N5199" s="279"/>
      <c r="O5199" s="279"/>
      <c r="P5199" s="838"/>
      <c r="Q5199" s="838"/>
      <c r="R5199" s="838"/>
      <c r="S5199" s="838"/>
      <c r="U5199" s="371"/>
    </row>
    <row r="5200" spans="12:21" s="292" customFormat="1" x14ac:dyDescent="0.2">
      <c r="L5200" s="279"/>
      <c r="M5200" s="279"/>
      <c r="N5200" s="279"/>
      <c r="O5200" s="279"/>
      <c r="P5200" s="838"/>
      <c r="Q5200" s="838"/>
      <c r="R5200" s="838"/>
      <c r="S5200" s="838"/>
      <c r="U5200" s="371"/>
    </row>
    <row r="5201" spans="12:21" s="292" customFormat="1" x14ac:dyDescent="0.2">
      <c r="L5201" s="279"/>
      <c r="M5201" s="279"/>
      <c r="N5201" s="279"/>
      <c r="O5201" s="279"/>
      <c r="P5201" s="838"/>
      <c r="Q5201" s="838"/>
      <c r="R5201" s="838"/>
      <c r="S5201" s="838"/>
      <c r="U5201" s="371"/>
    </row>
    <row r="5202" spans="12:21" s="292" customFormat="1" x14ac:dyDescent="0.2">
      <c r="L5202" s="279"/>
      <c r="M5202" s="279"/>
      <c r="N5202" s="279"/>
      <c r="O5202" s="279"/>
      <c r="P5202" s="838"/>
      <c r="Q5202" s="838"/>
      <c r="R5202" s="838"/>
      <c r="S5202" s="838"/>
      <c r="U5202" s="371"/>
    </row>
    <row r="5203" spans="12:21" s="292" customFormat="1" x14ac:dyDescent="0.2">
      <c r="L5203" s="279"/>
      <c r="M5203" s="279"/>
      <c r="N5203" s="279"/>
      <c r="O5203" s="279"/>
      <c r="P5203" s="838"/>
      <c r="Q5203" s="838"/>
      <c r="R5203" s="838"/>
      <c r="S5203" s="838"/>
      <c r="U5203" s="371"/>
    </row>
    <row r="5204" spans="12:21" s="292" customFormat="1" x14ac:dyDescent="0.2">
      <c r="L5204" s="279"/>
      <c r="M5204" s="279"/>
      <c r="N5204" s="279"/>
      <c r="O5204" s="279"/>
      <c r="P5204" s="838"/>
      <c r="Q5204" s="838"/>
      <c r="R5204" s="838"/>
      <c r="S5204" s="838"/>
      <c r="U5204" s="371"/>
    </row>
    <row r="5205" spans="12:21" s="292" customFormat="1" x14ac:dyDescent="0.2">
      <c r="L5205" s="279"/>
      <c r="M5205" s="279"/>
      <c r="N5205" s="279"/>
      <c r="O5205" s="279"/>
      <c r="P5205" s="838"/>
      <c r="Q5205" s="838"/>
      <c r="R5205" s="838"/>
      <c r="S5205" s="838"/>
      <c r="U5205" s="371"/>
    </row>
    <row r="5206" spans="12:21" s="292" customFormat="1" x14ac:dyDescent="0.2">
      <c r="L5206" s="279"/>
      <c r="M5206" s="279"/>
      <c r="N5206" s="279"/>
      <c r="O5206" s="279"/>
      <c r="P5206" s="838"/>
      <c r="Q5206" s="838"/>
      <c r="R5206" s="838"/>
      <c r="S5206" s="838"/>
      <c r="U5206" s="371"/>
    </row>
    <row r="5207" spans="12:21" s="292" customFormat="1" x14ac:dyDescent="0.2">
      <c r="L5207" s="279"/>
      <c r="M5207" s="279"/>
      <c r="N5207" s="279"/>
      <c r="O5207" s="279"/>
      <c r="P5207" s="838"/>
      <c r="Q5207" s="838"/>
      <c r="R5207" s="838"/>
      <c r="S5207" s="838"/>
      <c r="U5207" s="371"/>
    </row>
    <row r="5208" spans="12:21" s="292" customFormat="1" x14ac:dyDescent="0.2">
      <c r="L5208" s="279"/>
      <c r="M5208" s="279"/>
      <c r="N5208" s="279"/>
      <c r="O5208" s="279"/>
      <c r="P5208" s="838"/>
      <c r="Q5208" s="838"/>
      <c r="R5208" s="838"/>
      <c r="S5208" s="838"/>
      <c r="U5208" s="371"/>
    </row>
    <row r="5209" spans="12:21" s="292" customFormat="1" x14ac:dyDescent="0.2">
      <c r="L5209" s="279"/>
      <c r="M5209" s="279"/>
      <c r="N5209" s="279"/>
      <c r="O5209" s="279"/>
      <c r="P5209" s="838"/>
      <c r="Q5209" s="838"/>
      <c r="R5209" s="838"/>
      <c r="S5209" s="838"/>
      <c r="U5209" s="371"/>
    </row>
    <row r="5210" spans="12:21" s="292" customFormat="1" x14ac:dyDescent="0.2">
      <c r="L5210" s="279"/>
      <c r="M5210" s="279"/>
      <c r="N5210" s="279"/>
      <c r="O5210" s="279"/>
      <c r="P5210" s="838"/>
      <c r="Q5210" s="838"/>
      <c r="R5210" s="838"/>
      <c r="S5210" s="838"/>
      <c r="U5210" s="371"/>
    </row>
    <row r="5211" spans="12:21" s="292" customFormat="1" x14ac:dyDescent="0.2">
      <c r="L5211" s="279"/>
      <c r="M5211" s="279"/>
      <c r="N5211" s="279"/>
      <c r="O5211" s="279"/>
      <c r="P5211" s="838"/>
      <c r="Q5211" s="838"/>
      <c r="R5211" s="838"/>
      <c r="S5211" s="838"/>
      <c r="U5211" s="371"/>
    </row>
    <row r="5212" spans="12:21" s="292" customFormat="1" x14ac:dyDescent="0.2">
      <c r="L5212" s="279"/>
      <c r="M5212" s="279"/>
      <c r="N5212" s="279"/>
      <c r="O5212" s="279"/>
      <c r="P5212" s="838"/>
      <c r="Q5212" s="838"/>
      <c r="R5212" s="838"/>
      <c r="S5212" s="838"/>
      <c r="U5212" s="371"/>
    </row>
    <row r="5213" spans="12:21" s="292" customFormat="1" x14ac:dyDescent="0.2">
      <c r="L5213" s="279"/>
      <c r="M5213" s="279"/>
      <c r="N5213" s="279"/>
      <c r="O5213" s="279"/>
      <c r="P5213" s="838"/>
      <c r="Q5213" s="838"/>
      <c r="R5213" s="838"/>
      <c r="S5213" s="838"/>
      <c r="U5213" s="371"/>
    </row>
    <row r="5214" spans="12:21" s="292" customFormat="1" x14ac:dyDescent="0.2">
      <c r="L5214" s="279"/>
      <c r="M5214" s="279"/>
      <c r="N5214" s="279"/>
      <c r="O5214" s="279"/>
      <c r="P5214" s="838"/>
      <c r="Q5214" s="838"/>
      <c r="R5214" s="838"/>
      <c r="S5214" s="838"/>
      <c r="U5214" s="371"/>
    </row>
    <row r="5215" spans="12:21" s="292" customFormat="1" x14ac:dyDescent="0.2">
      <c r="L5215" s="279"/>
      <c r="M5215" s="279"/>
      <c r="N5215" s="279"/>
      <c r="O5215" s="279"/>
      <c r="P5215" s="838"/>
      <c r="Q5215" s="838"/>
      <c r="R5215" s="838"/>
      <c r="S5215" s="838"/>
      <c r="U5215" s="371"/>
    </row>
    <row r="5216" spans="12:21" s="292" customFormat="1" x14ac:dyDescent="0.2">
      <c r="L5216" s="279"/>
      <c r="M5216" s="279"/>
      <c r="N5216" s="279"/>
      <c r="O5216" s="279"/>
      <c r="P5216" s="838"/>
      <c r="Q5216" s="838"/>
      <c r="R5216" s="838"/>
      <c r="S5216" s="838"/>
      <c r="U5216" s="371"/>
    </row>
    <row r="5217" spans="12:21" s="292" customFormat="1" x14ac:dyDescent="0.2">
      <c r="L5217" s="279"/>
      <c r="M5217" s="279"/>
      <c r="N5217" s="279"/>
      <c r="O5217" s="279"/>
      <c r="P5217" s="838"/>
      <c r="Q5217" s="838"/>
      <c r="R5217" s="838"/>
      <c r="S5217" s="838"/>
      <c r="U5217" s="371"/>
    </row>
    <row r="5218" spans="12:21" s="292" customFormat="1" x14ac:dyDescent="0.2">
      <c r="L5218" s="279"/>
      <c r="M5218" s="279"/>
      <c r="N5218" s="279"/>
      <c r="O5218" s="279"/>
      <c r="P5218" s="838"/>
      <c r="Q5218" s="838"/>
      <c r="R5218" s="838"/>
      <c r="S5218" s="838"/>
      <c r="U5218" s="371"/>
    </row>
    <row r="5219" spans="12:21" s="292" customFormat="1" x14ac:dyDescent="0.2">
      <c r="L5219" s="279"/>
      <c r="M5219" s="279"/>
      <c r="N5219" s="279"/>
      <c r="O5219" s="279"/>
      <c r="P5219" s="838"/>
      <c r="Q5219" s="838"/>
      <c r="R5219" s="838"/>
      <c r="S5219" s="838"/>
      <c r="U5219" s="371"/>
    </row>
    <row r="5220" spans="12:21" s="292" customFormat="1" x14ac:dyDescent="0.2">
      <c r="L5220" s="279"/>
      <c r="M5220" s="279"/>
      <c r="N5220" s="279"/>
      <c r="O5220" s="279"/>
      <c r="P5220" s="838"/>
      <c r="Q5220" s="838"/>
      <c r="R5220" s="838"/>
      <c r="S5220" s="838"/>
      <c r="U5220" s="371"/>
    </row>
    <row r="5221" spans="12:21" s="292" customFormat="1" x14ac:dyDescent="0.2">
      <c r="L5221" s="279"/>
      <c r="M5221" s="279"/>
      <c r="N5221" s="279"/>
      <c r="O5221" s="279"/>
      <c r="P5221" s="838"/>
      <c r="Q5221" s="838"/>
      <c r="R5221" s="838"/>
      <c r="S5221" s="838"/>
      <c r="U5221" s="371"/>
    </row>
    <row r="5222" spans="12:21" s="292" customFormat="1" x14ac:dyDescent="0.2">
      <c r="L5222" s="279"/>
      <c r="M5222" s="279"/>
      <c r="N5222" s="279"/>
      <c r="O5222" s="279"/>
      <c r="P5222" s="838"/>
      <c r="Q5222" s="838"/>
      <c r="R5222" s="838"/>
      <c r="S5222" s="838"/>
      <c r="U5222" s="371"/>
    </row>
    <row r="5223" spans="12:21" s="292" customFormat="1" x14ac:dyDescent="0.2">
      <c r="L5223" s="279"/>
      <c r="M5223" s="279"/>
      <c r="N5223" s="279"/>
      <c r="O5223" s="279"/>
      <c r="P5223" s="838"/>
      <c r="Q5223" s="838"/>
      <c r="R5223" s="838"/>
      <c r="S5223" s="838"/>
      <c r="U5223" s="371"/>
    </row>
    <row r="5224" spans="12:21" s="292" customFormat="1" x14ac:dyDescent="0.2">
      <c r="L5224" s="279"/>
      <c r="M5224" s="279"/>
      <c r="N5224" s="279"/>
      <c r="O5224" s="279"/>
      <c r="P5224" s="838"/>
      <c r="Q5224" s="838"/>
      <c r="R5224" s="838"/>
      <c r="S5224" s="838"/>
      <c r="U5224" s="371"/>
    </row>
    <row r="5225" spans="12:21" s="292" customFormat="1" x14ac:dyDescent="0.2">
      <c r="L5225" s="279"/>
      <c r="M5225" s="279"/>
      <c r="N5225" s="279"/>
      <c r="O5225" s="279"/>
      <c r="P5225" s="838"/>
      <c r="Q5225" s="838"/>
      <c r="R5225" s="838"/>
      <c r="S5225" s="838"/>
      <c r="U5225" s="371"/>
    </row>
    <row r="5226" spans="12:21" s="292" customFormat="1" x14ac:dyDescent="0.2">
      <c r="L5226" s="279"/>
      <c r="M5226" s="279"/>
      <c r="N5226" s="279"/>
      <c r="O5226" s="279"/>
      <c r="P5226" s="838"/>
      <c r="Q5226" s="838"/>
      <c r="R5226" s="838"/>
      <c r="S5226" s="838"/>
      <c r="U5226" s="371"/>
    </row>
    <row r="5227" spans="12:21" s="292" customFormat="1" x14ac:dyDescent="0.2">
      <c r="L5227" s="279"/>
      <c r="M5227" s="279"/>
      <c r="N5227" s="279"/>
      <c r="O5227" s="279"/>
      <c r="P5227" s="838"/>
      <c r="Q5227" s="838"/>
      <c r="R5227" s="838"/>
      <c r="S5227" s="838"/>
      <c r="U5227" s="371"/>
    </row>
    <row r="5228" spans="12:21" s="292" customFormat="1" x14ac:dyDescent="0.2">
      <c r="L5228" s="279"/>
      <c r="M5228" s="279"/>
      <c r="N5228" s="279"/>
      <c r="O5228" s="279"/>
      <c r="P5228" s="838"/>
      <c r="Q5228" s="838"/>
      <c r="R5228" s="838"/>
      <c r="S5228" s="838"/>
      <c r="U5228" s="371"/>
    </row>
    <row r="5229" spans="12:21" s="292" customFormat="1" x14ac:dyDescent="0.2">
      <c r="L5229" s="279"/>
      <c r="M5229" s="279"/>
      <c r="N5229" s="279"/>
      <c r="O5229" s="279"/>
      <c r="P5229" s="838"/>
      <c r="Q5229" s="838"/>
      <c r="R5229" s="838"/>
      <c r="S5229" s="838"/>
      <c r="U5229" s="371"/>
    </row>
    <row r="5230" spans="12:21" s="292" customFormat="1" x14ac:dyDescent="0.2">
      <c r="L5230" s="279"/>
      <c r="M5230" s="279"/>
      <c r="N5230" s="279"/>
      <c r="O5230" s="279"/>
      <c r="P5230" s="838"/>
      <c r="Q5230" s="838"/>
      <c r="R5230" s="838"/>
      <c r="S5230" s="838"/>
      <c r="U5230" s="371"/>
    </row>
    <row r="5231" spans="12:21" s="292" customFormat="1" x14ac:dyDescent="0.2">
      <c r="L5231" s="279"/>
      <c r="M5231" s="279"/>
      <c r="N5231" s="279"/>
      <c r="O5231" s="279"/>
      <c r="P5231" s="838"/>
      <c r="Q5231" s="838"/>
      <c r="R5231" s="838"/>
      <c r="S5231" s="838"/>
      <c r="U5231" s="371"/>
    </row>
    <row r="5232" spans="12:21" s="292" customFormat="1" x14ac:dyDescent="0.2">
      <c r="L5232" s="279"/>
      <c r="M5232" s="279"/>
      <c r="N5232" s="279"/>
      <c r="O5232" s="279"/>
      <c r="P5232" s="838"/>
      <c r="Q5232" s="838"/>
      <c r="R5232" s="838"/>
      <c r="S5232" s="838"/>
      <c r="U5232" s="371"/>
    </row>
    <row r="5233" spans="12:21" s="292" customFormat="1" x14ac:dyDescent="0.2">
      <c r="L5233" s="279"/>
      <c r="M5233" s="279"/>
      <c r="N5233" s="279"/>
      <c r="O5233" s="279"/>
      <c r="P5233" s="838"/>
      <c r="Q5233" s="838"/>
      <c r="R5233" s="838"/>
      <c r="S5233" s="838"/>
      <c r="U5233" s="371"/>
    </row>
    <row r="5234" spans="12:21" s="292" customFormat="1" x14ac:dyDescent="0.2">
      <c r="L5234" s="279"/>
      <c r="M5234" s="279"/>
      <c r="N5234" s="279"/>
      <c r="O5234" s="279"/>
      <c r="P5234" s="838"/>
      <c r="Q5234" s="838"/>
      <c r="R5234" s="838"/>
      <c r="S5234" s="838"/>
      <c r="U5234" s="371"/>
    </row>
    <row r="5235" spans="12:21" s="292" customFormat="1" x14ac:dyDescent="0.2">
      <c r="L5235" s="279"/>
      <c r="M5235" s="279"/>
      <c r="N5235" s="279"/>
      <c r="O5235" s="279"/>
      <c r="P5235" s="838"/>
      <c r="Q5235" s="838"/>
      <c r="R5235" s="838"/>
      <c r="S5235" s="838"/>
      <c r="U5235" s="371"/>
    </row>
    <row r="5236" spans="12:21" s="292" customFormat="1" x14ac:dyDescent="0.2">
      <c r="L5236" s="279"/>
      <c r="M5236" s="279"/>
      <c r="N5236" s="279"/>
      <c r="O5236" s="279"/>
      <c r="P5236" s="838"/>
      <c r="Q5236" s="838"/>
      <c r="R5236" s="838"/>
      <c r="S5236" s="838"/>
      <c r="U5236" s="371"/>
    </row>
    <row r="5237" spans="12:21" s="292" customFormat="1" x14ac:dyDescent="0.2">
      <c r="L5237" s="279"/>
      <c r="M5237" s="279"/>
      <c r="N5237" s="279"/>
      <c r="O5237" s="279"/>
      <c r="P5237" s="838"/>
      <c r="Q5237" s="838"/>
      <c r="R5237" s="838"/>
      <c r="S5237" s="838"/>
      <c r="U5237" s="371"/>
    </row>
    <row r="5238" spans="12:21" s="292" customFormat="1" x14ac:dyDescent="0.2">
      <c r="L5238" s="279"/>
      <c r="M5238" s="279"/>
      <c r="N5238" s="279"/>
      <c r="O5238" s="279"/>
      <c r="P5238" s="838"/>
      <c r="Q5238" s="838"/>
      <c r="R5238" s="838"/>
      <c r="S5238" s="838"/>
      <c r="U5238" s="371"/>
    </row>
    <row r="5239" spans="12:21" s="292" customFormat="1" x14ac:dyDescent="0.2">
      <c r="L5239" s="279"/>
      <c r="M5239" s="279"/>
      <c r="N5239" s="279"/>
      <c r="O5239" s="279"/>
      <c r="P5239" s="838"/>
      <c r="Q5239" s="838"/>
      <c r="R5239" s="838"/>
      <c r="S5239" s="838"/>
      <c r="U5239" s="371"/>
    </row>
    <row r="5240" spans="12:21" s="292" customFormat="1" x14ac:dyDescent="0.2">
      <c r="L5240" s="279"/>
      <c r="M5240" s="279"/>
      <c r="N5240" s="279"/>
      <c r="O5240" s="279"/>
      <c r="P5240" s="838"/>
      <c r="Q5240" s="838"/>
      <c r="R5240" s="838"/>
      <c r="S5240" s="838"/>
      <c r="U5240" s="371"/>
    </row>
    <row r="5241" spans="12:21" s="292" customFormat="1" x14ac:dyDescent="0.2">
      <c r="L5241" s="279"/>
      <c r="M5241" s="279"/>
      <c r="N5241" s="279"/>
      <c r="O5241" s="279"/>
      <c r="P5241" s="838"/>
      <c r="Q5241" s="838"/>
      <c r="R5241" s="838"/>
      <c r="S5241" s="838"/>
      <c r="U5241" s="371"/>
    </row>
    <row r="5242" spans="12:21" s="292" customFormat="1" x14ac:dyDescent="0.2">
      <c r="L5242" s="279"/>
      <c r="M5242" s="279"/>
      <c r="N5242" s="279"/>
      <c r="O5242" s="279"/>
      <c r="P5242" s="838"/>
      <c r="Q5242" s="838"/>
      <c r="R5242" s="838"/>
      <c r="S5242" s="838"/>
      <c r="U5242" s="371"/>
    </row>
    <row r="5243" spans="12:21" s="292" customFormat="1" x14ac:dyDescent="0.2">
      <c r="L5243" s="279"/>
      <c r="M5243" s="279"/>
      <c r="N5243" s="279"/>
      <c r="O5243" s="279"/>
      <c r="P5243" s="838"/>
      <c r="Q5243" s="838"/>
      <c r="R5243" s="838"/>
      <c r="S5243" s="838"/>
      <c r="U5243" s="371"/>
    </row>
    <row r="5244" spans="12:21" s="292" customFormat="1" x14ac:dyDescent="0.2">
      <c r="L5244" s="279"/>
      <c r="M5244" s="279"/>
      <c r="N5244" s="279"/>
      <c r="O5244" s="279"/>
      <c r="P5244" s="838"/>
      <c r="Q5244" s="838"/>
      <c r="R5244" s="838"/>
      <c r="S5244" s="838"/>
      <c r="U5244" s="371"/>
    </row>
    <row r="5245" spans="12:21" s="292" customFormat="1" x14ac:dyDescent="0.2">
      <c r="L5245" s="279"/>
      <c r="M5245" s="279"/>
      <c r="N5245" s="279"/>
      <c r="O5245" s="279"/>
      <c r="P5245" s="838"/>
      <c r="Q5245" s="838"/>
      <c r="R5245" s="838"/>
      <c r="S5245" s="838"/>
      <c r="U5245" s="371"/>
    </row>
    <row r="5246" spans="12:21" s="292" customFormat="1" x14ac:dyDescent="0.2">
      <c r="L5246" s="279"/>
      <c r="M5246" s="279"/>
      <c r="N5246" s="279"/>
      <c r="O5246" s="279"/>
      <c r="P5246" s="838"/>
      <c r="Q5246" s="838"/>
      <c r="R5246" s="838"/>
      <c r="S5246" s="838"/>
      <c r="U5246" s="371"/>
    </row>
    <row r="5247" spans="12:21" s="292" customFormat="1" x14ac:dyDescent="0.2">
      <c r="L5247" s="279"/>
      <c r="M5247" s="279"/>
      <c r="N5247" s="279"/>
      <c r="O5247" s="279"/>
      <c r="P5247" s="838"/>
      <c r="Q5247" s="838"/>
      <c r="R5247" s="838"/>
      <c r="S5247" s="838"/>
      <c r="U5247" s="371"/>
    </row>
    <row r="5248" spans="12:21" s="292" customFormat="1" x14ac:dyDescent="0.2">
      <c r="L5248" s="279"/>
      <c r="M5248" s="279"/>
      <c r="N5248" s="279"/>
      <c r="O5248" s="279"/>
      <c r="P5248" s="838"/>
      <c r="Q5248" s="838"/>
      <c r="R5248" s="838"/>
      <c r="S5248" s="838"/>
      <c r="U5248" s="371"/>
    </row>
    <row r="5249" spans="12:21" s="292" customFormat="1" x14ac:dyDescent="0.2">
      <c r="L5249" s="279"/>
      <c r="M5249" s="279"/>
      <c r="N5249" s="279"/>
      <c r="O5249" s="279"/>
      <c r="P5249" s="838"/>
      <c r="Q5249" s="838"/>
      <c r="R5249" s="838"/>
      <c r="S5249" s="838"/>
      <c r="U5249" s="371"/>
    </row>
    <row r="5250" spans="12:21" s="292" customFormat="1" x14ac:dyDescent="0.2">
      <c r="L5250" s="279"/>
      <c r="M5250" s="279"/>
      <c r="N5250" s="279"/>
      <c r="O5250" s="279"/>
      <c r="P5250" s="838"/>
      <c r="Q5250" s="838"/>
      <c r="R5250" s="838"/>
      <c r="S5250" s="838"/>
      <c r="U5250" s="371"/>
    </row>
    <row r="5251" spans="12:21" s="292" customFormat="1" x14ac:dyDescent="0.2">
      <c r="L5251" s="279"/>
      <c r="M5251" s="279"/>
      <c r="N5251" s="279"/>
      <c r="O5251" s="279"/>
      <c r="P5251" s="838"/>
      <c r="Q5251" s="838"/>
      <c r="R5251" s="838"/>
      <c r="S5251" s="838"/>
      <c r="U5251" s="371"/>
    </row>
    <row r="5252" spans="12:21" s="292" customFormat="1" x14ac:dyDescent="0.2">
      <c r="L5252" s="279"/>
      <c r="M5252" s="279"/>
      <c r="N5252" s="279"/>
      <c r="O5252" s="279"/>
      <c r="P5252" s="838"/>
      <c r="Q5252" s="838"/>
      <c r="R5252" s="838"/>
      <c r="S5252" s="838"/>
      <c r="U5252" s="371"/>
    </row>
    <row r="5253" spans="12:21" s="292" customFormat="1" x14ac:dyDescent="0.2">
      <c r="L5253" s="279"/>
      <c r="M5253" s="279"/>
      <c r="N5253" s="279"/>
      <c r="O5253" s="279"/>
      <c r="P5253" s="838"/>
      <c r="Q5253" s="838"/>
      <c r="R5253" s="838"/>
      <c r="S5253" s="838"/>
      <c r="U5253" s="371"/>
    </row>
    <row r="5254" spans="12:21" s="292" customFormat="1" x14ac:dyDescent="0.2">
      <c r="L5254" s="279"/>
      <c r="M5254" s="279"/>
      <c r="N5254" s="279"/>
      <c r="O5254" s="279"/>
      <c r="P5254" s="838"/>
      <c r="Q5254" s="838"/>
      <c r="R5254" s="838"/>
      <c r="S5254" s="838"/>
      <c r="U5254" s="371"/>
    </row>
    <row r="5255" spans="12:21" s="292" customFormat="1" x14ac:dyDescent="0.2">
      <c r="L5255" s="279"/>
      <c r="M5255" s="279"/>
      <c r="N5255" s="279"/>
      <c r="O5255" s="279"/>
      <c r="P5255" s="838"/>
      <c r="Q5255" s="838"/>
      <c r="R5255" s="838"/>
      <c r="S5255" s="838"/>
      <c r="U5255" s="371"/>
    </row>
    <row r="5256" spans="12:21" s="292" customFormat="1" x14ac:dyDescent="0.2">
      <c r="L5256" s="279"/>
      <c r="M5256" s="279"/>
      <c r="N5256" s="279"/>
      <c r="O5256" s="279"/>
      <c r="P5256" s="838"/>
      <c r="Q5256" s="838"/>
      <c r="R5256" s="838"/>
      <c r="S5256" s="838"/>
      <c r="U5256" s="371"/>
    </row>
    <row r="5257" spans="12:21" s="292" customFormat="1" x14ac:dyDescent="0.2">
      <c r="L5257" s="279"/>
      <c r="M5257" s="279"/>
      <c r="N5257" s="279"/>
      <c r="O5257" s="279"/>
      <c r="P5257" s="838"/>
      <c r="Q5257" s="838"/>
      <c r="R5257" s="838"/>
      <c r="S5257" s="838"/>
      <c r="U5257" s="371"/>
    </row>
    <row r="5258" spans="12:21" s="292" customFormat="1" x14ac:dyDescent="0.2">
      <c r="L5258" s="279"/>
      <c r="M5258" s="279"/>
      <c r="N5258" s="279"/>
      <c r="O5258" s="279"/>
      <c r="P5258" s="838"/>
      <c r="Q5258" s="838"/>
      <c r="R5258" s="838"/>
      <c r="S5258" s="838"/>
      <c r="U5258" s="371"/>
    </row>
    <row r="5259" spans="12:21" s="292" customFormat="1" x14ac:dyDescent="0.2">
      <c r="L5259" s="279"/>
      <c r="M5259" s="279"/>
      <c r="N5259" s="279"/>
      <c r="O5259" s="279"/>
      <c r="P5259" s="838"/>
      <c r="Q5259" s="838"/>
      <c r="R5259" s="838"/>
      <c r="S5259" s="838"/>
      <c r="U5259" s="371"/>
    </row>
    <row r="5260" spans="12:21" s="292" customFormat="1" x14ac:dyDescent="0.2">
      <c r="L5260" s="279"/>
      <c r="M5260" s="279"/>
      <c r="N5260" s="279"/>
      <c r="O5260" s="279"/>
      <c r="P5260" s="838"/>
      <c r="Q5260" s="838"/>
      <c r="R5260" s="838"/>
      <c r="S5260" s="838"/>
      <c r="U5260" s="371"/>
    </row>
    <row r="5261" spans="12:21" s="292" customFormat="1" x14ac:dyDescent="0.2">
      <c r="L5261" s="279"/>
      <c r="M5261" s="279"/>
      <c r="N5261" s="279"/>
      <c r="O5261" s="279"/>
      <c r="P5261" s="838"/>
      <c r="Q5261" s="838"/>
      <c r="R5261" s="838"/>
      <c r="S5261" s="838"/>
      <c r="U5261" s="371"/>
    </row>
    <row r="5262" spans="12:21" s="292" customFormat="1" x14ac:dyDescent="0.2">
      <c r="L5262" s="279"/>
      <c r="M5262" s="279"/>
      <c r="N5262" s="279"/>
      <c r="O5262" s="279"/>
      <c r="P5262" s="838"/>
      <c r="Q5262" s="838"/>
      <c r="R5262" s="838"/>
      <c r="S5262" s="838"/>
      <c r="U5262" s="371"/>
    </row>
    <row r="5263" spans="12:21" s="292" customFormat="1" x14ac:dyDescent="0.2">
      <c r="L5263" s="279"/>
      <c r="M5263" s="279"/>
      <c r="N5263" s="279"/>
      <c r="O5263" s="279"/>
      <c r="P5263" s="838"/>
      <c r="Q5263" s="838"/>
      <c r="R5263" s="838"/>
      <c r="S5263" s="838"/>
      <c r="U5263" s="371"/>
    </row>
    <row r="5264" spans="12:21" s="292" customFormat="1" x14ac:dyDescent="0.2">
      <c r="L5264" s="279"/>
      <c r="M5264" s="279"/>
      <c r="N5264" s="279"/>
      <c r="O5264" s="279"/>
      <c r="P5264" s="838"/>
      <c r="Q5264" s="838"/>
      <c r="R5264" s="838"/>
      <c r="S5264" s="838"/>
      <c r="U5264" s="371"/>
    </row>
    <row r="5265" spans="12:21" s="292" customFormat="1" x14ac:dyDescent="0.2">
      <c r="L5265" s="279"/>
      <c r="M5265" s="279"/>
      <c r="N5265" s="279"/>
      <c r="O5265" s="279"/>
      <c r="P5265" s="838"/>
      <c r="Q5265" s="838"/>
      <c r="R5265" s="838"/>
      <c r="S5265" s="838"/>
      <c r="U5265" s="371"/>
    </row>
    <row r="5266" spans="12:21" s="292" customFormat="1" x14ac:dyDescent="0.2">
      <c r="L5266" s="279"/>
      <c r="M5266" s="279"/>
      <c r="N5266" s="279"/>
      <c r="O5266" s="279"/>
      <c r="P5266" s="838"/>
      <c r="Q5266" s="838"/>
      <c r="R5266" s="838"/>
      <c r="S5266" s="838"/>
      <c r="U5266" s="371"/>
    </row>
    <row r="5267" spans="12:21" s="292" customFormat="1" x14ac:dyDescent="0.2">
      <c r="L5267" s="279"/>
      <c r="M5267" s="279"/>
      <c r="N5267" s="279"/>
      <c r="O5267" s="279"/>
      <c r="P5267" s="838"/>
      <c r="Q5267" s="838"/>
      <c r="R5267" s="838"/>
      <c r="S5267" s="838"/>
      <c r="U5267" s="371"/>
    </row>
    <row r="5268" spans="12:21" s="292" customFormat="1" x14ac:dyDescent="0.2">
      <c r="L5268" s="279"/>
      <c r="M5268" s="279"/>
      <c r="N5268" s="279"/>
      <c r="O5268" s="279"/>
      <c r="P5268" s="838"/>
      <c r="Q5268" s="838"/>
      <c r="R5268" s="838"/>
      <c r="S5268" s="838"/>
      <c r="U5268" s="371"/>
    </row>
    <row r="5269" spans="12:21" s="292" customFormat="1" x14ac:dyDescent="0.2">
      <c r="L5269" s="279"/>
      <c r="M5269" s="279"/>
      <c r="N5269" s="279"/>
      <c r="O5269" s="279"/>
      <c r="P5269" s="838"/>
      <c r="Q5269" s="838"/>
      <c r="R5269" s="838"/>
      <c r="S5269" s="838"/>
      <c r="U5269" s="371"/>
    </row>
    <row r="5270" spans="12:21" s="292" customFormat="1" x14ac:dyDescent="0.2">
      <c r="L5270" s="279"/>
      <c r="M5270" s="279"/>
      <c r="N5270" s="279"/>
      <c r="O5270" s="279"/>
      <c r="P5270" s="838"/>
      <c r="Q5270" s="838"/>
      <c r="R5270" s="838"/>
      <c r="S5270" s="838"/>
      <c r="U5270" s="371"/>
    </row>
    <row r="5271" spans="12:21" s="292" customFormat="1" x14ac:dyDescent="0.2">
      <c r="L5271" s="279"/>
      <c r="M5271" s="279"/>
      <c r="N5271" s="279"/>
      <c r="O5271" s="279"/>
      <c r="P5271" s="838"/>
      <c r="Q5271" s="838"/>
      <c r="R5271" s="838"/>
      <c r="S5271" s="838"/>
      <c r="U5271" s="371"/>
    </row>
    <row r="5272" spans="12:21" s="292" customFormat="1" x14ac:dyDescent="0.2">
      <c r="L5272" s="279"/>
      <c r="M5272" s="279"/>
      <c r="N5272" s="279"/>
      <c r="O5272" s="279"/>
      <c r="P5272" s="838"/>
      <c r="Q5272" s="838"/>
      <c r="R5272" s="838"/>
      <c r="S5272" s="838"/>
      <c r="U5272" s="371"/>
    </row>
    <row r="5273" spans="12:21" s="292" customFormat="1" x14ac:dyDescent="0.2">
      <c r="L5273" s="279"/>
      <c r="M5273" s="279"/>
      <c r="N5273" s="279"/>
      <c r="O5273" s="279"/>
      <c r="P5273" s="838"/>
      <c r="Q5273" s="838"/>
      <c r="R5273" s="838"/>
      <c r="S5273" s="838"/>
      <c r="U5273" s="371"/>
    </row>
    <row r="5274" spans="12:21" s="292" customFormat="1" x14ac:dyDescent="0.2">
      <c r="L5274" s="279"/>
      <c r="M5274" s="279"/>
      <c r="N5274" s="279"/>
      <c r="O5274" s="279"/>
      <c r="P5274" s="838"/>
      <c r="Q5274" s="838"/>
      <c r="R5274" s="838"/>
      <c r="S5274" s="838"/>
      <c r="U5274" s="371"/>
    </row>
    <row r="5275" spans="12:21" s="292" customFormat="1" x14ac:dyDescent="0.2">
      <c r="L5275" s="279"/>
      <c r="M5275" s="279"/>
      <c r="N5275" s="279"/>
      <c r="O5275" s="279"/>
      <c r="P5275" s="838"/>
      <c r="Q5275" s="838"/>
      <c r="R5275" s="838"/>
      <c r="S5275" s="838"/>
      <c r="U5275" s="371"/>
    </row>
    <row r="5276" spans="12:21" s="292" customFormat="1" x14ac:dyDescent="0.2">
      <c r="L5276" s="279"/>
      <c r="M5276" s="279"/>
      <c r="N5276" s="279"/>
      <c r="O5276" s="279"/>
      <c r="P5276" s="838"/>
      <c r="Q5276" s="838"/>
      <c r="R5276" s="838"/>
      <c r="S5276" s="838"/>
      <c r="U5276" s="371"/>
    </row>
    <row r="5277" spans="12:21" s="292" customFormat="1" x14ac:dyDescent="0.2">
      <c r="L5277" s="279"/>
      <c r="M5277" s="279"/>
      <c r="N5277" s="279"/>
      <c r="O5277" s="279"/>
      <c r="P5277" s="838"/>
      <c r="Q5277" s="838"/>
      <c r="R5277" s="838"/>
      <c r="S5277" s="838"/>
      <c r="U5277" s="371"/>
    </row>
    <row r="5278" spans="12:21" s="292" customFormat="1" x14ac:dyDescent="0.2">
      <c r="L5278" s="279"/>
      <c r="M5278" s="279"/>
      <c r="N5278" s="279"/>
      <c r="O5278" s="279"/>
      <c r="P5278" s="838"/>
      <c r="Q5278" s="838"/>
      <c r="R5278" s="838"/>
      <c r="S5278" s="838"/>
      <c r="U5278" s="371"/>
    </row>
    <row r="5279" spans="12:21" s="292" customFormat="1" x14ac:dyDescent="0.2">
      <c r="L5279" s="279"/>
      <c r="M5279" s="279"/>
      <c r="N5279" s="279"/>
      <c r="O5279" s="279"/>
      <c r="P5279" s="838"/>
      <c r="Q5279" s="838"/>
      <c r="R5279" s="838"/>
      <c r="S5279" s="838"/>
      <c r="U5279" s="371"/>
    </row>
    <row r="5280" spans="12:21" s="292" customFormat="1" x14ac:dyDescent="0.2">
      <c r="L5280" s="279"/>
      <c r="M5280" s="279"/>
      <c r="N5280" s="279"/>
      <c r="O5280" s="279"/>
      <c r="P5280" s="838"/>
      <c r="Q5280" s="838"/>
      <c r="R5280" s="838"/>
      <c r="S5280" s="838"/>
      <c r="U5280" s="371"/>
    </row>
    <row r="5281" spans="12:21" s="292" customFormat="1" x14ac:dyDescent="0.2">
      <c r="L5281" s="279"/>
      <c r="M5281" s="279"/>
      <c r="N5281" s="279"/>
      <c r="O5281" s="279"/>
      <c r="P5281" s="838"/>
      <c r="Q5281" s="838"/>
      <c r="R5281" s="838"/>
      <c r="S5281" s="838"/>
      <c r="U5281" s="371"/>
    </row>
    <row r="5282" spans="12:21" s="292" customFormat="1" x14ac:dyDescent="0.2">
      <c r="L5282" s="279"/>
      <c r="M5282" s="279"/>
      <c r="N5282" s="279"/>
      <c r="O5282" s="279"/>
      <c r="P5282" s="838"/>
      <c r="Q5282" s="838"/>
      <c r="R5282" s="838"/>
      <c r="S5282" s="838"/>
      <c r="U5282" s="371"/>
    </row>
    <row r="5283" spans="12:21" s="292" customFormat="1" x14ac:dyDescent="0.2">
      <c r="L5283" s="279"/>
      <c r="M5283" s="279"/>
      <c r="N5283" s="279"/>
      <c r="O5283" s="279"/>
      <c r="P5283" s="838"/>
      <c r="Q5283" s="838"/>
      <c r="R5283" s="838"/>
      <c r="S5283" s="838"/>
      <c r="U5283" s="371"/>
    </row>
    <row r="5284" spans="12:21" s="292" customFormat="1" x14ac:dyDescent="0.2">
      <c r="L5284" s="279"/>
      <c r="M5284" s="279"/>
      <c r="N5284" s="279"/>
      <c r="O5284" s="279"/>
      <c r="P5284" s="838"/>
      <c r="Q5284" s="838"/>
      <c r="R5284" s="838"/>
      <c r="S5284" s="838"/>
      <c r="U5284" s="371"/>
    </row>
    <row r="5285" spans="12:21" s="292" customFormat="1" x14ac:dyDescent="0.2">
      <c r="L5285" s="279"/>
      <c r="M5285" s="279"/>
      <c r="N5285" s="279"/>
      <c r="O5285" s="279"/>
      <c r="P5285" s="838"/>
      <c r="Q5285" s="838"/>
      <c r="R5285" s="838"/>
      <c r="S5285" s="838"/>
      <c r="U5285" s="371"/>
    </row>
    <row r="5286" spans="12:21" s="292" customFormat="1" x14ac:dyDescent="0.2">
      <c r="L5286" s="279"/>
      <c r="M5286" s="279"/>
      <c r="N5286" s="279"/>
      <c r="O5286" s="279"/>
      <c r="P5286" s="838"/>
      <c r="Q5286" s="838"/>
      <c r="R5286" s="838"/>
      <c r="S5286" s="838"/>
      <c r="U5286" s="371"/>
    </row>
    <row r="5287" spans="12:21" s="292" customFormat="1" x14ac:dyDescent="0.2">
      <c r="L5287" s="279"/>
      <c r="M5287" s="279"/>
      <c r="N5287" s="279"/>
      <c r="O5287" s="279"/>
      <c r="P5287" s="838"/>
      <c r="Q5287" s="838"/>
      <c r="R5287" s="838"/>
      <c r="S5287" s="838"/>
      <c r="U5287" s="371"/>
    </row>
    <row r="5288" spans="12:21" s="292" customFormat="1" x14ac:dyDescent="0.2">
      <c r="L5288" s="279"/>
      <c r="M5288" s="279"/>
      <c r="N5288" s="279"/>
      <c r="O5288" s="279"/>
      <c r="P5288" s="838"/>
      <c r="Q5288" s="838"/>
      <c r="R5288" s="838"/>
      <c r="S5288" s="838"/>
      <c r="U5288" s="371"/>
    </row>
    <row r="5289" spans="12:21" s="292" customFormat="1" x14ac:dyDescent="0.2">
      <c r="L5289" s="279"/>
      <c r="M5289" s="279"/>
      <c r="N5289" s="279"/>
      <c r="O5289" s="279"/>
      <c r="P5289" s="838"/>
      <c r="Q5289" s="838"/>
      <c r="R5289" s="838"/>
      <c r="S5289" s="838"/>
      <c r="U5289" s="371"/>
    </row>
    <row r="5290" spans="12:21" s="292" customFormat="1" x14ac:dyDescent="0.2">
      <c r="L5290" s="279"/>
      <c r="M5290" s="279"/>
      <c r="N5290" s="279"/>
      <c r="O5290" s="279"/>
      <c r="P5290" s="838"/>
      <c r="Q5290" s="838"/>
      <c r="R5290" s="838"/>
      <c r="S5290" s="838"/>
      <c r="U5290" s="371"/>
    </row>
    <row r="5291" spans="12:21" s="292" customFormat="1" x14ac:dyDescent="0.2">
      <c r="L5291" s="279"/>
      <c r="M5291" s="279"/>
      <c r="N5291" s="279"/>
      <c r="O5291" s="279"/>
      <c r="P5291" s="838"/>
      <c r="Q5291" s="838"/>
      <c r="R5291" s="838"/>
      <c r="S5291" s="838"/>
      <c r="U5291" s="371"/>
    </row>
    <row r="5292" spans="12:21" s="292" customFormat="1" x14ac:dyDescent="0.2">
      <c r="L5292" s="279"/>
      <c r="M5292" s="279"/>
      <c r="N5292" s="279"/>
      <c r="O5292" s="279"/>
      <c r="P5292" s="838"/>
      <c r="Q5292" s="838"/>
      <c r="R5292" s="838"/>
      <c r="S5292" s="838"/>
      <c r="U5292" s="371"/>
    </row>
    <row r="5293" spans="12:21" s="292" customFormat="1" x14ac:dyDescent="0.2">
      <c r="L5293" s="279"/>
      <c r="M5293" s="279"/>
      <c r="N5293" s="279"/>
      <c r="O5293" s="279"/>
      <c r="P5293" s="838"/>
      <c r="Q5293" s="838"/>
      <c r="R5293" s="838"/>
      <c r="S5293" s="838"/>
      <c r="U5293" s="371"/>
    </row>
    <row r="5294" spans="12:21" s="292" customFormat="1" x14ac:dyDescent="0.2">
      <c r="L5294" s="279"/>
      <c r="M5294" s="279"/>
      <c r="N5294" s="279"/>
      <c r="O5294" s="279"/>
      <c r="P5294" s="838"/>
      <c r="Q5294" s="838"/>
      <c r="R5294" s="838"/>
      <c r="S5294" s="838"/>
      <c r="U5294" s="371"/>
    </row>
    <row r="5295" spans="12:21" s="292" customFormat="1" x14ac:dyDescent="0.2">
      <c r="L5295" s="279"/>
      <c r="M5295" s="279"/>
      <c r="N5295" s="279"/>
      <c r="O5295" s="279"/>
      <c r="P5295" s="838"/>
      <c r="Q5295" s="838"/>
      <c r="R5295" s="838"/>
      <c r="S5295" s="838"/>
      <c r="U5295" s="371"/>
    </row>
    <row r="5296" spans="12:21" s="292" customFormat="1" x14ac:dyDescent="0.2">
      <c r="L5296" s="279"/>
      <c r="M5296" s="279"/>
      <c r="N5296" s="279"/>
      <c r="O5296" s="279"/>
      <c r="P5296" s="838"/>
      <c r="Q5296" s="838"/>
      <c r="R5296" s="838"/>
      <c r="S5296" s="838"/>
      <c r="U5296" s="371"/>
    </row>
    <row r="5297" spans="12:21" s="292" customFormat="1" x14ac:dyDescent="0.2">
      <c r="L5297" s="279"/>
      <c r="M5297" s="279"/>
      <c r="N5297" s="279"/>
      <c r="O5297" s="279"/>
      <c r="P5297" s="838"/>
      <c r="Q5297" s="838"/>
      <c r="R5297" s="838"/>
      <c r="S5297" s="838"/>
      <c r="U5297" s="371"/>
    </row>
    <row r="5298" spans="12:21" s="292" customFormat="1" x14ac:dyDescent="0.2">
      <c r="L5298" s="279"/>
      <c r="M5298" s="279"/>
      <c r="N5298" s="279"/>
      <c r="O5298" s="279"/>
      <c r="P5298" s="838"/>
      <c r="Q5298" s="838"/>
      <c r="R5298" s="838"/>
      <c r="S5298" s="838"/>
      <c r="U5298" s="371"/>
    </row>
    <row r="5299" spans="12:21" s="292" customFormat="1" x14ac:dyDescent="0.2">
      <c r="L5299" s="279"/>
      <c r="M5299" s="279"/>
      <c r="N5299" s="279"/>
      <c r="O5299" s="279"/>
      <c r="P5299" s="838"/>
      <c r="Q5299" s="838"/>
      <c r="R5299" s="838"/>
      <c r="S5299" s="838"/>
      <c r="U5299" s="371"/>
    </row>
    <row r="5300" spans="12:21" s="292" customFormat="1" x14ac:dyDescent="0.2">
      <c r="L5300" s="279"/>
      <c r="M5300" s="279"/>
      <c r="N5300" s="279"/>
      <c r="O5300" s="279"/>
      <c r="P5300" s="838"/>
      <c r="Q5300" s="838"/>
      <c r="R5300" s="838"/>
      <c r="S5300" s="838"/>
      <c r="U5300" s="371"/>
    </row>
    <row r="5301" spans="12:21" s="292" customFormat="1" x14ac:dyDescent="0.2">
      <c r="L5301" s="279"/>
      <c r="M5301" s="279"/>
      <c r="N5301" s="279"/>
      <c r="O5301" s="279"/>
      <c r="P5301" s="838"/>
      <c r="Q5301" s="838"/>
      <c r="R5301" s="838"/>
      <c r="S5301" s="838"/>
      <c r="U5301" s="371"/>
    </row>
    <row r="5302" spans="12:21" s="292" customFormat="1" x14ac:dyDescent="0.2">
      <c r="L5302" s="279"/>
      <c r="M5302" s="279"/>
      <c r="N5302" s="279"/>
      <c r="O5302" s="279"/>
      <c r="P5302" s="838"/>
      <c r="Q5302" s="838"/>
      <c r="R5302" s="838"/>
      <c r="S5302" s="838"/>
      <c r="U5302" s="371"/>
    </row>
    <row r="5303" spans="12:21" s="292" customFormat="1" x14ac:dyDescent="0.2">
      <c r="L5303" s="279"/>
      <c r="M5303" s="279"/>
      <c r="N5303" s="279"/>
      <c r="O5303" s="279"/>
      <c r="P5303" s="838"/>
      <c r="Q5303" s="838"/>
      <c r="R5303" s="838"/>
      <c r="S5303" s="838"/>
      <c r="U5303" s="371"/>
    </row>
    <row r="5304" spans="12:21" s="292" customFormat="1" x14ac:dyDescent="0.2">
      <c r="L5304" s="279"/>
      <c r="M5304" s="279"/>
      <c r="N5304" s="279"/>
      <c r="O5304" s="279"/>
      <c r="P5304" s="838"/>
      <c r="Q5304" s="838"/>
      <c r="R5304" s="838"/>
      <c r="S5304" s="838"/>
      <c r="U5304" s="371"/>
    </row>
    <row r="5305" spans="12:21" s="292" customFormat="1" x14ac:dyDescent="0.2">
      <c r="L5305" s="279"/>
      <c r="M5305" s="279"/>
      <c r="N5305" s="279"/>
      <c r="O5305" s="279"/>
      <c r="P5305" s="838"/>
      <c r="Q5305" s="838"/>
      <c r="R5305" s="838"/>
      <c r="S5305" s="838"/>
      <c r="U5305" s="371"/>
    </row>
    <row r="5306" spans="12:21" s="292" customFormat="1" x14ac:dyDescent="0.2">
      <c r="L5306" s="279"/>
      <c r="M5306" s="279"/>
      <c r="N5306" s="279"/>
      <c r="O5306" s="279"/>
      <c r="P5306" s="838"/>
      <c r="Q5306" s="838"/>
      <c r="R5306" s="838"/>
      <c r="S5306" s="838"/>
      <c r="U5306" s="371"/>
    </row>
    <row r="5307" spans="12:21" s="292" customFormat="1" x14ac:dyDescent="0.2">
      <c r="L5307" s="279"/>
      <c r="M5307" s="279"/>
      <c r="N5307" s="279"/>
      <c r="O5307" s="279"/>
      <c r="P5307" s="838"/>
      <c r="Q5307" s="838"/>
      <c r="R5307" s="838"/>
      <c r="S5307" s="838"/>
      <c r="U5307" s="371"/>
    </row>
    <row r="5308" spans="12:21" s="292" customFormat="1" x14ac:dyDescent="0.2">
      <c r="L5308" s="279"/>
      <c r="M5308" s="279"/>
      <c r="N5308" s="279"/>
      <c r="O5308" s="279"/>
      <c r="P5308" s="838"/>
      <c r="Q5308" s="838"/>
      <c r="R5308" s="838"/>
      <c r="S5308" s="838"/>
      <c r="U5308" s="371"/>
    </row>
    <row r="5309" spans="12:21" s="292" customFormat="1" x14ac:dyDescent="0.2">
      <c r="L5309" s="279"/>
      <c r="M5309" s="279"/>
      <c r="N5309" s="279"/>
      <c r="O5309" s="279"/>
      <c r="P5309" s="838"/>
      <c r="Q5309" s="838"/>
      <c r="R5309" s="838"/>
      <c r="S5309" s="838"/>
      <c r="U5309" s="371"/>
    </row>
    <row r="5310" spans="12:21" s="292" customFormat="1" x14ac:dyDescent="0.2">
      <c r="L5310" s="279"/>
      <c r="M5310" s="279"/>
      <c r="N5310" s="279"/>
      <c r="O5310" s="279"/>
      <c r="P5310" s="838"/>
      <c r="Q5310" s="838"/>
      <c r="R5310" s="838"/>
      <c r="S5310" s="838"/>
      <c r="U5310" s="371"/>
    </row>
    <row r="5311" spans="12:21" s="292" customFormat="1" x14ac:dyDescent="0.2">
      <c r="L5311" s="279"/>
      <c r="M5311" s="279"/>
      <c r="N5311" s="279"/>
      <c r="O5311" s="279"/>
      <c r="P5311" s="838"/>
      <c r="Q5311" s="838"/>
      <c r="R5311" s="838"/>
      <c r="S5311" s="838"/>
      <c r="U5311" s="371"/>
    </row>
    <row r="5312" spans="12:21" s="292" customFormat="1" x14ac:dyDescent="0.2">
      <c r="L5312" s="279"/>
      <c r="M5312" s="279"/>
      <c r="N5312" s="279"/>
      <c r="O5312" s="279"/>
      <c r="P5312" s="838"/>
      <c r="Q5312" s="838"/>
      <c r="R5312" s="838"/>
      <c r="S5312" s="838"/>
      <c r="U5312" s="371"/>
    </row>
    <row r="5313" spans="12:21" s="292" customFormat="1" x14ac:dyDescent="0.2">
      <c r="L5313" s="279"/>
      <c r="M5313" s="279"/>
      <c r="N5313" s="279"/>
      <c r="O5313" s="279"/>
      <c r="P5313" s="838"/>
      <c r="Q5313" s="838"/>
      <c r="R5313" s="838"/>
      <c r="S5313" s="838"/>
      <c r="U5313" s="371"/>
    </row>
    <row r="5314" spans="12:21" s="292" customFormat="1" x14ac:dyDescent="0.2">
      <c r="L5314" s="279"/>
      <c r="M5314" s="279"/>
      <c r="N5314" s="279"/>
      <c r="O5314" s="279"/>
      <c r="P5314" s="838"/>
      <c r="Q5314" s="838"/>
      <c r="R5314" s="838"/>
      <c r="S5314" s="838"/>
      <c r="U5314" s="371"/>
    </row>
    <row r="5315" spans="12:21" s="292" customFormat="1" x14ac:dyDescent="0.2">
      <c r="L5315" s="279"/>
      <c r="M5315" s="279"/>
      <c r="N5315" s="279"/>
      <c r="O5315" s="279"/>
      <c r="P5315" s="838"/>
      <c r="Q5315" s="838"/>
      <c r="R5315" s="838"/>
      <c r="S5315" s="838"/>
      <c r="U5315" s="371"/>
    </row>
    <row r="5316" spans="12:21" s="292" customFormat="1" x14ac:dyDescent="0.2">
      <c r="L5316" s="279"/>
      <c r="M5316" s="279"/>
      <c r="N5316" s="279"/>
      <c r="O5316" s="279"/>
      <c r="P5316" s="838"/>
      <c r="Q5316" s="838"/>
      <c r="R5316" s="838"/>
      <c r="S5316" s="838"/>
      <c r="U5316" s="371"/>
    </row>
    <row r="5317" spans="12:21" s="292" customFormat="1" x14ac:dyDescent="0.2">
      <c r="L5317" s="279"/>
      <c r="M5317" s="279"/>
      <c r="N5317" s="279"/>
      <c r="O5317" s="279"/>
      <c r="P5317" s="838"/>
      <c r="Q5317" s="838"/>
      <c r="R5317" s="838"/>
      <c r="S5317" s="838"/>
      <c r="U5317" s="371"/>
    </row>
    <row r="5318" spans="12:21" s="292" customFormat="1" x14ac:dyDescent="0.2">
      <c r="L5318" s="279"/>
      <c r="M5318" s="279"/>
      <c r="N5318" s="279"/>
      <c r="O5318" s="279"/>
      <c r="P5318" s="838"/>
      <c r="Q5318" s="838"/>
      <c r="R5318" s="838"/>
      <c r="S5318" s="838"/>
      <c r="U5318" s="371"/>
    </row>
    <row r="5319" spans="12:21" s="292" customFormat="1" x14ac:dyDescent="0.2">
      <c r="L5319" s="279"/>
      <c r="M5319" s="279"/>
      <c r="N5319" s="279"/>
      <c r="O5319" s="279"/>
      <c r="P5319" s="838"/>
      <c r="Q5319" s="838"/>
      <c r="R5319" s="838"/>
      <c r="S5319" s="838"/>
      <c r="U5319" s="371"/>
    </row>
    <row r="5320" spans="12:21" s="292" customFormat="1" x14ac:dyDescent="0.2">
      <c r="L5320" s="279"/>
      <c r="M5320" s="279"/>
      <c r="N5320" s="279"/>
      <c r="O5320" s="279"/>
      <c r="P5320" s="838"/>
      <c r="Q5320" s="838"/>
      <c r="R5320" s="838"/>
      <c r="S5320" s="838"/>
      <c r="U5320" s="371"/>
    </row>
    <row r="5321" spans="12:21" s="292" customFormat="1" x14ac:dyDescent="0.2">
      <c r="L5321" s="279"/>
      <c r="M5321" s="279"/>
      <c r="N5321" s="279"/>
      <c r="O5321" s="279"/>
      <c r="P5321" s="838"/>
      <c r="Q5321" s="838"/>
      <c r="R5321" s="838"/>
      <c r="S5321" s="838"/>
      <c r="U5321" s="371"/>
    </row>
    <row r="5322" spans="12:21" s="292" customFormat="1" x14ac:dyDescent="0.2">
      <c r="L5322" s="279"/>
      <c r="M5322" s="279"/>
      <c r="N5322" s="279"/>
      <c r="O5322" s="279"/>
      <c r="P5322" s="838"/>
      <c r="Q5322" s="838"/>
      <c r="R5322" s="838"/>
      <c r="S5322" s="838"/>
      <c r="U5322" s="371"/>
    </row>
    <row r="5323" spans="12:21" s="292" customFormat="1" x14ac:dyDescent="0.2">
      <c r="L5323" s="279"/>
      <c r="M5323" s="279"/>
      <c r="N5323" s="279"/>
      <c r="O5323" s="279"/>
      <c r="P5323" s="838"/>
      <c r="Q5323" s="838"/>
      <c r="R5323" s="838"/>
      <c r="S5323" s="838"/>
      <c r="U5323" s="371"/>
    </row>
    <row r="5324" spans="12:21" s="292" customFormat="1" x14ac:dyDescent="0.2">
      <c r="L5324" s="279"/>
      <c r="M5324" s="279"/>
      <c r="N5324" s="279"/>
      <c r="O5324" s="279"/>
      <c r="P5324" s="838"/>
      <c r="Q5324" s="838"/>
      <c r="R5324" s="838"/>
      <c r="S5324" s="838"/>
      <c r="U5324" s="371"/>
    </row>
    <row r="5325" spans="12:21" s="292" customFormat="1" x14ac:dyDescent="0.2">
      <c r="L5325" s="279"/>
      <c r="M5325" s="279"/>
      <c r="N5325" s="279"/>
      <c r="O5325" s="279"/>
      <c r="P5325" s="838"/>
      <c r="Q5325" s="838"/>
      <c r="R5325" s="838"/>
      <c r="S5325" s="838"/>
      <c r="U5325" s="371"/>
    </row>
    <row r="5326" spans="12:21" s="292" customFormat="1" x14ac:dyDescent="0.2">
      <c r="L5326" s="279"/>
      <c r="M5326" s="279"/>
      <c r="N5326" s="279"/>
      <c r="O5326" s="279"/>
      <c r="P5326" s="838"/>
      <c r="Q5326" s="838"/>
      <c r="R5326" s="838"/>
      <c r="S5326" s="838"/>
      <c r="U5326" s="371"/>
    </row>
    <row r="5327" spans="12:21" s="292" customFormat="1" x14ac:dyDescent="0.2">
      <c r="L5327" s="279"/>
      <c r="M5327" s="279"/>
      <c r="N5327" s="279"/>
      <c r="O5327" s="279"/>
      <c r="P5327" s="838"/>
      <c r="Q5327" s="838"/>
      <c r="R5327" s="838"/>
      <c r="S5327" s="838"/>
      <c r="U5327" s="371"/>
    </row>
    <row r="5328" spans="12:21" s="292" customFormat="1" x14ac:dyDescent="0.2">
      <c r="L5328" s="279"/>
      <c r="M5328" s="279"/>
      <c r="N5328" s="279"/>
      <c r="O5328" s="279"/>
      <c r="P5328" s="838"/>
      <c r="Q5328" s="838"/>
      <c r="R5328" s="838"/>
      <c r="S5328" s="838"/>
      <c r="U5328" s="371"/>
    </row>
    <row r="5329" spans="12:21" s="292" customFormat="1" x14ac:dyDescent="0.2">
      <c r="L5329" s="279"/>
      <c r="M5329" s="279"/>
      <c r="N5329" s="279"/>
      <c r="O5329" s="279"/>
      <c r="P5329" s="838"/>
      <c r="Q5329" s="838"/>
      <c r="R5329" s="838"/>
      <c r="S5329" s="838"/>
      <c r="U5329" s="371"/>
    </row>
    <row r="5330" spans="12:21" s="292" customFormat="1" x14ac:dyDescent="0.2">
      <c r="L5330" s="279"/>
      <c r="M5330" s="279"/>
      <c r="N5330" s="279"/>
      <c r="O5330" s="279"/>
      <c r="P5330" s="838"/>
      <c r="Q5330" s="838"/>
      <c r="R5330" s="838"/>
      <c r="S5330" s="838"/>
      <c r="U5330" s="371"/>
    </row>
    <row r="5331" spans="12:21" s="292" customFormat="1" x14ac:dyDescent="0.2">
      <c r="L5331" s="279"/>
      <c r="M5331" s="279"/>
      <c r="N5331" s="279"/>
      <c r="O5331" s="279"/>
      <c r="P5331" s="838"/>
      <c r="Q5331" s="838"/>
      <c r="R5331" s="838"/>
      <c r="S5331" s="838"/>
      <c r="U5331" s="371"/>
    </row>
    <row r="5332" spans="12:21" s="292" customFormat="1" x14ac:dyDescent="0.2">
      <c r="L5332" s="279"/>
      <c r="M5332" s="279"/>
      <c r="N5332" s="279"/>
      <c r="O5332" s="279"/>
      <c r="P5332" s="838"/>
      <c r="Q5332" s="838"/>
      <c r="R5332" s="838"/>
      <c r="S5332" s="838"/>
      <c r="U5332" s="371"/>
    </row>
    <row r="5333" spans="12:21" s="292" customFormat="1" x14ac:dyDescent="0.2">
      <c r="L5333" s="279"/>
      <c r="M5333" s="279"/>
      <c r="N5333" s="279"/>
      <c r="O5333" s="279"/>
      <c r="P5333" s="838"/>
      <c r="Q5333" s="838"/>
      <c r="R5333" s="838"/>
      <c r="S5333" s="838"/>
      <c r="U5333" s="371"/>
    </row>
    <row r="5334" spans="12:21" s="292" customFormat="1" x14ac:dyDescent="0.2">
      <c r="L5334" s="279"/>
      <c r="M5334" s="279"/>
      <c r="N5334" s="279"/>
      <c r="O5334" s="279"/>
      <c r="P5334" s="838"/>
      <c r="Q5334" s="838"/>
      <c r="R5334" s="838"/>
      <c r="S5334" s="838"/>
      <c r="U5334" s="371"/>
    </row>
    <row r="5335" spans="12:21" s="292" customFormat="1" x14ac:dyDescent="0.2">
      <c r="L5335" s="279"/>
      <c r="M5335" s="279"/>
      <c r="N5335" s="279"/>
      <c r="O5335" s="279"/>
      <c r="P5335" s="838"/>
      <c r="Q5335" s="838"/>
      <c r="R5335" s="838"/>
      <c r="S5335" s="838"/>
      <c r="U5335" s="371"/>
    </row>
    <row r="5336" spans="12:21" s="292" customFormat="1" x14ac:dyDescent="0.2">
      <c r="L5336" s="279"/>
      <c r="M5336" s="279"/>
      <c r="N5336" s="279"/>
      <c r="O5336" s="279"/>
      <c r="P5336" s="838"/>
      <c r="Q5336" s="838"/>
      <c r="R5336" s="838"/>
      <c r="S5336" s="838"/>
      <c r="U5336" s="371"/>
    </row>
    <row r="5337" spans="12:21" s="292" customFormat="1" x14ac:dyDescent="0.2">
      <c r="L5337" s="279"/>
      <c r="M5337" s="279"/>
      <c r="N5337" s="279"/>
      <c r="O5337" s="279"/>
      <c r="P5337" s="838"/>
      <c r="Q5337" s="838"/>
      <c r="R5337" s="838"/>
      <c r="S5337" s="838"/>
      <c r="U5337" s="371"/>
    </row>
    <row r="5338" spans="12:21" s="292" customFormat="1" x14ac:dyDescent="0.2">
      <c r="L5338" s="279"/>
      <c r="M5338" s="279"/>
      <c r="N5338" s="279"/>
      <c r="O5338" s="279"/>
      <c r="P5338" s="838"/>
      <c r="Q5338" s="838"/>
      <c r="R5338" s="838"/>
      <c r="S5338" s="838"/>
      <c r="U5338" s="371"/>
    </row>
    <row r="5339" spans="12:21" s="292" customFormat="1" x14ac:dyDescent="0.2">
      <c r="L5339" s="279"/>
      <c r="M5339" s="279"/>
      <c r="N5339" s="279"/>
      <c r="O5339" s="279"/>
      <c r="P5339" s="838"/>
      <c r="Q5339" s="838"/>
      <c r="R5339" s="838"/>
      <c r="S5339" s="838"/>
      <c r="U5339" s="371"/>
    </row>
    <row r="5340" spans="12:21" s="292" customFormat="1" x14ac:dyDescent="0.2">
      <c r="L5340" s="279"/>
      <c r="M5340" s="279"/>
      <c r="N5340" s="279"/>
      <c r="O5340" s="279"/>
      <c r="P5340" s="838"/>
      <c r="Q5340" s="838"/>
      <c r="R5340" s="838"/>
      <c r="S5340" s="838"/>
      <c r="U5340" s="371"/>
    </row>
    <row r="5341" spans="12:21" s="292" customFormat="1" x14ac:dyDescent="0.2">
      <c r="L5341" s="279"/>
      <c r="M5341" s="279"/>
      <c r="N5341" s="279"/>
      <c r="O5341" s="279"/>
      <c r="P5341" s="838"/>
      <c r="Q5341" s="838"/>
      <c r="R5341" s="838"/>
      <c r="S5341" s="838"/>
      <c r="U5341" s="371"/>
    </row>
    <row r="5342" spans="12:21" s="292" customFormat="1" x14ac:dyDescent="0.2">
      <c r="L5342" s="279"/>
      <c r="M5342" s="279"/>
      <c r="N5342" s="279"/>
      <c r="O5342" s="279"/>
      <c r="P5342" s="838"/>
      <c r="Q5342" s="838"/>
      <c r="R5342" s="838"/>
      <c r="S5342" s="838"/>
      <c r="U5342" s="371"/>
    </row>
    <row r="5343" spans="12:21" s="292" customFormat="1" x14ac:dyDescent="0.2">
      <c r="L5343" s="279"/>
      <c r="M5343" s="279"/>
      <c r="N5343" s="279"/>
      <c r="O5343" s="279"/>
      <c r="P5343" s="838"/>
      <c r="Q5343" s="838"/>
      <c r="R5343" s="838"/>
      <c r="S5343" s="838"/>
      <c r="U5343" s="371"/>
    </row>
    <row r="5344" spans="12:21" s="292" customFormat="1" x14ac:dyDescent="0.2">
      <c r="L5344" s="279"/>
      <c r="M5344" s="279"/>
      <c r="N5344" s="279"/>
      <c r="O5344" s="279"/>
      <c r="P5344" s="838"/>
      <c r="Q5344" s="838"/>
      <c r="R5344" s="838"/>
      <c r="S5344" s="838"/>
      <c r="U5344" s="371"/>
    </row>
    <row r="5345" spans="12:21" s="292" customFormat="1" x14ac:dyDescent="0.2">
      <c r="L5345" s="279"/>
      <c r="M5345" s="279"/>
      <c r="N5345" s="279"/>
      <c r="O5345" s="279"/>
      <c r="P5345" s="838"/>
      <c r="Q5345" s="838"/>
      <c r="R5345" s="838"/>
      <c r="S5345" s="838"/>
      <c r="U5345" s="371"/>
    </row>
    <row r="5346" spans="12:21" s="292" customFormat="1" x14ac:dyDescent="0.2">
      <c r="L5346" s="279"/>
      <c r="M5346" s="279"/>
      <c r="N5346" s="279"/>
      <c r="O5346" s="279"/>
      <c r="P5346" s="838"/>
      <c r="Q5346" s="838"/>
      <c r="R5346" s="838"/>
      <c r="S5346" s="838"/>
      <c r="U5346" s="371"/>
    </row>
    <row r="5347" spans="12:21" s="292" customFormat="1" x14ac:dyDescent="0.2">
      <c r="L5347" s="279"/>
      <c r="M5347" s="279"/>
      <c r="N5347" s="279"/>
      <c r="O5347" s="279"/>
      <c r="P5347" s="838"/>
      <c r="Q5347" s="838"/>
      <c r="R5347" s="838"/>
      <c r="S5347" s="838"/>
      <c r="U5347" s="371"/>
    </row>
    <row r="5348" spans="12:21" s="292" customFormat="1" x14ac:dyDescent="0.2">
      <c r="L5348" s="279"/>
      <c r="M5348" s="279"/>
      <c r="N5348" s="279"/>
      <c r="O5348" s="279"/>
      <c r="P5348" s="838"/>
      <c r="Q5348" s="838"/>
      <c r="R5348" s="838"/>
      <c r="S5348" s="838"/>
      <c r="U5348" s="371"/>
    </row>
    <row r="5349" spans="12:21" s="292" customFormat="1" x14ac:dyDescent="0.2">
      <c r="L5349" s="279"/>
      <c r="M5349" s="279"/>
      <c r="N5349" s="279"/>
      <c r="O5349" s="279"/>
      <c r="P5349" s="838"/>
      <c r="Q5349" s="838"/>
      <c r="R5349" s="838"/>
      <c r="S5349" s="838"/>
      <c r="U5349" s="371"/>
    </row>
    <row r="5350" spans="12:21" s="292" customFormat="1" x14ac:dyDescent="0.2">
      <c r="L5350" s="279"/>
      <c r="M5350" s="279"/>
      <c r="N5350" s="279"/>
      <c r="O5350" s="279"/>
      <c r="P5350" s="838"/>
      <c r="Q5350" s="838"/>
      <c r="R5350" s="838"/>
      <c r="S5350" s="838"/>
      <c r="U5350" s="371"/>
    </row>
    <row r="5351" spans="12:21" s="292" customFormat="1" x14ac:dyDescent="0.2">
      <c r="L5351" s="279"/>
      <c r="M5351" s="279"/>
      <c r="N5351" s="279"/>
      <c r="O5351" s="279"/>
      <c r="P5351" s="838"/>
      <c r="Q5351" s="838"/>
      <c r="R5351" s="838"/>
      <c r="S5351" s="838"/>
      <c r="U5351" s="371"/>
    </row>
    <row r="5352" spans="12:21" s="292" customFormat="1" x14ac:dyDescent="0.2">
      <c r="L5352" s="279"/>
      <c r="M5352" s="279"/>
      <c r="N5352" s="279"/>
      <c r="O5352" s="279"/>
      <c r="P5352" s="838"/>
      <c r="Q5352" s="838"/>
      <c r="R5352" s="838"/>
      <c r="S5352" s="838"/>
      <c r="U5352" s="371"/>
    </row>
    <row r="5353" spans="12:21" s="292" customFormat="1" x14ac:dyDescent="0.2">
      <c r="L5353" s="279"/>
      <c r="M5353" s="279"/>
      <c r="N5353" s="279"/>
      <c r="O5353" s="279"/>
      <c r="P5353" s="838"/>
      <c r="Q5353" s="838"/>
      <c r="R5353" s="838"/>
      <c r="S5353" s="838"/>
      <c r="U5353" s="371"/>
    </row>
    <row r="5354" spans="12:21" s="292" customFormat="1" x14ac:dyDescent="0.2">
      <c r="L5354" s="279"/>
      <c r="M5354" s="279"/>
      <c r="N5354" s="279"/>
      <c r="O5354" s="279"/>
      <c r="P5354" s="838"/>
      <c r="Q5354" s="838"/>
      <c r="R5354" s="838"/>
      <c r="S5354" s="838"/>
      <c r="U5354" s="371"/>
    </row>
    <row r="5355" spans="12:21" s="292" customFormat="1" x14ac:dyDescent="0.2">
      <c r="L5355" s="279"/>
      <c r="M5355" s="279"/>
      <c r="N5355" s="279"/>
      <c r="O5355" s="279"/>
      <c r="P5355" s="838"/>
      <c r="Q5355" s="838"/>
      <c r="R5355" s="838"/>
      <c r="S5355" s="838"/>
      <c r="U5355" s="371"/>
    </row>
    <row r="5356" spans="12:21" s="292" customFormat="1" x14ac:dyDescent="0.2">
      <c r="L5356" s="279"/>
      <c r="M5356" s="279"/>
      <c r="N5356" s="279"/>
      <c r="O5356" s="279"/>
      <c r="P5356" s="838"/>
      <c r="Q5356" s="838"/>
      <c r="R5356" s="838"/>
      <c r="S5356" s="838"/>
      <c r="U5356" s="371"/>
    </row>
    <row r="5357" spans="12:21" s="292" customFormat="1" x14ac:dyDescent="0.2">
      <c r="L5357" s="279"/>
      <c r="M5357" s="279"/>
      <c r="N5357" s="279"/>
      <c r="O5357" s="279"/>
      <c r="P5357" s="838"/>
      <c r="Q5357" s="838"/>
      <c r="R5357" s="838"/>
      <c r="S5357" s="838"/>
      <c r="U5357" s="371"/>
    </row>
    <row r="5358" spans="12:21" s="292" customFormat="1" x14ac:dyDescent="0.2">
      <c r="L5358" s="279"/>
      <c r="M5358" s="279"/>
      <c r="N5358" s="279"/>
      <c r="O5358" s="279"/>
      <c r="P5358" s="838"/>
      <c r="Q5358" s="838"/>
      <c r="R5358" s="838"/>
      <c r="S5358" s="838"/>
      <c r="U5358" s="371"/>
    </row>
    <row r="5359" spans="12:21" s="292" customFormat="1" x14ac:dyDescent="0.2">
      <c r="L5359" s="279"/>
      <c r="M5359" s="279"/>
      <c r="N5359" s="279"/>
      <c r="O5359" s="279"/>
      <c r="P5359" s="838"/>
      <c r="Q5359" s="838"/>
      <c r="R5359" s="838"/>
      <c r="S5359" s="838"/>
      <c r="U5359" s="371"/>
    </row>
    <row r="5360" spans="12:21" s="292" customFormat="1" x14ac:dyDescent="0.2">
      <c r="L5360" s="279"/>
      <c r="M5360" s="279"/>
      <c r="N5360" s="279"/>
      <c r="O5360" s="279"/>
      <c r="P5360" s="838"/>
      <c r="Q5360" s="838"/>
      <c r="R5360" s="838"/>
      <c r="S5360" s="838"/>
      <c r="U5360" s="371"/>
    </row>
    <row r="5361" spans="12:21" s="292" customFormat="1" x14ac:dyDescent="0.2">
      <c r="L5361" s="279"/>
      <c r="M5361" s="279"/>
      <c r="N5361" s="279"/>
      <c r="O5361" s="279"/>
      <c r="P5361" s="838"/>
      <c r="Q5361" s="838"/>
      <c r="R5361" s="838"/>
      <c r="S5361" s="838"/>
      <c r="U5361" s="371"/>
    </row>
    <row r="5362" spans="12:21" s="292" customFormat="1" x14ac:dyDescent="0.2">
      <c r="L5362" s="279"/>
      <c r="M5362" s="279"/>
      <c r="N5362" s="279"/>
      <c r="O5362" s="279"/>
      <c r="P5362" s="838"/>
      <c r="Q5362" s="838"/>
      <c r="R5362" s="838"/>
      <c r="S5362" s="838"/>
      <c r="U5362" s="371"/>
    </row>
    <row r="5363" spans="12:21" s="292" customFormat="1" x14ac:dyDescent="0.2">
      <c r="L5363" s="279"/>
      <c r="M5363" s="279"/>
      <c r="N5363" s="279"/>
      <c r="O5363" s="279"/>
      <c r="P5363" s="838"/>
      <c r="Q5363" s="838"/>
      <c r="R5363" s="838"/>
      <c r="S5363" s="838"/>
      <c r="U5363" s="371"/>
    </row>
    <row r="5364" spans="12:21" s="292" customFormat="1" x14ac:dyDescent="0.2">
      <c r="L5364" s="279"/>
      <c r="M5364" s="279"/>
      <c r="N5364" s="279"/>
      <c r="O5364" s="279"/>
      <c r="P5364" s="838"/>
      <c r="Q5364" s="838"/>
      <c r="R5364" s="838"/>
      <c r="S5364" s="838"/>
      <c r="U5364" s="371"/>
    </row>
    <row r="5365" spans="12:21" s="292" customFormat="1" x14ac:dyDescent="0.2">
      <c r="L5365" s="279"/>
      <c r="M5365" s="279"/>
      <c r="N5365" s="279"/>
      <c r="O5365" s="279"/>
      <c r="P5365" s="838"/>
      <c r="Q5365" s="838"/>
      <c r="R5365" s="838"/>
      <c r="S5365" s="838"/>
      <c r="U5365" s="371"/>
    </row>
    <row r="5366" spans="12:21" s="292" customFormat="1" x14ac:dyDescent="0.2">
      <c r="L5366" s="279"/>
      <c r="M5366" s="279"/>
      <c r="N5366" s="279"/>
      <c r="O5366" s="279"/>
      <c r="P5366" s="838"/>
      <c r="Q5366" s="838"/>
      <c r="R5366" s="838"/>
      <c r="S5366" s="838"/>
      <c r="U5366" s="371"/>
    </row>
    <row r="5367" spans="12:21" s="292" customFormat="1" x14ac:dyDescent="0.2">
      <c r="L5367" s="279"/>
      <c r="M5367" s="279"/>
      <c r="N5367" s="279"/>
      <c r="O5367" s="279"/>
      <c r="P5367" s="838"/>
      <c r="Q5367" s="838"/>
      <c r="R5367" s="838"/>
      <c r="S5367" s="838"/>
      <c r="U5367" s="371"/>
    </row>
    <row r="5368" spans="12:21" s="292" customFormat="1" x14ac:dyDescent="0.2">
      <c r="L5368" s="279"/>
      <c r="M5368" s="279"/>
      <c r="N5368" s="279"/>
      <c r="O5368" s="279"/>
      <c r="P5368" s="838"/>
      <c r="Q5368" s="838"/>
      <c r="R5368" s="838"/>
      <c r="S5368" s="838"/>
      <c r="U5368" s="371"/>
    </row>
    <row r="5369" spans="12:21" s="292" customFormat="1" x14ac:dyDescent="0.2">
      <c r="L5369" s="279"/>
      <c r="M5369" s="279"/>
      <c r="N5369" s="279"/>
      <c r="O5369" s="279"/>
      <c r="P5369" s="838"/>
      <c r="Q5369" s="838"/>
      <c r="R5369" s="838"/>
      <c r="S5369" s="838"/>
      <c r="U5369" s="371"/>
    </row>
    <row r="5370" spans="12:21" s="292" customFormat="1" x14ac:dyDescent="0.2">
      <c r="L5370" s="279"/>
      <c r="M5370" s="279"/>
      <c r="N5370" s="279"/>
      <c r="O5370" s="279"/>
      <c r="P5370" s="838"/>
      <c r="Q5370" s="838"/>
      <c r="R5370" s="838"/>
      <c r="S5370" s="838"/>
      <c r="U5370" s="371"/>
    </row>
    <row r="5371" spans="12:21" s="292" customFormat="1" x14ac:dyDescent="0.2">
      <c r="L5371" s="279"/>
      <c r="M5371" s="279"/>
      <c r="N5371" s="279"/>
      <c r="O5371" s="279"/>
      <c r="P5371" s="838"/>
      <c r="Q5371" s="838"/>
      <c r="R5371" s="838"/>
      <c r="S5371" s="838"/>
      <c r="U5371" s="371"/>
    </row>
    <row r="5372" spans="12:21" s="292" customFormat="1" x14ac:dyDescent="0.2">
      <c r="L5372" s="279"/>
      <c r="M5372" s="279"/>
      <c r="N5372" s="279"/>
      <c r="O5372" s="279"/>
      <c r="P5372" s="838"/>
      <c r="Q5372" s="838"/>
      <c r="R5372" s="838"/>
      <c r="S5372" s="838"/>
      <c r="U5372" s="371"/>
    </row>
    <row r="5373" spans="12:21" s="292" customFormat="1" x14ac:dyDescent="0.2">
      <c r="L5373" s="279"/>
      <c r="M5373" s="279"/>
      <c r="N5373" s="279"/>
      <c r="O5373" s="279"/>
      <c r="P5373" s="838"/>
      <c r="Q5373" s="838"/>
      <c r="R5373" s="838"/>
      <c r="S5373" s="838"/>
      <c r="U5373" s="371"/>
    </row>
    <row r="5374" spans="12:21" s="292" customFormat="1" x14ac:dyDescent="0.2">
      <c r="L5374" s="279"/>
      <c r="M5374" s="279"/>
      <c r="N5374" s="279"/>
      <c r="O5374" s="279"/>
      <c r="P5374" s="838"/>
      <c r="Q5374" s="838"/>
      <c r="R5374" s="838"/>
      <c r="S5374" s="838"/>
      <c r="U5374" s="371"/>
    </row>
    <row r="5375" spans="12:21" s="292" customFormat="1" x14ac:dyDescent="0.2">
      <c r="L5375" s="279"/>
      <c r="M5375" s="279"/>
      <c r="N5375" s="279"/>
      <c r="O5375" s="279"/>
      <c r="P5375" s="838"/>
      <c r="Q5375" s="838"/>
      <c r="R5375" s="838"/>
      <c r="S5375" s="838"/>
      <c r="U5375" s="371"/>
    </row>
    <row r="5376" spans="12:21" s="292" customFormat="1" x14ac:dyDescent="0.2">
      <c r="L5376" s="279"/>
      <c r="M5376" s="279"/>
      <c r="N5376" s="279"/>
      <c r="O5376" s="279"/>
      <c r="P5376" s="838"/>
      <c r="Q5376" s="838"/>
      <c r="R5376" s="838"/>
      <c r="S5376" s="838"/>
      <c r="U5376" s="371"/>
    </row>
    <row r="5377" spans="12:21" s="292" customFormat="1" x14ac:dyDescent="0.2">
      <c r="L5377" s="279"/>
      <c r="M5377" s="279"/>
      <c r="N5377" s="279"/>
      <c r="O5377" s="279"/>
      <c r="P5377" s="838"/>
      <c r="Q5377" s="838"/>
      <c r="R5377" s="838"/>
      <c r="S5377" s="838"/>
      <c r="U5377" s="371"/>
    </row>
    <row r="5378" spans="12:21" s="292" customFormat="1" x14ac:dyDescent="0.2">
      <c r="L5378" s="279"/>
      <c r="M5378" s="279"/>
      <c r="N5378" s="279"/>
      <c r="O5378" s="279"/>
      <c r="P5378" s="838"/>
      <c r="Q5378" s="838"/>
      <c r="R5378" s="838"/>
      <c r="S5378" s="838"/>
      <c r="U5378" s="371"/>
    </row>
    <row r="5379" spans="12:21" s="292" customFormat="1" x14ac:dyDescent="0.2">
      <c r="L5379" s="279"/>
      <c r="M5379" s="279"/>
      <c r="N5379" s="279"/>
      <c r="O5379" s="279"/>
      <c r="P5379" s="838"/>
      <c r="Q5379" s="838"/>
      <c r="R5379" s="838"/>
      <c r="S5379" s="838"/>
      <c r="U5379" s="371"/>
    </row>
    <row r="5380" spans="12:21" s="292" customFormat="1" x14ac:dyDescent="0.2">
      <c r="L5380" s="279"/>
      <c r="M5380" s="279"/>
      <c r="N5380" s="279"/>
      <c r="O5380" s="279"/>
      <c r="P5380" s="838"/>
      <c r="Q5380" s="838"/>
      <c r="R5380" s="838"/>
      <c r="S5380" s="838"/>
      <c r="U5380" s="371"/>
    </row>
    <row r="5381" spans="12:21" s="292" customFormat="1" x14ac:dyDescent="0.2">
      <c r="L5381" s="279"/>
      <c r="M5381" s="279"/>
      <c r="N5381" s="279"/>
      <c r="O5381" s="279"/>
      <c r="P5381" s="838"/>
      <c r="Q5381" s="838"/>
      <c r="R5381" s="838"/>
      <c r="S5381" s="838"/>
      <c r="U5381" s="371"/>
    </row>
    <row r="5382" spans="12:21" s="292" customFormat="1" x14ac:dyDescent="0.2">
      <c r="L5382" s="279"/>
      <c r="M5382" s="279"/>
      <c r="N5382" s="279"/>
      <c r="O5382" s="279"/>
      <c r="P5382" s="838"/>
      <c r="Q5382" s="838"/>
      <c r="R5382" s="838"/>
      <c r="S5382" s="838"/>
      <c r="U5382" s="371"/>
    </row>
    <row r="5383" spans="12:21" s="292" customFormat="1" x14ac:dyDescent="0.2">
      <c r="L5383" s="279"/>
      <c r="M5383" s="279"/>
      <c r="N5383" s="279"/>
      <c r="O5383" s="279"/>
      <c r="P5383" s="838"/>
      <c r="Q5383" s="838"/>
      <c r="R5383" s="838"/>
      <c r="S5383" s="838"/>
      <c r="U5383" s="371"/>
    </row>
    <row r="5384" spans="12:21" s="292" customFormat="1" x14ac:dyDescent="0.2">
      <c r="L5384" s="279"/>
      <c r="M5384" s="279"/>
      <c r="N5384" s="279"/>
      <c r="O5384" s="279"/>
      <c r="P5384" s="838"/>
      <c r="Q5384" s="838"/>
      <c r="R5384" s="838"/>
      <c r="S5384" s="838"/>
      <c r="U5384" s="371"/>
    </row>
    <row r="5385" spans="12:21" s="292" customFormat="1" x14ac:dyDescent="0.2">
      <c r="L5385" s="279"/>
      <c r="M5385" s="279"/>
      <c r="N5385" s="279"/>
      <c r="O5385" s="279"/>
      <c r="P5385" s="838"/>
      <c r="Q5385" s="838"/>
      <c r="R5385" s="838"/>
      <c r="S5385" s="838"/>
      <c r="U5385" s="371"/>
    </row>
    <row r="5386" spans="12:21" s="292" customFormat="1" x14ac:dyDescent="0.2">
      <c r="L5386" s="279"/>
      <c r="M5386" s="279"/>
      <c r="N5386" s="279"/>
      <c r="O5386" s="279"/>
      <c r="P5386" s="838"/>
      <c r="Q5386" s="838"/>
      <c r="R5386" s="838"/>
      <c r="S5386" s="838"/>
      <c r="U5386" s="371"/>
    </row>
    <row r="5387" spans="12:21" s="292" customFormat="1" x14ac:dyDescent="0.2">
      <c r="L5387" s="279"/>
      <c r="M5387" s="279"/>
      <c r="N5387" s="279"/>
      <c r="O5387" s="279"/>
      <c r="P5387" s="838"/>
      <c r="Q5387" s="838"/>
      <c r="R5387" s="838"/>
      <c r="S5387" s="838"/>
      <c r="U5387" s="371"/>
    </row>
    <row r="5388" spans="12:21" s="292" customFormat="1" x14ac:dyDescent="0.2">
      <c r="L5388" s="279"/>
      <c r="M5388" s="279"/>
      <c r="N5388" s="279"/>
      <c r="O5388" s="279"/>
      <c r="P5388" s="838"/>
      <c r="Q5388" s="838"/>
      <c r="R5388" s="838"/>
      <c r="S5388" s="838"/>
      <c r="U5388" s="371"/>
    </row>
    <row r="5389" spans="12:21" s="292" customFormat="1" x14ac:dyDescent="0.2">
      <c r="L5389" s="279"/>
      <c r="M5389" s="279"/>
      <c r="N5389" s="279"/>
      <c r="O5389" s="279"/>
      <c r="P5389" s="838"/>
      <c r="Q5389" s="838"/>
      <c r="R5389" s="838"/>
      <c r="S5389" s="838"/>
      <c r="U5389" s="371"/>
    </row>
    <row r="5390" spans="12:21" s="292" customFormat="1" x14ac:dyDescent="0.2">
      <c r="L5390" s="279"/>
      <c r="M5390" s="279"/>
      <c r="N5390" s="279"/>
      <c r="O5390" s="279"/>
      <c r="P5390" s="838"/>
      <c r="Q5390" s="838"/>
      <c r="R5390" s="838"/>
      <c r="S5390" s="838"/>
      <c r="U5390" s="371"/>
    </row>
    <row r="5391" spans="12:21" s="292" customFormat="1" x14ac:dyDescent="0.2">
      <c r="L5391" s="279"/>
      <c r="M5391" s="279"/>
      <c r="N5391" s="279"/>
      <c r="O5391" s="279"/>
      <c r="P5391" s="838"/>
      <c r="Q5391" s="838"/>
      <c r="R5391" s="838"/>
      <c r="S5391" s="838"/>
      <c r="U5391" s="371"/>
    </row>
    <row r="5392" spans="12:21" s="292" customFormat="1" x14ac:dyDescent="0.2">
      <c r="L5392" s="279"/>
      <c r="M5392" s="279"/>
      <c r="N5392" s="279"/>
      <c r="O5392" s="279"/>
      <c r="P5392" s="838"/>
      <c r="Q5392" s="838"/>
      <c r="R5392" s="838"/>
      <c r="S5392" s="838"/>
      <c r="U5392" s="371"/>
    </row>
    <row r="5393" spans="12:21" s="292" customFormat="1" x14ac:dyDescent="0.2">
      <c r="L5393" s="279"/>
      <c r="M5393" s="279"/>
      <c r="N5393" s="279"/>
      <c r="O5393" s="279"/>
      <c r="P5393" s="838"/>
      <c r="Q5393" s="838"/>
      <c r="R5393" s="838"/>
      <c r="S5393" s="838"/>
      <c r="U5393" s="371"/>
    </row>
    <row r="5394" spans="12:21" s="292" customFormat="1" x14ac:dyDescent="0.2">
      <c r="L5394" s="279"/>
      <c r="M5394" s="279"/>
      <c r="N5394" s="279"/>
      <c r="O5394" s="279"/>
      <c r="P5394" s="838"/>
      <c r="Q5394" s="838"/>
      <c r="R5394" s="838"/>
      <c r="S5394" s="838"/>
      <c r="U5394" s="371"/>
    </row>
    <row r="5395" spans="12:21" s="292" customFormat="1" x14ac:dyDescent="0.2">
      <c r="L5395" s="279"/>
      <c r="M5395" s="279"/>
      <c r="N5395" s="279"/>
      <c r="O5395" s="279"/>
      <c r="P5395" s="838"/>
      <c r="Q5395" s="838"/>
      <c r="R5395" s="838"/>
      <c r="S5395" s="838"/>
      <c r="U5395" s="371"/>
    </row>
    <row r="5396" spans="12:21" s="292" customFormat="1" x14ac:dyDescent="0.2">
      <c r="L5396" s="279"/>
      <c r="M5396" s="279"/>
      <c r="N5396" s="279"/>
      <c r="O5396" s="279"/>
      <c r="P5396" s="838"/>
      <c r="Q5396" s="838"/>
      <c r="R5396" s="838"/>
      <c r="S5396" s="838"/>
      <c r="U5396" s="371"/>
    </row>
    <row r="5397" spans="12:21" s="292" customFormat="1" x14ac:dyDescent="0.2">
      <c r="L5397" s="279"/>
      <c r="M5397" s="279"/>
      <c r="N5397" s="279"/>
      <c r="O5397" s="279"/>
      <c r="P5397" s="838"/>
      <c r="Q5397" s="838"/>
      <c r="R5397" s="838"/>
      <c r="S5397" s="838"/>
      <c r="U5397" s="371"/>
    </row>
    <row r="5398" spans="12:21" s="292" customFormat="1" x14ac:dyDescent="0.2">
      <c r="L5398" s="279"/>
      <c r="M5398" s="279"/>
      <c r="N5398" s="279"/>
      <c r="O5398" s="279"/>
      <c r="P5398" s="838"/>
      <c r="Q5398" s="838"/>
      <c r="R5398" s="838"/>
      <c r="S5398" s="838"/>
      <c r="U5398" s="371"/>
    </row>
    <row r="5399" spans="12:21" s="292" customFormat="1" x14ac:dyDescent="0.2">
      <c r="L5399" s="279"/>
      <c r="M5399" s="279"/>
      <c r="N5399" s="279"/>
      <c r="O5399" s="279"/>
      <c r="P5399" s="838"/>
      <c r="Q5399" s="838"/>
      <c r="R5399" s="838"/>
      <c r="S5399" s="838"/>
      <c r="U5399" s="371"/>
    </row>
    <row r="5400" spans="12:21" s="292" customFormat="1" x14ac:dyDescent="0.2">
      <c r="L5400" s="279"/>
      <c r="M5400" s="279"/>
      <c r="N5400" s="279"/>
      <c r="O5400" s="279"/>
      <c r="P5400" s="838"/>
      <c r="Q5400" s="838"/>
      <c r="R5400" s="838"/>
      <c r="S5400" s="838"/>
      <c r="U5400" s="371"/>
    </row>
    <row r="5401" spans="12:21" s="292" customFormat="1" x14ac:dyDescent="0.2">
      <c r="L5401" s="279"/>
      <c r="M5401" s="279"/>
      <c r="N5401" s="279"/>
      <c r="O5401" s="279"/>
      <c r="P5401" s="838"/>
      <c r="Q5401" s="838"/>
      <c r="R5401" s="838"/>
      <c r="S5401" s="838"/>
      <c r="U5401" s="371"/>
    </row>
    <row r="5402" spans="12:21" s="292" customFormat="1" x14ac:dyDescent="0.2">
      <c r="L5402" s="279"/>
      <c r="M5402" s="279"/>
      <c r="N5402" s="279"/>
      <c r="O5402" s="279"/>
      <c r="P5402" s="838"/>
      <c r="Q5402" s="838"/>
      <c r="R5402" s="838"/>
      <c r="S5402" s="838"/>
      <c r="U5402" s="371"/>
    </row>
    <row r="5403" spans="12:21" s="292" customFormat="1" x14ac:dyDescent="0.2">
      <c r="L5403" s="279"/>
      <c r="M5403" s="279"/>
      <c r="N5403" s="279"/>
      <c r="O5403" s="279"/>
      <c r="P5403" s="838"/>
      <c r="Q5403" s="838"/>
      <c r="R5403" s="838"/>
      <c r="S5403" s="838"/>
      <c r="U5403" s="371"/>
    </row>
    <row r="5404" spans="12:21" s="292" customFormat="1" x14ac:dyDescent="0.2">
      <c r="L5404" s="279"/>
      <c r="M5404" s="279"/>
      <c r="N5404" s="279"/>
      <c r="O5404" s="279"/>
      <c r="P5404" s="838"/>
      <c r="Q5404" s="838"/>
      <c r="R5404" s="838"/>
      <c r="S5404" s="838"/>
      <c r="U5404" s="371"/>
    </row>
    <row r="5405" spans="12:21" s="292" customFormat="1" x14ac:dyDescent="0.2">
      <c r="L5405" s="279"/>
      <c r="M5405" s="279"/>
      <c r="N5405" s="279"/>
      <c r="O5405" s="279"/>
      <c r="P5405" s="838"/>
      <c r="Q5405" s="838"/>
      <c r="R5405" s="838"/>
      <c r="S5405" s="838"/>
      <c r="U5405" s="371"/>
    </row>
    <row r="5406" spans="12:21" s="292" customFormat="1" x14ac:dyDescent="0.2">
      <c r="L5406" s="279"/>
      <c r="M5406" s="279"/>
      <c r="N5406" s="279"/>
      <c r="O5406" s="279"/>
      <c r="P5406" s="838"/>
      <c r="Q5406" s="838"/>
      <c r="R5406" s="838"/>
      <c r="S5406" s="838"/>
      <c r="U5406" s="371"/>
    </row>
    <row r="5407" spans="12:21" s="292" customFormat="1" x14ac:dyDescent="0.2">
      <c r="L5407" s="279"/>
      <c r="M5407" s="279"/>
      <c r="N5407" s="279"/>
      <c r="O5407" s="279"/>
      <c r="P5407" s="838"/>
      <c r="Q5407" s="838"/>
      <c r="R5407" s="838"/>
      <c r="S5407" s="838"/>
      <c r="U5407" s="371"/>
    </row>
    <row r="5408" spans="12:21" s="292" customFormat="1" x14ac:dyDescent="0.2">
      <c r="L5408" s="279"/>
      <c r="M5408" s="279"/>
      <c r="N5408" s="279"/>
      <c r="O5408" s="279"/>
      <c r="P5408" s="838"/>
      <c r="Q5408" s="838"/>
      <c r="R5408" s="838"/>
      <c r="S5408" s="838"/>
      <c r="U5408" s="371"/>
    </row>
    <row r="5409" spans="12:21" s="292" customFormat="1" x14ac:dyDescent="0.2">
      <c r="L5409" s="279"/>
      <c r="M5409" s="279"/>
      <c r="N5409" s="279"/>
      <c r="O5409" s="279"/>
      <c r="P5409" s="838"/>
      <c r="Q5409" s="838"/>
      <c r="R5409" s="838"/>
      <c r="S5409" s="838"/>
      <c r="U5409" s="371"/>
    </row>
    <row r="5410" spans="12:21" s="292" customFormat="1" x14ac:dyDescent="0.2">
      <c r="L5410" s="279"/>
      <c r="M5410" s="279"/>
      <c r="N5410" s="279"/>
      <c r="O5410" s="279"/>
      <c r="P5410" s="838"/>
      <c r="Q5410" s="838"/>
      <c r="R5410" s="838"/>
      <c r="S5410" s="838"/>
      <c r="U5410" s="371"/>
    </row>
    <row r="5411" spans="12:21" s="292" customFormat="1" x14ac:dyDescent="0.2">
      <c r="L5411" s="279"/>
      <c r="M5411" s="279"/>
      <c r="N5411" s="279"/>
      <c r="O5411" s="279"/>
      <c r="P5411" s="838"/>
      <c r="Q5411" s="838"/>
      <c r="R5411" s="838"/>
      <c r="S5411" s="838"/>
      <c r="U5411" s="371"/>
    </row>
    <row r="5412" spans="12:21" s="292" customFormat="1" x14ac:dyDescent="0.2">
      <c r="L5412" s="279"/>
      <c r="M5412" s="279"/>
      <c r="N5412" s="279"/>
      <c r="O5412" s="279"/>
      <c r="P5412" s="838"/>
      <c r="Q5412" s="838"/>
      <c r="R5412" s="838"/>
      <c r="S5412" s="838"/>
      <c r="U5412" s="371"/>
    </row>
    <row r="5413" spans="12:21" s="292" customFormat="1" x14ac:dyDescent="0.2">
      <c r="L5413" s="279"/>
      <c r="M5413" s="279"/>
      <c r="N5413" s="279"/>
      <c r="O5413" s="279"/>
      <c r="P5413" s="838"/>
      <c r="Q5413" s="838"/>
      <c r="R5413" s="838"/>
      <c r="S5413" s="838"/>
      <c r="U5413" s="371"/>
    </row>
    <row r="5414" spans="12:21" s="292" customFormat="1" x14ac:dyDescent="0.2">
      <c r="L5414" s="279"/>
      <c r="M5414" s="279"/>
      <c r="N5414" s="279"/>
      <c r="O5414" s="279"/>
      <c r="P5414" s="838"/>
      <c r="Q5414" s="838"/>
      <c r="R5414" s="838"/>
      <c r="S5414" s="838"/>
      <c r="U5414" s="371"/>
    </row>
    <row r="5415" spans="12:21" s="292" customFormat="1" x14ac:dyDescent="0.2">
      <c r="L5415" s="279"/>
      <c r="M5415" s="279"/>
      <c r="N5415" s="279"/>
      <c r="O5415" s="279"/>
      <c r="P5415" s="838"/>
      <c r="Q5415" s="838"/>
      <c r="R5415" s="838"/>
      <c r="S5415" s="838"/>
      <c r="U5415" s="371"/>
    </row>
    <row r="5416" spans="12:21" s="292" customFormat="1" x14ac:dyDescent="0.2">
      <c r="L5416" s="279"/>
      <c r="M5416" s="279"/>
      <c r="N5416" s="279"/>
      <c r="O5416" s="279"/>
      <c r="P5416" s="838"/>
      <c r="Q5416" s="838"/>
      <c r="R5416" s="838"/>
      <c r="S5416" s="838"/>
      <c r="U5416" s="371"/>
    </row>
    <row r="5417" spans="12:21" s="292" customFormat="1" x14ac:dyDescent="0.2">
      <c r="L5417" s="279"/>
      <c r="M5417" s="279"/>
      <c r="N5417" s="279"/>
      <c r="O5417" s="279"/>
      <c r="P5417" s="838"/>
      <c r="Q5417" s="838"/>
      <c r="R5417" s="838"/>
      <c r="S5417" s="838"/>
      <c r="U5417" s="371"/>
    </row>
    <row r="5418" spans="12:21" s="292" customFormat="1" x14ac:dyDescent="0.2">
      <c r="L5418" s="279"/>
      <c r="M5418" s="279"/>
      <c r="N5418" s="279"/>
      <c r="O5418" s="279"/>
      <c r="P5418" s="838"/>
      <c r="Q5418" s="838"/>
      <c r="R5418" s="838"/>
      <c r="S5418" s="838"/>
      <c r="U5418" s="371"/>
    </row>
    <row r="5419" spans="12:21" s="292" customFormat="1" x14ac:dyDescent="0.2">
      <c r="L5419" s="279"/>
      <c r="M5419" s="279"/>
      <c r="N5419" s="279"/>
      <c r="O5419" s="279"/>
      <c r="P5419" s="838"/>
      <c r="Q5419" s="838"/>
      <c r="R5419" s="838"/>
      <c r="S5419" s="838"/>
      <c r="U5419" s="371"/>
    </row>
    <row r="5420" spans="12:21" s="292" customFormat="1" x14ac:dyDescent="0.2">
      <c r="L5420" s="279"/>
      <c r="M5420" s="279"/>
      <c r="N5420" s="279"/>
      <c r="O5420" s="279"/>
      <c r="P5420" s="838"/>
      <c r="Q5420" s="838"/>
      <c r="R5420" s="838"/>
      <c r="S5420" s="838"/>
      <c r="U5420" s="371"/>
    </row>
    <row r="5421" spans="12:21" s="292" customFormat="1" x14ac:dyDescent="0.2">
      <c r="L5421" s="279"/>
      <c r="M5421" s="279"/>
      <c r="N5421" s="279"/>
      <c r="O5421" s="279"/>
      <c r="P5421" s="838"/>
      <c r="Q5421" s="838"/>
      <c r="R5421" s="838"/>
      <c r="S5421" s="838"/>
      <c r="U5421" s="371"/>
    </row>
    <row r="5422" spans="12:21" s="292" customFormat="1" x14ac:dyDescent="0.2">
      <c r="L5422" s="279"/>
      <c r="M5422" s="279"/>
      <c r="N5422" s="279"/>
      <c r="O5422" s="279"/>
      <c r="P5422" s="838"/>
      <c r="Q5422" s="838"/>
      <c r="R5422" s="838"/>
      <c r="S5422" s="838"/>
      <c r="U5422" s="371"/>
    </row>
    <row r="5423" spans="12:21" s="292" customFormat="1" x14ac:dyDescent="0.2">
      <c r="L5423" s="279"/>
      <c r="M5423" s="279"/>
      <c r="N5423" s="279"/>
      <c r="O5423" s="279"/>
      <c r="P5423" s="838"/>
      <c r="Q5423" s="838"/>
      <c r="R5423" s="838"/>
      <c r="S5423" s="838"/>
      <c r="U5423" s="371"/>
    </row>
    <row r="5424" spans="12:21" s="292" customFormat="1" x14ac:dyDescent="0.2">
      <c r="L5424" s="279"/>
      <c r="M5424" s="279"/>
      <c r="N5424" s="279"/>
      <c r="O5424" s="279"/>
      <c r="P5424" s="838"/>
      <c r="Q5424" s="838"/>
      <c r="R5424" s="838"/>
      <c r="S5424" s="838"/>
      <c r="U5424" s="371"/>
    </row>
    <row r="5425" spans="12:21" s="292" customFormat="1" x14ac:dyDescent="0.2">
      <c r="L5425" s="279"/>
      <c r="M5425" s="279"/>
      <c r="N5425" s="279"/>
      <c r="O5425" s="279"/>
      <c r="P5425" s="838"/>
      <c r="Q5425" s="838"/>
      <c r="R5425" s="838"/>
      <c r="S5425" s="838"/>
      <c r="U5425" s="371"/>
    </row>
    <row r="5426" spans="12:21" s="292" customFormat="1" x14ac:dyDescent="0.2">
      <c r="L5426" s="279"/>
      <c r="M5426" s="279"/>
      <c r="N5426" s="279"/>
      <c r="O5426" s="279"/>
      <c r="P5426" s="838"/>
      <c r="Q5426" s="838"/>
      <c r="R5426" s="838"/>
      <c r="S5426" s="838"/>
      <c r="U5426" s="371"/>
    </row>
    <row r="5427" spans="12:21" s="292" customFormat="1" x14ac:dyDescent="0.2">
      <c r="L5427" s="279"/>
      <c r="M5427" s="279"/>
      <c r="N5427" s="279"/>
      <c r="O5427" s="279"/>
      <c r="P5427" s="838"/>
      <c r="Q5427" s="838"/>
      <c r="R5427" s="838"/>
      <c r="S5427" s="838"/>
      <c r="U5427" s="371"/>
    </row>
    <row r="5428" spans="12:21" s="292" customFormat="1" x14ac:dyDescent="0.2">
      <c r="L5428" s="279"/>
      <c r="M5428" s="279"/>
      <c r="N5428" s="279"/>
      <c r="O5428" s="279"/>
      <c r="P5428" s="838"/>
      <c r="Q5428" s="838"/>
      <c r="R5428" s="838"/>
      <c r="S5428" s="838"/>
      <c r="U5428" s="371"/>
    </row>
    <row r="5429" spans="12:21" s="292" customFormat="1" x14ac:dyDescent="0.2">
      <c r="L5429" s="279"/>
      <c r="M5429" s="279"/>
      <c r="N5429" s="279"/>
      <c r="O5429" s="279"/>
      <c r="P5429" s="838"/>
      <c r="Q5429" s="838"/>
      <c r="R5429" s="838"/>
      <c r="S5429" s="838"/>
      <c r="U5429" s="371"/>
    </row>
    <row r="5430" spans="12:21" s="292" customFormat="1" x14ac:dyDescent="0.2">
      <c r="L5430" s="279"/>
      <c r="M5430" s="279"/>
      <c r="N5430" s="279"/>
      <c r="O5430" s="279"/>
      <c r="P5430" s="838"/>
      <c r="Q5430" s="838"/>
      <c r="R5430" s="838"/>
      <c r="S5430" s="838"/>
      <c r="U5430" s="371"/>
    </row>
    <row r="5431" spans="12:21" s="292" customFormat="1" x14ac:dyDescent="0.2">
      <c r="L5431" s="279"/>
      <c r="M5431" s="279"/>
      <c r="N5431" s="279"/>
      <c r="O5431" s="279"/>
      <c r="P5431" s="838"/>
      <c r="Q5431" s="838"/>
      <c r="R5431" s="838"/>
      <c r="S5431" s="838"/>
      <c r="U5431" s="371"/>
    </row>
    <row r="5432" spans="12:21" s="292" customFormat="1" x14ac:dyDescent="0.2">
      <c r="L5432" s="279"/>
      <c r="M5432" s="279"/>
      <c r="N5432" s="279"/>
      <c r="O5432" s="279"/>
      <c r="P5432" s="838"/>
      <c r="Q5432" s="838"/>
      <c r="R5432" s="838"/>
      <c r="S5432" s="838"/>
      <c r="U5432" s="371"/>
    </row>
    <row r="5433" spans="12:21" s="292" customFormat="1" x14ac:dyDescent="0.2">
      <c r="L5433" s="279"/>
      <c r="M5433" s="279"/>
      <c r="N5433" s="279"/>
      <c r="O5433" s="279"/>
      <c r="P5433" s="838"/>
      <c r="Q5433" s="838"/>
      <c r="R5433" s="838"/>
      <c r="S5433" s="838"/>
      <c r="U5433" s="371"/>
    </row>
    <row r="5434" spans="12:21" s="292" customFormat="1" x14ac:dyDescent="0.2">
      <c r="L5434" s="279"/>
      <c r="M5434" s="279"/>
      <c r="N5434" s="279"/>
      <c r="O5434" s="279"/>
      <c r="P5434" s="838"/>
      <c r="Q5434" s="838"/>
      <c r="R5434" s="838"/>
      <c r="S5434" s="838"/>
      <c r="U5434" s="371"/>
    </row>
    <row r="5435" spans="12:21" s="292" customFormat="1" x14ac:dyDescent="0.2">
      <c r="L5435" s="279"/>
      <c r="M5435" s="279"/>
      <c r="N5435" s="279"/>
      <c r="O5435" s="279"/>
      <c r="P5435" s="838"/>
      <c r="Q5435" s="838"/>
      <c r="R5435" s="838"/>
      <c r="S5435" s="838"/>
      <c r="U5435" s="371"/>
    </row>
    <row r="5436" spans="12:21" s="292" customFormat="1" x14ac:dyDescent="0.2">
      <c r="L5436" s="279"/>
      <c r="M5436" s="279"/>
      <c r="N5436" s="279"/>
      <c r="O5436" s="279"/>
      <c r="P5436" s="838"/>
      <c r="Q5436" s="838"/>
      <c r="R5436" s="838"/>
      <c r="S5436" s="838"/>
      <c r="U5436" s="371"/>
    </row>
    <row r="5437" spans="12:21" s="292" customFormat="1" x14ac:dyDescent="0.2">
      <c r="L5437" s="279"/>
      <c r="M5437" s="279"/>
      <c r="N5437" s="279"/>
      <c r="O5437" s="279"/>
      <c r="P5437" s="838"/>
      <c r="Q5437" s="838"/>
      <c r="R5437" s="838"/>
      <c r="S5437" s="838"/>
      <c r="U5437" s="371"/>
    </row>
    <row r="5438" spans="12:21" s="292" customFormat="1" x14ac:dyDescent="0.2">
      <c r="L5438" s="279"/>
      <c r="M5438" s="279"/>
      <c r="N5438" s="279"/>
      <c r="O5438" s="279"/>
      <c r="P5438" s="838"/>
      <c r="Q5438" s="838"/>
      <c r="R5438" s="838"/>
      <c r="S5438" s="838"/>
      <c r="U5438" s="371"/>
    </row>
    <row r="5439" spans="12:21" s="292" customFormat="1" x14ac:dyDescent="0.2">
      <c r="L5439" s="279"/>
      <c r="M5439" s="279"/>
      <c r="N5439" s="279"/>
      <c r="O5439" s="279"/>
      <c r="P5439" s="838"/>
      <c r="Q5439" s="838"/>
      <c r="R5439" s="838"/>
      <c r="S5439" s="838"/>
      <c r="U5439" s="371"/>
    </row>
    <row r="5440" spans="12:21" s="292" customFormat="1" x14ac:dyDescent="0.2">
      <c r="L5440" s="279"/>
      <c r="M5440" s="279"/>
      <c r="N5440" s="279"/>
      <c r="O5440" s="279"/>
      <c r="P5440" s="838"/>
      <c r="Q5440" s="838"/>
      <c r="R5440" s="838"/>
      <c r="S5440" s="838"/>
      <c r="U5440" s="371"/>
    </row>
    <row r="5441" spans="12:21" s="292" customFormat="1" x14ac:dyDescent="0.2">
      <c r="L5441" s="279"/>
      <c r="M5441" s="279"/>
      <c r="N5441" s="279"/>
      <c r="O5441" s="279"/>
      <c r="P5441" s="838"/>
      <c r="Q5441" s="838"/>
      <c r="R5441" s="838"/>
      <c r="S5441" s="838"/>
      <c r="U5441" s="371"/>
    </row>
    <row r="5442" spans="12:21" s="292" customFormat="1" x14ac:dyDescent="0.2">
      <c r="L5442" s="279"/>
      <c r="M5442" s="279"/>
      <c r="N5442" s="279"/>
      <c r="O5442" s="279"/>
      <c r="P5442" s="838"/>
      <c r="Q5442" s="838"/>
      <c r="R5442" s="838"/>
      <c r="S5442" s="838"/>
      <c r="U5442" s="371"/>
    </row>
    <row r="5443" spans="12:21" s="292" customFormat="1" x14ac:dyDescent="0.2">
      <c r="L5443" s="279"/>
      <c r="M5443" s="279"/>
      <c r="N5443" s="279"/>
      <c r="O5443" s="279"/>
      <c r="P5443" s="838"/>
      <c r="Q5443" s="838"/>
      <c r="R5443" s="838"/>
      <c r="S5443" s="838"/>
      <c r="U5443" s="371"/>
    </row>
    <row r="5444" spans="12:21" s="292" customFormat="1" x14ac:dyDescent="0.2">
      <c r="L5444" s="279"/>
      <c r="M5444" s="279"/>
      <c r="N5444" s="279"/>
      <c r="O5444" s="279"/>
      <c r="P5444" s="838"/>
      <c r="Q5444" s="838"/>
      <c r="R5444" s="838"/>
      <c r="S5444" s="838"/>
      <c r="U5444" s="371"/>
    </row>
    <row r="5445" spans="12:21" s="292" customFormat="1" x14ac:dyDescent="0.2">
      <c r="L5445" s="279"/>
      <c r="M5445" s="279"/>
      <c r="N5445" s="279"/>
      <c r="O5445" s="279"/>
      <c r="P5445" s="838"/>
      <c r="Q5445" s="838"/>
      <c r="R5445" s="838"/>
      <c r="S5445" s="838"/>
      <c r="U5445" s="371"/>
    </row>
    <row r="5446" spans="12:21" s="292" customFormat="1" x14ac:dyDescent="0.2">
      <c r="L5446" s="279"/>
      <c r="M5446" s="279"/>
      <c r="N5446" s="279"/>
      <c r="O5446" s="279"/>
      <c r="P5446" s="838"/>
      <c r="Q5446" s="838"/>
      <c r="R5446" s="838"/>
      <c r="S5446" s="838"/>
      <c r="U5446" s="371"/>
    </row>
    <row r="5447" spans="12:21" s="292" customFormat="1" x14ac:dyDescent="0.2">
      <c r="L5447" s="279"/>
      <c r="M5447" s="279"/>
      <c r="N5447" s="279"/>
      <c r="O5447" s="279"/>
      <c r="P5447" s="838"/>
      <c r="Q5447" s="838"/>
      <c r="R5447" s="838"/>
      <c r="S5447" s="838"/>
      <c r="U5447" s="371"/>
    </row>
    <row r="5448" spans="12:21" s="292" customFormat="1" x14ac:dyDescent="0.2">
      <c r="L5448" s="279"/>
      <c r="M5448" s="279"/>
      <c r="N5448" s="279"/>
      <c r="O5448" s="279"/>
      <c r="P5448" s="838"/>
      <c r="Q5448" s="838"/>
      <c r="R5448" s="838"/>
      <c r="S5448" s="838"/>
      <c r="U5448" s="371"/>
    </row>
    <row r="5449" spans="12:21" s="292" customFormat="1" x14ac:dyDescent="0.2">
      <c r="L5449" s="279"/>
      <c r="M5449" s="279"/>
      <c r="N5449" s="279"/>
      <c r="O5449" s="279"/>
      <c r="P5449" s="838"/>
      <c r="Q5449" s="838"/>
      <c r="R5449" s="838"/>
      <c r="S5449" s="838"/>
      <c r="U5449" s="371"/>
    </row>
    <row r="5450" spans="12:21" s="292" customFormat="1" x14ac:dyDescent="0.2">
      <c r="L5450" s="279"/>
      <c r="M5450" s="279"/>
      <c r="N5450" s="279"/>
      <c r="O5450" s="279"/>
      <c r="P5450" s="838"/>
      <c r="Q5450" s="838"/>
      <c r="R5450" s="838"/>
      <c r="S5450" s="838"/>
      <c r="U5450" s="371"/>
    </row>
    <row r="5451" spans="12:21" s="292" customFormat="1" x14ac:dyDescent="0.2">
      <c r="L5451" s="279"/>
      <c r="M5451" s="279"/>
      <c r="N5451" s="279"/>
      <c r="O5451" s="279"/>
      <c r="P5451" s="838"/>
      <c r="Q5451" s="838"/>
      <c r="R5451" s="838"/>
      <c r="S5451" s="838"/>
      <c r="U5451" s="371"/>
    </row>
    <row r="5452" spans="12:21" s="292" customFormat="1" x14ac:dyDescent="0.2">
      <c r="L5452" s="279"/>
      <c r="M5452" s="279"/>
      <c r="N5452" s="279"/>
      <c r="O5452" s="279"/>
      <c r="P5452" s="838"/>
      <c r="Q5452" s="838"/>
      <c r="R5452" s="838"/>
      <c r="S5452" s="838"/>
      <c r="U5452" s="371"/>
    </row>
    <row r="5453" spans="12:21" s="292" customFormat="1" x14ac:dyDescent="0.2">
      <c r="L5453" s="279"/>
      <c r="M5453" s="279"/>
      <c r="N5453" s="279"/>
      <c r="O5453" s="279"/>
      <c r="P5453" s="838"/>
      <c r="Q5453" s="838"/>
      <c r="R5453" s="838"/>
      <c r="S5453" s="838"/>
      <c r="U5453" s="371"/>
    </row>
    <row r="5454" spans="12:21" s="292" customFormat="1" x14ac:dyDescent="0.2">
      <c r="L5454" s="279"/>
      <c r="M5454" s="279"/>
      <c r="N5454" s="279"/>
      <c r="O5454" s="279"/>
      <c r="P5454" s="838"/>
      <c r="Q5454" s="838"/>
      <c r="R5454" s="838"/>
      <c r="S5454" s="838"/>
      <c r="U5454" s="371"/>
    </row>
    <row r="5455" spans="12:21" s="292" customFormat="1" x14ac:dyDescent="0.2">
      <c r="L5455" s="279"/>
      <c r="M5455" s="279"/>
      <c r="N5455" s="279"/>
      <c r="O5455" s="279"/>
      <c r="P5455" s="838"/>
      <c r="Q5455" s="838"/>
      <c r="R5455" s="838"/>
      <c r="S5455" s="838"/>
      <c r="U5455" s="371"/>
    </row>
    <row r="5456" spans="12:21" s="292" customFormat="1" x14ac:dyDescent="0.2">
      <c r="L5456" s="279"/>
      <c r="M5456" s="279"/>
      <c r="N5456" s="279"/>
      <c r="O5456" s="279"/>
      <c r="P5456" s="838"/>
      <c r="Q5456" s="838"/>
      <c r="R5456" s="838"/>
      <c r="S5456" s="838"/>
      <c r="U5456" s="371"/>
    </row>
    <row r="5457" spans="12:21" s="292" customFormat="1" x14ac:dyDescent="0.2">
      <c r="L5457" s="279"/>
      <c r="M5457" s="279"/>
      <c r="N5457" s="279"/>
      <c r="O5457" s="279"/>
      <c r="P5457" s="838"/>
      <c r="Q5457" s="838"/>
      <c r="R5457" s="838"/>
      <c r="S5457" s="838"/>
      <c r="U5457" s="371"/>
    </row>
    <row r="5458" spans="12:21" s="292" customFormat="1" x14ac:dyDescent="0.2">
      <c r="L5458" s="279"/>
      <c r="M5458" s="279"/>
      <c r="N5458" s="279"/>
      <c r="O5458" s="279"/>
      <c r="P5458" s="838"/>
      <c r="Q5458" s="838"/>
      <c r="R5458" s="838"/>
      <c r="S5458" s="838"/>
      <c r="U5458" s="371"/>
    </row>
    <row r="5459" spans="12:21" s="292" customFormat="1" x14ac:dyDescent="0.2">
      <c r="L5459" s="279"/>
      <c r="M5459" s="279"/>
      <c r="N5459" s="279"/>
      <c r="O5459" s="279"/>
      <c r="P5459" s="838"/>
      <c r="Q5459" s="838"/>
      <c r="R5459" s="838"/>
      <c r="S5459" s="838"/>
      <c r="U5459" s="371"/>
    </row>
    <row r="5460" spans="12:21" s="292" customFormat="1" x14ac:dyDescent="0.2">
      <c r="L5460" s="279"/>
      <c r="M5460" s="279"/>
      <c r="N5460" s="279"/>
      <c r="O5460" s="279"/>
      <c r="P5460" s="838"/>
      <c r="Q5460" s="838"/>
      <c r="R5460" s="838"/>
      <c r="S5460" s="838"/>
      <c r="U5460" s="371"/>
    </row>
    <row r="5461" spans="12:21" s="292" customFormat="1" x14ac:dyDescent="0.2">
      <c r="L5461" s="279"/>
      <c r="M5461" s="279"/>
      <c r="N5461" s="279"/>
      <c r="O5461" s="279"/>
      <c r="P5461" s="838"/>
      <c r="Q5461" s="838"/>
      <c r="R5461" s="838"/>
      <c r="S5461" s="838"/>
      <c r="U5461" s="371"/>
    </row>
    <row r="5462" spans="12:21" s="292" customFormat="1" x14ac:dyDescent="0.2">
      <c r="L5462" s="279"/>
      <c r="M5462" s="279"/>
      <c r="N5462" s="279"/>
      <c r="O5462" s="279"/>
      <c r="P5462" s="838"/>
      <c r="Q5462" s="838"/>
      <c r="R5462" s="838"/>
      <c r="S5462" s="838"/>
      <c r="U5462" s="371"/>
    </row>
    <row r="5463" spans="12:21" s="292" customFormat="1" x14ac:dyDescent="0.2">
      <c r="L5463" s="279"/>
      <c r="M5463" s="279"/>
      <c r="N5463" s="279"/>
      <c r="O5463" s="279"/>
      <c r="P5463" s="838"/>
      <c r="Q5463" s="838"/>
      <c r="R5463" s="838"/>
      <c r="S5463" s="838"/>
      <c r="U5463" s="371"/>
    </row>
    <row r="5464" spans="12:21" s="292" customFormat="1" x14ac:dyDescent="0.2">
      <c r="L5464" s="279"/>
      <c r="M5464" s="279"/>
      <c r="N5464" s="279"/>
      <c r="O5464" s="279"/>
      <c r="P5464" s="838"/>
      <c r="Q5464" s="838"/>
      <c r="R5464" s="838"/>
      <c r="S5464" s="838"/>
      <c r="U5464" s="371"/>
    </row>
    <row r="5465" spans="12:21" s="292" customFormat="1" x14ac:dyDescent="0.2">
      <c r="L5465" s="279"/>
      <c r="M5465" s="279"/>
      <c r="N5465" s="279"/>
      <c r="O5465" s="279"/>
      <c r="P5465" s="838"/>
      <c r="Q5465" s="838"/>
      <c r="R5465" s="838"/>
      <c r="S5465" s="838"/>
      <c r="U5465" s="371"/>
    </row>
    <row r="5466" spans="12:21" s="292" customFormat="1" x14ac:dyDescent="0.2">
      <c r="L5466" s="279"/>
      <c r="M5466" s="279"/>
      <c r="N5466" s="279"/>
      <c r="O5466" s="279"/>
      <c r="P5466" s="838"/>
      <c r="Q5466" s="838"/>
      <c r="R5466" s="838"/>
      <c r="S5466" s="838"/>
      <c r="U5466" s="371"/>
    </row>
    <row r="5467" spans="12:21" s="292" customFormat="1" x14ac:dyDescent="0.2">
      <c r="L5467" s="279"/>
      <c r="M5467" s="279"/>
      <c r="N5467" s="279"/>
      <c r="O5467" s="279"/>
      <c r="P5467" s="838"/>
      <c r="Q5467" s="838"/>
      <c r="R5467" s="838"/>
      <c r="S5467" s="838"/>
      <c r="U5467" s="371"/>
    </row>
    <row r="5468" spans="12:21" s="292" customFormat="1" x14ac:dyDescent="0.2">
      <c r="L5468" s="279"/>
      <c r="M5468" s="279"/>
      <c r="N5468" s="279"/>
      <c r="O5468" s="279"/>
      <c r="P5468" s="838"/>
      <c r="Q5468" s="838"/>
      <c r="R5468" s="838"/>
      <c r="S5468" s="838"/>
      <c r="U5468" s="371"/>
    </row>
    <row r="5469" spans="12:21" s="292" customFormat="1" x14ac:dyDescent="0.2">
      <c r="L5469" s="279"/>
      <c r="M5469" s="279"/>
      <c r="N5469" s="279"/>
      <c r="O5469" s="279"/>
      <c r="P5469" s="838"/>
      <c r="Q5469" s="838"/>
      <c r="R5469" s="838"/>
      <c r="S5469" s="838"/>
      <c r="U5469" s="371"/>
    </row>
    <row r="5470" spans="12:21" s="292" customFormat="1" x14ac:dyDescent="0.2">
      <c r="L5470" s="279"/>
      <c r="M5470" s="279"/>
      <c r="N5470" s="279"/>
      <c r="O5470" s="279"/>
      <c r="P5470" s="838"/>
      <c r="Q5470" s="838"/>
      <c r="R5470" s="838"/>
      <c r="S5470" s="838"/>
      <c r="U5470" s="371"/>
    </row>
    <row r="5471" spans="12:21" s="292" customFormat="1" x14ac:dyDescent="0.2">
      <c r="L5471" s="279"/>
      <c r="M5471" s="279"/>
      <c r="N5471" s="279"/>
      <c r="O5471" s="279"/>
      <c r="P5471" s="838"/>
      <c r="Q5471" s="838"/>
      <c r="R5471" s="838"/>
      <c r="S5471" s="838"/>
      <c r="U5471" s="371"/>
    </row>
    <row r="5472" spans="12:21" s="292" customFormat="1" x14ac:dyDescent="0.2">
      <c r="L5472" s="279"/>
      <c r="M5472" s="279"/>
      <c r="N5472" s="279"/>
      <c r="O5472" s="279"/>
      <c r="P5472" s="838"/>
      <c r="Q5472" s="838"/>
      <c r="R5472" s="838"/>
      <c r="S5472" s="838"/>
      <c r="U5472" s="371"/>
    </row>
    <row r="5473" spans="12:21" s="292" customFormat="1" x14ac:dyDescent="0.2">
      <c r="L5473" s="279"/>
      <c r="M5473" s="279"/>
      <c r="N5473" s="279"/>
      <c r="O5473" s="279"/>
      <c r="P5473" s="838"/>
      <c r="Q5473" s="838"/>
      <c r="R5473" s="838"/>
      <c r="S5473" s="838"/>
      <c r="U5473" s="371"/>
    </row>
    <row r="5474" spans="12:21" s="292" customFormat="1" x14ac:dyDescent="0.2">
      <c r="L5474" s="279"/>
      <c r="M5474" s="279"/>
      <c r="N5474" s="279"/>
      <c r="O5474" s="279"/>
      <c r="P5474" s="838"/>
      <c r="Q5474" s="838"/>
      <c r="R5474" s="838"/>
      <c r="S5474" s="838"/>
      <c r="U5474" s="371"/>
    </row>
    <row r="5475" spans="12:21" s="292" customFormat="1" x14ac:dyDescent="0.2">
      <c r="L5475" s="279"/>
      <c r="M5475" s="279"/>
      <c r="N5475" s="279"/>
      <c r="O5475" s="279"/>
      <c r="P5475" s="838"/>
      <c r="Q5475" s="838"/>
      <c r="R5475" s="838"/>
      <c r="S5475" s="838"/>
      <c r="U5475" s="371"/>
    </row>
    <row r="5476" spans="12:21" s="292" customFormat="1" x14ac:dyDescent="0.2">
      <c r="L5476" s="279"/>
      <c r="M5476" s="279"/>
      <c r="N5476" s="279"/>
      <c r="O5476" s="279"/>
      <c r="P5476" s="838"/>
      <c r="Q5476" s="838"/>
      <c r="R5476" s="838"/>
      <c r="S5476" s="838"/>
      <c r="U5476" s="371"/>
    </row>
    <row r="5477" spans="12:21" s="292" customFormat="1" x14ac:dyDescent="0.2">
      <c r="L5477" s="279"/>
      <c r="M5477" s="279"/>
      <c r="N5477" s="279"/>
      <c r="O5477" s="279"/>
      <c r="P5477" s="838"/>
      <c r="Q5477" s="838"/>
      <c r="R5477" s="838"/>
      <c r="S5477" s="838"/>
      <c r="U5477" s="371"/>
    </row>
    <row r="5478" spans="12:21" s="292" customFormat="1" x14ac:dyDescent="0.2">
      <c r="L5478" s="279"/>
      <c r="M5478" s="279"/>
      <c r="N5478" s="279"/>
      <c r="O5478" s="279"/>
      <c r="P5478" s="838"/>
      <c r="Q5478" s="838"/>
      <c r="R5478" s="838"/>
      <c r="S5478" s="838"/>
      <c r="U5478" s="371"/>
    </row>
    <row r="5479" spans="12:21" s="292" customFormat="1" x14ac:dyDescent="0.2">
      <c r="L5479" s="279"/>
      <c r="M5479" s="279"/>
      <c r="N5479" s="279"/>
      <c r="O5479" s="279"/>
      <c r="P5479" s="838"/>
      <c r="Q5479" s="838"/>
      <c r="R5479" s="838"/>
      <c r="S5479" s="838"/>
      <c r="U5479" s="371"/>
    </row>
    <row r="5480" spans="12:21" s="292" customFormat="1" x14ac:dyDescent="0.2">
      <c r="L5480" s="279"/>
      <c r="M5480" s="279"/>
      <c r="N5480" s="279"/>
      <c r="O5480" s="279"/>
      <c r="P5480" s="838"/>
      <c r="Q5480" s="838"/>
      <c r="R5480" s="838"/>
      <c r="S5480" s="838"/>
      <c r="U5480" s="371"/>
    </row>
    <row r="5481" spans="12:21" s="292" customFormat="1" x14ac:dyDescent="0.2">
      <c r="L5481" s="279"/>
      <c r="M5481" s="279"/>
      <c r="N5481" s="279"/>
      <c r="O5481" s="279"/>
      <c r="P5481" s="838"/>
      <c r="Q5481" s="838"/>
      <c r="R5481" s="838"/>
      <c r="S5481" s="838"/>
      <c r="U5481" s="371"/>
    </row>
    <row r="5482" spans="12:21" s="292" customFormat="1" x14ac:dyDescent="0.2">
      <c r="L5482" s="279"/>
      <c r="M5482" s="279"/>
      <c r="N5482" s="279"/>
      <c r="O5482" s="279"/>
      <c r="P5482" s="838"/>
      <c r="Q5482" s="838"/>
      <c r="R5482" s="838"/>
      <c r="S5482" s="838"/>
      <c r="U5482" s="371"/>
    </row>
    <row r="5483" spans="12:21" s="292" customFormat="1" x14ac:dyDescent="0.2">
      <c r="L5483" s="279"/>
      <c r="M5483" s="279"/>
      <c r="N5483" s="279"/>
      <c r="O5483" s="279"/>
      <c r="P5483" s="838"/>
      <c r="Q5483" s="838"/>
      <c r="R5483" s="838"/>
      <c r="S5483" s="838"/>
      <c r="U5483" s="371"/>
    </row>
    <row r="5484" spans="12:21" s="292" customFormat="1" x14ac:dyDescent="0.2">
      <c r="L5484" s="279"/>
      <c r="M5484" s="279"/>
      <c r="N5484" s="279"/>
      <c r="O5484" s="279"/>
      <c r="P5484" s="838"/>
      <c r="Q5484" s="838"/>
      <c r="R5484" s="838"/>
      <c r="S5484" s="838"/>
      <c r="U5484" s="371"/>
    </row>
    <row r="5485" spans="12:21" s="292" customFormat="1" x14ac:dyDescent="0.2">
      <c r="L5485" s="279"/>
      <c r="M5485" s="279"/>
      <c r="N5485" s="279"/>
      <c r="O5485" s="279"/>
      <c r="P5485" s="838"/>
      <c r="Q5485" s="838"/>
      <c r="R5485" s="838"/>
      <c r="S5485" s="838"/>
      <c r="U5485" s="371"/>
    </row>
    <row r="5486" spans="12:21" s="292" customFormat="1" x14ac:dyDescent="0.2">
      <c r="L5486" s="279"/>
      <c r="M5486" s="279"/>
      <c r="N5486" s="279"/>
      <c r="O5486" s="279"/>
      <c r="P5486" s="838"/>
      <c r="Q5486" s="838"/>
      <c r="R5486" s="838"/>
      <c r="S5486" s="838"/>
      <c r="U5486" s="371"/>
    </row>
    <row r="5487" spans="12:21" s="292" customFormat="1" x14ac:dyDescent="0.2">
      <c r="L5487" s="279"/>
      <c r="M5487" s="279"/>
      <c r="N5487" s="279"/>
      <c r="O5487" s="279"/>
      <c r="P5487" s="838"/>
      <c r="Q5487" s="838"/>
      <c r="R5487" s="838"/>
      <c r="S5487" s="838"/>
      <c r="U5487" s="371"/>
    </row>
    <row r="5488" spans="12:21" s="292" customFormat="1" x14ac:dyDescent="0.2">
      <c r="L5488" s="279"/>
      <c r="M5488" s="279"/>
      <c r="N5488" s="279"/>
      <c r="O5488" s="279"/>
      <c r="P5488" s="838"/>
      <c r="Q5488" s="838"/>
      <c r="R5488" s="838"/>
      <c r="S5488" s="838"/>
      <c r="U5488" s="371"/>
    </row>
    <row r="5489" spans="12:21" s="292" customFormat="1" x14ac:dyDescent="0.2">
      <c r="L5489" s="279"/>
      <c r="M5489" s="279"/>
      <c r="N5489" s="279"/>
      <c r="O5489" s="279"/>
      <c r="P5489" s="838"/>
      <c r="Q5489" s="838"/>
      <c r="R5489" s="838"/>
      <c r="S5489" s="838"/>
      <c r="U5489" s="371"/>
    </row>
    <row r="5490" spans="12:21" s="292" customFormat="1" x14ac:dyDescent="0.2">
      <c r="L5490" s="279"/>
      <c r="M5490" s="279"/>
      <c r="N5490" s="279"/>
      <c r="O5490" s="279"/>
      <c r="P5490" s="838"/>
      <c r="Q5490" s="838"/>
      <c r="R5490" s="838"/>
      <c r="S5490" s="838"/>
      <c r="U5490" s="371"/>
    </row>
    <row r="5491" spans="12:21" s="292" customFormat="1" x14ac:dyDescent="0.2">
      <c r="L5491" s="279"/>
      <c r="M5491" s="279"/>
      <c r="N5491" s="279"/>
      <c r="O5491" s="279"/>
      <c r="P5491" s="838"/>
      <c r="Q5491" s="838"/>
      <c r="R5491" s="838"/>
      <c r="S5491" s="838"/>
      <c r="U5491" s="371"/>
    </row>
    <row r="5492" spans="12:21" s="292" customFormat="1" x14ac:dyDescent="0.2">
      <c r="L5492" s="279"/>
      <c r="M5492" s="279"/>
      <c r="N5492" s="279"/>
      <c r="O5492" s="279"/>
      <c r="P5492" s="838"/>
      <c r="Q5492" s="838"/>
      <c r="R5492" s="838"/>
      <c r="S5492" s="838"/>
      <c r="U5492" s="371"/>
    </row>
    <row r="5493" spans="12:21" s="292" customFormat="1" x14ac:dyDescent="0.2">
      <c r="L5493" s="279"/>
      <c r="M5493" s="279"/>
      <c r="N5493" s="279"/>
      <c r="O5493" s="279"/>
      <c r="P5493" s="838"/>
      <c r="Q5493" s="838"/>
      <c r="R5493" s="838"/>
      <c r="S5493" s="838"/>
      <c r="U5493" s="371"/>
    </row>
    <row r="5494" spans="12:21" s="292" customFormat="1" x14ac:dyDescent="0.2">
      <c r="L5494" s="279"/>
      <c r="M5494" s="279"/>
      <c r="N5494" s="279"/>
      <c r="O5494" s="279"/>
      <c r="P5494" s="838"/>
      <c r="Q5494" s="838"/>
      <c r="R5494" s="838"/>
      <c r="S5494" s="838"/>
      <c r="U5494" s="371"/>
    </row>
    <row r="5495" spans="12:21" s="292" customFormat="1" x14ac:dyDescent="0.2">
      <c r="L5495" s="279"/>
      <c r="M5495" s="279"/>
      <c r="N5495" s="279"/>
      <c r="O5495" s="279"/>
      <c r="P5495" s="838"/>
      <c r="Q5495" s="838"/>
      <c r="R5495" s="838"/>
      <c r="S5495" s="838"/>
      <c r="U5495" s="371"/>
    </row>
    <row r="5496" spans="12:21" s="292" customFormat="1" x14ac:dyDescent="0.2">
      <c r="L5496" s="279"/>
      <c r="M5496" s="279"/>
      <c r="N5496" s="279"/>
      <c r="O5496" s="279"/>
      <c r="P5496" s="838"/>
      <c r="Q5496" s="838"/>
      <c r="R5496" s="838"/>
      <c r="S5496" s="838"/>
      <c r="U5496" s="371"/>
    </row>
    <row r="5497" spans="12:21" s="292" customFormat="1" x14ac:dyDescent="0.2">
      <c r="L5497" s="279"/>
      <c r="M5497" s="279"/>
      <c r="N5497" s="279"/>
      <c r="O5497" s="279"/>
      <c r="P5497" s="838"/>
      <c r="Q5497" s="838"/>
      <c r="R5497" s="838"/>
      <c r="S5497" s="838"/>
      <c r="U5497" s="371"/>
    </row>
    <row r="5498" spans="12:21" s="292" customFormat="1" x14ac:dyDescent="0.2">
      <c r="L5498" s="279"/>
      <c r="M5498" s="279"/>
      <c r="N5498" s="279"/>
      <c r="O5498" s="279"/>
      <c r="P5498" s="838"/>
      <c r="Q5498" s="838"/>
      <c r="R5498" s="838"/>
      <c r="S5498" s="838"/>
      <c r="U5498" s="371"/>
    </row>
    <row r="5499" spans="12:21" s="292" customFormat="1" x14ac:dyDescent="0.2">
      <c r="L5499" s="279"/>
      <c r="M5499" s="279"/>
      <c r="N5499" s="279"/>
      <c r="O5499" s="279"/>
      <c r="P5499" s="838"/>
      <c r="Q5499" s="838"/>
      <c r="R5499" s="838"/>
      <c r="S5499" s="838"/>
      <c r="U5499" s="371"/>
    </row>
    <row r="5500" spans="12:21" s="292" customFormat="1" x14ac:dyDescent="0.2">
      <c r="L5500" s="279"/>
      <c r="M5500" s="279"/>
      <c r="N5500" s="279"/>
      <c r="O5500" s="279"/>
      <c r="P5500" s="838"/>
      <c r="Q5500" s="838"/>
      <c r="R5500" s="838"/>
      <c r="S5500" s="838"/>
      <c r="U5500" s="371"/>
    </row>
    <row r="5501" spans="12:21" s="292" customFormat="1" x14ac:dyDescent="0.2">
      <c r="L5501" s="279"/>
      <c r="M5501" s="279"/>
      <c r="N5501" s="279"/>
      <c r="O5501" s="279"/>
      <c r="P5501" s="838"/>
      <c r="Q5501" s="838"/>
      <c r="R5501" s="838"/>
      <c r="S5501" s="838"/>
      <c r="U5501" s="371"/>
    </row>
    <row r="5502" spans="12:21" s="292" customFormat="1" x14ac:dyDescent="0.2">
      <c r="L5502" s="279"/>
      <c r="M5502" s="279"/>
      <c r="N5502" s="279"/>
      <c r="O5502" s="279"/>
      <c r="P5502" s="838"/>
      <c r="Q5502" s="838"/>
      <c r="R5502" s="838"/>
      <c r="S5502" s="838"/>
      <c r="U5502" s="371"/>
    </row>
    <row r="5503" spans="12:21" s="292" customFormat="1" x14ac:dyDescent="0.2">
      <c r="L5503" s="279"/>
      <c r="M5503" s="279"/>
      <c r="N5503" s="279"/>
      <c r="O5503" s="279"/>
      <c r="P5503" s="838"/>
      <c r="Q5503" s="838"/>
      <c r="R5503" s="838"/>
      <c r="S5503" s="838"/>
      <c r="U5503" s="371"/>
    </row>
    <row r="5504" spans="12:21" s="292" customFormat="1" x14ac:dyDescent="0.2">
      <c r="L5504" s="279"/>
      <c r="M5504" s="279"/>
      <c r="N5504" s="279"/>
      <c r="O5504" s="279"/>
      <c r="P5504" s="838"/>
      <c r="Q5504" s="838"/>
      <c r="R5504" s="838"/>
      <c r="S5504" s="838"/>
      <c r="U5504" s="371"/>
    </row>
    <row r="5505" spans="12:21" s="292" customFormat="1" x14ac:dyDescent="0.2">
      <c r="L5505" s="279"/>
      <c r="M5505" s="279"/>
      <c r="N5505" s="279"/>
      <c r="O5505" s="279"/>
      <c r="P5505" s="838"/>
      <c r="Q5505" s="838"/>
      <c r="R5505" s="838"/>
      <c r="S5505" s="838"/>
      <c r="U5505" s="371"/>
    </row>
    <row r="5506" spans="12:21" s="292" customFormat="1" x14ac:dyDescent="0.2">
      <c r="L5506" s="279"/>
      <c r="M5506" s="279"/>
      <c r="N5506" s="279"/>
      <c r="O5506" s="279"/>
      <c r="P5506" s="838"/>
      <c r="Q5506" s="838"/>
      <c r="R5506" s="838"/>
      <c r="S5506" s="838"/>
      <c r="U5506" s="371"/>
    </row>
    <row r="5507" spans="12:21" s="292" customFormat="1" x14ac:dyDescent="0.2">
      <c r="L5507" s="279"/>
      <c r="M5507" s="279"/>
      <c r="N5507" s="279"/>
      <c r="O5507" s="279"/>
      <c r="P5507" s="838"/>
      <c r="Q5507" s="838"/>
      <c r="R5507" s="838"/>
      <c r="S5507" s="838"/>
      <c r="U5507" s="371"/>
    </row>
    <row r="5508" spans="12:21" s="292" customFormat="1" x14ac:dyDescent="0.2">
      <c r="L5508" s="279"/>
      <c r="M5508" s="279"/>
      <c r="N5508" s="279"/>
      <c r="O5508" s="279"/>
      <c r="P5508" s="838"/>
      <c r="Q5508" s="838"/>
      <c r="R5508" s="838"/>
      <c r="S5508" s="838"/>
      <c r="U5508" s="371"/>
    </row>
    <row r="5509" spans="12:21" s="292" customFormat="1" x14ac:dyDescent="0.2">
      <c r="L5509" s="279"/>
      <c r="M5509" s="279"/>
      <c r="N5509" s="279"/>
      <c r="O5509" s="279"/>
      <c r="P5509" s="838"/>
      <c r="Q5509" s="838"/>
      <c r="R5509" s="838"/>
      <c r="S5509" s="838"/>
      <c r="U5509" s="371"/>
    </row>
    <row r="5510" spans="12:21" s="292" customFormat="1" x14ac:dyDescent="0.2">
      <c r="L5510" s="279"/>
      <c r="M5510" s="279"/>
      <c r="N5510" s="279"/>
      <c r="O5510" s="279"/>
      <c r="P5510" s="838"/>
      <c r="Q5510" s="838"/>
      <c r="R5510" s="838"/>
      <c r="S5510" s="838"/>
      <c r="U5510" s="371"/>
    </row>
    <row r="5511" spans="12:21" s="292" customFormat="1" x14ac:dyDescent="0.2">
      <c r="L5511" s="279"/>
      <c r="M5511" s="279"/>
      <c r="N5511" s="279"/>
      <c r="O5511" s="279"/>
      <c r="P5511" s="838"/>
      <c r="Q5511" s="838"/>
      <c r="R5511" s="838"/>
      <c r="S5511" s="838"/>
      <c r="U5511" s="371"/>
    </row>
    <row r="5512" spans="12:21" s="292" customFormat="1" x14ac:dyDescent="0.2">
      <c r="L5512" s="279"/>
      <c r="M5512" s="279"/>
      <c r="N5512" s="279"/>
      <c r="O5512" s="279"/>
      <c r="P5512" s="838"/>
      <c r="Q5512" s="838"/>
      <c r="R5512" s="838"/>
      <c r="S5512" s="838"/>
      <c r="U5512" s="371"/>
    </row>
    <row r="5513" spans="12:21" s="292" customFormat="1" x14ac:dyDescent="0.2">
      <c r="L5513" s="279"/>
      <c r="M5513" s="279"/>
      <c r="N5513" s="279"/>
      <c r="O5513" s="279"/>
      <c r="P5513" s="838"/>
      <c r="Q5513" s="838"/>
      <c r="R5513" s="838"/>
      <c r="S5513" s="838"/>
      <c r="U5513" s="371"/>
    </row>
    <row r="5514" spans="12:21" s="292" customFormat="1" x14ac:dyDescent="0.2">
      <c r="L5514" s="279"/>
      <c r="M5514" s="279"/>
      <c r="N5514" s="279"/>
      <c r="O5514" s="279"/>
      <c r="P5514" s="838"/>
      <c r="Q5514" s="838"/>
      <c r="R5514" s="838"/>
      <c r="S5514" s="838"/>
      <c r="U5514" s="371"/>
    </row>
    <row r="5515" spans="12:21" s="292" customFormat="1" x14ac:dyDescent="0.2">
      <c r="L5515" s="279"/>
      <c r="M5515" s="279"/>
      <c r="N5515" s="279"/>
      <c r="O5515" s="279"/>
      <c r="P5515" s="838"/>
      <c r="Q5515" s="838"/>
      <c r="R5515" s="838"/>
      <c r="S5515" s="838"/>
      <c r="U5515" s="371"/>
    </row>
    <row r="5516" spans="12:21" s="292" customFormat="1" x14ac:dyDescent="0.2">
      <c r="L5516" s="279"/>
      <c r="M5516" s="279"/>
      <c r="N5516" s="279"/>
      <c r="O5516" s="279"/>
      <c r="P5516" s="838"/>
      <c r="Q5516" s="838"/>
      <c r="R5516" s="838"/>
      <c r="S5516" s="838"/>
      <c r="U5516" s="371"/>
    </row>
    <row r="5517" spans="12:21" s="292" customFormat="1" x14ac:dyDescent="0.2">
      <c r="L5517" s="279"/>
      <c r="M5517" s="279"/>
      <c r="N5517" s="279"/>
      <c r="O5517" s="279"/>
      <c r="P5517" s="838"/>
      <c r="Q5517" s="838"/>
      <c r="R5517" s="838"/>
      <c r="S5517" s="838"/>
      <c r="U5517" s="371"/>
    </row>
    <row r="5518" spans="12:21" s="292" customFormat="1" x14ac:dyDescent="0.2">
      <c r="L5518" s="279"/>
      <c r="M5518" s="279"/>
      <c r="N5518" s="279"/>
      <c r="O5518" s="279"/>
      <c r="P5518" s="838"/>
      <c r="Q5518" s="838"/>
      <c r="R5518" s="838"/>
      <c r="S5518" s="838"/>
      <c r="U5518" s="371"/>
    </row>
    <row r="5519" spans="12:21" s="292" customFormat="1" x14ac:dyDescent="0.2">
      <c r="L5519" s="279"/>
      <c r="M5519" s="279"/>
      <c r="N5519" s="279"/>
      <c r="O5519" s="279"/>
      <c r="P5519" s="838"/>
      <c r="Q5519" s="838"/>
      <c r="R5519" s="838"/>
      <c r="S5519" s="838"/>
      <c r="U5519" s="371"/>
    </row>
    <row r="5520" spans="12:21" s="292" customFormat="1" x14ac:dyDescent="0.2">
      <c r="L5520" s="279"/>
      <c r="M5520" s="279"/>
      <c r="N5520" s="279"/>
      <c r="O5520" s="279"/>
      <c r="P5520" s="838"/>
      <c r="Q5520" s="838"/>
      <c r="R5520" s="838"/>
      <c r="S5520" s="838"/>
      <c r="U5520" s="371"/>
    </row>
    <row r="5521" spans="12:21" s="292" customFormat="1" x14ac:dyDescent="0.2">
      <c r="L5521" s="279"/>
      <c r="M5521" s="279"/>
      <c r="N5521" s="279"/>
      <c r="O5521" s="279"/>
      <c r="P5521" s="838"/>
      <c r="Q5521" s="838"/>
      <c r="R5521" s="838"/>
      <c r="S5521" s="838"/>
      <c r="U5521" s="371"/>
    </row>
    <row r="5522" spans="12:21" s="292" customFormat="1" x14ac:dyDescent="0.2">
      <c r="L5522" s="279"/>
      <c r="M5522" s="279"/>
      <c r="N5522" s="279"/>
      <c r="O5522" s="279"/>
      <c r="P5522" s="838"/>
      <c r="Q5522" s="838"/>
      <c r="R5522" s="838"/>
      <c r="S5522" s="838"/>
      <c r="U5522" s="371"/>
    </row>
    <row r="5523" spans="12:21" s="292" customFormat="1" x14ac:dyDescent="0.2">
      <c r="L5523" s="279"/>
      <c r="M5523" s="279"/>
      <c r="N5523" s="279"/>
      <c r="O5523" s="279"/>
      <c r="P5523" s="838"/>
      <c r="Q5523" s="838"/>
      <c r="R5523" s="838"/>
      <c r="S5523" s="838"/>
      <c r="U5523" s="371"/>
    </row>
    <row r="5524" spans="12:21" s="292" customFormat="1" x14ac:dyDescent="0.2">
      <c r="L5524" s="279"/>
      <c r="M5524" s="279"/>
      <c r="N5524" s="279"/>
      <c r="O5524" s="279"/>
      <c r="P5524" s="838"/>
      <c r="Q5524" s="838"/>
      <c r="R5524" s="838"/>
      <c r="S5524" s="838"/>
      <c r="U5524" s="371"/>
    </row>
    <row r="5525" spans="12:21" s="292" customFormat="1" x14ac:dyDescent="0.2">
      <c r="L5525" s="279"/>
      <c r="M5525" s="279"/>
      <c r="N5525" s="279"/>
      <c r="O5525" s="279"/>
      <c r="P5525" s="838"/>
      <c r="Q5525" s="838"/>
      <c r="R5525" s="838"/>
      <c r="S5525" s="838"/>
      <c r="U5525" s="371"/>
    </row>
    <row r="5526" spans="12:21" s="292" customFormat="1" x14ac:dyDescent="0.2">
      <c r="L5526" s="279"/>
      <c r="M5526" s="279"/>
      <c r="N5526" s="279"/>
      <c r="O5526" s="279"/>
      <c r="P5526" s="838"/>
      <c r="Q5526" s="838"/>
      <c r="R5526" s="838"/>
      <c r="S5526" s="838"/>
      <c r="U5526" s="371"/>
    </row>
    <row r="5527" spans="12:21" s="292" customFormat="1" x14ac:dyDescent="0.2">
      <c r="L5527" s="279"/>
      <c r="M5527" s="279"/>
      <c r="N5527" s="279"/>
      <c r="O5527" s="279"/>
      <c r="P5527" s="838"/>
      <c r="Q5527" s="838"/>
      <c r="R5527" s="838"/>
      <c r="S5527" s="838"/>
      <c r="U5527" s="371"/>
    </row>
    <row r="5528" spans="12:21" s="292" customFormat="1" x14ac:dyDescent="0.2">
      <c r="L5528" s="279"/>
      <c r="M5528" s="279"/>
      <c r="N5528" s="279"/>
      <c r="O5528" s="279"/>
      <c r="P5528" s="838"/>
      <c r="Q5528" s="838"/>
      <c r="R5528" s="838"/>
      <c r="S5528" s="838"/>
      <c r="U5528" s="371"/>
    </row>
    <row r="5529" spans="12:21" s="292" customFormat="1" x14ac:dyDescent="0.2">
      <c r="L5529" s="279"/>
      <c r="M5529" s="279"/>
      <c r="N5529" s="279"/>
      <c r="O5529" s="279"/>
      <c r="P5529" s="838"/>
      <c r="Q5529" s="838"/>
      <c r="R5529" s="838"/>
      <c r="S5529" s="838"/>
      <c r="U5529" s="371"/>
    </row>
    <row r="5530" spans="12:21" s="292" customFormat="1" x14ac:dyDescent="0.2">
      <c r="L5530" s="279"/>
      <c r="M5530" s="279"/>
      <c r="N5530" s="279"/>
      <c r="O5530" s="279"/>
      <c r="P5530" s="838"/>
      <c r="Q5530" s="838"/>
      <c r="R5530" s="838"/>
      <c r="S5530" s="838"/>
      <c r="U5530" s="371"/>
    </row>
    <row r="5531" spans="12:21" s="292" customFormat="1" x14ac:dyDescent="0.2">
      <c r="L5531" s="279"/>
      <c r="M5531" s="279"/>
      <c r="N5531" s="279"/>
      <c r="O5531" s="279"/>
      <c r="P5531" s="838"/>
      <c r="Q5531" s="838"/>
      <c r="R5531" s="838"/>
      <c r="S5531" s="838"/>
      <c r="U5531" s="371"/>
    </row>
    <row r="5532" spans="12:21" s="292" customFormat="1" x14ac:dyDescent="0.2">
      <c r="L5532" s="279"/>
      <c r="M5532" s="279"/>
      <c r="N5532" s="279"/>
      <c r="O5532" s="279"/>
      <c r="P5532" s="838"/>
      <c r="Q5532" s="838"/>
      <c r="R5532" s="838"/>
      <c r="S5532" s="838"/>
      <c r="U5532" s="371"/>
    </row>
    <row r="5533" spans="12:21" s="292" customFormat="1" x14ac:dyDescent="0.2">
      <c r="L5533" s="279"/>
      <c r="M5533" s="279"/>
      <c r="N5533" s="279"/>
      <c r="O5533" s="279"/>
      <c r="P5533" s="838"/>
      <c r="Q5533" s="838"/>
      <c r="R5533" s="838"/>
      <c r="S5533" s="838"/>
      <c r="U5533" s="371"/>
    </row>
    <row r="5534" spans="12:21" s="292" customFormat="1" x14ac:dyDescent="0.2">
      <c r="L5534" s="279"/>
      <c r="M5534" s="279"/>
      <c r="N5534" s="279"/>
      <c r="O5534" s="279"/>
      <c r="P5534" s="838"/>
      <c r="Q5534" s="838"/>
      <c r="R5534" s="838"/>
      <c r="S5534" s="838"/>
      <c r="U5534" s="371"/>
    </row>
    <row r="5535" spans="12:21" s="292" customFormat="1" x14ac:dyDescent="0.2">
      <c r="L5535" s="279"/>
      <c r="M5535" s="279"/>
      <c r="N5535" s="279"/>
      <c r="O5535" s="279"/>
      <c r="P5535" s="838"/>
      <c r="Q5535" s="838"/>
      <c r="R5535" s="838"/>
      <c r="S5535" s="838"/>
      <c r="U5535" s="371"/>
    </row>
    <row r="5536" spans="12:21" s="292" customFormat="1" x14ac:dyDescent="0.2">
      <c r="L5536" s="279"/>
      <c r="M5536" s="279"/>
      <c r="N5536" s="279"/>
      <c r="O5536" s="279"/>
      <c r="P5536" s="838"/>
      <c r="Q5536" s="838"/>
      <c r="R5536" s="838"/>
      <c r="S5536" s="838"/>
      <c r="U5536" s="371"/>
    </row>
    <row r="5537" spans="12:21" s="292" customFormat="1" x14ac:dyDescent="0.2">
      <c r="L5537" s="279"/>
      <c r="M5537" s="279"/>
      <c r="N5537" s="279"/>
      <c r="O5537" s="279"/>
      <c r="P5537" s="838"/>
      <c r="Q5537" s="838"/>
      <c r="R5537" s="838"/>
      <c r="S5537" s="838"/>
      <c r="U5537" s="371"/>
    </row>
    <row r="5538" spans="12:21" s="292" customFormat="1" x14ac:dyDescent="0.2">
      <c r="L5538" s="279"/>
      <c r="M5538" s="279"/>
      <c r="N5538" s="279"/>
      <c r="O5538" s="279"/>
      <c r="P5538" s="838"/>
      <c r="Q5538" s="838"/>
      <c r="R5538" s="838"/>
      <c r="S5538" s="838"/>
      <c r="U5538" s="371"/>
    </row>
    <row r="5539" spans="12:21" s="292" customFormat="1" x14ac:dyDescent="0.2">
      <c r="L5539" s="279"/>
      <c r="M5539" s="279"/>
      <c r="N5539" s="279"/>
      <c r="O5539" s="279"/>
      <c r="P5539" s="838"/>
      <c r="Q5539" s="838"/>
      <c r="R5539" s="838"/>
      <c r="S5539" s="838"/>
      <c r="U5539" s="371"/>
    </row>
    <row r="5540" spans="12:21" s="292" customFormat="1" x14ac:dyDescent="0.2">
      <c r="L5540" s="279"/>
      <c r="M5540" s="279"/>
      <c r="N5540" s="279"/>
      <c r="O5540" s="279"/>
      <c r="P5540" s="838"/>
      <c r="Q5540" s="838"/>
      <c r="R5540" s="838"/>
      <c r="S5540" s="838"/>
      <c r="U5540" s="371"/>
    </row>
    <row r="5541" spans="12:21" s="292" customFormat="1" x14ac:dyDescent="0.2">
      <c r="L5541" s="279"/>
      <c r="M5541" s="279"/>
      <c r="N5541" s="279"/>
      <c r="O5541" s="279"/>
      <c r="P5541" s="838"/>
      <c r="Q5541" s="838"/>
      <c r="R5541" s="838"/>
      <c r="S5541" s="838"/>
      <c r="U5541" s="371"/>
    </row>
    <row r="5542" spans="12:21" s="292" customFormat="1" x14ac:dyDescent="0.2">
      <c r="L5542" s="279"/>
      <c r="M5542" s="279"/>
      <c r="N5542" s="279"/>
      <c r="O5542" s="279"/>
      <c r="P5542" s="838"/>
      <c r="Q5542" s="838"/>
      <c r="R5542" s="838"/>
      <c r="S5542" s="838"/>
      <c r="U5542" s="371"/>
    </row>
    <row r="5543" spans="12:21" s="292" customFormat="1" x14ac:dyDescent="0.2">
      <c r="L5543" s="279"/>
      <c r="M5543" s="279"/>
      <c r="N5543" s="279"/>
      <c r="O5543" s="279"/>
      <c r="P5543" s="838"/>
      <c r="Q5543" s="838"/>
      <c r="R5543" s="838"/>
      <c r="S5543" s="838"/>
      <c r="U5543" s="371"/>
    </row>
    <row r="5544" spans="12:21" s="292" customFormat="1" x14ac:dyDescent="0.2">
      <c r="L5544" s="279"/>
      <c r="M5544" s="279"/>
      <c r="N5544" s="279"/>
      <c r="O5544" s="279"/>
      <c r="P5544" s="838"/>
      <c r="Q5544" s="838"/>
      <c r="R5544" s="838"/>
      <c r="S5544" s="838"/>
      <c r="U5544" s="371"/>
    </row>
    <row r="5545" spans="12:21" s="292" customFormat="1" x14ac:dyDescent="0.2">
      <c r="L5545" s="279"/>
      <c r="M5545" s="279"/>
      <c r="N5545" s="279"/>
      <c r="O5545" s="279"/>
      <c r="P5545" s="838"/>
      <c r="Q5545" s="838"/>
      <c r="R5545" s="838"/>
      <c r="S5545" s="838"/>
      <c r="U5545" s="371"/>
    </row>
    <row r="5546" spans="12:21" s="292" customFormat="1" x14ac:dyDescent="0.2">
      <c r="L5546" s="279"/>
      <c r="M5546" s="279"/>
      <c r="N5546" s="279"/>
      <c r="O5546" s="279"/>
      <c r="P5546" s="838"/>
      <c r="Q5546" s="838"/>
      <c r="R5546" s="838"/>
      <c r="S5546" s="838"/>
      <c r="U5546" s="371"/>
    </row>
    <row r="5547" spans="12:21" s="292" customFormat="1" x14ac:dyDescent="0.2">
      <c r="L5547" s="279"/>
      <c r="M5547" s="279"/>
      <c r="N5547" s="279"/>
      <c r="O5547" s="279"/>
      <c r="P5547" s="838"/>
      <c r="Q5547" s="838"/>
      <c r="R5547" s="838"/>
      <c r="S5547" s="838"/>
      <c r="U5547" s="371"/>
    </row>
    <row r="5548" spans="12:21" s="292" customFormat="1" x14ac:dyDescent="0.2">
      <c r="L5548" s="279"/>
      <c r="M5548" s="279"/>
      <c r="N5548" s="279"/>
      <c r="O5548" s="279"/>
      <c r="P5548" s="838"/>
      <c r="Q5548" s="838"/>
      <c r="R5548" s="838"/>
      <c r="S5548" s="838"/>
      <c r="U5548" s="371"/>
    </row>
    <row r="5549" spans="12:21" s="292" customFormat="1" x14ac:dyDescent="0.2">
      <c r="L5549" s="279"/>
      <c r="M5549" s="279"/>
      <c r="N5549" s="279"/>
      <c r="O5549" s="279"/>
      <c r="P5549" s="838"/>
      <c r="Q5549" s="838"/>
      <c r="R5549" s="838"/>
      <c r="S5549" s="838"/>
      <c r="U5549" s="371"/>
    </row>
    <row r="5550" spans="12:21" s="292" customFormat="1" x14ac:dyDescent="0.2">
      <c r="L5550" s="279"/>
      <c r="M5550" s="279"/>
      <c r="N5550" s="279"/>
      <c r="O5550" s="279"/>
      <c r="P5550" s="838"/>
      <c r="Q5550" s="838"/>
      <c r="R5550" s="838"/>
      <c r="S5550" s="838"/>
      <c r="U5550" s="371"/>
    </row>
    <row r="5551" spans="12:21" s="292" customFormat="1" x14ac:dyDescent="0.2">
      <c r="L5551" s="279"/>
      <c r="M5551" s="279"/>
      <c r="N5551" s="279"/>
      <c r="O5551" s="279"/>
      <c r="P5551" s="838"/>
      <c r="Q5551" s="838"/>
      <c r="R5551" s="838"/>
      <c r="S5551" s="838"/>
      <c r="U5551" s="371"/>
    </row>
    <row r="5552" spans="12:21" s="292" customFormat="1" x14ac:dyDescent="0.2">
      <c r="L5552" s="279"/>
      <c r="M5552" s="279"/>
      <c r="N5552" s="279"/>
      <c r="O5552" s="279"/>
      <c r="P5552" s="838"/>
      <c r="Q5552" s="838"/>
      <c r="R5552" s="838"/>
      <c r="S5552" s="838"/>
      <c r="U5552" s="371"/>
    </row>
    <row r="5553" spans="12:21" s="292" customFormat="1" x14ac:dyDescent="0.2">
      <c r="L5553" s="279"/>
      <c r="M5553" s="279"/>
      <c r="N5553" s="279"/>
      <c r="O5553" s="279"/>
      <c r="P5553" s="838"/>
      <c r="Q5553" s="838"/>
      <c r="R5553" s="838"/>
      <c r="S5553" s="838"/>
      <c r="U5553" s="371"/>
    </row>
    <row r="5554" spans="12:21" s="292" customFormat="1" x14ac:dyDescent="0.2">
      <c r="L5554" s="279"/>
      <c r="M5554" s="279"/>
      <c r="N5554" s="279"/>
      <c r="O5554" s="279"/>
      <c r="P5554" s="838"/>
      <c r="Q5554" s="838"/>
      <c r="R5554" s="838"/>
      <c r="S5554" s="838"/>
      <c r="U5554" s="371"/>
    </row>
    <row r="5555" spans="12:21" s="292" customFormat="1" x14ac:dyDescent="0.2">
      <c r="L5555" s="279"/>
      <c r="M5555" s="279"/>
      <c r="N5555" s="279"/>
      <c r="O5555" s="279"/>
      <c r="P5555" s="838"/>
      <c r="Q5555" s="838"/>
      <c r="R5555" s="838"/>
      <c r="S5555" s="838"/>
      <c r="U5555" s="371"/>
    </row>
    <row r="5556" spans="12:21" s="292" customFormat="1" x14ac:dyDescent="0.2">
      <c r="L5556" s="279"/>
      <c r="M5556" s="279"/>
      <c r="N5556" s="279"/>
      <c r="O5556" s="279"/>
      <c r="P5556" s="838"/>
      <c r="Q5556" s="838"/>
      <c r="R5556" s="838"/>
      <c r="S5556" s="838"/>
      <c r="U5556" s="371"/>
    </row>
    <row r="5557" spans="12:21" s="292" customFormat="1" x14ac:dyDescent="0.2">
      <c r="L5557" s="279"/>
      <c r="M5557" s="279"/>
      <c r="N5557" s="279"/>
      <c r="O5557" s="279"/>
      <c r="P5557" s="838"/>
      <c r="Q5557" s="838"/>
      <c r="R5557" s="838"/>
      <c r="S5557" s="838"/>
      <c r="U5557" s="371"/>
    </row>
    <row r="5558" spans="12:21" s="292" customFormat="1" x14ac:dyDescent="0.2">
      <c r="L5558" s="279"/>
      <c r="M5558" s="279"/>
      <c r="N5558" s="279"/>
      <c r="O5558" s="279"/>
      <c r="P5558" s="838"/>
      <c r="Q5558" s="838"/>
      <c r="R5558" s="838"/>
      <c r="S5558" s="838"/>
      <c r="U5558" s="371"/>
    </row>
    <row r="5559" spans="12:21" s="292" customFormat="1" x14ac:dyDescent="0.2">
      <c r="L5559" s="279"/>
      <c r="M5559" s="279"/>
      <c r="N5559" s="279"/>
      <c r="O5559" s="279"/>
      <c r="P5559" s="838"/>
      <c r="Q5559" s="838"/>
      <c r="R5559" s="838"/>
      <c r="S5559" s="838"/>
      <c r="U5559" s="371"/>
    </row>
    <row r="5560" spans="12:21" s="292" customFormat="1" x14ac:dyDescent="0.2">
      <c r="L5560" s="279"/>
      <c r="M5560" s="279"/>
      <c r="N5560" s="279"/>
      <c r="O5560" s="279"/>
      <c r="P5560" s="838"/>
      <c r="Q5560" s="838"/>
      <c r="R5560" s="838"/>
      <c r="S5560" s="838"/>
      <c r="U5560" s="371"/>
    </row>
    <row r="5561" spans="12:21" s="292" customFormat="1" x14ac:dyDescent="0.2">
      <c r="L5561" s="279"/>
      <c r="M5561" s="279"/>
      <c r="N5561" s="279"/>
      <c r="O5561" s="279"/>
      <c r="P5561" s="838"/>
      <c r="Q5561" s="838"/>
      <c r="R5561" s="838"/>
      <c r="S5561" s="838"/>
      <c r="U5561" s="371"/>
    </row>
    <row r="5562" spans="12:21" s="292" customFormat="1" x14ac:dyDescent="0.2">
      <c r="L5562" s="279"/>
      <c r="M5562" s="279"/>
      <c r="N5562" s="279"/>
      <c r="O5562" s="279"/>
      <c r="P5562" s="838"/>
      <c r="Q5562" s="838"/>
      <c r="R5562" s="838"/>
      <c r="S5562" s="838"/>
      <c r="U5562" s="371"/>
    </row>
    <row r="5563" spans="12:21" s="292" customFormat="1" x14ac:dyDescent="0.2">
      <c r="L5563" s="279"/>
      <c r="M5563" s="279"/>
      <c r="N5563" s="279"/>
      <c r="O5563" s="279"/>
      <c r="P5563" s="838"/>
      <c r="Q5563" s="838"/>
      <c r="R5563" s="838"/>
      <c r="S5563" s="838"/>
      <c r="U5563" s="371"/>
    </row>
    <row r="5564" spans="12:21" s="292" customFormat="1" x14ac:dyDescent="0.2">
      <c r="L5564" s="279"/>
      <c r="M5564" s="279"/>
      <c r="N5564" s="279"/>
      <c r="O5564" s="279"/>
      <c r="P5564" s="838"/>
      <c r="Q5564" s="838"/>
      <c r="R5564" s="838"/>
      <c r="S5564" s="838"/>
      <c r="U5564" s="371"/>
    </row>
    <row r="5565" spans="12:21" s="292" customFormat="1" x14ac:dyDescent="0.2">
      <c r="L5565" s="279"/>
      <c r="M5565" s="279"/>
      <c r="N5565" s="279"/>
      <c r="O5565" s="279"/>
      <c r="P5565" s="838"/>
      <c r="Q5565" s="838"/>
      <c r="R5565" s="838"/>
      <c r="S5565" s="838"/>
      <c r="U5565" s="371"/>
    </row>
    <row r="5566" spans="12:21" s="292" customFormat="1" x14ac:dyDescent="0.2">
      <c r="L5566" s="279"/>
      <c r="M5566" s="279"/>
      <c r="N5566" s="279"/>
      <c r="O5566" s="279"/>
      <c r="P5566" s="838"/>
      <c r="Q5566" s="838"/>
      <c r="R5566" s="838"/>
      <c r="S5566" s="838"/>
      <c r="U5566" s="371"/>
    </row>
    <row r="5567" spans="12:21" s="292" customFormat="1" x14ac:dyDescent="0.2">
      <c r="L5567" s="279"/>
      <c r="M5567" s="279"/>
      <c r="N5567" s="279"/>
      <c r="O5567" s="279"/>
      <c r="P5567" s="838"/>
      <c r="Q5567" s="838"/>
      <c r="R5567" s="838"/>
      <c r="S5567" s="838"/>
      <c r="U5567" s="371"/>
    </row>
    <row r="5568" spans="12:21" s="292" customFormat="1" x14ac:dyDescent="0.2">
      <c r="L5568" s="279"/>
      <c r="M5568" s="279"/>
      <c r="N5568" s="279"/>
      <c r="O5568" s="279"/>
      <c r="P5568" s="838"/>
      <c r="Q5568" s="838"/>
      <c r="R5568" s="838"/>
      <c r="S5568" s="838"/>
      <c r="U5568" s="371"/>
    </row>
    <row r="5569" spans="12:21" s="292" customFormat="1" x14ac:dyDescent="0.2">
      <c r="L5569" s="279"/>
      <c r="M5569" s="279"/>
      <c r="N5569" s="279"/>
      <c r="O5569" s="279"/>
      <c r="P5569" s="838"/>
      <c r="Q5569" s="838"/>
      <c r="R5569" s="838"/>
      <c r="S5569" s="838"/>
      <c r="U5569" s="371"/>
    </row>
    <row r="5570" spans="12:21" s="292" customFormat="1" x14ac:dyDescent="0.2">
      <c r="L5570" s="279"/>
      <c r="M5570" s="279"/>
      <c r="N5570" s="279"/>
      <c r="O5570" s="279"/>
      <c r="P5570" s="838"/>
      <c r="Q5570" s="838"/>
      <c r="R5570" s="838"/>
      <c r="S5570" s="838"/>
      <c r="U5570" s="371"/>
    </row>
    <row r="5571" spans="12:21" s="292" customFormat="1" x14ac:dyDescent="0.2">
      <c r="L5571" s="279"/>
      <c r="M5571" s="279"/>
      <c r="N5571" s="279"/>
      <c r="O5571" s="279"/>
      <c r="P5571" s="838"/>
      <c r="Q5571" s="838"/>
      <c r="R5571" s="838"/>
      <c r="S5571" s="838"/>
      <c r="U5571" s="371"/>
    </row>
    <row r="5572" spans="12:21" s="292" customFormat="1" x14ac:dyDescent="0.2">
      <c r="L5572" s="279"/>
      <c r="M5572" s="279"/>
      <c r="N5572" s="279"/>
      <c r="O5572" s="279"/>
      <c r="P5572" s="838"/>
      <c r="Q5572" s="838"/>
      <c r="R5572" s="838"/>
      <c r="S5572" s="838"/>
      <c r="U5572" s="371"/>
    </row>
    <row r="5573" spans="12:21" s="292" customFormat="1" x14ac:dyDescent="0.2">
      <c r="L5573" s="279"/>
      <c r="M5573" s="279"/>
      <c r="N5573" s="279"/>
      <c r="O5573" s="279"/>
      <c r="P5573" s="838"/>
      <c r="Q5573" s="838"/>
      <c r="R5573" s="838"/>
      <c r="S5573" s="838"/>
      <c r="U5573" s="371"/>
    </row>
    <row r="5574" spans="12:21" s="292" customFormat="1" x14ac:dyDescent="0.2">
      <c r="L5574" s="279"/>
      <c r="M5574" s="279"/>
      <c r="N5574" s="279"/>
      <c r="O5574" s="279"/>
      <c r="P5574" s="838"/>
      <c r="Q5574" s="838"/>
      <c r="R5574" s="838"/>
      <c r="S5574" s="838"/>
      <c r="U5574" s="371"/>
    </row>
    <row r="5575" spans="12:21" s="292" customFormat="1" x14ac:dyDescent="0.2">
      <c r="L5575" s="279"/>
      <c r="M5575" s="279"/>
      <c r="N5575" s="279"/>
      <c r="O5575" s="279"/>
      <c r="P5575" s="838"/>
      <c r="Q5575" s="838"/>
      <c r="R5575" s="838"/>
      <c r="S5575" s="838"/>
      <c r="U5575" s="371"/>
    </row>
    <row r="5576" spans="12:21" s="292" customFormat="1" x14ac:dyDescent="0.2">
      <c r="L5576" s="279"/>
      <c r="M5576" s="279"/>
      <c r="N5576" s="279"/>
      <c r="O5576" s="279"/>
      <c r="P5576" s="838"/>
      <c r="Q5576" s="838"/>
      <c r="R5576" s="838"/>
      <c r="S5576" s="838"/>
      <c r="U5576" s="371"/>
    </row>
    <row r="5577" spans="12:21" s="292" customFormat="1" x14ac:dyDescent="0.2">
      <c r="L5577" s="279"/>
      <c r="M5577" s="279"/>
      <c r="N5577" s="279"/>
      <c r="O5577" s="279"/>
      <c r="P5577" s="838"/>
      <c r="Q5577" s="838"/>
      <c r="R5577" s="838"/>
      <c r="S5577" s="838"/>
      <c r="U5577" s="371"/>
    </row>
    <row r="5578" spans="12:21" s="292" customFormat="1" x14ac:dyDescent="0.2">
      <c r="L5578" s="279"/>
      <c r="M5578" s="279"/>
      <c r="N5578" s="279"/>
      <c r="O5578" s="279"/>
      <c r="P5578" s="838"/>
      <c r="Q5578" s="838"/>
      <c r="R5578" s="838"/>
      <c r="S5578" s="838"/>
      <c r="U5578" s="371"/>
    </row>
    <row r="5579" spans="12:21" s="292" customFormat="1" x14ac:dyDescent="0.2">
      <c r="L5579" s="279"/>
      <c r="M5579" s="279"/>
      <c r="N5579" s="279"/>
      <c r="O5579" s="279"/>
      <c r="P5579" s="838"/>
      <c r="Q5579" s="838"/>
      <c r="R5579" s="838"/>
      <c r="S5579" s="838"/>
      <c r="U5579" s="371"/>
    </row>
    <row r="5580" spans="12:21" s="292" customFormat="1" x14ac:dyDescent="0.2">
      <c r="L5580" s="279"/>
      <c r="M5580" s="279"/>
      <c r="N5580" s="279"/>
      <c r="O5580" s="279"/>
      <c r="P5580" s="838"/>
      <c r="Q5580" s="838"/>
      <c r="R5580" s="838"/>
      <c r="S5580" s="838"/>
      <c r="U5580" s="371"/>
    </row>
    <row r="5581" spans="12:21" s="292" customFormat="1" x14ac:dyDescent="0.2">
      <c r="L5581" s="279"/>
      <c r="M5581" s="279"/>
      <c r="N5581" s="279"/>
      <c r="O5581" s="279"/>
      <c r="P5581" s="838"/>
      <c r="Q5581" s="838"/>
      <c r="R5581" s="838"/>
      <c r="S5581" s="838"/>
      <c r="U5581" s="371"/>
    </row>
    <row r="5582" spans="12:21" s="292" customFormat="1" x14ac:dyDescent="0.2">
      <c r="L5582" s="279"/>
      <c r="M5582" s="279"/>
      <c r="N5582" s="279"/>
      <c r="O5582" s="279"/>
      <c r="P5582" s="838"/>
      <c r="Q5582" s="838"/>
      <c r="R5582" s="838"/>
      <c r="S5582" s="838"/>
      <c r="U5582" s="371"/>
    </row>
    <row r="5583" spans="12:21" s="292" customFormat="1" x14ac:dyDescent="0.2">
      <c r="L5583" s="279"/>
      <c r="M5583" s="279"/>
      <c r="N5583" s="279"/>
      <c r="O5583" s="279"/>
      <c r="P5583" s="838"/>
      <c r="Q5583" s="838"/>
      <c r="R5583" s="838"/>
      <c r="S5583" s="838"/>
      <c r="U5583" s="371"/>
    </row>
    <row r="5584" spans="12:21" s="292" customFormat="1" x14ac:dyDescent="0.2">
      <c r="L5584" s="279"/>
      <c r="M5584" s="279"/>
      <c r="N5584" s="279"/>
      <c r="O5584" s="279"/>
      <c r="P5584" s="838"/>
      <c r="Q5584" s="838"/>
      <c r="R5584" s="838"/>
      <c r="S5584" s="838"/>
      <c r="U5584" s="371"/>
    </row>
    <row r="5585" spans="12:21" s="292" customFormat="1" x14ac:dyDescent="0.2">
      <c r="L5585" s="279"/>
      <c r="M5585" s="279"/>
      <c r="N5585" s="279"/>
      <c r="O5585" s="279"/>
      <c r="P5585" s="838"/>
      <c r="Q5585" s="838"/>
      <c r="R5585" s="838"/>
      <c r="S5585" s="838"/>
      <c r="U5585" s="371"/>
    </row>
    <row r="5586" spans="12:21" s="292" customFormat="1" x14ac:dyDescent="0.2">
      <c r="L5586" s="279"/>
      <c r="M5586" s="279"/>
      <c r="N5586" s="279"/>
      <c r="O5586" s="279"/>
      <c r="P5586" s="838"/>
      <c r="Q5586" s="838"/>
      <c r="R5586" s="838"/>
      <c r="S5586" s="838"/>
      <c r="U5586" s="371"/>
    </row>
    <row r="5587" spans="12:21" s="292" customFormat="1" x14ac:dyDescent="0.2">
      <c r="L5587" s="279"/>
      <c r="M5587" s="279"/>
      <c r="N5587" s="279"/>
      <c r="O5587" s="279"/>
      <c r="P5587" s="838"/>
      <c r="Q5587" s="838"/>
      <c r="R5587" s="838"/>
      <c r="S5587" s="838"/>
      <c r="U5587" s="371"/>
    </row>
    <row r="5588" spans="12:21" s="292" customFormat="1" x14ac:dyDescent="0.2">
      <c r="L5588" s="279"/>
      <c r="M5588" s="279"/>
      <c r="N5588" s="279"/>
      <c r="O5588" s="279"/>
      <c r="P5588" s="838"/>
      <c r="Q5588" s="838"/>
      <c r="R5588" s="838"/>
      <c r="S5588" s="838"/>
      <c r="U5588" s="371"/>
    </row>
    <row r="5589" spans="12:21" s="292" customFormat="1" x14ac:dyDescent="0.2">
      <c r="L5589" s="279"/>
      <c r="M5589" s="279"/>
      <c r="N5589" s="279"/>
      <c r="O5589" s="279"/>
      <c r="P5589" s="838"/>
      <c r="Q5589" s="838"/>
      <c r="R5589" s="838"/>
      <c r="S5589" s="838"/>
      <c r="U5589" s="371"/>
    </row>
    <row r="5590" spans="12:21" s="292" customFormat="1" x14ac:dyDescent="0.2">
      <c r="L5590" s="279"/>
      <c r="M5590" s="279"/>
      <c r="N5590" s="279"/>
      <c r="O5590" s="279"/>
      <c r="P5590" s="838"/>
      <c r="Q5590" s="838"/>
      <c r="R5590" s="838"/>
      <c r="S5590" s="838"/>
      <c r="U5590" s="371"/>
    </row>
    <row r="5591" spans="12:21" s="292" customFormat="1" x14ac:dyDescent="0.2">
      <c r="L5591" s="279"/>
      <c r="M5591" s="279"/>
      <c r="N5591" s="279"/>
      <c r="O5591" s="279"/>
      <c r="P5591" s="838"/>
      <c r="Q5591" s="838"/>
      <c r="R5591" s="838"/>
      <c r="S5591" s="838"/>
      <c r="U5591" s="371"/>
    </row>
    <row r="5592" spans="12:21" s="292" customFormat="1" x14ac:dyDescent="0.2">
      <c r="L5592" s="279"/>
      <c r="M5592" s="279"/>
      <c r="N5592" s="279"/>
      <c r="O5592" s="279"/>
      <c r="P5592" s="838"/>
      <c r="Q5592" s="838"/>
      <c r="R5592" s="838"/>
      <c r="S5592" s="838"/>
      <c r="U5592" s="371"/>
    </row>
    <row r="5593" spans="12:21" s="292" customFormat="1" x14ac:dyDescent="0.2">
      <c r="L5593" s="279"/>
      <c r="M5593" s="279"/>
      <c r="N5593" s="279"/>
      <c r="O5593" s="279"/>
      <c r="P5593" s="838"/>
      <c r="Q5593" s="838"/>
      <c r="R5593" s="838"/>
      <c r="S5593" s="838"/>
      <c r="U5593" s="371"/>
    </row>
    <row r="5594" spans="12:21" s="292" customFormat="1" x14ac:dyDescent="0.2">
      <c r="L5594" s="279"/>
      <c r="M5594" s="279"/>
      <c r="N5594" s="279"/>
      <c r="O5594" s="279"/>
      <c r="P5594" s="838"/>
      <c r="Q5594" s="838"/>
      <c r="R5594" s="838"/>
      <c r="S5594" s="838"/>
      <c r="U5594" s="371"/>
    </row>
    <row r="5595" spans="12:21" s="292" customFormat="1" x14ac:dyDescent="0.2">
      <c r="L5595" s="279"/>
      <c r="M5595" s="279"/>
      <c r="N5595" s="279"/>
      <c r="O5595" s="279"/>
      <c r="P5595" s="838"/>
      <c r="Q5595" s="838"/>
      <c r="R5595" s="838"/>
      <c r="S5595" s="838"/>
      <c r="U5595" s="371"/>
    </row>
    <row r="5596" spans="12:21" s="292" customFormat="1" x14ac:dyDescent="0.2">
      <c r="L5596" s="279"/>
      <c r="M5596" s="279"/>
      <c r="N5596" s="279"/>
      <c r="O5596" s="279"/>
      <c r="P5596" s="838"/>
      <c r="Q5596" s="838"/>
      <c r="R5596" s="838"/>
      <c r="S5596" s="838"/>
      <c r="U5596" s="371"/>
    </row>
    <row r="5597" spans="12:21" s="292" customFormat="1" x14ac:dyDescent="0.2">
      <c r="L5597" s="279"/>
      <c r="M5597" s="279"/>
      <c r="N5597" s="279"/>
      <c r="O5597" s="279"/>
      <c r="P5597" s="838"/>
      <c r="Q5597" s="838"/>
      <c r="R5597" s="838"/>
      <c r="S5597" s="838"/>
      <c r="U5597" s="371"/>
    </row>
    <row r="5598" spans="12:21" s="292" customFormat="1" x14ac:dyDescent="0.2">
      <c r="L5598" s="279"/>
      <c r="M5598" s="279"/>
      <c r="N5598" s="279"/>
      <c r="O5598" s="279"/>
      <c r="P5598" s="838"/>
      <c r="Q5598" s="838"/>
      <c r="R5598" s="838"/>
      <c r="S5598" s="838"/>
      <c r="U5598" s="371"/>
    </row>
    <row r="5599" spans="12:21" s="292" customFormat="1" x14ac:dyDescent="0.2">
      <c r="L5599" s="279"/>
      <c r="M5599" s="279"/>
      <c r="N5599" s="279"/>
      <c r="O5599" s="279"/>
      <c r="P5599" s="838"/>
      <c r="Q5599" s="838"/>
      <c r="R5599" s="838"/>
      <c r="S5599" s="838"/>
      <c r="U5599" s="371"/>
    </row>
    <row r="5600" spans="12:21" s="292" customFormat="1" x14ac:dyDescent="0.2">
      <c r="L5600" s="279"/>
      <c r="M5600" s="279"/>
      <c r="N5600" s="279"/>
      <c r="O5600" s="279"/>
      <c r="P5600" s="838"/>
      <c r="Q5600" s="838"/>
      <c r="R5600" s="838"/>
      <c r="S5600" s="838"/>
      <c r="U5600" s="371"/>
    </row>
    <row r="5601" spans="12:21" s="292" customFormat="1" x14ac:dyDescent="0.2">
      <c r="L5601" s="279"/>
      <c r="M5601" s="279"/>
      <c r="N5601" s="279"/>
      <c r="O5601" s="279"/>
      <c r="P5601" s="838"/>
      <c r="Q5601" s="838"/>
      <c r="R5601" s="838"/>
      <c r="S5601" s="838"/>
      <c r="U5601" s="371"/>
    </row>
    <row r="5602" spans="12:21" s="292" customFormat="1" x14ac:dyDescent="0.2">
      <c r="L5602" s="279"/>
      <c r="M5602" s="279"/>
      <c r="N5602" s="279"/>
      <c r="O5602" s="279"/>
      <c r="P5602" s="838"/>
      <c r="Q5602" s="838"/>
      <c r="R5602" s="838"/>
      <c r="S5602" s="838"/>
      <c r="U5602" s="371"/>
    </row>
    <row r="5603" spans="12:21" s="292" customFormat="1" x14ac:dyDescent="0.2">
      <c r="L5603" s="279"/>
      <c r="M5603" s="279"/>
      <c r="N5603" s="279"/>
      <c r="O5603" s="279"/>
      <c r="P5603" s="838"/>
      <c r="Q5603" s="838"/>
      <c r="R5603" s="838"/>
      <c r="S5603" s="838"/>
      <c r="U5603" s="371"/>
    </row>
    <row r="5604" spans="12:21" s="292" customFormat="1" x14ac:dyDescent="0.2">
      <c r="L5604" s="279"/>
      <c r="M5604" s="279"/>
      <c r="N5604" s="279"/>
      <c r="O5604" s="279"/>
      <c r="P5604" s="838"/>
      <c r="Q5604" s="838"/>
      <c r="R5604" s="838"/>
      <c r="S5604" s="838"/>
      <c r="U5604" s="371"/>
    </row>
    <row r="5605" spans="12:21" s="292" customFormat="1" x14ac:dyDescent="0.2">
      <c r="L5605" s="279"/>
      <c r="M5605" s="279"/>
      <c r="N5605" s="279"/>
      <c r="O5605" s="279"/>
      <c r="P5605" s="838"/>
      <c r="Q5605" s="838"/>
      <c r="R5605" s="838"/>
      <c r="S5605" s="838"/>
      <c r="U5605" s="371"/>
    </row>
    <row r="5606" spans="12:21" s="292" customFormat="1" x14ac:dyDescent="0.2">
      <c r="L5606" s="279"/>
      <c r="M5606" s="279"/>
      <c r="N5606" s="279"/>
      <c r="O5606" s="279"/>
      <c r="P5606" s="838"/>
      <c r="Q5606" s="838"/>
      <c r="R5606" s="838"/>
      <c r="S5606" s="838"/>
      <c r="U5606" s="371"/>
    </row>
    <row r="5607" spans="12:21" s="292" customFormat="1" x14ac:dyDescent="0.2">
      <c r="L5607" s="279"/>
      <c r="M5607" s="279"/>
      <c r="N5607" s="279"/>
      <c r="O5607" s="279"/>
      <c r="P5607" s="838"/>
      <c r="Q5607" s="838"/>
      <c r="R5607" s="838"/>
      <c r="S5607" s="838"/>
      <c r="U5607" s="371"/>
    </row>
    <row r="5608" spans="12:21" s="292" customFormat="1" x14ac:dyDescent="0.2">
      <c r="L5608" s="279"/>
      <c r="M5608" s="279"/>
      <c r="N5608" s="279"/>
      <c r="O5608" s="279"/>
      <c r="P5608" s="838"/>
      <c r="Q5608" s="838"/>
      <c r="R5608" s="838"/>
      <c r="S5608" s="838"/>
      <c r="U5608" s="371"/>
    </row>
    <row r="5609" spans="12:21" s="292" customFormat="1" x14ac:dyDescent="0.2">
      <c r="L5609" s="279"/>
      <c r="M5609" s="279"/>
      <c r="N5609" s="279"/>
      <c r="O5609" s="279"/>
      <c r="P5609" s="838"/>
      <c r="Q5609" s="838"/>
      <c r="R5609" s="838"/>
      <c r="S5609" s="838"/>
      <c r="U5609" s="371"/>
    </row>
    <row r="5610" spans="12:21" s="292" customFormat="1" x14ac:dyDescent="0.2">
      <c r="L5610" s="279"/>
      <c r="M5610" s="279"/>
      <c r="N5610" s="279"/>
      <c r="O5610" s="279"/>
      <c r="P5610" s="838"/>
      <c r="Q5610" s="838"/>
      <c r="R5610" s="838"/>
      <c r="S5610" s="838"/>
      <c r="U5610" s="371"/>
    </row>
    <row r="5611" spans="12:21" s="292" customFormat="1" x14ac:dyDescent="0.2">
      <c r="L5611" s="279"/>
      <c r="M5611" s="279"/>
      <c r="N5611" s="279"/>
      <c r="O5611" s="279"/>
      <c r="P5611" s="838"/>
      <c r="Q5611" s="838"/>
      <c r="R5611" s="838"/>
      <c r="S5611" s="838"/>
      <c r="U5611" s="371"/>
    </row>
    <row r="5612" spans="12:21" s="292" customFormat="1" x14ac:dyDescent="0.2">
      <c r="L5612" s="279"/>
      <c r="M5612" s="279"/>
      <c r="N5612" s="279"/>
      <c r="O5612" s="279"/>
      <c r="P5612" s="838"/>
      <c r="Q5612" s="838"/>
      <c r="R5612" s="838"/>
      <c r="S5612" s="838"/>
      <c r="U5612" s="371"/>
    </row>
    <row r="5613" spans="12:21" s="292" customFormat="1" x14ac:dyDescent="0.2">
      <c r="L5613" s="279"/>
      <c r="M5613" s="279"/>
      <c r="N5613" s="279"/>
      <c r="O5613" s="279"/>
      <c r="P5613" s="838"/>
      <c r="Q5613" s="838"/>
      <c r="R5613" s="838"/>
      <c r="S5613" s="838"/>
      <c r="U5613" s="371"/>
    </row>
    <row r="5614" spans="12:21" s="292" customFormat="1" x14ac:dyDescent="0.2">
      <c r="L5614" s="279"/>
      <c r="M5614" s="279"/>
      <c r="N5614" s="279"/>
      <c r="O5614" s="279"/>
      <c r="P5614" s="838"/>
      <c r="Q5614" s="838"/>
      <c r="R5614" s="838"/>
      <c r="S5614" s="838"/>
      <c r="U5614" s="371"/>
    </row>
    <row r="5615" spans="12:21" s="292" customFormat="1" x14ac:dyDescent="0.2">
      <c r="L5615" s="279"/>
      <c r="M5615" s="279"/>
      <c r="N5615" s="279"/>
      <c r="O5615" s="279"/>
      <c r="P5615" s="838"/>
      <c r="Q5615" s="838"/>
      <c r="R5615" s="838"/>
      <c r="S5615" s="838"/>
      <c r="U5615" s="371"/>
    </row>
    <row r="5616" spans="12:21" s="292" customFormat="1" x14ac:dyDescent="0.2">
      <c r="L5616" s="279"/>
      <c r="M5616" s="279"/>
      <c r="N5616" s="279"/>
      <c r="O5616" s="279"/>
      <c r="P5616" s="838"/>
      <c r="Q5616" s="838"/>
      <c r="R5616" s="838"/>
      <c r="S5616" s="838"/>
      <c r="U5616" s="371"/>
    </row>
    <row r="5617" spans="12:21" s="292" customFormat="1" x14ac:dyDescent="0.2">
      <c r="L5617" s="279"/>
      <c r="M5617" s="279"/>
      <c r="N5617" s="279"/>
      <c r="O5617" s="279"/>
      <c r="P5617" s="838"/>
      <c r="Q5617" s="838"/>
      <c r="R5617" s="838"/>
      <c r="S5617" s="838"/>
      <c r="U5617" s="371"/>
    </row>
    <row r="5618" spans="12:21" s="292" customFormat="1" x14ac:dyDescent="0.2">
      <c r="L5618" s="279"/>
      <c r="M5618" s="279"/>
      <c r="N5618" s="279"/>
      <c r="O5618" s="279"/>
      <c r="P5618" s="838"/>
      <c r="Q5618" s="838"/>
      <c r="R5618" s="838"/>
      <c r="S5618" s="838"/>
      <c r="U5618" s="371"/>
    </row>
    <row r="5619" spans="12:21" s="292" customFormat="1" x14ac:dyDescent="0.2">
      <c r="L5619" s="279"/>
      <c r="M5619" s="279"/>
      <c r="N5619" s="279"/>
      <c r="O5619" s="279"/>
      <c r="P5619" s="838"/>
      <c r="Q5619" s="838"/>
      <c r="R5619" s="838"/>
      <c r="S5619" s="838"/>
      <c r="U5619" s="371"/>
    </row>
    <row r="5620" spans="12:21" s="292" customFormat="1" x14ac:dyDescent="0.2">
      <c r="L5620" s="279"/>
      <c r="M5620" s="279"/>
      <c r="N5620" s="279"/>
      <c r="O5620" s="279"/>
      <c r="P5620" s="838"/>
      <c r="Q5620" s="838"/>
      <c r="R5620" s="838"/>
      <c r="S5620" s="838"/>
      <c r="U5620" s="371"/>
    </row>
    <row r="5621" spans="12:21" s="292" customFormat="1" x14ac:dyDescent="0.2">
      <c r="L5621" s="279"/>
      <c r="M5621" s="279"/>
      <c r="N5621" s="279"/>
      <c r="O5621" s="279"/>
      <c r="P5621" s="838"/>
      <c r="Q5621" s="838"/>
      <c r="R5621" s="838"/>
      <c r="S5621" s="838"/>
      <c r="U5621" s="371"/>
    </row>
    <row r="5622" spans="12:21" s="292" customFormat="1" x14ac:dyDescent="0.2">
      <c r="L5622" s="279"/>
      <c r="M5622" s="279"/>
      <c r="N5622" s="279"/>
      <c r="O5622" s="279"/>
      <c r="P5622" s="838"/>
      <c r="Q5622" s="838"/>
      <c r="R5622" s="838"/>
      <c r="S5622" s="838"/>
      <c r="U5622" s="371"/>
    </row>
    <row r="5623" spans="12:21" s="292" customFormat="1" x14ac:dyDescent="0.2">
      <c r="L5623" s="279"/>
      <c r="M5623" s="279"/>
      <c r="N5623" s="279"/>
      <c r="O5623" s="279"/>
      <c r="P5623" s="838"/>
      <c r="Q5623" s="838"/>
      <c r="R5623" s="838"/>
      <c r="S5623" s="838"/>
      <c r="U5623" s="371"/>
    </row>
    <row r="5624" spans="12:21" s="292" customFormat="1" x14ac:dyDescent="0.2">
      <c r="L5624" s="279"/>
      <c r="M5624" s="279"/>
      <c r="N5624" s="279"/>
      <c r="O5624" s="279"/>
      <c r="P5624" s="838"/>
      <c r="Q5624" s="838"/>
      <c r="R5624" s="838"/>
      <c r="S5624" s="838"/>
      <c r="U5624" s="371"/>
    </row>
    <row r="5625" spans="12:21" s="292" customFormat="1" x14ac:dyDescent="0.2">
      <c r="L5625" s="279"/>
      <c r="M5625" s="279"/>
      <c r="N5625" s="279"/>
      <c r="O5625" s="279"/>
      <c r="P5625" s="838"/>
      <c r="Q5625" s="838"/>
      <c r="R5625" s="838"/>
      <c r="S5625" s="838"/>
      <c r="U5625" s="371"/>
    </row>
    <row r="5626" spans="12:21" s="292" customFormat="1" x14ac:dyDescent="0.2">
      <c r="L5626" s="279"/>
      <c r="M5626" s="279"/>
      <c r="N5626" s="279"/>
      <c r="O5626" s="279"/>
      <c r="P5626" s="838"/>
      <c r="Q5626" s="838"/>
      <c r="R5626" s="838"/>
      <c r="S5626" s="838"/>
      <c r="U5626" s="371"/>
    </row>
    <row r="5627" spans="12:21" s="292" customFormat="1" x14ac:dyDescent="0.2">
      <c r="L5627" s="279"/>
      <c r="M5627" s="279"/>
      <c r="N5627" s="279"/>
      <c r="O5627" s="279"/>
      <c r="P5627" s="838"/>
      <c r="Q5627" s="838"/>
      <c r="R5627" s="838"/>
      <c r="S5627" s="838"/>
      <c r="U5627" s="371"/>
    </row>
    <row r="5628" spans="12:21" s="292" customFormat="1" x14ac:dyDescent="0.2">
      <c r="L5628" s="279"/>
      <c r="M5628" s="279"/>
      <c r="N5628" s="279"/>
      <c r="O5628" s="279"/>
      <c r="P5628" s="838"/>
      <c r="Q5628" s="838"/>
      <c r="R5628" s="838"/>
      <c r="S5628" s="838"/>
      <c r="U5628" s="371"/>
    </row>
    <row r="5629" spans="12:21" s="292" customFormat="1" x14ac:dyDescent="0.2">
      <c r="L5629" s="279"/>
      <c r="M5629" s="279"/>
      <c r="N5629" s="279"/>
      <c r="O5629" s="279"/>
      <c r="P5629" s="838"/>
      <c r="Q5629" s="838"/>
      <c r="R5629" s="838"/>
      <c r="S5629" s="838"/>
      <c r="U5629" s="371"/>
    </row>
    <row r="5630" spans="12:21" s="292" customFormat="1" x14ac:dyDescent="0.2">
      <c r="L5630" s="279"/>
      <c r="M5630" s="279"/>
      <c r="N5630" s="279"/>
      <c r="O5630" s="279"/>
      <c r="P5630" s="838"/>
      <c r="Q5630" s="838"/>
      <c r="R5630" s="838"/>
      <c r="S5630" s="838"/>
      <c r="U5630" s="371"/>
    </row>
    <row r="5631" spans="12:21" s="292" customFormat="1" x14ac:dyDescent="0.2">
      <c r="L5631" s="279"/>
      <c r="M5631" s="279"/>
      <c r="N5631" s="279"/>
      <c r="O5631" s="279"/>
      <c r="P5631" s="838"/>
      <c r="Q5631" s="838"/>
      <c r="R5631" s="838"/>
      <c r="S5631" s="838"/>
      <c r="U5631" s="371"/>
    </row>
    <row r="5632" spans="12:21" s="292" customFormat="1" x14ac:dyDescent="0.2">
      <c r="L5632" s="279"/>
      <c r="M5632" s="279"/>
      <c r="N5632" s="279"/>
      <c r="O5632" s="279"/>
      <c r="P5632" s="838"/>
      <c r="Q5632" s="838"/>
      <c r="R5632" s="838"/>
      <c r="S5632" s="838"/>
      <c r="U5632" s="371"/>
    </row>
    <row r="5633" spans="12:21" s="292" customFormat="1" x14ac:dyDescent="0.2">
      <c r="L5633" s="279"/>
      <c r="M5633" s="279"/>
      <c r="N5633" s="279"/>
      <c r="O5633" s="279"/>
      <c r="P5633" s="838"/>
      <c r="Q5633" s="838"/>
      <c r="R5633" s="838"/>
      <c r="S5633" s="838"/>
      <c r="U5633" s="371"/>
    </row>
    <row r="5634" spans="12:21" s="292" customFormat="1" x14ac:dyDescent="0.2">
      <c r="L5634" s="279"/>
      <c r="M5634" s="279"/>
      <c r="N5634" s="279"/>
      <c r="O5634" s="279"/>
      <c r="P5634" s="838"/>
      <c r="Q5634" s="838"/>
      <c r="R5634" s="838"/>
      <c r="S5634" s="838"/>
      <c r="U5634" s="371"/>
    </row>
    <row r="5635" spans="12:21" s="292" customFormat="1" x14ac:dyDescent="0.2">
      <c r="L5635" s="279"/>
      <c r="M5635" s="279"/>
      <c r="N5635" s="279"/>
      <c r="O5635" s="279"/>
      <c r="P5635" s="838"/>
      <c r="Q5635" s="838"/>
      <c r="R5635" s="838"/>
      <c r="S5635" s="838"/>
      <c r="U5635" s="371"/>
    </row>
    <row r="5636" spans="12:21" s="292" customFormat="1" x14ac:dyDescent="0.2">
      <c r="L5636" s="279"/>
      <c r="M5636" s="279"/>
      <c r="N5636" s="279"/>
      <c r="O5636" s="279"/>
      <c r="P5636" s="838"/>
      <c r="Q5636" s="838"/>
      <c r="R5636" s="838"/>
      <c r="S5636" s="838"/>
      <c r="U5636" s="371"/>
    </row>
    <row r="5637" spans="12:21" s="292" customFormat="1" x14ac:dyDescent="0.2">
      <c r="L5637" s="279"/>
      <c r="M5637" s="279"/>
      <c r="N5637" s="279"/>
      <c r="O5637" s="279"/>
      <c r="P5637" s="838"/>
      <c r="Q5637" s="838"/>
      <c r="R5637" s="838"/>
      <c r="S5637" s="838"/>
      <c r="U5637" s="371"/>
    </row>
    <row r="5638" spans="12:21" s="292" customFormat="1" x14ac:dyDescent="0.2">
      <c r="L5638" s="279"/>
      <c r="M5638" s="279"/>
      <c r="N5638" s="279"/>
      <c r="O5638" s="279"/>
      <c r="P5638" s="838"/>
      <c r="Q5638" s="838"/>
      <c r="R5638" s="838"/>
      <c r="S5638" s="838"/>
      <c r="U5638" s="371"/>
    </row>
    <row r="5639" spans="12:21" s="292" customFormat="1" x14ac:dyDescent="0.2">
      <c r="L5639" s="279"/>
      <c r="M5639" s="279"/>
      <c r="N5639" s="279"/>
      <c r="O5639" s="279"/>
      <c r="P5639" s="838"/>
      <c r="Q5639" s="838"/>
      <c r="R5639" s="838"/>
      <c r="S5639" s="838"/>
      <c r="U5639" s="371"/>
    </row>
    <row r="5640" spans="12:21" s="292" customFormat="1" x14ac:dyDescent="0.2">
      <c r="L5640" s="279"/>
      <c r="M5640" s="279"/>
      <c r="N5640" s="279"/>
      <c r="O5640" s="279"/>
      <c r="P5640" s="838"/>
      <c r="Q5640" s="838"/>
      <c r="R5640" s="838"/>
      <c r="S5640" s="838"/>
      <c r="U5640" s="371"/>
    </row>
    <row r="5641" spans="12:21" s="292" customFormat="1" x14ac:dyDescent="0.2">
      <c r="L5641" s="279"/>
      <c r="M5641" s="279"/>
      <c r="N5641" s="279"/>
      <c r="O5641" s="279"/>
      <c r="P5641" s="838"/>
      <c r="Q5641" s="838"/>
      <c r="R5641" s="838"/>
      <c r="S5641" s="838"/>
      <c r="U5641" s="371"/>
    </row>
    <row r="5642" spans="12:21" s="292" customFormat="1" x14ac:dyDescent="0.2">
      <c r="L5642" s="279"/>
      <c r="M5642" s="279"/>
      <c r="N5642" s="279"/>
      <c r="O5642" s="279"/>
      <c r="P5642" s="838"/>
      <c r="Q5642" s="838"/>
      <c r="R5642" s="838"/>
      <c r="S5642" s="838"/>
      <c r="U5642" s="371"/>
    </row>
    <row r="5643" spans="12:21" s="292" customFormat="1" x14ac:dyDescent="0.2">
      <c r="L5643" s="279"/>
      <c r="M5643" s="279"/>
      <c r="N5643" s="279"/>
      <c r="O5643" s="279"/>
      <c r="P5643" s="838"/>
      <c r="Q5643" s="838"/>
      <c r="R5643" s="838"/>
      <c r="S5643" s="838"/>
      <c r="U5643" s="371"/>
    </row>
    <row r="5644" spans="12:21" s="292" customFormat="1" x14ac:dyDescent="0.2">
      <c r="L5644" s="279"/>
      <c r="M5644" s="279"/>
      <c r="N5644" s="279"/>
      <c r="O5644" s="279"/>
      <c r="P5644" s="838"/>
      <c r="Q5644" s="838"/>
      <c r="R5644" s="838"/>
      <c r="S5644" s="838"/>
      <c r="U5644" s="371"/>
    </row>
    <row r="5645" spans="12:21" s="292" customFormat="1" x14ac:dyDescent="0.2">
      <c r="L5645" s="279"/>
      <c r="M5645" s="279"/>
      <c r="N5645" s="279"/>
      <c r="O5645" s="279"/>
      <c r="P5645" s="838"/>
      <c r="Q5645" s="838"/>
      <c r="R5645" s="838"/>
      <c r="S5645" s="838"/>
      <c r="U5645" s="371"/>
    </row>
    <row r="5646" spans="12:21" s="292" customFormat="1" x14ac:dyDescent="0.2">
      <c r="L5646" s="279"/>
      <c r="M5646" s="279"/>
      <c r="N5646" s="279"/>
      <c r="O5646" s="279"/>
      <c r="P5646" s="838"/>
      <c r="Q5646" s="838"/>
      <c r="R5646" s="838"/>
      <c r="S5646" s="838"/>
      <c r="U5646" s="371"/>
    </row>
    <row r="5647" spans="12:21" s="292" customFormat="1" x14ac:dyDescent="0.2">
      <c r="L5647" s="279"/>
      <c r="M5647" s="279"/>
      <c r="N5647" s="279"/>
      <c r="O5647" s="279"/>
      <c r="P5647" s="838"/>
      <c r="Q5647" s="838"/>
      <c r="R5647" s="838"/>
      <c r="S5647" s="838"/>
      <c r="U5647" s="371"/>
    </row>
    <row r="5648" spans="12:21" s="292" customFormat="1" x14ac:dyDescent="0.2">
      <c r="L5648" s="279"/>
      <c r="M5648" s="279"/>
      <c r="N5648" s="279"/>
      <c r="O5648" s="279"/>
      <c r="P5648" s="838"/>
      <c r="Q5648" s="838"/>
      <c r="R5648" s="838"/>
      <c r="S5648" s="838"/>
      <c r="U5648" s="371"/>
    </row>
    <row r="5649" spans="12:21" s="292" customFormat="1" x14ac:dyDescent="0.2">
      <c r="L5649" s="279"/>
      <c r="M5649" s="279"/>
      <c r="N5649" s="279"/>
      <c r="O5649" s="279"/>
      <c r="P5649" s="838"/>
      <c r="Q5649" s="838"/>
      <c r="R5649" s="838"/>
      <c r="S5649" s="838"/>
      <c r="U5649" s="371"/>
    </row>
    <row r="5650" spans="12:21" s="292" customFormat="1" x14ac:dyDescent="0.2">
      <c r="L5650" s="279"/>
      <c r="M5650" s="279"/>
      <c r="N5650" s="279"/>
      <c r="O5650" s="279"/>
      <c r="P5650" s="838"/>
      <c r="Q5650" s="838"/>
      <c r="R5650" s="838"/>
      <c r="S5650" s="838"/>
      <c r="U5650" s="371"/>
    </row>
    <row r="5651" spans="12:21" s="292" customFormat="1" x14ac:dyDescent="0.2">
      <c r="L5651" s="279"/>
      <c r="M5651" s="279"/>
      <c r="N5651" s="279"/>
      <c r="O5651" s="279"/>
      <c r="P5651" s="838"/>
      <c r="Q5651" s="838"/>
      <c r="R5651" s="838"/>
      <c r="S5651" s="838"/>
      <c r="U5651" s="371"/>
    </row>
    <row r="5652" spans="12:21" s="292" customFormat="1" x14ac:dyDescent="0.2">
      <c r="L5652" s="279"/>
      <c r="M5652" s="279"/>
      <c r="N5652" s="279"/>
      <c r="O5652" s="279"/>
      <c r="P5652" s="838"/>
      <c r="Q5652" s="838"/>
      <c r="R5652" s="838"/>
      <c r="S5652" s="838"/>
      <c r="U5652" s="371"/>
    </row>
    <row r="5653" spans="12:21" s="292" customFormat="1" x14ac:dyDescent="0.2">
      <c r="L5653" s="279"/>
      <c r="M5653" s="279"/>
      <c r="N5653" s="279"/>
      <c r="O5653" s="279"/>
      <c r="P5653" s="838"/>
      <c r="Q5653" s="838"/>
      <c r="R5653" s="838"/>
      <c r="S5653" s="838"/>
      <c r="U5653" s="371"/>
    </row>
    <row r="5654" spans="12:21" s="292" customFormat="1" x14ac:dyDescent="0.2">
      <c r="L5654" s="279"/>
      <c r="M5654" s="279"/>
      <c r="N5654" s="279"/>
      <c r="O5654" s="279"/>
      <c r="P5654" s="838"/>
      <c r="Q5654" s="838"/>
      <c r="R5654" s="838"/>
      <c r="S5654" s="838"/>
      <c r="U5654" s="371"/>
    </row>
    <row r="5655" spans="12:21" s="292" customFormat="1" x14ac:dyDescent="0.2">
      <c r="L5655" s="279"/>
      <c r="M5655" s="279"/>
      <c r="N5655" s="279"/>
      <c r="O5655" s="279"/>
      <c r="P5655" s="838"/>
      <c r="Q5655" s="838"/>
      <c r="R5655" s="838"/>
      <c r="S5655" s="838"/>
      <c r="U5655" s="371"/>
    </row>
    <row r="5656" spans="12:21" s="292" customFormat="1" x14ac:dyDescent="0.2">
      <c r="L5656" s="279"/>
      <c r="M5656" s="279"/>
      <c r="N5656" s="279"/>
      <c r="O5656" s="279"/>
      <c r="P5656" s="838"/>
      <c r="Q5656" s="838"/>
      <c r="R5656" s="838"/>
      <c r="S5656" s="838"/>
      <c r="U5656" s="371"/>
    </row>
    <row r="5657" spans="12:21" s="292" customFormat="1" x14ac:dyDescent="0.2">
      <c r="L5657" s="279"/>
      <c r="M5657" s="279"/>
      <c r="N5657" s="279"/>
      <c r="O5657" s="279"/>
      <c r="P5657" s="838"/>
      <c r="Q5657" s="838"/>
      <c r="R5657" s="838"/>
      <c r="S5657" s="838"/>
      <c r="U5657" s="371"/>
    </row>
    <row r="5658" spans="12:21" s="292" customFormat="1" x14ac:dyDescent="0.2">
      <c r="L5658" s="279"/>
      <c r="M5658" s="279"/>
      <c r="N5658" s="279"/>
      <c r="O5658" s="279"/>
      <c r="P5658" s="838"/>
      <c r="Q5658" s="838"/>
      <c r="R5658" s="838"/>
      <c r="S5658" s="838"/>
      <c r="U5658" s="371"/>
    </row>
    <row r="5659" spans="12:21" s="292" customFormat="1" x14ac:dyDescent="0.2">
      <c r="L5659" s="279"/>
      <c r="M5659" s="279"/>
      <c r="N5659" s="279"/>
      <c r="O5659" s="279"/>
      <c r="P5659" s="838"/>
      <c r="Q5659" s="838"/>
      <c r="R5659" s="838"/>
      <c r="S5659" s="838"/>
      <c r="U5659" s="371"/>
    </row>
    <row r="5660" spans="12:21" s="292" customFormat="1" x14ac:dyDescent="0.2">
      <c r="L5660" s="279"/>
      <c r="M5660" s="279"/>
      <c r="N5660" s="279"/>
      <c r="O5660" s="279"/>
      <c r="P5660" s="838"/>
      <c r="Q5660" s="838"/>
      <c r="R5660" s="838"/>
      <c r="S5660" s="838"/>
      <c r="U5660" s="371"/>
    </row>
    <row r="5661" spans="12:21" s="292" customFormat="1" x14ac:dyDescent="0.2">
      <c r="L5661" s="279"/>
      <c r="M5661" s="279"/>
      <c r="N5661" s="279"/>
      <c r="O5661" s="279"/>
      <c r="P5661" s="838"/>
      <c r="Q5661" s="838"/>
      <c r="R5661" s="838"/>
      <c r="S5661" s="838"/>
      <c r="U5661" s="371"/>
    </row>
    <row r="5662" spans="12:21" s="292" customFormat="1" x14ac:dyDescent="0.2">
      <c r="L5662" s="279"/>
      <c r="M5662" s="279"/>
      <c r="N5662" s="279"/>
      <c r="O5662" s="279"/>
      <c r="P5662" s="838"/>
      <c r="Q5662" s="838"/>
      <c r="R5662" s="838"/>
      <c r="S5662" s="838"/>
      <c r="U5662" s="371"/>
    </row>
    <row r="5663" spans="12:21" s="292" customFormat="1" x14ac:dyDescent="0.2">
      <c r="L5663" s="279"/>
      <c r="M5663" s="279"/>
      <c r="N5663" s="279"/>
      <c r="O5663" s="279"/>
      <c r="P5663" s="838"/>
      <c r="Q5663" s="838"/>
      <c r="R5663" s="838"/>
      <c r="S5663" s="838"/>
      <c r="U5663" s="371"/>
    </row>
    <row r="5664" spans="12:21" s="292" customFormat="1" x14ac:dyDescent="0.2">
      <c r="L5664" s="279"/>
      <c r="M5664" s="279"/>
      <c r="N5664" s="279"/>
      <c r="O5664" s="279"/>
      <c r="P5664" s="838"/>
      <c r="Q5664" s="838"/>
      <c r="R5664" s="838"/>
      <c r="S5664" s="838"/>
      <c r="U5664" s="371"/>
    </row>
    <row r="5665" spans="12:21" s="292" customFormat="1" x14ac:dyDescent="0.2">
      <c r="L5665" s="279"/>
      <c r="M5665" s="279"/>
      <c r="N5665" s="279"/>
      <c r="O5665" s="279"/>
      <c r="P5665" s="838"/>
      <c r="Q5665" s="838"/>
      <c r="R5665" s="838"/>
      <c r="S5665" s="838"/>
      <c r="U5665" s="371"/>
    </row>
    <row r="5666" spans="12:21" s="292" customFormat="1" x14ac:dyDescent="0.2">
      <c r="L5666" s="279"/>
      <c r="M5666" s="279"/>
      <c r="N5666" s="279"/>
      <c r="O5666" s="279"/>
      <c r="P5666" s="838"/>
      <c r="Q5666" s="838"/>
      <c r="R5666" s="838"/>
      <c r="S5666" s="838"/>
      <c r="U5666" s="371"/>
    </row>
    <row r="5667" spans="12:21" s="292" customFormat="1" x14ac:dyDescent="0.2">
      <c r="L5667" s="279"/>
      <c r="M5667" s="279"/>
      <c r="N5667" s="279"/>
      <c r="O5667" s="279"/>
      <c r="P5667" s="838"/>
      <c r="Q5667" s="838"/>
      <c r="R5667" s="838"/>
      <c r="S5667" s="838"/>
      <c r="U5667" s="371"/>
    </row>
    <row r="5668" spans="12:21" s="292" customFormat="1" x14ac:dyDescent="0.2">
      <c r="L5668" s="279"/>
      <c r="M5668" s="279"/>
      <c r="N5668" s="279"/>
      <c r="O5668" s="279"/>
      <c r="P5668" s="838"/>
      <c r="Q5668" s="838"/>
      <c r="R5668" s="838"/>
      <c r="S5668" s="838"/>
      <c r="U5668" s="371"/>
    </row>
    <row r="5669" spans="12:21" s="292" customFormat="1" x14ac:dyDescent="0.2">
      <c r="L5669" s="279"/>
      <c r="M5669" s="279"/>
      <c r="N5669" s="279"/>
      <c r="O5669" s="279"/>
      <c r="P5669" s="838"/>
      <c r="Q5669" s="838"/>
      <c r="R5669" s="838"/>
      <c r="S5669" s="838"/>
      <c r="U5669" s="371"/>
    </row>
    <row r="5670" spans="12:21" s="292" customFormat="1" x14ac:dyDescent="0.2">
      <c r="L5670" s="279"/>
      <c r="M5670" s="279"/>
      <c r="N5670" s="279"/>
      <c r="O5670" s="279"/>
      <c r="P5670" s="838"/>
      <c r="Q5670" s="838"/>
      <c r="R5670" s="838"/>
      <c r="S5670" s="838"/>
      <c r="U5670" s="371"/>
    </row>
    <row r="5671" spans="12:21" s="292" customFormat="1" x14ac:dyDescent="0.2">
      <c r="L5671" s="279"/>
      <c r="M5671" s="279"/>
      <c r="N5671" s="279"/>
      <c r="O5671" s="279"/>
      <c r="P5671" s="838"/>
      <c r="Q5671" s="838"/>
      <c r="R5671" s="838"/>
      <c r="S5671" s="838"/>
      <c r="U5671" s="371"/>
    </row>
    <row r="5672" spans="12:21" s="292" customFormat="1" x14ac:dyDescent="0.2">
      <c r="L5672" s="279"/>
      <c r="M5672" s="279"/>
      <c r="N5672" s="279"/>
      <c r="O5672" s="279"/>
      <c r="P5672" s="838"/>
      <c r="Q5672" s="838"/>
      <c r="R5672" s="838"/>
      <c r="S5672" s="838"/>
      <c r="U5672" s="371"/>
    </row>
    <row r="5673" spans="12:21" s="292" customFormat="1" x14ac:dyDescent="0.2">
      <c r="L5673" s="279"/>
      <c r="M5673" s="279"/>
      <c r="N5673" s="279"/>
      <c r="O5673" s="279"/>
      <c r="P5673" s="838"/>
      <c r="Q5673" s="838"/>
      <c r="R5673" s="838"/>
      <c r="S5673" s="838"/>
      <c r="U5673" s="371"/>
    </row>
    <row r="5674" spans="12:21" s="292" customFormat="1" x14ac:dyDescent="0.2">
      <c r="L5674" s="279"/>
      <c r="M5674" s="279"/>
      <c r="N5674" s="279"/>
      <c r="O5674" s="279"/>
      <c r="P5674" s="838"/>
      <c r="Q5674" s="838"/>
      <c r="R5674" s="838"/>
      <c r="S5674" s="838"/>
      <c r="U5674" s="371"/>
    </row>
    <row r="5675" spans="12:21" s="292" customFormat="1" x14ac:dyDescent="0.2">
      <c r="L5675" s="279"/>
      <c r="M5675" s="279"/>
      <c r="N5675" s="279"/>
      <c r="O5675" s="279"/>
      <c r="P5675" s="838"/>
      <c r="Q5675" s="838"/>
      <c r="R5675" s="838"/>
      <c r="S5675" s="838"/>
      <c r="U5675" s="371"/>
    </row>
    <row r="5676" spans="12:21" s="292" customFormat="1" x14ac:dyDescent="0.2">
      <c r="L5676" s="279"/>
      <c r="M5676" s="279"/>
      <c r="N5676" s="279"/>
      <c r="O5676" s="279"/>
      <c r="P5676" s="838"/>
      <c r="Q5676" s="838"/>
      <c r="R5676" s="838"/>
      <c r="S5676" s="838"/>
      <c r="U5676" s="371"/>
    </row>
    <row r="5677" spans="12:21" s="292" customFormat="1" x14ac:dyDescent="0.2">
      <c r="L5677" s="279"/>
      <c r="M5677" s="279"/>
      <c r="N5677" s="279"/>
      <c r="O5677" s="279"/>
      <c r="P5677" s="838"/>
      <c r="Q5677" s="838"/>
      <c r="R5677" s="838"/>
      <c r="S5677" s="838"/>
      <c r="U5677" s="371"/>
    </row>
    <row r="5678" spans="12:21" s="292" customFormat="1" x14ac:dyDescent="0.2">
      <c r="L5678" s="279"/>
      <c r="M5678" s="279"/>
      <c r="N5678" s="279"/>
      <c r="O5678" s="279"/>
      <c r="P5678" s="838"/>
      <c r="Q5678" s="838"/>
      <c r="R5678" s="838"/>
      <c r="S5678" s="838"/>
      <c r="U5678" s="371"/>
    </row>
    <row r="5679" spans="12:21" s="292" customFormat="1" x14ac:dyDescent="0.2">
      <c r="L5679" s="279"/>
      <c r="M5679" s="279"/>
      <c r="N5679" s="279"/>
      <c r="O5679" s="279"/>
      <c r="P5679" s="838"/>
      <c r="Q5679" s="838"/>
      <c r="R5679" s="838"/>
      <c r="S5679" s="838"/>
      <c r="U5679" s="371"/>
    </row>
    <row r="5680" spans="12:21" s="292" customFormat="1" x14ac:dyDescent="0.2">
      <c r="L5680" s="279"/>
      <c r="M5680" s="279"/>
      <c r="N5680" s="279"/>
      <c r="O5680" s="279"/>
      <c r="P5680" s="838"/>
      <c r="Q5680" s="838"/>
      <c r="R5680" s="838"/>
      <c r="S5680" s="838"/>
      <c r="U5680" s="371"/>
    </row>
    <row r="5681" spans="12:21" s="292" customFormat="1" x14ac:dyDescent="0.2">
      <c r="L5681" s="279"/>
      <c r="M5681" s="279"/>
      <c r="N5681" s="279"/>
      <c r="O5681" s="279"/>
      <c r="P5681" s="838"/>
      <c r="Q5681" s="838"/>
      <c r="R5681" s="838"/>
      <c r="S5681" s="838"/>
      <c r="U5681" s="371"/>
    </row>
    <row r="5682" spans="12:21" s="292" customFormat="1" x14ac:dyDescent="0.2">
      <c r="L5682" s="279"/>
      <c r="M5682" s="279"/>
      <c r="N5682" s="279"/>
      <c r="O5682" s="279"/>
      <c r="P5682" s="838"/>
      <c r="Q5682" s="838"/>
      <c r="R5682" s="838"/>
      <c r="S5682" s="838"/>
      <c r="U5682" s="371"/>
    </row>
    <row r="5683" spans="12:21" s="292" customFormat="1" x14ac:dyDescent="0.2">
      <c r="L5683" s="279"/>
      <c r="M5683" s="279"/>
      <c r="N5683" s="279"/>
      <c r="O5683" s="279"/>
      <c r="P5683" s="838"/>
      <c r="Q5683" s="838"/>
      <c r="R5683" s="838"/>
      <c r="S5683" s="838"/>
      <c r="U5683" s="371"/>
    </row>
    <row r="5684" spans="12:21" s="292" customFormat="1" x14ac:dyDescent="0.2">
      <c r="L5684" s="279"/>
      <c r="M5684" s="279"/>
      <c r="N5684" s="279"/>
      <c r="O5684" s="279"/>
      <c r="P5684" s="838"/>
      <c r="Q5684" s="838"/>
      <c r="R5684" s="838"/>
      <c r="S5684" s="838"/>
      <c r="U5684" s="371"/>
    </row>
    <row r="5685" spans="12:21" s="292" customFormat="1" x14ac:dyDescent="0.2">
      <c r="L5685" s="279"/>
      <c r="M5685" s="279"/>
      <c r="N5685" s="279"/>
      <c r="O5685" s="279"/>
      <c r="P5685" s="838"/>
      <c r="Q5685" s="838"/>
      <c r="R5685" s="838"/>
      <c r="S5685" s="838"/>
      <c r="U5685" s="371"/>
    </row>
    <row r="5686" spans="12:21" s="292" customFormat="1" x14ac:dyDescent="0.2">
      <c r="L5686" s="279"/>
      <c r="M5686" s="279"/>
      <c r="N5686" s="279"/>
      <c r="O5686" s="279"/>
      <c r="P5686" s="838"/>
      <c r="Q5686" s="838"/>
      <c r="R5686" s="838"/>
      <c r="S5686" s="838"/>
      <c r="U5686" s="371"/>
    </row>
    <row r="5687" spans="12:21" s="292" customFormat="1" x14ac:dyDescent="0.2">
      <c r="L5687" s="279"/>
      <c r="M5687" s="279"/>
      <c r="N5687" s="279"/>
      <c r="O5687" s="279"/>
      <c r="P5687" s="838"/>
      <c r="Q5687" s="838"/>
      <c r="R5687" s="838"/>
      <c r="S5687" s="838"/>
      <c r="U5687" s="371"/>
    </row>
    <row r="5688" spans="12:21" s="292" customFormat="1" x14ac:dyDescent="0.2">
      <c r="L5688" s="279"/>
      <c r="M5688" s="279"/>
      <c r="N5688" s="279"/>
      <c r="O5688" s="279"/>
      <c r="P5688" s="838"/>
      <c r="Q5688" s="838"/>
      <c r="R5688" s="838"/>
      <c r="S5688" s="838"/>
      <c r="U5688" s="371"/>
    </row>
    <row r="5689" spans="12:21" s="292" customFormat="1" x14ac:dyDescent="0.2">
      <c r="L5689" s="279"/>
      <c r="M5689" s="279"/>
      <c r="N5689" s="279"/>
      <c r="O5689" s="279"/>
      <c r="P5689" s="838"/>
      <c r="Q5689" s="838"/>
      <c r="R5689" s="838"/>
      <c r="S5689" s="838"/>
      <c r="U5689" s="371"/>
    </row>
    <row r="5690" spans="12:21" s="292" customFormat="1" x14ac:dyDescent="0.2">
      <c r="L5690" s="279"/>
      <c r="M5690" s="279"/>
      <c r="N5690" s="279"/>
      <c r="O5690" s="279"/>
      <c r="P5690" s="838"/>
      <c r="Q5690" s="838"/>
      <c r="R5690" s="838"/>
      <c r="S5690" s="838"/>
      <c r="U5690" s="371"/>
    </row>
    <row r="5691" spans="12:21" s="292" customFormat="1" x14ac:dyDescent="0.2">
      <c r="L5691" s="279"/>
      <c r="M5691" s="279"/>
      <c r="N5691" s="279"/>
      <c r="O5691" s="279"/>
      <c r="P5691" s="838"/>
      <c r="Q5691" s="838"/>
      <c r="R5691" s="838"/>
      <c r="S5691" s="838"/>
      <c r="U5691" s="371"/>
    </row>
    <row r="5692" spans="12:21" s="292" customFormat="1" x14ac:dyDescent="0.2">
      <c r="L5692" s="279"/>
      <c r="M5692" s="279"/>
      <c r="N5692" s="279"/>
      <c r="O5692" s="279"/>
      <c r="P5692" s="838"/>
      <c r="Q5692" s="838"/>
      <c r="R5692" s="838"/>
      <c r="S5692" s="838"/>
      <c r="U5692" s="371"/>
    </row>
    <row r="5693" spans="12:21" s="292" customFormat="1" x14ac:dyDescent="0.2">
      <c r="L5693" s="279"/>
      <c r="M5693" s="279"/>
      <c r="N5693" s="279"/>
      <c r="O5693" s="279"/>
      <c r="P5693" s="838"/>
      <c r="Q5693" s="838"/>
      <c r="R5693" s="838"/>
      <c r="S5693" s="838"/>
      <c r="U5693" s="371"/>
    </row>
    <row r="5694" spans="12:21" s="292" customFormat="1" x14ac:dyDescent="0.2">
      <c r="L5694" s="279"/>
      <c r="M5694" s="279"/>
      <c r="N5694" s="279"/>
      <c r="O5694" s="279"/>
      <c r="P5694" s="838"/>
      <c r="Q5694" s="838"/>
      <c r="R5694" s="838"/>
      <c r="S5694" s="838"/>
      <c r="U5694" s="371"/>
    </row>
    <row r="5695" spans="12:21" s="292" customFormat="1" x14ac:dyDescent="0.2">
      <c r="L5695" s="279"/>
      <c r="M5695" s="279"/>
      <c r="N5695" s="279"/>
      <c r="O5695" s="279"/>
      <c r="P5695" s="838"/>
      <c r="Q5695" s="838"/>
      <c r="R5695" s="838"/>
      <c r="S5695" s="838"/>
      <c r="U5695" s="371"/>
    </row>
    <row r="5696" spans="12:21" s="292" customFormat="1" x14ac:dyDescent="0.2">
      <c r="L5696" s="279"/>
      <c r="M5696" s="279"/>
      <c r="N5696" s="279"/>
      <c r="O5696" s="279"/>
      <c r="P5696" s="838"/>
      <c r="Q5696" s="838"/>
      <c r="R5696" s="838"/>
      <c r="S5696" s="838"/>
      <c r="U5696" s="371"/>
    </row>
    <row r="5697" spans="12:21" s="292" customFormat="1" x14ac:dyDescent="0.2">
      <c r="L5697" s="279"/>
      <c r="M5697" s="279"/>
      <c r="N5697" s="279"/>
      <c r="O5697" s="279"/>
      <c r="P5697" s="838"/>
      <c r="Q5697" s="838"/>
      <c r="R5697" s="838"/>
      <c r="S5697" s="838"/>
      <c r="U5697" s="371"/>
    </row>
    <row r="5698" spans="12:21" s="292" customFormat="1" x14ac:dyDescent="0.2">
      <c r="L5698" s="279"/>
      <c r="M5698" s="279"/>
      <c r="N5698" s="279"/>
      <c r="O5698" s="279"/>
      <c r="P5698" s="838"/>
      <c r="Q5698" s="838"/>
      <c r="R5698" s="838"/>
      <c r="S5698" s="838"/>
      <c r="U5698" s="371"/>
    </row>
    <row r="5699" spans="12:21" s="292" customFormat="1" x14ac:dyDescent="0.2">
      <c r="L5699" s="279"/>
      <c r="M5699" s="279"/>
      <c r="N5699" s="279"/>
      <c r="O5699" s="279"/>
      <c r="P5699" s="838"/>
      <c r="Q5699" s="838"/>
      <c r="R5699" s="838"/>
      <c r="S5699" s="838"/>
      <c r="U5699" s="371"/>
    </row>
    <row r="5700" spans="12:21" s="292" customFormat="1" x14ac:dyDescent="0.2">
      <c r="L5700" s="279"/>
      <c r="M5700" s="279"/>
      <c r="N5700" s="279"/>
      <c r="O5700" s="279"/>
      <c r="P5700" s="838"/>
      <c r="Q5700" s="838"/>
      <c r="R5700" s="838"/>
      <c r="S5700" s="838"/>
      <c r="U5700" s="371"/>
    </row>
    <row r="5701" spans="12:21" s="292" customFormat="1" x14ac:dyDescent="0.2">
      <c r="L5701" s="279"/>
      <c r="M5701" s="279"/>
      <c r="N5701" s="279"/>
      <c r="O5701" s="279"/>
      <c r="P5701" s="838"/>
      <c r="Q5701" s="838"/>
      <c r="R5701" s="838"/>
      <c r="S5701" s="838"/>
      <c r="U5701" s="371"/>
    </row>
    <row r="5702" spans="12:21" s="292" customFormat="1" x14ac:dyDescent="0.2">
      <c r="L5702" s="279"/>
      <c r="M5702" s="279"/>
      <c r="N5702" s="279"/>
      <c r="O5702" s="279"/>
      <c r="P5702" s="838"/>
      <c r="Q5702" s="838"/>
      <c r="R5702" s="838"/>
      <c r="S5702" s="838"/>
      <c r="U5702" s="371"/>
    </row>
    <row r="5703" spans="12:21" s="292" customFormat="1" x14ac:dyDescent="0.2">
      <c r="L5703" s="279"/>
      <c r="M5703" s="279"/>
      <c r="N5703" s="279"/>
      <c r="O5703" s="279"/>
      <c r="P5703" s="838"/>
      <c r="Q5703" s="838"/>
      <c r="R5703" s="838"/>
      <c r="S5703" s="838"/>
      <c r="U5703" s="371"/>
    </row>
    <row r="5704" spans="12:21" s="292" customFormat="1" x14ac:dyDescent="0.2">
      <c r="L5704" s="279"/>
      <c r="M5704" s="279"/>
      <c r="N5704" s="279"/>
      <c r="O5704" s="279"/>
      <c r="P5704" s="838"/>
      <c r="Q5704" s="838"/>
      <c r="R5704" s="838"/>
      <c r="S5704" s="838"/>
      <c r="U5704" s="371"/>
    </row>
    <row r="5705" spans="12:21" s="292" customFormat="1" x14ac:dyDescent="0.2">
      <c r="L5705" s="279"/>
      <c r="M5705" s="279"/>
      <c r="N5705" s="279"/>
      <c r="O5705" s="279"/>
      <c r="P5705" s="838"/>
      <c r="Q5705" s="838"/>
      <c r="R5705" s="838"/>
      <c r="S5705" s="838"/>
      <c r="U5705" s="371"/>
    </row>
    <row r="5706" spans="12:21" s="292" customFormat="1" x14ac:dyDescent="0.2">
      <c r="L5706" s="279"/>
      <c r="M5706" s="279"/>
      <c r="N5706" s="279"/>
      <c r="O5706" s="279"/>
      <c r="P5706" s="838"/>
      <c r="Q5706" s="838"/>
      <c r="R5706" s="838"/>
      <c r="S5706" s="838"/>
      <c r="U5706" s="371"/>
    </row>
    <row r="5707" spans="12:21" s="292" customFormat="1" x14ac:dyDescent="0.2">
      <c r="L5707" s="279"/>
      <c r="M5707" s="279"/>
      <c r="N5707" s="279"/>
      <c r="O5707" s="279"/>
      <c r="P5707" s="838"/>
      <c r="Q5707" s="838"/>
      <c r="R5707" s="838"/>
      <c r="S5707" s="838"/>
      <c r="U5707" s="371"/>
    </row>
    <row r="5708" spans="12:21" s="292" customFormat="1" x14ac:dyDescent="0.2">
      <c r="L5708" s="279"/>
      <c r="M5708" s="279"/>
      <c r="N5708" s="279"/>
      <c r="O5708" s="279"/>
      <c r="P5708" s="838"/>
      <c r="Q5708" s="838"/>
      <c r="R5708" s="838"/>
      <c r="S5708" s="838"/>
      <c r="U5708" s="371"/>
    </row>
    <row r="5709" spans="12:21" s="292" customFormat="1" x14ac:dyDescent="0.2">
      <c r="L5709" s="279"/>
      <c r="M5709" s="279"/>
      <c r="N5709" s="279"/>
      <c r="O5709" s="279"/>
      <c r="P5709" s="838"/>
      <c r="Q5709" s="838"/>
      <c r="R5709" s="838"/>
      <c r="S5709" s="838"/>
      <c r="U5709" s="371"/>
    </row>
    <row r="5710" spans="12:21" s="292" customFormat="1" x14ac:dyDescent="0.2">
      <c r="L5710" s="279"/>
      <c r="M5710" s="279"/>
      <c r="N5710" s="279"/>
      <c r="O5710" s="279"/>
      <c r="P5710" s="838"/>
      <c r="Q5710" s="838"/>
      <c r="R5710" s="838"/>
      <c r="S5710" s="838"/>
      <c r="U5710" s="371"/>
    </row>
    <row r="5711" spans="12:21" s="292" customFormat="1" x14ac:dyDescent="0.2">
      <c r="L5711" s="279"/>
      <c r="M5711" s="279"/>
      <c r="N5711" s="279"/>
      <c r="O5711" s="279"/>
      <c r="P5711" s="838"/>
      <c r="Q5711" s="838"/>
      <c r="R5711" s="838"/>
      <c r="S5711" s="838"/>
      <c r="U5711" s="371"/>
    </row>
    <row r="5712" spans="12:21" s="292" customFormat="1" x14ac:dyDescent="0.2">
      <c r="L5712" s="279"/>
      <c r="M5712" s="279"/>
      <c r="N5712" s="279"/>
      <c r="O5712" s="279"/>
      <c r="P5712" s="838"/>
      <c r="Q5712" s="838"/>
      <c r="R5712" s="838"/>
      <c r="S5712" s="838"/>
      <c r="U5712" s="371"/>
    </row>
    <row r="5713" spans="12:21" s="292" customFormat="1" x14ac:dyDescent="0.2">
      <c r="L5713" s="279"/>
      <c r="M5713" s="279"/>
      <c r="N5713" s="279"/>
      <c r="O5713" s="279"/>
      <c r="P5713" s="838"/>
      <c r="Q5713" s="838"/>
      <c r="R5713" s="838"/>
      <c r="S5713" s="838"/>
      <c r="U5713" s="371"/>
    </row>
    <row r="5714" spans="12:21" s="292" customFormat="1" x14ac:dyDescent="0.2">
      <c r="L5714" s="279"/>
      <c r="M5714" s="279"/>
      <c r="N5714" s="279"/>
      <c r="O5714" s="279"/>
      <c r="P5714" s="838"/>
      <c r="Q5714" s="838"/>
      <c r="R5714" s="838"/>
      <c r="S5714" s="838"/>
      <c r="U5714" s="371"/>
    </row>
    <row r="5715" spans="12:21" s="292" customFormat="1" x14ac:dyDescent="0.2">
      <c r="L5715" s="279"/>
      <c r="M5715" s="279"/>
      <c r="N5715" s="279"/>
      <c r="O5715" s="279"/>
      <c r="P5715" s="838"/>
      <c r="Q5715" s="838"/>
      <c r="R5715" s="838"/>
      <c r="S5715" s="838"/>
      <c r="U5715" s="371"/>
    </row>
    <row r="5716" spans="12:21" s="292" customFormat="1" x14ac:dyDescent="0.2">
      <c r="L5716" s="279"/>
      <c r="M5716" s="279"/>
      <c r="N5716" s="279"/>
      <c r="O5716" s="279"/>
      <c r="P5716" s="838"/>
      <c r="Q5716" s="838"/>
      <c r="R5716" s="838"/>
      <c r="S5716" s="838"/>
      <c r="U5716" s="371"/>
    </row>
    <row r="5717" spans="12:21" s="292" customFormat="1" x14ac:dyDescent="0.2">
      <c r="L5717" s="279"/>
      <c r="M5717" s="279"/>
      <c r="N5717" s="279"/>
      <c r="O5717" s="279"/>
      <c r="P5717" s="838"/>
      <c r="Q5717" s="838"/>
      <c r="R5717" s="838"/>
      <c r="S5717" s="838"/>
      <c r="U5717" s="371"/>
    </row>
    <row r="5718" spans="12:21" s="292" customFormat="1" x14ac:dyDescent="0.2">
      <c r="L5718" s="279"/>
      <c r="M5718" s="279"/>
      <c r="N5718" s="279"/>
      <c r="O5718" s="279"/>
      <c r="P5718" s="838"/>
      <c r="Q5718" s="838"/>
      <c r="R5718" s="838"/>
      <c r="S5718" s="838"/>
      <c r="U5718" s="371"/>
    </row>
    <row r="5719" spans="12:21" s="292" customFormat="1" x14ac:dyDescent="0.2">
      <c r="L5719" s="279"/>
      <c r="M5719" s="279"/>
      <c r="N5719" s="279"/>
      <c r="O5719" s="279"/>
      <c r="P5719" s="838"/>
      <c r="Q5719" s="838"/>
      <c r="R5719" s="838"/>
      <c r="S5719" s="838"/>
      <c r="U5719" s="371"/>
    </row>
    <row r="5720" spans="12:21" s="292" customFormat="1" x14ac:dyDescent="0.2">
      <c r="L5720" s="279"/>
      <c r="M5720" s="279"/>
      <c r="N5720" s="279"/>
      <c r="O5720" s="279"/>
      <c r="P5720" s="838"/>
      <c r="Q5720" s="838"/>
      <c r="R5720" s="838"/>
      <c r="S5720" s="838"/>
      <c r="U5720" s="371"/>
    </row>
    <row r="5721" spans="12:21" s="292" customFormat="1" x14ac:dyDescent="0.2">
      <c r="L5721" s="279"/>
      <c r="M5721" s="279"/>
      <c r="N5721" s="279"/>
      <c r="O5721" s="279"/>
      <c r="P5721" s="838"/>
      <c r="Q5721" s="838"/>
      <c r="R5721" s="838"/>
      <c r="S5721" s="838"/>
      <c r="U5721" s="371"/>
    </row>
    <row r="5722" spans="12:21" s="292" customFormat="1" x14ac:dyDescent="0.2">
      <c r="L5722" s="279"/>
      <c r="M5722" s="279"/>
      <c r="N5722" s="279"/>
      <c r="O5722" s="279"/>
      <c r="P5722" s="838"/>
      <c r="Q5722" s="838"/>
      <c r="R5722" s="838"/>
      <c r="S5722" s="838"/>
      <c r="U5722" s="371"/>
    </row>
    <row r="5723" spans="12:21" s="292" customFormat="1" x14ac:dyDescent="0.2">
      <c r="L5723" s="279"/>
      <c r="M5723" s="279"/>
      <c r="N5723" s="279"/>
      <c r="O5723" s="279"/>
      <c r="P5723" s="838"/>
      <c r="Q5723" s="838"/>
      <c r="R5723" s="838"/>
      <c r="S5723" s="838"/>
      <c r="U5723" s="371"/>
    </row>
    <row r="5724" spans="12:21" s="292" customFormat="1" x14ac:dyDescent="0.2">
      <c r="L5724" s="279"/>
      <c r="M5724" s="279"/>
      <c r="N5724" s="279"/>
      <c r="O5724" s="279"/>
      <c r="P5724" s="838"/>
      <c r="Q5724" s="838"/>
      <c r="R5724" s="838"/>
      <c r="S5724" s="838"/>
      <c r="U5724" s="371"/>
    </row>
    <row r="5725" spans="12:21" s="292" customFormat="1" x14ac:dyDescent="0.2">
      <c r="L5725" s="279"/>
      <c r="M5725" s="279"/>
      <c r="N5725" s="279"/>
      <c r="O5725" s="279"/>
      <c r="P5725" s="838"/>
      <c r="Q5725" s="838"/>
      <c r="R5725" s="838"/>
      <c r="S5725" s="838"/>
      <c r="U5725" s="371"/>
    </row>
    <row r="5726" spans="12:21" s="292" customFormat="1" x14ac:dyDescent="0.2">
      <c r="L5726" s="279"/>
      <c r="M5726" s="279"/>
      <c r="N5726" s="279"/>
      <c r="O5726" s="279"/>
      <c r="P5726" s="838"/>
      <c r="Q5726" s="838"/>
      <c r="R5726" s="838"/>
      <c r="S5726" s="838"/>
      <c r="U5726" s="371"/>
    </row>
    <row r="5727" spans="12:21" s="292" customFormat="1" x14ac:dyDescent="0.2">
      <c r="L5727" s="279"/>
      <c r="M5727" s="279"/>
      <c r="N5727" s="279"/>
      <c r="O5727" s="279"/>
      <c r="P5727" s="838"/>
      <c r="Q5727" s="838"/>
      <c r="R5727" s="838"/>
      <c r="S5727" s="838"/>
      <c r="U5727" s="371"/>
    </row>
    <row r="5728" spans="12:21" s="292" customFormat="1" x14ac:dyDescent="0.2">
      <c r="L5728" s="279"/>
      <c r="M5728" s="279"/>
      <c r="N5728" s="279"/>
      <c r="O5728" s="279"/>
      <c r="P5728" s="838"/>
      <c r="Q5728" s="838"/>
      <c r="R5728" s="838"/>
      <c r="S5728" s="838"/>
      <c r="U5728" s="371"/>
    </row>
    <row r="5729" spans="12:21" s="292" customFormat="1" x14ac:dyDescent="0.2">
      <c r="L5729" s="279"/>
      <c r="M5729" s="279"/>
      <c r="N5729" s="279"/>
      <c r="O5729" s="279"/>
      <c r="P5729" s="838"/>
      <c r="Q5729" s="838"/>
      <c r="R5729" s="838"/>
      <c r="S5729" s="838"/>
      <c r="U5729" s="371"/>
    </row>
    <row r="5730" spans="12:21" s="292" customFormat="1" x14ac:dyDescent="0.2">
      <c r="L5730" s="279"/>
      <c r="M5730" s="279"/>
      <c r="N5730" s="279"/>
      <c r="O5730" s="279"/>
      <c r="P5730" s="838"/>
      <c r="Q5730" s="838"/>
      <c r="R5730" s="838"/>
      <c r="S5730" s="838"/>
      <c r="U5730" s="371"/>
    </row>
    <row r="5731" spans="12:21" s="292" customFormat="1" x14ac:dyDescent="0.2">
      <c r="L5731" s="279"/>
      <c r="M5731" s="279"/>
      <c r="N5731" s="279"/>
      <c r="O5731" s="279"/>
      <c r="P5731" s="838"/>
      <c r="Q5731" s="838"/>
      <c r="R5731" s="838"/>
      <c r="S5731" s="838"/>
      <c r="U5731" s="371"/>
    </row>
    <row r="5732" spans="12:21" s="292" customFormat="1" x14ac:dyDescent="0.2">
      <c r="L5732" s="279"/>
      <c r="M5732" s="279"/>
      <c r="N5732" s="279"/>
      <c r="O5732" s="279"/>
      <c r="P5732" s="838"/>
      <c r="Q5732" s="838"/>
      <c r="R5732" s="838"/>
      <c r="S5732" s="838"/>
      <c r="U5732" s="371"/>
    </row>
    <row r="5733" spans="12:21" s="292" customFormat="1" x14ac:dyDescent="0.2">
      <c r="L5733" s="279"/>
      <c r="M5733" s="279"/>
      <c r="N5733" s="279"/>
      <c r="O5733" s="279"/>
      <c r="P5733" s="838"/>
      <c r="Q5733" s="838"/>
      <c r="R5733" s="838"/>
      <c r="S5733" s="838"/>
      <c r="U5733" s="371"/>
    </row>
    <row r="5734" spans="12:21" s="292" customFormat="1" x14ac:dyDescent="0.2">
      <c r="L5734" s="279"/>
      <c r="M5734" s="279"/>
      <c r="N5734" s="279"/>
      <c r="O5734" s="279"/>
      <c r="P5734" s="838"/>
      <c r="Q5734" s="838"/>
      <c r="R5734" s="838"/>
      <c r="S5734" s="838"/>
      <c r="U5734" s="371"/>
    </row>
    <row r="5735" spans="12:21" s="292" customFormat="1" x14ac:dyDescent="0.2">
      <c r="L5735" s="279"/>
      <c r="M5735" s="279"/>
      <c r="N5735" s="279"/>
      <c r="O5735" s="279"/>
      <c r="P5735" s="838"/>
      <c r="Q5735" s="838"/>
      <c r="R5735" s="838"/>
      <c r="S5735" s="838"/>
      <c r="U5735" s="371"/>
    </row>
    <row r="5736" spans="12:21" s="292" customFormat="1" x14ac:dyDescent="0.2">
      <c r="L5736" s="279"/>
      <c r="M5736" s="279"/>
      <c r="N5736" s="279"/>
      <c r="O5736" s="279"/>
      <c r="P5736" s="838"/>
      <c r="Q5736" s="838"/>
      <c r="R5736" s="838"/>
      <c r="S5736" s="838"/>
      <c r="U5736" s="371"/>
    </row>
    <row r="5737" spans="12:21" s="292" customFormat="1" x14ac:dyDescent="0.2">
      <c r="L5737" s="279"/>
      <c r="M5737" s="279"/>
      <c r="N5737" s="279"/>
      <c r="O5737" s="279"/>
      <c r="P5737" s="838"/>
      <c r="Q5737" s="838"/>
      <c r="R5737" s="838"/>
      <c r="S5737" s="838"/>
      <c r="U5737" s="371"/>
    </row>
    <row r="5738" spans="12:21" s="292" customFormat="1" x14ac:dyDescent="0.2">
      <c r="L5738" s="279"/>
      <c r="M5738" s="279"/>
      <c r="N5738" s="279"/>
      <c r="O5738" s="279"/>
      <c r="P5738" s="838"/>
      <c r="Q5738" s="838"/>
      <c r="R5738" s="838"/>
      <c r="S5738" s="838"/>
      <c r="U5738" s="371"/>
    </row>
    <row r="5739" spans="12:21" s="292" customFormat="1" x14ac:dyDescent="0.2">
      <c r="L5739" s="279"/>
      <c r="M5739" s="279"/>
      <c r="N5739" s="279"/>
      <c r="O5739" s="279"/>
      <c r="P5739" s="838"/>
      <c r="Q5739" s="838"/>
      <c r="R5739" s="838"/>
      <c r="S5739" s="838"/>
      <c r="U5739" s="371"/>
    </row>
    <row r="5740" spans="12:21" s="292" customFormat="1" x14ac:dyDescent="0.2">
      <c r="L5740" s="279"/>
      <c r="M5740" s="279"/>
      <c r="N5740" s="279"/>
      <c r="O5740" s="279"/>
      <c r="P5740" s="838"/>
      <c r="Q5740" s="838"/>
      <c r="R5740" s="838"/>
      <c r="S5740" s="838"/>
      <c r="U5740" s="371"/>
    </row>
    <row r="5741" spans="12:21" s="292" customFormat="1" x14ac:dyDescent="0.2">
      <c r="L5741" s="279"/>
      <c r="M5741" s="279"/>
      <c r="N5741" s="279"/>
      <c r="O5741" s="279"/>
      <c r="P5741" s="838"/>
      <c r="Q5741" s="838"/>
      <c r="R5741" s="838"/>
      <c r="S5741" s="838"/>
      <c r="U5741" s="371"/>
    </row>
    <row r="5742" spans="12:21" s="292" customFormat="1" x14ac:dyDescent="0.2">
      <c r="L5742" s="279"/>
      <c r="M5742" s="279"/>
      <c r="N5742" s="279"/>
      <c r="O5742" s="279"/>
      <c r="P5742" s="838"/>
      <c r="Q5742" s="838"/>
      <c r="R5742" s="838"/>
      <c r="S5742" s="838"/>
      <c r="U5742" s="371"/>
    </row>
    <row r="5743" spans="12:21" s="292" customFormat="1" x14ac:dyDescent="0.2">
      <c r="L5743" s="279"/>
      <c r="M5743" s="279"/>
      <c r="N5743" s="279"/>
      <c r="O5743" s="279"/>
      <c r="P5743" s="838"/>
      <c r="Q5743" s="838"/>
      <c r="R5743" s="838"/>
      <c r="S5743" s="838"/>
      <c r="U5743" s="371"/>
    </row>
    <row r="5744" spans="12:21" s="292" customFormat="1" x14ac:dyDescent="0.2">
      <c r="L5744" s="279"/>
      <c r="M5744" s="279"/>
      <c r="N5744" s="279"/>
      <c r="O5744" s="279"/>
      <c r="P5744" s="838"/>
      <c r="Q5744" s="838"/>
      <c r="R5744" s="838"/>
      <c r="S5744" s="838"/>
      <c r="U5744" s="371"/>
    </row>
    <row r="5745" spans="12:21" s="292" customFormat="1" x14ac:dyDescent="0.2">
      <c r="L5745" s="279"/>
      <c r="M5745" s="279"/>
      <c r="N5745" s="279"/>
      <c r="O5745" s="279"/>
      <c r="P5745" s="838"/>
      <c r="Q5745" s="838"/>
      <c r="R5745" s="838"/>
      <c r="S5745" s="838"/>
      <c r="U5745" s="371"/>
    </row>
    <row r="5746" spans="12:21" s="292" customFormat="1" x14ac:dyDescent="0.2">
      <c r="L5746" s="279"/>
      <c r="M5746" s="279"/>
      <c r="N5746" s="279"/>
      <c r="O5746" s="279"/>
      <c r="P5746" s="838"/>
      <c r="Q5746" s="838"/>
      <c r="R5746" s="838"/>
      <c r="S5746" s="838"/>
      <c r="U5746" s="371"/>
    </row>
    <row r="5747" spans="12:21" s="292" customFormat="1" x14ac:dyDescent="0.2">
      <c r="L5747" s="279"/>
      <c r="M5747" s="279"/>
      <c r="N5747" s="279"/>
      <c r="O5747" s="279"/>
      <c r="P5747" s="838"/>
      <c r="Q5747" s="838"/>
      <c r="R5747" s="838"/>
      <c r="S5747" s="838"/>
      <c r="U5747" s="371"/>
    </row>
    <row r="5748" spans="12:21" s="292" customFormat="1" x14ac:dyDescent="0.2">
      <c r="L5748" s="279"/>
      <c r="M5748" s="279"/>
      <c r="N5748" s="279"/>
      <c r="O5748" s="279"/>
      <c r="P5748" s="838"/>
      <c r="Q5748" s="838"/>
      <c r="R5748" s="838"/>
      <c r="S5748" s="838"/>
      <c r="U5748" s="371"/>
    </row>
    <row r="5749" spans="12:21" s="292" customFormat="1" x14ac:dyDescent="0.2">
      <c r="L5749" s="279"/>
      <c r="M5749" s="279"/>
      <c r="N5749" s="279"/>
      <c r="O5749" s="279"/>
      <c r="P5749" s="838"/>
      <c r="Q5749" s="838"/>
      <c r="R5749" s="838"/>
      <c r="S5749" s="838"/>
      <c r="U5749" s="371"/>
    </row>
    <row r="5750" spans="12:21" s="292" customFormat="1" x14ac:dyDescent="0.2">
      <c r="L5750" s="279"/>
      <c r="M5750" s="279"/>
      <c r="N5750" s="279"/>
      <c r="O5750" s="279"/>
      <c r="P5750" s="838"/>
      <c r="Q5750" s="838"/>
      <c r="R5750" s="838"/>
      <c r="S5750" s="838"/>
      <c r="U5750" s="371"/>
    </row>
    <row r="5751" spans="12:21" s="292" customFormat="1" x14ac:dyDescent="0.2">
      <c r="L5751" s="279"/>
      <c r="M5751" s="279"/>
      <c r="N5751" s="279"/>
      <c r="O5751" s="279"/>
      <c r="P5751" s="838"/>
      <c r="Q5751" s="838"/>
      <c r="R5751" s="838"/>
      <c r="S5751" s="838"/>
      <c r="U5751" s="371"/>
    </row>
    <row r="5752" spans="12:21" s="292" customFormat="1" x14ac:dyDescent="0.2">
      <c r="L5752" s="279"/>
      <c r="M5752" s="279"/>
      <c r="N5752" s="279"/>
      <c r="O5752" s="279"/>
      <c r="P5752" s="838"/>
      <c r="Q5752" s="838"/>
      <c r="R5752" s="838"/>
      <c r="S5752" s="838"/>
      <c r="U5752" s="371"/>
    </row>
    <row r="5753" spans="12:21" s="292" customFormat="1" x14ac:dyDescent="0.2">
      <c r="L5753" s="279"/>
      <c r="M5753" s="279"/>
      <c r="N5753" s="279"/>
      <c r="O5753" s="279"/>
      <c r="P5753" s="838"/>
      <c r="Q5753" s="838"/>
      <c r="R5753" s="838"/>
      <c r="S5753" s="838"/>
      <c r="U5753" s="371"/>
    </row>
    <row r="5754" spans="12:21" s="292" customFormat="1" x14ac:dyDescent="0.2">
      <c r="L5754" s="279"/>
      <c r="M5754" s="279"/>
      <c r="N5754" s="279"/>
      <c r="O5754" s="279"/>
      <c r="P5754" s="838"/>
      <c r="Q5754" s="838"/>
      <c r="R5754" s="838"/>
      <c r="S5754" s="838"/>
      <c r="U5754" s="371"/>
    </row>
    <row r="5755" spans="12:21" s="292" customFormat="1" x14ac:dyDescent="0.2">
      <c r="L5755" s="279"/>
      <c r="M5755" s="279"/>
      <c r="N5755" s="279"/>
      <c r="O5755" s="279"/>
      <c r="P5755" s="838"/>
      <c r="Q5755" s="838"/>
      <c r="R5755" s="838"/>
      <c r="S5755" s="838"/>
      <c r="U5755" s="371"/>
    </row>
    <row r="5756" spans="12:21" s="292" customFormat="1" x14ac:dyDescent="0.2">
      <c r="L5756" s="279"/>
      <c r="M5756" s="279"/>
      <c r="N5756" s="279"/>
      <c r="O5756" s="279"/>
      <c r="P5756" s="838"/>
      <c r="Q5756" s="838"/>
      <c r="R5756" s="838"/>
      <c r="S5756" s="838"/>
      <c r="U5756" s="371"/>
    </row>
    <row r="5757" spans="12:21" s="292" customFormat="1" x14ac:dyDescent="0.2">
      <c r="L5757" s="279"/>
      <c r="M5757" s="279"/>
      <c r="N5757" s="279"/>
      <c r="O5757" s="279"/>
      <c r="P5757" s="838"/>
      <c r="Q5757" s="838"/>
      <c r="R5757" s="838"/>
      <c r="S5757" s="838"/>
      <c r="U5757" s="371"/>
    </row>
    <row r="5758" spans="12:21" s="292" customFormat="1" x14ac:dyDescent="0.2">
      <c r="L5758" s="279"/>
      <c r="M5758" s="279"/>
      <c r="N5758" s="279"/>
      <c r="O5758" s="279"/>
      <c r="P5758" s="838"/>
      <c r="Q5758" s="838"/>
      <c r="R5758" s="838"/>
      <c r="S5758" s="838"/>
      <c r="U5758" s="371"/>
    </row>
    <row r="5759" spans="12:21" s="292" customFormat="1" x14ac:dyDescent="0.2">
      <c r="L5759" s="279"/>
      <c r="M5759" s="279"/>
      <c r="N5759" s="279"/>
      <c r="O5759" s="279"/>
      <c r="P5759" s="838"/>
      <c r="Q5759" s="838"/>
      <c r="R5759" s="838"/>
      <c r="S5759" s="838"/>
      <c r="U5759" s="371"/>
    </row>
    <row r="5760" spans="12:21" s="292" customFormat="1" x14ac:dyDescent="0.2">
      <c r="L5760" s="279"/>
      <c r="M5760" s="279"/>
      <c r="N5760" s="279"/>
      <c r="O5760" s="279"/>
      <c r="P5760" s="838"/>
      <c r="Q5760" s="838"/>
      <c r="R5760" s="838"/>
      <c r="S5760" s="838"/>
      <c r="U5760" s="371"/>
    </row>
    <row r="5761" spans="12:21" s="292" customFormat="1" x14ac:dyDescent="0.2">
      <c r="L5761" s="279"/>
      <c r="M5761" s="279"/>
      <c r="N5761" s="279"/>
      <c r="O5761" s="279"/>
      <c r="P5761" s="838"/>
      <c r="Q5761" s="838"/>
      <c r="R5761" s="838"/>
      <c r="S5761" s="838"/>
      <c r="U5761" s="371"/>
    </row>
    <row r="5762" spans="12:21" s="292" customFormat="1" x14ac:dyDescent="0.2">
      <c r="L5762" s="279"/>
      <c r="M5762" s="279"/>
      <c r="N5762" s="279"/>
      <c r="O5762" s="279"/>
      <c r="P5762" s="838"/>
      <c r="Q5762" s="838"/>
      <c r="R5762" s="838"/>
      <c r="S5762" s="838"/>
      <c r="U5762" s="371"/>
    </row>
    <row r="5763" spans="12:21" s="292" customFormat="1" x14ac:dyDescent="0.2">
      <c r="L5763" s="279"/>
      <c r="M5763" s="279"/>
      <c r="N5763" s="279"/>
      <c r="O5763" s="279"/>
      <c r="P5763" s="838"/>
      <c r="Q5763" s="838"/>
      <c r="R5763" s="838"/>
      <c r="S5763" s="838"/>
      <c r="U5763" s="371"/>
    </row>
    <row r="5764" spans="12:21" s="292" customFormat="1" x14ac:dyDescent="0.2">
      <c r="L5764" s="279"/>
      <c r="M5764" s="279"/>
      <c r="N5764" s="279"/>
      <c r="O5764" s="279"/>
      <c r="P5764" s="838"/>
      <c r="Q5764" s="838"/>
      <c r="R5764" s="838"/>
      <c r="S5764" s="838"/>
      <c r="U5764" s="371"/>
    </row>
    <row r="5765" spans="12:21" s="292" customFormat="1" x14ac:dyDescent="0.2">
      <c r="L5765" s="279"/>
      <c r="M5765" s="279"/>
      <c r="N5765" s="279"/>
      <c r="O5765" s="279"/>
      <c r="P5765" s="838"/>
      <c r="Q5765" s="838"/>
      <c r="R5765" s="838"/>
      <c r="S5765" s="838"/>
      <c r="U5765" s="371"/>
    </row>
    <row r="5766" spans="12:21" s="292" customFormat="1" x14ac:dyDescent="0.2">
      <c r="L5766" s="279"/>
      <c r="M5766" s="279"/>
      <c r="N5766" s="279"/>
      <c r="O5766" s="279"/>
      <c r="P5766" s="838"/>
      <c r="Q5766" s="838"/>
      <c r="R5766" s="838"/>
      <c r="S5766" s="838"/>
      <c r="U5766" s="371"/>
    </row>
    <row r="5767" spans="12:21" s="292" customFormat="1" x14ac:dyDescent="0.2">
      <c r="L5767" s="279"/>
      <c r="M5767" s="279"/>
      <c r="N5767" s="279"/>
      <c r="O5767" s="279"/>
      <c r="P5767" s="838"/>
      <c r="Q5767" s="838"/>
      <c r="R5767" s="838"/>
      <c r="S5767" s="838"/>
      <c r="U5767" s="371"/>
    </row>
    <row r="5768" spans="12:21" s="292" customFormat="1" x14ac:dyDescent="0.2">
      <c r="L5768" s="279"/>
      <c r="M5768" s="279"/>
      <c r="N5768" s="279"/>
      <c r="O5768" s="279"/>
      <c r="P5768" s="838"/>
      <c r="Q5768" s="838"/>
      <c r="R5768" s="838"/>
      <c r="S5768" s="838"/>
      <c r="U5768" s="371"/>
    </row>
    <row r="5769" spans="12:21" s="292" customFormat="1" x14ac:dyDescent="0.2">
      <c r="L5769" s="279"/>
      <c r="M5769" s="279"/>
      <c r="N5769" s="279"/>
      <c r="O5769" s="279"/>
      <c r="P5769" s="838"/>
      <c r="Q5769" s="838"/>
      <c r="R5769" s="838"/>
      <c r="S5769" s="838"/>
      <c r="U5769" s="371"/>
    </row>
    <row r="5770" spans="12:21" s="292" customFormat="1" x14ac:dyDescent="0.2">
      <c r="L5770" s="279"/>
      <c r="M5770" s="279"/>
      <c r="N5770" s="279"/>
      <c r="O5770" s="279"/>
      <c r="P5770" s="838"/>
      <c r="Q5770" s="838"/>
      <c r="R5770" s="838"/>
      <c r="S5770" s="838"/>
      <c r="U5770" s="371"/>
    </row>
    <row r="5771" spans="12:21" s="292" customFormat="1" x14ac:dyDescent="0.2">
      <c r="L5771" s="279"/>
      <c r="M5771" s="279"/>
      <c r="N5771" s="279"/>
      <c r="O5771" s="279"/>
      <c r="P5771" s="838"/>
      <c r="Q5771" s="838"/>
      <c r="R5771" s="838"/>
      <c r="S5771" s="838"/>
      <c r="U5771" s="371"/>
    </row>
    <row r="5772" spans="12:21" s="292" customFormat="1" x14ac:dyDescent="0.2">
      <c r="L5772" s="279"/>
      <c r="M5772" s="279"/>
      <c r="N5772" s="279"/>
      <c r="O5772" s="279"/>
      <c r="P5772" s="838"/>
      <c r="Q5772" s="838"/>
      <c r="R5772" s="838"/>
      <c r="S5772" s="838"/>
      <c r="U5772" s="371"/>
    </row>
    <row r="5773" spans="12:21" s="292" customFormat="1" x14ac:dyDescent="0.2">
      <c r="L5773" s="279"/>
      <c r="M5773" s="279"/>
      <c r="N5773" s="279"/>
      <c r="O5773" s="279"/>
      <c r="P5773" s="838"/>
      <c r="Q5773" s="838"/>
      <c r="R5773" s="838"/>
      <c r="S5773" s="838"/>
      <c r="U5773" s="371"/>
    </row>
    <row r="5774" spans="12:21" s="292" customFormat="1" x14ac:dyDescent="0.2">
      <c r="L5774" s="279"/>
      <c r="M5774" s="279"/>
      <c r="N5774" s="279"/>
      <c r="O5774" s="279"/>
      <c r="P5774" s="838"/>
      <c r="Q5774" s="838"/>
      <c r="R5774" s="838"/>
      <c r="S5774" s="838"/>
      <c r="U5774" s="371"/>
    </row>
    <row r="5775" spans="12:21" s="292" customFormat="1" x14ac:dyDescent="0.2">
      <c r="L5775" s="279"/>
      <c r="M5775" s="279"/>
      <c r="N5775" s="279"/>
      <c r="O5775" s="279"/>
      <c r="P5775" s="838"/>
      <c r="Q5775" s="838"/>
      <c r="R5775" s="838"/>
      <c r="S5775" s="838"/>
      <c r="U5775" s="371"/>
    </row>
    <row r="5776" spans="12:21" s="292" customFormat="1" x14ac:dyDescent="0.2">
      <c r="L5776" s="279"/>
      <c r="M5776" s="279"/>
      <c r="N5776" s="279"/>
      <c r="O5776" s="279"/>
      <c r="P5776" s="838"/>
      <c r="Q5776" s="838"/>
      <c r="R5776" s="838"/>
      <c r="S5776" s="838"/>
      <c r="U5776" s="371"/>
    </row>
    <row r="5777" spans="12:21" s="292" customFormat="1" x14ac:dyDescent="0.2">
      <c r="L5777" s="279"/>
      <c r="M5777" s="279"/>
      <c r="N5777" s="279"/>
      <c r="O5777" s="279"/>
      <c r="P5777" s="838"/>
      <c r="Q5777" s="838"/>
      <c r="R5777" s="838"/>
      <c r="S5777" s="838"/>
      <c r="U5777" s="371"/>
    </row>
    <row r="5778" spans="12:21" s="292" customFormat="1" x14ac:dyDescent="0.2">
      <c r="L5778" s="279"/>
      <c r="M5778" s="279"/>
      <c r="N5778" s="279"/>
      <c r="O5778" s="279"/>
      <c r="P5778" s="838"/>
      <c r="Q5778" s="838"/>
      <c r="R5778" s="838"/>
      <c r="S5778" s="838"/>
      <c r="U5778" s="371"/>
    </row>
    <row r="5779" spans="12:21" s="292" customFormat="1" x14ac:dyDescent="0.2">
      <c r="L5779" s="279"/>
      <c r="M5779" s="279"/>
      <c r="N5779" s="279"/>
      <c r="O5779" s="279"/>
      <c r="P5779" s="838"/>
      <c r="Q5779" s="838"/>
      <c r="R5779" s="838"/>
      <c r="S5779" s="838"/>
      <c r="U5779" s="371"/>
    </row>
    <row r="5780" spans="12:21" s="292" customFormat="1" x14ac:dyDescent="0.2">
      <c r="L5780" s="279"/>
      <c r="M5780" s="279"/>
      <c r="N5780" s="279"/>
      <c r="O5780" s="279"/>
      <c r="P5780" s="838"/>
      <c r="Q5780" s="838"/>
      <c r="R5780" s="838"/>
      <c r="S5780" s="838"/>
      <c r="U5780" s="371"/>
    </row>
    <row r="5781" spans="12:21" s="292" customFormat="1" x14ac:dyDescent="0.2">
      <c r="L5781" s="279"/>
      <c r="M5781" s="279"/>
      <c r="N5781" s="279"/>
      <c r="O5781" s="279"/>
      <c r="P5781" s="838"/>
      <c r="Q5781" s="838"/>
      <c r="R5781" s="838"/>
      <c r="S5781" s="838"/>
      <c r="U5781" s="371"/>
    </row>
    <row r="5782" spans="12:21" s="292" customFormat="1" x14ac:dyDescent="0.2">
      <c r="L5782" s="279"/>
      <c r="M5782" s="279"/>
      <c r="N5782" s="279"/>
      <c r="O5782" s="279"/>
      <c r="P5782" s="838"/>
      <c r="Q5782" s="838"/>
      <c r="R5782" s="838"/>
      <c r="S5782" s="838"/>
      <c r="U5782" s="371"/>
    </row>
    <row r="5783" spans="12:21" s="292" customFormat="1" x14ac:dyDescent="0.2">
      <c r="L5783" s="279"/>
      <c r="M5783" s="279"/>
      <c r="N5783" s="279"/>
      <c r="O5783" s="279"/>
      <c r="P5783" s="838"/>
      <c r="Q5783" s="838"/>
      <c r="R5783" s="838"/>
      <c r="S5783" s="838"/>
      <c r="U5783" s="371"/>
    </row>
    <row r="5784" spans="12:21" s="292" customFormat="1" x14ac:dyDescent="0.2">
      <c r="L5784" s="279"/>
      <c r="M5784" s="279"/>
      <c r="N5784" s="279"/>
      <c r="O5784" s="279"/>
      <c r="P5784" s="838"/>
      <c r="Q5784" s="838"/>
      <c r="R5784" s="838"/>
      <c r="S5784" s="838"/>
      <c r="U5784" s="371"/>
    </row>
    <row r="5785" spans="12:21" s="292" customFormat="1" x14ac:dyDescent="0.2">
      <c r="L5785" s="279"/>
      <c r="M5785" s="279"/>
      <c r="N5785" s="279"/>
      <c r="O5785" s="279"/>
      <c r="P5785" s="838"/>
      <c r="Q5785" s="838"/>
      <c r="R5785" s="838"/>
      <c r="S5785" s="838"/>
      <c r="U5785" s="371"/>
    </row>
    <row r="5786" spans="12:21" s="292" customFormat="1" x14ac:dyDescent="0.2">
      <c r="L5786" s="279"/>
      <c r="M5786" s="279"/>
      <c r="N5786" s="279"/>
      <c r="O5786" s="279"/>
      <c r="P5786" s="838"/>
      <c r="Q5786" s="838"/>
      <c r="R5786" s="838"/>
      <c r="S5786" s="838"/>
      <c r="U5786" s="371"/>
    </row>
    <row r="5787" spans="12:21" s="292" customFormat="1" x14ac:dyDescent="0.2">
      <c r="L5787" s="279"/>
      <c r="M5787" s="279"/>
      <c r="N5787" s="279"/>
      <c r="O5787" s="279"/>
      <c r="P5787" s="838"/>
      <c r="Q5787" s="838"/>
      <c r="R5787" s="838"/>
      <c r="S5787" s="838"/>
      <c r="U5787" s="371"/>
    </row>
    <row r="5788" spans="12:21" s="292" customFormat="1" x14ac:dyDescent="0.2">
      <c r="L5788" s="279"/>
      <c r="M5788" s="279"/>
      <c r="N5788" s="279"/>
      <c r="O5788" s="279"/>
      <c r="P5788" s="838"/>
      <c r="Q5788" s="838"/>
      <c r="R5788" s="838"/>
      <c r="S5788" s="838"/>
      <c r="U5788" s="371"/>
    </row>
    <row r="5789" spans="12:21" s="292" customFormat="1" x14ac:dyDescent="0.2">
      <c r="L5789" s="279"/>
      <c r="M5789" s="279"/>
      <c r="N5789" s="279"/>
      <c r="O5789" s="279"/>
      <c r="P5789" s="838"/>
      <c r="Q5789" s="838"/>
      <c r="R5789" s="838"/>
      <c r="S5789" s="838"/>
      <c r="U5789" s="371"/>
    </row>
    <row r="5790" spans="12:21" s="292" customFormat="1" x14ac:dyDescent="0.2">
      <c r="L5790" s="279"/>
      <c r="M5790" s="279"/>
      <c r="N5790" s="279"/>
      <c r="O5790" s="279"/>
      <c r="P5790" s="838"/>
      <c r="Q5790" s="838"/>
      <c r="R5790" s="838"/>
      <c r="S5790" s="838"/>
      <c r="U5790" s="371"/>
    </row>
    <row r="5791" spans="12:21" s="292" customFormat="1" x14ac:dyDescent="0.2">
      <c r="L5791" s="279"/>
      <c r="M5791" s="279"/>
      <c r="N5791" s="279"/>
      <c r="O5791" s="279"/>
      <c r="P5791" s="838"/>
      <c r="Q5791" s="838"/>
      <c r="R5791" s="838"/>
      <c r="S5791" s="838"/>
      <c r="U5791" s="371"/>
    </row>
    <row r="5792" spans="12:21" s="292" customFormat="1" x14ac:dyDescent="0.2">
      <c r="L5792" s="279"/>
      <c r="M5792" s="279"/>
      <c r="N5792" s="279"/>
      <c r="O5792" s="279"/>
      <c r="P5792" s="838"/>
      <c r="Q5792" s="838"/>
      <c r="R5792" s="838"/>
      <c r="S5792" s="838"/>
      <c r="U5792" s="371"/>
    </row>
    <row r="5793" spans="12:21" s="292" customFormat="1" x14ac:dyDescent="0.2">
      <c r="L5793" s="279"/>
      <c r="M5793" s="279"/>
      <c r="N5793" s="279"/>
      <c r="O5793" s="279"/>
      <c r="P5793" s="838"/>
      <c r="Q5793" s="838"/>
      <c r="R5793" s="838"/>
      <c r="S5793" s="838"/>
      <c r="U5793" s="371"/>
    </row>
    <row r="5794" spans="12:21" s="292" customFormat="1" x14ac:dyDescent="0.2">
      <c r="L5794" s="279"/>
      <c r="M5794" s="279"/>
      <c r="N5794" s="279"/>
      <c r="O5794" s="279"/>
      <c r="P5794" s="838"/>
      <c r="Q5794" s="838"/>
      <c r="R5794" s="838"/>
      <c r="S5794" s="838"/>
      <c r="U5794" s="371"/>
    </row>
    <row r="5795" spans="12:21" s="292" customFormat="1" x14ac:dyDescent="0.2">
      <c r="L5795" s="279"/>
      <c r="M5795" s="279"/>
      <c r="N5795" s="279"/>
      <c r="O5795" s="279"/>
      <c r="P5795" s="838"/>
      <c r="Q5795" s="838"/>
      <c r="R5795" s="838"/>
      <c r="S5795" s="838"/>
      <c r="U5795" s="371"/>
    </row>
    <row r="5796" spans="12:21" s="292" customFormat="1" x14ac:dyDescent="0.2">
      <c r="L5796" s="279"/>
      <c r="M5796" s="279"/>
      <c r="N5796" s="279"/>
      <c r="O5796" s="279"/>
      <c r="P5796" s="838"/>
      <c r="Q5796" s="838"/>
      <c r="R5796" s="838"/>
      <c r="S5796" s="838"/>
      <c r="U5796" s="371"/>
    </row>
    <row r="5797" spans="12:21" s="292" customFormat="1" x14ac:dyDescent="0.2">
      <c r="L5797" s="279"/>
      <c r="M5797" s="279"/>
      <c r="N5797" s="279"/>
      <c r="O5797" s="279"/>
      <c r="P5797" s="838"/>
      <c r="Q5797" s="838"/>
      <c r="R5797" s="838"/>
      <c r="S5797" s="838"/>
      <c r="U5797" s="371"/>
    </row>
    <row r="5798" spans="12:21" s="292" customFormat="1" x14ac:dyDescent="0.2">
      <c r="L5798" s="279"/>
      <c r="M5798" s="279"/>
      <c r="N5798" s="279"/>
      <c r="O5798" s="279"/>
      <c r="P5798" s="838"/>
      <c r="Q5798" s="838"/>
      <c r="R5798" s="838"/>
      <c r="S5798" s="838"/>
      <c r="U5798" s="371"/>
    </row>
    <row r="5799" spans="12:21" s="292" customFormat="1" x14ac:dyDescent="0.2">
      <c r="L5799" s="279"/>
      <c r="M5799" s="279"/>
      <c r="N5799" s="279"/>
      <c r="O5799" s="279"/>
      <c r="P5799" s="838"/>
      <c r="Q5799" s="838"/>
      <c r="R5799" s="838"/>
      <c r="S5799" s="838"/>
      <c r="U5799" s="371"/>
    </row>
    <row r="5800" spans="12:21" s="292" customFormat="1" x14ac:dyDescent="0.2">
      <c r="L5800" s="279"/>
      <c r="M5800" s="279"/>
      <c r="N5800" s="279"/>
      <c r="O5800" s="279"/>
      <c r="P5800" s="838"/>
      <c r="Q5800" s="838"/>
      <c r="R5800" s="838"/>
      <c r="S5800" s="838"/>
      <c r="U5800" s="371"/>
    </row>
    <row r="5801" spans="12:21" s="292" customFormat="1" x14ac:dyDescent="0.2">
      <c r="L5801" s="279"/>
      <c r="M5801" s="279"/>
      <c r="N5801" s="279"/>
      <c r="O5801" s="279"/>
      <c r="P5801" s="838"/>
      <c r="Q5801" s="838"/>
      <c r="R5801" s="838"/>
      <c r="S5801" s="838"/>
      <c r="U5801" s="371"/>
    </row>
    <row r="5802" spans="12:21" s="292" customFormat="1" x14ac:dyDescent="0.2">
      <c r="L5802" s="279"/>
      <c r="M5802" s="279"/>
      <c r="N5802" s="279"/>
      <c r="O5802" s="279"/>
      <c r="P5802" s="838"/>
      <c r="Q5802" s="838"/>
      <c r="R5802" s="838"/>
      <c r="S5802" s="838"/>
      <c r="U5802" s="371"/>
    </row>
    <row r="5803" spans="12:21" s="292" customFormat="1" x14ac:dyDescent="0.2">
      <c r="L5803" s="279"/>
      <c r="M5803" s="279"/>
      <c r="N5803" s="279"/>
      <c r="O5803" s="279"/>
      <c r="P5803" s="838"/>
      <c r="Q5803" s="838"/>
      <c r="R5803" s="838"/>
      <c r="S5803" s="838"/>
      <c r="U5803" s="371"/>
    </row>
    <row r="5804" spans="12:21" s="292" customFormat="1" x14ac:dyDescent="0.2">
      <c r="L5804" s="279"/>
      <c r="M5804" s="279"/>
      <c r="N5804" s="279"/>
      <c r="O5804" s="279"/>
      <c r="P5804" s="838"/>
      <c r="Q5804" s="838"/>
      <c r="R5804" s="838"/>
      <c r="S5804" s="838"/>
      <c r="U5804" s="371"/>
    </row>
    <row r="5805" spans="12:21" s="292" customFormat="1" x14ac:dyDescent="0.2">
      <c r="L5805" s="279"/>
      <c r="M5805" s="279"/>
      <c r="N5805" s="279"/>
      <c r="O5805" s="279"/>
      <c r="P5805" s="838"/>
      <c r="Q5805" s="838"/>
      <c r="R5805" s="838"/>
      <c r="S5805" s="838"/>
      <c r="U5805" s="371"/>
    </row>
    <row r="5806" spans="12:21" s="292" customFormat="1" x14ac:dyDescent="0.2">
      <c r="L5806" s="279"/>
      <c r="M5806" s="279"/>
      <c r="N5806" s="279"/>
      <c r="O5806" s="279"/>
      <c r="P5806" s="838"/>
      <c r="Q5806" s="838"/>
      <c r="R5806" s="838"/>
      <c r="S5806" s="838"/>
      <c r="U5806" s="371"/>
    </row>
    <row r="5807" spans="12:21" s="292" customFormat="1" x14ac:dyDescent="0.2">
      <c r="L5807" s="279"/>
      <c r="M5807" s="279"/>
      <c r="N5807" s="279"/>
      <c r="O5807" s="279"/>
      <c r="P5807" s="838"/>
      <c r="Q5807" s="838"/>
      <c r="R5807" s="838"/>
      <c r="S5807" s="838"/>
      <c r="U5807" s="371"/>
    </row>
    <row r="5808" spans="12:21" s="292" customFormat="1" x14ac:dyDescent="0.2">
      <c r="L5808" s="279"/>
      <c r="M5808" s="279"/>
      <c r="N5808" s="279"/>
      <c r="O5808" s="279"/>
      <c r="P5808" s="838"/>
      <c r="Q5808" s="838"/>
      <c r="R5808" s="838"/>
      <c r="S5808" s="838"/>
      <c r="U5808" s="371"/>
    </row>
    <row r="5809" spans="12:21" s="292" customFormat="1" x14ac:dyDescent="0.2">
      <c r="L5809" s="279"/>
      <c r="M5809" s="279"/>
      <c r="N5809" s="279"/>
      <c r="O5809" s="279"/>
      <c r="P5809" s="838"/>
      <c r="Q5809" s="838"/>
      <c r="R5809" s="838"/>
      <c r="S5809" s="838"/>
      <c r="U5809" s="371"/>
    </row>
    <row r="5810" spans="12:21" s="292" customFormat="1" x14ac:dyDescent="0.2">
      <c r="L5810" s="279"/>
      <c r="M5810" s="279"/>
      <c r="N5810" s="279"/>
      <c r="O5810" s="279"/>
      <c r="P5810" s="838"/>
      <c r="Q5810" s="838"/>
      <c r="R5810" s="838"/>
      <c r="S5810" s="838"/>
      <c r="U5810" s="371"/>
    </row>
    <row r="5811" spans="12:21" s="292" customFormat="1" x14ac:dyDescent="0.2">
      <c r="L5811" s="279"/>
      <c r="M5811" s="279"/>
      <c r="N5811" s="279"/>
      <c r="O5811" s="279"/>
      <c r="P5811" s="838"/>
      <c r="Q5811" s="838"/>
      <c r="R5811" s="838"/>
      <c r="S5811" s="838"/>
      <c r="U5811" s="371"/>
    </row>
    <row r="5812" spans="12:21" s="292" customFormat="1" x14ac:dyDescent="0.2">
      <c r="L5812" s="279"/>
      <c r="M5812" s="279"/>
      <c r="N5812" s="279"/>
      <c r="O5812" s="279"/>
      <c r="P5812" s="838"/>
      <c r="Q5812" s="838"/>
      <c r="R5812" s="838"/>
      <c r="S5812" s="838"/>
      <c r="U5812" s="371"/>
    </row>
    <row r="5813" spans="12:21" s="292" customFormat="1" x14ac:dyDescent="0.2">
      <c r="L5813" s="279"/>
      <c r="M5813" s="279"/>
      <c r="N5813" s="279"/>
      <c r="O5813" s="279"/>
      <c r="P5813" s="838"/>
      <c r="Q5813" s="838"/>
      <c r="R5813" s="838"/>
      <c r="S5813" s="838"/>
      <c r="U5813" s="371"/>
    </row>
    <row r="5814" spans="12:21" s="292" customFormat="1" x14ac:dyDescent="0.2">
      <c r="L5814" s="279"/>
      <c r="M5814" s="279"/>
      <c r="N5814" s="279"/>
      <c r="O5814" s="279"/>
      <c r="P5814" s="838"/>
      <c r="Q5814" s="838"/>
      <c r="R5814" s="838"/>
      <c r="S5814" s="838"/>
      <c r="U5814" s="371"/>
    </row>
    <row r="5815" spans="12:21" s="292" customFormat="1" x14ac:dyDescent="0.2">
      <c r="L5815" s="279"/>
      <c r="M5815" s="279"/>
      <c r="N5815" s="279"/>
      <c r="O5815" s="279"/>
      <c r="P5815" s="838"/>
      <c r="Q5815" s="838"/>
      <c r="R5815" s="838"/>
      <c r="S5815" s="838"/>
      <c r="U5815" s="371"/>
    </row>
    <row r="5816" spans="12:21" s="292" customFormat="1" x14ac:dyDescent="0.2">
      <c r="L5816" s="279"/>
      <c r="M5816" s="279"/>
      <c r="N5816" s="279"/>
      <c r="O5816" s="279"/>
      <c r="P5816" s="838"/>
      <c r="Q5816" s="838"/>
      <c r="R5816" s="838"/>
      <c r="S5816" s="838"/>
      <c r="U5816" s="371"/>
    </row>
    <row r="5817" spans="12:21" s="292" customFormat="1" x14ac:dyDescent="0.2">
      <c r="L5817" s="279"/>
      <c r="M5817" s="279"/>
      <c r="N5817" s="279"/>
      <c r="O5817" s="279"/>
      <c r="P5817" s="838"/>
      <c r="Q5817" s="838"/>
      <c r="R5817" s="838"/>
      <c r="S5817" s="838"/>
      <c r="U5817" s="371"/>
    </row>
    <row r="5818" spans="12:21" s="292" customFormat="1" x14ac:dyDescent="0.2">
      <c r="L5818" s="279"/>
      <c r="M5818" s="279"/>
      <c r="N5818" s="279"/>
      <c r="O5818" s="279"/>
      <c r="P5818" s="838"/>
      <c r="Q5818" s="838"/>
      <c r="R5818" s="838"/>
      <c r="S5818" s="838"/>
      <c r="U5818" s="371"/>
    </row>
    <row r="5819" spans="12:21" s="292" customFormat="1" x14ac:dyDescent="0.2">
      <c r="L5819" s="279"/>
      <c r="M5819" s="279"/>
      <c r="N5819" s="279"/>
      <c r="O5819" s="279"/>
      <c r="P5819" s="838"/>
      <c r="Q5819" s="838"/>
      <c r="R5819" s="838"/>
      <c r="S5819" s="838"/>
      <c r="U5819" s="371"/>
    </row>
    <row r="5820" spans="12:21" s="292" customFormat="1" x14ac:dyDescent="0.2">
      <c r="L5820" s="279"/>
      <c r="M5820" s="279"/>
      <c r="N5820" s="279"/>
      <c r="O5820" s="279"/>
      <c r="P5820" s="838"/>
      <c r="Q5820" s="838"/>
      <c r="R5820" s="838"/>
      <c r="S5820" s="838"/>
      <c r="U5820" s="371"/>
    </row>
    <row r="5821" spans="12:21" s="292" customFormat="1" x14ac:dyDescent="0.2">
      <c r="L5821" s="279"/>
      <c r="M5821" s="279"/>
      <c r="N5821" s="279"/>
      <c r="O5821" s="279"/>
      <c r="P5821" s="838"/>
      <c r="Q5821" s="838"/>
      <c r="R5821" s="838"/>
      <c r="S5821" s="838"/>
      <c r="U5821" s="371"/>
    </row>
    <row r="5822" spans="12:21" s="292" customFormat="1" x14ac:dyDescent="0.2">
      <c r="L5822" s="279"/>
      <c r="M5822" s="279"/>
      <c r="N5822" s="279"/>
      <c r="O5822" s="279"/>
      <c r="P5822" s="838"/>
      <c r="Q5822" s="838"/>
      <c r="R5822" s="838"/>
      <c r="S5822" s="838"/>
      <c r="U5822" s="371"/>
    </row>
    <row r="5823" spans="12:21" s="292" customFormat="1" x14ac:dyDescent="0.2">
      <c r="L5823" s="279"/>
      <c r="M5823" s="279"/>
      <c r="N5823" s="279"/>
      <c r="O5823" s="279"/>
      <c r="P5823" s="838"/>
      <c r="Q5823" s="838"/>
      <c r="R5823" s="838"/>
      <c r="S5823" s="838"/>
      <c r="U5823" s="371"/>
    </row>
    <row r="5824" spans="12:21" s="292" customFormat="1" x14ac:dyDescent="0.2">
      <c r="L5824" s="279"/>
      <c r="M5824" s="279"/>
      <c r="N5824" s="279"/>
      <c r="O5824" s="279"/>
      <c r="P5824" s="838"/>
      <c r="Q5824" s="838"/>
      <c r="R5824" s="838"/>
      <c r="S5824" s="838"/>
      <c r="U5824" s="371"/>
    </row>
    <row r="5825" spans="12:21" s="292" customFormat="1" x14ac:dyDescent="0.2">
      <c r="L5825" s="279"/>
      <c r="M5825" s="279"/>
      <c r="N5825" s="279"/>
      <c r="O5825" s="279"/>
      <c r="P5825" s="838"/>
      <c r="Q5825" s="838"/>
      <c r="R5825" s="838"/>
      <c r="S5825" s="838"/>
      <c r="U5825" s="371"/>
    </row>
    <row r="5826" spans="12:21" s="292" customFormat="1" x14ac:dyDescent="0.2">
      <c r="L5826" s="279"/>
      <c r="M5826" s="279"/>
      <c r="N5826" s="279"/>
      <c r="O5826" s="279"/>
      <c r="P5826" s="838"/>
      <c r="Q5826" s="838"/>
      <c r="R5826" s="838"/>
      <c r="S5826" s="838"/>
      <c r="U5826" s="371"/>
    </row>
    <row r="5827" spans="12:21" s="292" customFormat="1" x14ac:dyDescent="0.2">
      <c r="L5827" s="279"/>
      <c r="M5827" s="279"/>
      <c r="N5827" s="279"/>
      <c r="O5827" s="279"/>
      <c r="P5827" s="838"/>
      <c r="Q5827" s="838"/>
      <c r="R5827" s="838"/>
      <c r="S5827" s="838"/>
      <c r="U5827" s="371"/>
    </row>
    <row r="5828" spans="12:21" s="292" customFormat="1" x14ac:dyDescent="0.2">
      <c r="L5828" s="279"/>
      <c r="M5828" s="279"/>
      <c r="N5828" s="279"/>
      <c r="O5828" s="279"/>
      <c r="P5828" s="838"/>
      <c r="Q5828" s="838"/>
      <c r="R5828" s="838"/>
      <c r="S5828" s="838"/>
      <c r="U5828" s="371"/>
    </row>
    <row r="5829" spans="12:21" s="292" customFormat="1" x14ac:dyDescent="0.2">
      <c r="L5829" s="279"/>
      <c r="M5829" s="279"/>
      <c r="N5829" s="279"/>
      <c r="O5829" s="279"/>
      <c r="P5829" s="838"/>
      <c r="Q5829" s="838"/>
      <c r="R5829" s="838"/>
      <c r="S5829" s="838"/>
      <c r="U5829" s="371"/>
    </row>
    <row r="5830" spans="12:21" s="292" customFormat="1" x14ac:dyDescent="0.2">
      <c r="L5830" s="279"/>
      <c r="M5830" s="279"/>
      <c r="N5830" s="279"/>
      <c r="O5830" s="279"/>
      <c r="P5830" s="838"/>
      <c r="Q5830" s="838"/>
      <c r="R5830" s="838"/>
      <c r="S5830" s="838"/>
      <c r="U5830" s="371"/>
    </row>
    <row r="5831" spans="12:21" s="292" customFormat="1" x14ac:dyDescent="0.2">
      <c r="L5831" s="279"/>
      <c r="M5831" s="279"/>
      <c r="N5831" s="279"/>
      <c r="O5831" s="279"/>
      <c r="P5831" s="838"/>
      <c r="Q5831" s="838"/>
      <c r="R5831" s="838"/>
      <c r="S5831" s="838"/>
      <c r="U5831" s="371"/>
    </row>
    <row r="5832" spans="12:21" s="292" customFormat="1" x14ac:dyDescent="0.2">
      <c r="L5832" s="279"/>
      <c r="M5832" s="279"/>
      <c r="N5832" s="279"/>
      <c r="O5832" s="279"/>
      <c r="P5832" s="838"/>
      <c r="Q5832" s="838"/>
      <c r="R5832" s="838"/>
      <c r="S5832" s="838"/>
      <c r="U5832" s="371"/>
    </row>
    <row r="5833" spans="12:21" s="292" customFormat="1" x14ac:dyDescent="0.2">
      <c r="L5833" s="279"/>
      <c r="M5833" s="279"/>
      <c r="N5833" s="279"/>
      <c r="O5833" s="279"/>
      <c r="P5833" s="838"/>
      <c r="Q5833" s="838"/>
      <c r="R5833" s="838"/>
      <c r="S5833" s="838"/>
      <c r="U5833" s="371"/>
    </row>
    <row r="5834" spans="12:21" s="292" customFormat="1" x14ac:dyDescent="0.2">
      <c r="L5834" s="279"/>
      <c r="M5834" s="279"/>
      <c r="N5834" s="279"/>
      <c r="O5834" s="279"/>
      <c r="P5834" s="838"/>
      <c r="Q5834" s="838"/>
      <c r="R5834" s="838"/>
      <c r="S5834" s="838"/>
      <c r="U5834" s="371"/>
    </row>
    <row r="5835" spans="12:21" s="292" customFormat="1" x14ac:dyDescent="0.2">
      <c r="L5835" s="279"/>
      <c r="M5835" s="279"/>
      <c r="N5835" s="279"/>
      <c r="O5835" s="279"/>
      <c r="P5835" s="838"/>
      <c r="Q5835" s="838"/>
      <c r="R5835" s="838"/>
      <c r="S5835" s="838"/>
      <c r="U5835" s="371"/>
    </row>
    <row r="5836" spans="12:21" s="292" customFormat="1" x14ac:dyDescent="0.2">
      <c r="L5836" s="279"/>
      <c r="M5836" s="279"/>
      <c r="N5836" s="279"/>
      <c r="O5836" s="279"/>
      <c r="P5836" s="838"/>
      <c r="Q5836" s="838"/>
      <c r="R5836" s="838"/>
      <c r="S5836" s="838"/>
      <c r="U5836" s="371"/>
    </row>
    <row r="5837" spans="12:21" s="292" customFormat="1" x14ac:dyDescent="0.2">
      <c r="L5837" s="279"/>
      <c r="M5837" s="279"/>
      <c r="N5837" s="279"/>
      <c r="O5837" s="279"/>
      <c r="P5837" s="838"/>
      <c r="Q5837" s="838"/>
      <c r="R5837" s="838"/>
      <c r="S5837" s="838"/>
      <c r="U5837" s="371"/>
    </row>
    <row r="5838" spans="12:21" s="292" customFormat="1" x14ac:dyDescent="0.2">
      <c r="L5838" s="279"/>
      <c r="M5838" s="279"/>
      <c r="N5838" s="279"/>
      <c r="O5838" s="279"/>
      <c r="P5838" s="838"/>
      <c r="Q5838" s="838"/>
      <c r="R5838" s="838"/>
      <c r="S5838" s="838"/>
      <c r="U5838" s="371"/>
    </row>
    <row r="5839" spans="12:21" s="292" customFormat="1" x14ac:dyDescent="0.2">
      <c r="L5839" s="279"/>
      <c r="M5839" s="279"/>
      <c r="N5839" s="279"/>
      <c r="O5839" s="279"/>
      <c r="P5839" s="838"/>
      <c r="Q5839" s="838"/>
      <c r="R5839" s="838"/>
      <c r="S5839" s="838"/>
      <c r="U5839" s="371"/>
    </row>
    <row r="5840" spans="12:21" s="292" customFormat="1" x14ac:dyDescent="0.2">
      <c r="L5840" s="279"/>
      <c r="M5840" s="279"/>
      <c r="N5840" s="279"/>
      <c r="O5840" s="279"/>
      <c r="P5840" s="838"/>
      <c r="Q5840" s="838"/>
      <c r="R5840" s="838"/>
      <c r="S5840" s="838"/>
      <c r="U5840" s="371"/>
    </row>
    <row r="5841" spans="12:21" s="292" customFormat="1" x14ac:dyDescent="0.2">
      <c r="L5841" s="279"/>
      <c r="M5841" s="279"/>
      <c r="N5841" s="279"/>
      <c r="O5841" s="279"/>
      <c r="P5841" s="838"/>
      <c r="Q5841" s="838"/>
      <c r="R5841" s="838"/>
      <c r="S5841" s="838"/>
      <c r="U5841" s="371"/>
    </row>
    <row r="5842" spans="12:21" s="292" customFormat="1" x14ac:dyDescent="0.2">
      <c r="L5842" s="279"/>
      <c r="M5842" s="279"/>
      <c r="N5842" s="279"/>
      <c r="O5842" s="279"/>
      <c r="P5842" s="838"/>
      <c r="Q5842" s="838"/>
      <c r="R5842" s="838"/>
      <c r="S5842" s="838"/>
      <c r="U5842" s="371"/>
    </row>
    <row r="5843" spans="12:21" s="292" customFormat="1" x14ac:dyDescent="0.2">
      <c r="L5843" s="279"/>
      <c r="M5843" s="279"/>
      <c r="N5843" s="279"/>
      <c r="O5843" s="279"/>
      <c r="P5843" s="838"/>
      <c r="Q5843" s="838"/>
      <c r="R5843" s="838"/>
      <c r="S5843" s="838"/>
      <c r="U5843" s="371"/>
    </row>
    <row r="5844" spans="12:21" s="292" customFormat="1" x14ac:dyDescent="0.2">
      <c r="L5844" s="279"/>
      <c r="M5844" s="279"/>
      <c r="N5844" s="279"/>
      <c r="O5844" s="279"/>
      <c r="P5844" s="838"/>
      <c r="Q5844" s="838"/>
      <c r="R5844" s="838"/>
      <c r="S5844" s="838"/>
      <c r="U5844" s="371"/>
    </row>
    <row r="5845" spans="12:21" s="292" customFormat="1" x14ac:dyDescent="0.2">
      <c r="L5845" s="279"/>
      <c r="M5845" s="279"/>
      <c r="N5845" s="279"/>
      <c r="O5845" s="279"/>
      <c r="P5845" s="838"/>
      <c r="Q5845" s="838"/>
      <c r="R5845" s="838"/>
      <c r="S5845" s="838"/>
      <c r="U5845" s="371"/>
    </row>
    <row r="5846" spans="12:21" s="292" customFormat="1" x14ac:dyDescent="0.2">
      <c r="L5846" s="279"/>
      <c r="M5846" s="279"/>
      <c r="N5846" s="279"/>
      <c r="O5846" s="279"/>
      <c r="P5846" s="838"/>
      <c r="Q5846" s="838"/>
      <c r="R5846" s="838"/>
      <c r="S5846" s="838"/>
      <c r="U5846" s="371"/>
    </row>
    <row r="5847" spans="12:21" s="292" customFormat="1" x14ac:dyDescent="0.2">
      <c r="L5847" s="279"/>
      <c r="M5847" s="279"/>
      <c r="N5847" s="279"/>
      <c r="O5847" s="279"/>
      <c r="P5847" s="838"/>
      <c r="Q5847" s="838"/>
      <c r="R5847" s="838"/>
      <c r="S5847" s="838"/>
      <c r="U5847" s="371"/>
    </row>
    <row r="5848" spans="12:21" s="292" customFormat="1" x14ac:dyDescent="0.2">
      <c r="L5848" s="279"/>
      <c r="M5848" s="279"/>
      <c r="N5848" s="279"/>
      <c r="O5848" s="279"/>
      <c r="P5848" s="838"/>
      <c r="Q5848" s="838"/>
      <c r="R5848" s="838"/>
      <c r="S5848" s="838"/>
      <c r="U5848" s="371"/>
    </row>
    <row r="5849" spans="12:21" s="292" customFormat="1" x14ac:dyDescent="0.2">
      <c r="L5849" s="279"/>
      <c r="M5849" s="279"/>
      <c r="N5849" s="279"/>
      <c r="O5849" s="279"/>
      <c r="P5849" s="838"/>
      <c r="Q5849" s="838"/>
      <c r="R5849" s="838"/>
      <c r="S5849" s="838"/>
      <c r="U5849" s="371"/>
    </row>
    <row r="5850" spans="12:21" s="292" customFormat="1" x14ac:dyDescent="0.2">
      <c r="L5850" s="279"/>
      <c r="M5850" s="279"/>
      <c r="N5850" s="279"/>
      <c r="O5850" s="279"/>
      <c r="P5850" s="838"/>
      <c r="Q5850" s="838"/>
      <c r="R5850" s="838"/>
      <c r="S5850" s="838"/>
      <c r="U5850" s="371"/>
    </row>
    <row r="5851" spans="12:21" s="292" customFormat="1" x14ac:dyDescent="0.2">
      <c r="L5851" s="279"/>
      <c r="M5851" s="279"/>
      <c r="N5851" s="279"/>
      <c r="O5851" s="279"/>
      <c r="P5851" s="838"/>
      <c r="Q5851" s="838"/>
      <c r="R5851" s="838"/>
      <c r="S5851" s="838"/>
      <c r="U5851" s="371"/>
    </row>
    <row r="5852" spans="12:21" s="292" customFormat="1" x14ac:dyDescent="0.2">
      <c r="L5852" s="279"/>
      <c r="M5852" s="279"/>
      <c r="N5852" s="279"/>
      <c r="O5852" s="279"/>
      <c r="P5852" s="838"/>
      <c r="Q5852" s="838"/>
      <c r="R5852" s="838"/>
      <c r="S5852" s="838"/>
      <c r="U5852" s="371"/>
    </row>
    <row r="5853" spans="12:21" s="292" customFormat="1" x14ac:dyDescent="0.2">
      <c r="L5853" s="279"/>
      <c r="M5853" s="279"/>
      <c r="N5853" s="279"/>
      <c r="O5853" s="279"/>
      <c r="P5853" s="838"/>
      <c r="Q5853" s="838"/>
      <c r="R5853" s="838"/>
      <c r="S5853" s="838"/>
      <c r="U5853" s="371"/>
    </row>
    <row r="5854" spans="12:21" s="292" customFormat="1" x14ac:dyDescent="0.2">
      <c r="L5854" s="279"/>
      <c r="M5854" s="279"/>
      <c r="N5854" s="279"/>
      <c r="O5854" s="279"/>
      <c r="P5854" s="838"/>
      <c r="Q5854" s="838"/>
      <c r="R5854" s="838"/>
      <c r="S5854" s="838"/>
      <c r="U5854" s="371"/>
    </row>
    <row r="5855" spans="12:21" s="292" customFormat="1" x14ac:dyDescent="0.2">
      <c r="L5855" s="279"/>
      <c r="M5855" s="279"/>
      <c r="N5855" s="279"/>
      <c r="O5855" s="279"/>
      <c r="P5855" s="838"/>
      <c r="Q5855" s="838"/>
      <c r="R5855" s="838"/>
      <c r="S5855" s="838"/>
      <c r="U5855" s="371"/>
    </row>
    <row r="5856" spans="12:21" s="292" customFormat="1" x14ac:dyDescent="0.2">
      <c r="L5856" s="279"/>
      <c r="M5856" s="279"/>
      <c r="N5856" s="279"/>
      <c r="O5856" s="279"/>
      <c r="P5856" s="838"/>
      <c r="Q5856" s="838"/>
      <c r="R5856" s="838"/>
      <c r="S5856" s="838"/>
      <c r="U5856" s="371"/>
    </row>
    <row r="5857" spans="12:21" s="292" customFormat="1" x14ac:dyDescent="0.2">
      <c r="L5857" s="279"/>
      <c r="M5857" s="279"/>
      <c r="N5857" s="279"/>
      <c r="O5857" s="279"/>
      <c r="P5857" s="838"/>
      <c r="Q5857" s="838"/>
      <c r="R5857" s="838"/>
      <c r="S5857" s="838"/>
      <c r="U5857" s="371"/>
    </row>
    <row r="5858" spans="12:21" s="292" customFormat="1" x14ac:dyDescent="0.2">
      <c r="L5858" s="279"/>
      <c r="M5858" s="279"/>
      <c r="N5858" s="279"/>
      <c r="O5858" s="279"/>
      <c r="P5858" s="838"/>
      <c r="Q5858" s="838"/>
      <c r="R5858" s="838"/>
      <c r="S5858" s="838"/>
      <c r="U5858" s="371"/>
    </row>
    <row r="5859" spans="12:21" s="292" customFormat="1" x14ac:dyDescent="0.2">
      <c r="L5859" s="279"/>
      <c r="M5859" s="279"/>
      <c r="N5859" s="279"/>
      <c r="O5859" s="279"/>
      <c r="P5859" s="838"/>
      <c r="Q5859" s="838"/>
      <c r="R5859" s="838"/>
      <c r="S5859" s="838"/>
      <c r="U5859" s="371"/>
    </row>
    <row r="5860" spans="12:21" s="292" customFormat="1" x14ac:dyDescent="0.2">
      <c r="L5860" s="279"/>
      <c r="M5860" s="279"/>
      <c r="N5860" s="279"/>
      <c r="O5860" s="279"/>
      <c r="P5860" s="838"/>
      <c r="Q5860" s="838"/>
      <c r="R5860" s="838"/>
      <c r="S5860" s="838"/>
      <c r="U5860" s="371"/>
    </row>
    <row r="5861" spans="12:21" s="292" customFormat="1" x14ac:dyDescent="0.2">
      <c r="L5861" s="279"/>
      <c r="M5861" s="279"/>
      <c r="N5861" s="279"/>
      <c r="O5861" s="279"/>
      <c r="P5861" s="838"/>
      <c r="Q5861" s="838"/>
      <c r="R5861" s="838"/>
      <c r="S5861" s="838"/>
      <c r="U5861" s="371"/>
    </row>
    <row r="5862" spans="12:21" s="292" customFormat="1" x14ac:dyDescent="0.2">
      <c r="L5862" s="279"/>
      <c r="M5862" s="279"/>
      <c r="N5862" s="279"/>
      <c r="O5862" s="279"/>
      <c r="P5862" s="838"/>
      <c r="Q5862" s="838"/>
      <c r="R5862" s="838"/>
      <c r="S5862" s="838"/>
      <c r="U5862" s="371"/>
    </row>
    <row r="5863" spans="12:21" s="292" customFormat="1" x14ac:dyDescent="0.2">
      <c r="L5863" s="279"/>
      <c r="M5863" s="279"/>
      <c r="N5863" s="279"/>
      <c r="O5863" s="279"/>
      <c r="P5863" s="838"/>
      <c r="Q5863" s="838"/>
      <c r="R5863" s="838"/>
      <c r="S5863" s="838"/>
      <c r="U5863" s="371"/>
    </row>
    <row r="5864" spans="12:21" s="292" customFormat="1" x14ac:dyDescent="0.2">
      <c r="L5864" s="279"/>
      <c r="M5864" s="279"/>
      <c r="N5864" s="279"/>
      <c r="O5864" s="279"/>
      <c r="P5864" s="838"/>
      <c r="Q5864" s="838"/>
      <c r="R5864" s="838"/>
      <c r="S5864" s="838"/>
      <c r="U5864" s="371"/>
    </row>
    <row r="5865" spans="12:21" s="292" customFormat="1" x14ac:dyDescent="0.2">
      <c r="L5865" s="279"/>
      <c r="M5865" s="279"/>
      <c r="N5865" s="279"/>
      <c r="O5865" s="279"/>
      <c r="P5865" s="838"/>
      <c r="Q5865" s="838"/>
      <c r="R5865" s="838"/>
      <c r="S5865" s="838"/>
      <c r="U5865" s="371"/>
    </row>
    <row r="5866" spans="12:21" s="292" customFormat="1" x14ac:dyDescent="0.2">
      <c r="L5866" s="279"/>
      <c r="M5866" s="279"/>
      <c r="N5866" s="279"/>
      <c r="O5866" s="279"/>
      <c r="P5866" s="838"/>
      <c r="Q5866" s="838"/>
      <c r="R5866" s="838"/>
      <c r="S5866" s="838"/>
      <c r="U5866" s="371"/>
    </row>
    <row r="5867" spans="12:21" s="292" customFormat="1" x14ac:dyDescent="0.2">
      <c r="L5867" s="279"/>
      <c r="M5867" s="279"/>
      <c r="N5867" s="279"/>
      <c r="O5867" s="279"/>
      <c r="P5867" s="838"/>
      <c r="Q5867" s="838"/>
      <c r="R5867" s="838"/>
      <c r="S5867" s="838"/>
      <c r="U5867" s="371"/>
    </row>
    <row r="5868" spans="12:21" s="292" customFormat="1" x14ac:dyDescent="0.2">
      <c r="L5868" s="279"/>
      <c r="M5868" s="279"/>
      <c r="N5868" s="279"/>
      <c r="O5868" s="279"/>
      <c r="P5868" s="838"/>
      <c r="Q5868" s="838"/>
      <c r="R5868" s="838"/>
      <c r="S5868" s="838"/>
      <c r="U5868" s="371"/>
    </row>
    <row r="5869" spans="12:21" s="292" customFormat="1" x14ac:dyDescent="0.2">
      <c r="L5869" s="279"/>
      <c r="M5869" s="279"/>
      <c r="N5869" s="279"/>
      <c r="O5869" s="279"/>
      <c r="P5869" s="838"/>
      <c r="Q5869" s="838"/>
      <c r="R5869" s="838"/>
      <c r="S5869" s="838"/>
      <c r="U5869" s="371"/>
    </row>
    <row r="5870" spans="12:21" s="292" customFormat="1" x14ac:dyDescent="0.2">
      <c r="L5870" s="279"/>
      <c r="M5870" s="279"/>
      <c r="N5870" s="279"/>
      <c r="O5870" s="279"/>
      <c r="P5870" s="838"/>
      <c r="Q5870" s="838"/>
      <c r="R5870" s="838"/>
      <c r="S5870" s="838"/>
      <c r="U5870" s="371"/>
    </row>
    <row r="5871" spans="12:21" s="292" customFormat="1" x14ac:dyDescent="0.2">
      <c r="L5871" s="279"/>
      <c r="M5871" s="279"/>
      <c r="N5871" s="279"/>
      <c r="O5871" s="279"/>
      <c r="P5871" s="838"/>
      <c r="Q5871" s="838"/>
      <c r="R5871" s="838"/>
      <c r="S5871" s="838"/>
      <c r="U5871" s="371"/>
    </row>
    <row r="5872" spans="12:21" s="292" customFormat="1" x14ac:dyDescent="0.2">
      <c r="L5872" s="279"/>
      <c r="M5872" s="279"/>
      <c r="N5872" s="279"/>
      <c r="O5872" s="279"/>
      <c r="P5872" s="838"/>
      <c r="Q5872" s="838"/>
      <c r="R5872" s="838"/>
      <c r="S5872" s="838"/>
      <c r="U5872" s="371"/>
    </row>
    <row r="5873" spans="12:21" s="292" customFormat="1" x14ac:dyDescent="0.2">
      <c r="L5873" s="279"/>
      <c r="M5873" s="279"/>
      <c r="N5873" s="279"/>
      <c r="O5873" s="279"/>
      <c r="P5873" s="838"/>
      <c r="Q5873" s="838"/>
      <c r="R5873" s="838"/>
      <c r="S5873" s="838"/>
      <c r="U5873" s="371"/>
    </row>
    <row r="5874" spans="12:21" s="292" customFormat="1" x14ac:dyDescent="0.2">
      <c r="L5874" s="279"/>
      <c r="M5874" s="279"/>
      <c r="N5874" s="279"/>
      <c r="O5874" s="279"/>
      <c r="P5874" s="838"/>
      <c r="Q5874" s="838"/>
      <c r="R5874" s="838"/>
      <c r="S5874" s="838"/>
      <c r="U5874" s="371"/>
    </row>
    <row r="5875" spans="12:21" s="292" customFormat="1" x14ac:dyDescent="0.2">
      <c r="L5875" s="279"/>
      <c r="M5875" s="279"/>
      <c r="N5875" s="279"/>
      <c r="O5875" s="279"/>
      <c r="P5875" s="838"/>
      <c r="Q5875" s="838"/>
      <c r="R5875" s="838"/>
      <c r="S5875" s="838"/>
      <c r="U5875" s="371"/>
    </row>
    <row r="5876" spans="12:21" s="292" customFormat="1" x14ac:dyDescent="0.2">
      <c r="L5876" s="279"/>
      <c r="M5876" s="279"/>
      <c r="N5876" s="279"/>
      <c r="O5876" s="279"/>
      <c r="P5876" s="838"/>
      <c r="Q5876" s="838"/>
      <c r="R5876" s="838"/>
      <c r="S5876" s="838"/>
      <c r="U5876" s="371"/>
    </row>
    <row r="5877" spans="12:21" s="292" customFormat="1" x14ac:dyDescent="0.2">
      <c r="L5877" s="279"/>
      <c r="M5877" s="279"/>
      <c r="N5877" s="279"/>
      <c r="O5877" s="279"/>
      <c r="P5877" s="838"/>
      <c r="Q5877" s="838"/>
      <c r="R5877" s="838"/>
      <c r="S5877" s="838"/>
      <c r="U5877" s="371"/>
    </row>
    <row r="5878" spans="12:21" s="292" customFormat="1" x14ac:dyDescent="0.2">
      <c r="L5878" s="279"/>
      <c r="M5878" s="279"/>
      <c r="N5878" s="279"/>
      <c r="O5878" s="279"/>
      <c r="P5878" s="838"/>
      <c r="Q5878" s="838"/>
      <c r="R5878" s="838"/>
      <c r="S5878" s="838"/>
      <c r="U5878" s="371"/>
    </row>
    <row r="5879" spans="12:21" s="292" customFormat="1" x14ac:dyDescent="0.2">
      <c r="L5879" s="279"/>
      <c r="M5879" s="279"/>
      <c r="N5879" s="279"/>
      <c r="O5879" s="279"/>
      <c r="P5879" s="838"/>
      <c r="Q5879" s="838"/>
      <c r="R5879" s="838"/>
      <c r="S5879" s="838"/>
      <c r="U5879" s="371"/>
    </row>
    <row r="5880" spans="12:21" s="292" customFormat="1" x14ac:dyDescent="0.2">
      <c r="L5880" s="279"/>
      <c r="M5880" s="279"/>
      <c r="N5880" s="279"/>
      <c r="O5880" s="279"/>
      <c r="P5880" s="838"/>
      <c r="Q5880" s="838"/>
      <c r="R5880" s="838"/>
      <c r="S5880" s="838"/>
      <c r="U5880" s="371"/>
    </row>
    <row r="5881" spans="12:21" s="292" customFormat="1" x14ac:dyDescent="0.2">
      <c r="L5881" s="279"/>
      <c r="M5881" s="279"/>
      <c r="N5881" s="279"/>
      <c r="O5881" s="279"/>
      <c r="P5881" s="838"/>
      <c r="Q5881" s="838"/>
      <c r="R5881" s="838"/>
      <c r="S5881" s="838"/>
      <c r="U5881" s="371"/>
    </row>
    <row r="5882" spans="12:21" s="292" customFormat="1" x14ac:dyDescent="0.2">
      <c r="L5882" s="279"/>
      <c r="M5882" s="279"/>
      <c r="N5882" s="279"/>
      <c r="O5882" s="279"/>
      <c r="P5882" s="838"/>
      <c r="Q5882" s="838"/>
      <c r="R5882" s="838"/>
      <c r="S5882" s="838"/>
      <c r="U5882" s="371"/>
    </row>
    <row r="5883" spans="12:21" s="292" customFormat="1" x14ac:dyDescent="0.2">
      <c r="L5883" s="279"/>
      <c r="M5883" s="279"/>
      <c r="N5883" s="279"/>
      <c r="O5883" s="279"/>
      <c r="P5883" s="838"/>
      <c r="Q5883" s="838"/>
      <c r="R5883" s="838"/>
      <c r="S5883" s="838"/>
      <c r="U5883" s="371"/>
    </row>
    <row r="5884" spans="12:21" s="292" customFormat="1" x14ac:dyDescent="0.2">
      <c r="L5884" s="279"/>
      <c r="M5884" s="279"/>
      <c r="N5884" s="279"/>
      <c r="O5884" s="279"/>
      <c r="P5884" s="838"/>
      <c r="Q5884" s="838"/>
      <c r="R5884" s="838"/>
      <c r="S5884" s="838"/>
      <c r="U5884" s="371"/>
    </row>
    <row r="5885" spans="12:21" s="292" customFormat="1" x14ac:dyDescent="0.2">
      <c r="L5885" s="279"/>
      <c r="M5885" s="279"/>
      <c r="N5885" s="279"/>
      <c r="O5885" s="279"/>
      <c r="P5885" s="838"/>
      <c r="Q5885" s="838"/>
      <c r="R5885" s="838"/>
      <c r="S5885" s="838"/>
      <c r="U5885" s="371"/>
    </row>
    <row r="5886" spans="12:21" s="292" customFormat="1" x14ac:dyDescent="0.2">
      <c r="L5886" s="279"/>
      <c r="M5886" s="279"/>
      <c r="N5886" s="279"/>
      <c r="O5886" s="279"/>
      <c r="P5886" s="838"/>
      <c r="Q5886" s="838"/>
      <c r="R5886" s="838"/>
      <c r="S5886" s="838"/>
      <c r="U5886" s="371"/>
    </row>
    <row r="5887" spans="12:21" s="292" customFormat="1" x14ac:dyDescent="0.2">
      <c r="L5887" s="279"/>
      <c r="M5887" s="279"/>
      <c r="N5887" s="279"/>
      <c r="O5887" s="279"/>
      <c r="P5887" s="838"/>
      <c r="Q5887" s="838"/>
      <c r="R5887" s="838"/>
      <c r="S5887" s="838"/>
      <c r="U5887" s="371"/>
    </row>
    <row r="5888" spans="12:21" s="292" customFormat="1" x14ac:dyDescent="0.2">
      <c r="L5888" s="279"/>
      <c r="M5888" s="279"/>
      <c r="N5888" s="279"/>
      <c r="O5888" s="279"/>
      <c r="P5888" s="838"/>
      <c r="Q5888" s="838"/>
      <c r="R5888" s="838"/>
      <c r="S5888" s="838"/>
      <c r="U5888" s="371"/>
    </row>
    <row r="5889" spans="12:21" s="292" customFormat="1" x14ac:dyDescent="0.2">
      <c r="L5889" s="279"/>
      <c r="M5889" s="279"/>
      <c r="N5889" s="279"/>
      <c r="O5889" s="279"/>
      <c r="P5889" s="838"/>
      <c r="Q5889" s="838"/>
      <c r="R5889" s="838"/>
      <c r="S5889" s="838"/>
      <c r="U5889" s="371"/>
    </row>
    <row r="5890" spans="12:21" s="292" customFormat="1" x14ac:dyDescent="0.2">
      <c r="L5890" s="279"/>
      <c r="M5890" s="279"/>
      <c r="N5890" s="279"/>
      <c r="O5890" s="279"/>
      <c r="P5890" s="838"/>
      <c r="Q5890" s="838"/>
      <c r="R5890" s="838"/>
      <c r="S5890" s="838"/>
      <c r="U5890" s="371"/>
    </row>
    <row r="5891" spans="12:21" s="292" customFormat="1" x14ac:dyDescent="0.2">
      <c r="L5891" s="279"/>
      <c r="M5891" s="279"/>
      <c r="N5891" s="279"/>
      <c r="O5891" s="279"/>
      <c r="P5891" s="838"/>
      <c r="Q5891" s="838"/>
      <c r="R5891" s="838"/>
      <c r="S5891" s="838"/>
      <c r="U5891" s="371"/>
    </row>
    <row r="5892" spans="12:21" s="292" customFormat="1" x14ac:dyDescent="0.2">
      <c r="L5892" s="279"/>
      <c r="M5892" s="279"/>
      <c r="N5892" s="279"/>
      <c r="O5892" s="279"/>
      <c r="P5892" s="838"/>
      <c r="Q5892" s="838"/>
      <c r="R5892" s="838"/>
      <c r="S5892" s="838"/>
      <c r="U5892" s="371"/>
    </row>
    <row r="5893" spans="12:21" s="292" customFormat="1" x14ac:dyDescent="0.2">
      <c r="L5893" s="279"/>
      <c r="M5893" s="279"/>
      <c r="N5893" s="279"/>
      <c r="O5893" s="279"/>
      <c r="P5893" s="838"/>
      <c r="Q5893" s="838"/>
      <c r="R5893" s="838"/>
      <c r="S5893" s="838"/>
      <c r="U5893" s="371"/>
    </row>
    <row r="5894" spans="12:21" s="292" customFormat="1" x14ac:dyDescent="0.2">
      <c r="L5894" s="279"/>
      <c r="M5894" s="279"/>
      <c r="N5894" s="279"/>
      <c r="O5894" s="279"/>
      <c r="P5894" s="838"/>
      <c r="Q5894" s="838"/>
      <c r="R5894" s="838"/>
      <c r="S5894" s="838"/>
      <c r="U5894" s="371"/>
    </row>
    <row r="5895" spans="12:21" s="292" customFormat="1" x14ac:dyDescent="0.2">
      <c r="L5895" s="279"/>
      <c r="M5895" s="279"/>
      <c r="N5895" s="279"/>
      <c r="O5895" s="279"/>
      <c r="P5895" s="838"/>
      <c r="Q5895" s="838"/>
      <c r="R5895" s="838"/>
      <c r="S5895" s="838"/>
      <c r="U5895" s="371"/>
    </row>
    <row r="5896" spans="12:21" s="292" customFormat="1" x14ac:dyDescent="0.2">
      <c r="L5896" s="279"/>
      <c r="M5896" s="279"/>
      <c r="N5896" s="279"/>
      <c r="O5896" s="279"/>
      <c r="P5896" s="838"/>
      <c r="Q5896" s="838"/>
      <c r="R5896" s="838"/>
      <c r="S5896" s="838"/>
      <c r="U5896" s="371"/>
    </row>
    <row r="5897" spans="12:21" s="292" customFormat="1" x14ac:dyDescent="0.2">
      <c r="L5897" s="279"/>
      <c r="M5897" s="279"/>
      <c r="N5897" s="279"/>
      <c r="O5897" s="279"/>
      <c r="P5897" s="838"/>
      <c r="Q5897" s="838"/>
      <c r="R5897" s="838"/>
      <c r="S5897" s="838"/>
      <c r="U5897" s="371"/>
    </row>
    <row r="5898" spans="12:21" s="292" customFormat="1" x14ac:dyDescent="0.2">
      <c r="L5898" s="279"/>
      <c r="M5898" s="279"/>
      <c r="N5898" s="279"/>
      <c r="O5898" s="279"/>
      <c r="P5898" s="838"/>
      <c r="Q5898" s="838"/>
      <c r="R5898" s="838"/>
      <c r="S5898" s="838"/>
      <c r="U5898" s="371"/>
    </row>
    <row r="5899" spans="12:21" s="292" customFormat="1" x14ac:dyDescent="0.2">
      <c r="L5899" s="279"/>
      <c r="M5899" s="279"/>
      <c r="N5899" s="279"/>
      <c r="O5899" s="279"/>
      <c r="P5899" s="838"/>
      <c r="Q5899" s="838"/>
      <c r="R5899" s="838"/>
      <c r="S5899" s="838"/>
      <c r="U5899" s="371"/>
    </row>
    <row r="5900" spans="12:21" s="292" customFormat="1" x14ac:dyDescent="0.2">
      <c r="L5900" s="279"/>
      <c r="M5900" s="279"/>
      <c r="N5900" s="279"/>
      <c r="O5900" s="279"/>
      <c r="P5900" s="838"/>
      <c r="Q5900" s="838"/>
      <c r="R5900" s="838"/>
      <c r="S5900" s="838"/>
      <c r="U5900" s="371"/>
    </row>
    <row r="5901" spans="12:21" s="292" customFormat="1" x14ac:dyDescent="0.2">
      <c r="L5901" s="279"/>
      <c r="M5901" s="279"/>
      <c r="N5901" s="279"/>
      <c r="O5901" s="279"/>
      <c r="P5901" s="838"/>
      <c r="Q5901" s="838"/>
      <c r="R5901" s="838"/>
      <c r="S5901" s="838"/>
      <c r="U5901" s="371"/>
    </row>
    <row r="5902" spans="12:21" s="292" customFormat="1" x14ac:dyDescent="0.2">
      <c r="L5902" s="279"/>
      <c r="M5902" s="279"/>
      <c r="N5902" s="279"/>
      <c r="O5902" s="279"/>
      <c r="P5902" s="838"/>
      <c r="Q5902" s="838"/>
      <c r="R5902" s="838"/>
      <c r="S5902" s="838"/>
      <c r="U5902" s="371"/>
    </row>
    <row r="5903" spans="12:21" s="292" customFormat="1" x14ac:dyDescent="0.2">
      <c r="L5903" s="279"/>
      <c r="M5903" s="279"/>
      <c r="N5903" s="279"/>
      <c r="O5903" s="279"/>
      <c r="P5903" s="838"/>
      <c r="Q5903" s="838"/>
      <c r="R5903" s="838"/>
      <c r="S5903" s="838"/>
      <c r="U5903" s="371"/>
    </row>
    <row r="5904" spans="12:21" s="292" customFormat="1" x14ac:dyDescent="0.2">
      <c r="L5904" s="279"/>
      <c r="M5904" s="279"/>
      <c r="N5904" s="279"/>
      <c r="O5904" s="279"/>
      <c r="P5904" s="838"/>
      <c r="Q5904" s="838"/>
      <c r="R5904" s="838"/>
      <c r="S5904" s="838"/>
      <c r="U5904" s="371"/>
    </row>
    <row r="5905" spans="12:21" s="292" customFormat="1" x14ac:dyDescent="0.2">
      <c r="L5905" s="279"/>
      <c r="M5905" s="279"/>
      <c r="N5905" s="279"/>
      <c r="O5905" s="279"/>
      <c r="P5905" s="838"/>
      <c r="Q5905" s="838"/>
      <c r="R5905" s="838"/>
      <c r="S5905" s="838"/>
      <c r="U5905" s="371"/>
    </row>
    <row r="5906" spans="12:21" s="292" customFormat="1" x14ac:dyDescent="0.2">
      <c r="L5906" s="279"/>
      <c r="M5906" s="279"/>
      <c r="N5906" s="279"/>
      <c r="O5906" s="279"/>
      <c r="P5906" s="838"/>
      <c r="Q5906" s="838"/>
      <c r="R5906" s="838"/>
      <c r="S5906" s="838"/>
      <c r="U5906" s="371"/>
    </row>
    <row r="5907" spans="12:21" s="292" customFormat="1" x14ac:dyDescent="0.2">
      <c r="L5907" s="279"/>
      <c r="M5907" s="279"/>
      <c r="N5907" s="279"/>
      <c r="O5907" s="279"/>
      <c r="P5907" s="838"/>
      <c r="Q5907" s="838"/>
      <c r="R5907" s="838"/>
      <c r="S5907" s="838"/>
      <c r="U5907" s="371"/>
    </row>
    <row r="5908" spans="12:21" s="292" customFormat="1" x14ac:dyDescent="0.2">
      <c r="L5908" s="279"/>
      <c r="M5908" s="279"/>
      <c r="N5908" s="279"/>
      <c r="O5908" s="279"/>
      <c r="P5908" s="838"/>
      <c r="Q5908" s="838"/>
      <c r="R5908" s="838"/>
      <c r="S5908" s="838"/>
      <c r="U5908" s="371"/>
    </row>
    <row r="5909" spans="12:21" s="292" customFormat="1" x14ac:dyDescent="0.2">
      <c r="L5909" s="279"/>
      <c r="M5909" s="279"/>
      <c r="N5909" s="279"/>
      <c r="O5909" s="279"/>
      <c r="P5909" s="838"/>
      <c r="Q5909" s="838"/>
      <c r="R5909" s="838"/>
      <c r="S5909" s="838"/>
      <c r="U5909" s="371"/>
    </row>
    <row r="5910" spans="12:21" s="292" customFormat="1" x14ac:dyDescent="0.2">
      <c r="L5910" s="279"/>
      <c r="M5910" s="279"/>
      <c r="N5910" s="279"/>
      <c r="O5910" s="279"/>
      <c r="P5910" s="838"/>
      <c r="Q5910" s="838"/>
      <c r="R5910" s="838"/>
      <c r="S5910" s="838"/>
      <c r="U5910" s="371"/>
    </row>
    <row r="5911" spans="12:21" s="292" customFormat="1" x14ac:dyDescent="0.2">
      <c r="L5911" s="279"/>
      <c r="M5911" s="279"/>
      <c r="N5911" s="279"/>
      <c r="O5911" s="279"/>
      <c r="P5911" s="838"/>
      <c r="Q5911" s="838"/>
      <c r="R5911" s="838"/>
      <c r="S5911" s="838"/>
      <c r="U5911" s="371"/>
    </row>
    <row r="5912" spans="12:21" s="292" customFormat="1" x14ac:dyDescent="0.2">
      <c r="L5912" s="279"/>
      <c r="M5912" s="279"/>
      <c r="N5912" s="279"/>
      <c r="O5912" s="279"/>
      <c r="P5912" s="838"/>
      <c r="Q5912" s="838"/>
      <c r="R5912" s="838"/>
      <c r="S5912" s="838"/>
      <c r="U5912" s="371"/>
    </row>
    <row r="5913" spans="12:21" s="292" customFormat="1" x14ac:dyDescent="0.2">
      <c r="L5913" s="279"/>
      <c r="M5913" s="279"/>
      <c r="N5913" s="279"/>
      <c r="O5913" s="279"/>
      <c r="P5913" s="838"/>
      <c r="Q5913" s="838"/>
      <c r="R5913" s="838"/>
      <c r="S5913" s="838"/>
      <c r="U5913" s="371"/>
    </row>
    <row r="5914" spans="12:21" s="292" customFormat="1" x14ac:dyDescent="0.2">
      <c r="L5914" s="279"/>
      <c r="M5914" s="279"/>
      <c r="N5914" s="279"/>
      <c r="O5914" s="279"/>
      <c r="P5914" s="838"/>
      <c r="Q5914" s="838"/>
      <c r="R5914" s="838"/>
      <c r="S5914" s="838"/>
      <c r="U5914" s="371"/>
    </row>
    <row r="5915" spans="12:21" s="292" customFormat="1" x14ac:dyDescent="0.2">
      <c r="L5915" s="279"/>
      <c r="M5915" s="279"/>
      <c r="N5915" s="279"/>
      <c r="O5915" s="279"/>
      <c r="P5915" s="838"/>
      <c r="Q5915" s="838"/>
      <c r="R5915" s="838"/>
      <c r="S5915" s="838"/>
      <c r="U5915" s="371"/>
    </row>
    <row r="5916" spans="12:21" s="292" customFormat="1" x14ac:dyDescent="0.2">
      <c r="L5916" s="279"/>
      <c r="M5916" s="279"/>
      <c r="N5916" s="279"/>
      <c r="O5916" s="279"/>
      <c r="P5916" s="838"/>
      <c r="Q5916" s="838"/>
      <c r="R5916" s="838"/>
      <c r="S5916" s="838"/>
      <c r="U5916" s="371"/>
    </row>
    <row r="5917" spans="12:21" s="292" customFormat="1" x14ac:dyDescent="0.2">
      <c r="L5917" s="279"/>
      <c r="M5917" s="279"/>
      <c r="N5917" s="279"/>
      <c r="O5917" s="279"/>
      <c r="P5917" s="838"/>
      <c r="Q5917" s="838"/>
      <c r="R5917" s="838"/>
      <c r="S5917" s="838"/>
      <c r="U5917" s="371"/>
    </row>
    <row r="5918" spans="12:21" s="292" customFormat="1" x14ac:dyDescent="0.2">
      <c r="L5918" s="279"/>
      <c r="M5918" s="279"/>
      <c r="N5918" s="279"/>
      <c r="O5918" s="279"/>
      <c r="P5918" s="838"/>
      <c r="Q5918" s="838"/>
      <c r="R5918" s="838"/>
      <c r="S5918" s="838"/>
      <c r="U5918" s="371"/>
    </row>
    <row r="5919" spans="12:21" s="292" customFormat="1" x14ac:dyDescent="0.2">
      <c r="L5919" s="279"/>
      <c r="M5919" s="279"/>
      <c r="N5919" s="279"/>
      <c r="O5919" s="279"/>
      <c r="P5919" s="838"/>
      <c r="Q5919" s="838"/>
      <c r="R5919" s="838"/>
      <c r="S5919" s="838"/>
      <c r="U5919" s="371"/>
    </row>
    <row r="5920" spans="12:21" s="292" customFormat="1" x14ac:dyDescent="0.2">
      <c r="L5920" s="279"/>
      <c r="M5920" s="279"/>
      <c r="N5920" s="279"/>
      <c r="O5920" s="279"/>
      <c r="P5920" s="838"/>
      <c r="Q5920" s="838"/>
      <c r="R5920" s="838"/>
      <c r="S5920" s="838"/>
      <c r="U5920" s="371"/>
    </row>
    <row r="5921" spans="12:21" s="292" customFormat="1" x14ac:dyDescent="0.2">
      <c r="L5921" s="279"/>
      <c r="M5921" s="279"/>
      <c r="N5921" s="279"/>
      <c r="O5921" s="279"/>
      <c r="P5921" s="838"/>
      <c r="Q5921" s="838"/>
      <c r="R5921" s="838"/>
      <c r="S5921" s="838"/>
      <c r="U5921" s="371"/>
    </row>
    <row r="5922" spans="12:21" s="292" customFormat="1" x14ac:dyDescent="0.2">
      <c r="L5922" s="279"/>
      <c r="M5922" s="279"/>
      <c r="N5922" s="279"/>
      <c r="O5922" s="279"/>
      <c r="P5922" s="838"/>
      <c r="Q5922" s="838"/>
      <c r="R5922" s="838"/>
      <c r="S5922" s="838"/>
      <c r="U5922" s="371"/>
    </row>
    <row r="5923" spans="12:21" s="292" customFormat="1" x14ac:dyDescent="0.2">
      <c r="L5923" s="279"/>
      <c r="M5923" s="279"/>
      <c r="N5923" s="279"/>
      <c r="O5923" s="279"/>
      <c r="P5923" s="838"/>
      <c r="Q5923" s="838"/>
      <c r="R5923" s="838"/>
      <c r="S5923" s="838"/>
      <c r="U5923" s="371"/>
    </row>
    <row r="5924" spans="12:21" s="292" customFormat="1" x14ac:dyDescent="0.2">
      <c r="L5924" s="279"/>
      <c r="M5924" s="279"/>
      <c r="N5924" s="279"/>
      <c r="O5924" s="279"/>
      <c r="P5924" s="838"/>
      <c r="Q5924" s="838"/>
      <c r="R5924" s="838"/>
      <c r="S5924" s="838"/>
      <c r="U5924" s="371"/>
    </row>
    <row r="5925" spans="12:21" s="292" customFormat="1" x14ac:dyDescent="0.2">
      <c r="L5925" s="279"/>
      <c r="M5925" s="279"/>
      <c r="N5925" s="279"/>
      <c r="O5925" s="279"/>
      <c r="P5925" s="838"/>
      <c r="Q5925" s="838"/>
      <c r="R5925" s="838"/>
      <c r="S5925" s="838"/>
      <c r="U5925" s="371"/>
    </row>
    <row r="5926" spans="12:21" s="292" customFormat="1" x14ac:dyDescent="0.2">
      <c r="L5926" s="279"/>
      <c r="M5926" s="279"/>
      <c r="N5926" s="279"/>
      <c r="O5926" s="279"/>
      <c r="P5926" s="838"/>
      <c r="Q5926" s="838"/>
      <c r="R5926" s="838"/>
      <c r="S5926" s="838"/>
      <c r="U5926" s="371"/>
    </row>
    <row r="5927" spans="12:21" s="292" customFormat="1" x14ac:dyDescent="0.2">
      <c r="L5927" s="279"/>
      <c r="M5927" s="279"/>
      <c r="N5927" s="279"/>
      <c r="O5927" s="279"/>
      <c r="P5927" s="838"/>
      <c r="Q5927" s="838"/>
      <c r="R5927" s="838"/>
      <c r="S5927" s="838"/>
      <c r="U5927" s="371"/>
    </row>
    <row r="5928" spans="12:21" s="292" customFormat="1" x14ac:dyDescent="0.2">
      <c r="L5928" s="279"/>
      <c r="M5928" s="279"/>
      <c r="N5928" s="279"/>
      <c r="O5928" s="279"/>
      <c r="P5928" s="838"/>
      <c r="Q5928" s="838"/>
      <c r="R5928" s="838"/>
      <c r="S5928" s="838"/>
      <c r="U5928" s="371"/>
    </row>
    <row r="5929" spans="12:21" s="292" customFormat="1" x14ac:dyDescent="0.2">
      <c r="L5929" s="279"/>
      <c r="M5929" s="279"/>
      <c r="N5929" s="279"/>
      <c r="O5929" s="279"/>
      <c r="P5929" s="838"/>
      <c r="Q5929" s="838"/>
      <c r="R5929" s="838"/>
      <c r="S5929" s="838"/>
      <c r="U5929" s="371"/>
    </row>
    <row r="5930" spans="12:21" s="292" customFormat="1" x14ac:dyDescent="0.2">
      <c r="L5930" s="279"/>
      <c r="M5930" s="279"/>
      <c r="N5930" s="279"/>
      <c r="O5930" s="279"/>
      <c r="P5930" s="838"/>
      <c r="Q5930" s="838"/>
      <c r="R5930" s="838"/>
      <c r="S5930" s="838"/>
      <c r="U5930" s="371"/>
    </row>
    <row r="5931" spans="12:21" s="292" customFormat="1" x14ac:dyDescent="0.2">
      <c r="L5931" s="279"/>
      <c r="M5931" s="279"/>
      <c r="N5931" s="279"/>
      <c r="O5931" s="279"/>
      <c r="P5931" s="838"/>
      <c r="Q5931" s="838"/>
      <c r="R5931" s="838"/>
      <c r="S5931" s="838"/>
      <c r="U5931" s="371"/>
    </row>
    <row r="5932" spans="12:21" s="292" customFormat="1" x14ac:dyDescent="0.2">
      <c r="L5932" s="279"/>
      <c r="M5932" s="279"/>
      <c r="N5932" s="279"/>
      <c r="O5932" s="279"/>
      <c r="P5932" s="838"/>
      <c r="Q5932" s="838"/>
      <c r="R5932" s="838"/>
      <c r="S5932" s="838"/>
      <c r="U5932" s="371"/>
    </row>
    <row r="5933" spans="12:21" s="292" customFormat="1" x14ac:dyDescent="0.2">
      <c r="L5933" s="279"/>
      <c r="M5933" s="279"/>
      <c r="N5933" s="279"/>
      <c r="O5933" s="279"/>
      <c r="P5933" s="838"/>
      <c r="Q5933" s="838"/>
      <c r="R5933" s="838"/>
      <c r="S5933" s="838"/>
      <c r="U5933" s="371"/>
    </row>
    <row r="5934" spans="12:21" s="292" customFormat="1" x14ac:dyDescent="0.2">
      <c r="L5934" s="279"/>
      <c r="M5934" s="279"/>
      <c r="N5934" s="279"/>
      <c r="O5934" s="279"/>
      <c r="P5934" s="838"/>
      <c r="Q5934" s="838"/>
      <c r="R5934" s="838"/>
      <c r="S5934" s="838"/>
      <c r="U5934" s="371"/>
    </row>
    <row r="5935" spans="12:21" s="292" customFormat="1" x14ac:dyDescent="0.2">
      <c r="L5935" s="279"/>
      <c r="M5935" s="279"/>
      <c r="N5935" s="279"/>
      <c r="O5935" s="279"/>
      <c r="P5935" s="838"/>
      <c r="Q5935" s="838"/>
      <c r="R5935" s="838"/>
      <c r="S5935" s="838"/>
      <c r="U5935" s="371"/>
    </row>
    <row r="5936" spans="12:21" s="292" customFormat="1" x14ac:dyDescent="0.2">
      <c r="L5936" s="279"/>
      <c r="M5936" s="279"/>
      <c r="N5936" s="279"/>
      <c r="O5936" s="279"/>
      <c r="P5936" s="838"/>
      <c r="Q5936" s="838"/>
      <c r="R5936" s="838"/>
      <c r="S5936" s="838"/>
      <c r="U5936" s="371"/>
    </row>
    <row r="5937" spans="12:21" s="292" customFormat="1" x14ac:dyDescent="0.2">
      <c r="L5937" s="279"/>
      <c r="M5937" s="279"/>
      <c r="N5937" s="279"/>
      <c r="O5937" s="279"/>
      <c r="P5937" s="838"/>
      <c r="Q5937" s="838"/>
      <c r="R5937" s="838"/>
      <c r="S5937" s="838"/>
      <c r="U5937" s="371"/>
    </row>
    <row r="5938" spans="12:21" s="292" customFormat="1" x14ac:dyDescent="0.2">
      <c r="L5938" s="279"/>
      <c r="M5938" s="279"/>
      <c r="N5938" s="279"/>
      <c r="O5938" s="279"/>
      <c r="P5938" s="838"/>
      <c r="Q5938" s="838"/>
      <c r="R5938" s="838"/>
      <c r="S5938" s="838"/>
      <c r="U5938" s="371"/>
    </row>
    <row r="5939" spans="12:21" s="292" customFormat="1" x14ac:dyDescent="0.2">
      <c r="L5939" s="279"/>
      <c r="M5939" s="279"/>
      <c r="N5939" s="279"/>
      <c r="O5939" s="279"/>
      <c r="P5939" s="838"/>
      <c r="Q5939" s="838"/>
      <c r="R5939" s="838"/>
      <c r="S5939" s="838"/>
      <c r="U5939" s="371"/>
    </row>
    <row r="5940" spans="12:21" s="292" customFormat="1" x14ac:dyDescent="0.2">
      <c r="L5940" s="279"/>
      <c r="M5940" s="279"/>
      <c r="N5940" s="279"/>
      <c r="O5940" s="279"/>
      <c r="P5940" s="838"/>
      <c r="Q5940" s="838"/>
      <c r="R5940" s="838"/>
      <c r="S5940" s="838"/>
      <c r="U5940" s="371"/>
    </row>
    <row r="5941" spans="12:21" s="292" customFormat="1" x14ac:dyDescent="0.2">
      <c r="L5941" s="279"/>
      <c r="M5941" s="279"/>
      <c r="N5941" s="279"/>
      <c r="O5941" s="279"/>
      <c r="P5941" s="838"/>
      <c r="Q5941" s="838"/>
      <c r="R5941" s="838"/>
      <c r="S5941" s="838"/>
      <c r="U5941" s="371"/>
    </row>
    <row r="5942" spans="12:21" s="292" customFormat="1" x14ac:dyDescent="0.2">
      <c r="L5942" s="279"/>
      <c r="M5942" s="279"/>
      <c r="N5942" s="279"/>
      <c r="O5942" s="279"/>
      <c r="P5942" s="838"/>
      <c r="Q5942" s="838"/>
      <c r="R5942" s="838"/>
      <c r="S5942" s="838"/>
      <c r="U5942" s="371"/>
    </row>
    <row r="5943" spans="12:21" s="292" customFormat="1" x14ac:dyDescent="0.2">
      <c r="L5943" s="279"/>
      <c r="M5943" s="279"/>
      <c r="N5943" s="279"/>
      <c r="O5943" s="279"/>
      <c r="P5943" s="838"/>
      <c r="Q5943" s="838"/>
      <c r="R5943" s="838"/>
      <c r="S5943" s="838"/>
      <c r="U5943" s="371"/>
    </row>
    <row r="5944" spans="12:21" s="292" customFormat="1" x14ac:dyDescent="0.2">
      <c r="L5944" s="279"/>
      <c r="M5944" s="279"/>
      <c r="N5944" s="279"/>
      <c r="O5944" s="279"/>
      <c r="P5944" s="838"/>
      <c r="Q5944" s="838"/>
      <c r="R5944" s="838"/>
      <c r="S5944" s="838"/>
      <c r="U5944" s="371"/>
    </row>
    <row r="5945" spans="12:21" s="292" customFormat="1" x14ac:dyDescent="0.2">
      <c r="L5945" s="279"/>
      <c r="M5945" s="279"/>
      <c r="N5945" s="279"/>
      <c r="O5945" s="279"/>
      <c r="P5945" s="838"/>
      <c r="Q5945" s="838"/>
      <c r="R5945" s="838"/>
      <c r="S5945" s="838"/>
      <c r="U5945" s="371"/>
    </row>
    <row r="5946" spans="12:21" s="292" customFormat="1" x14ac:dyDescent="0.2">
      <c r="L5946" s="279"/>
      <c r="M5946" s="279"/>
      <c r="N5946" s="279"/>
      <c r="O5946" s="279"/>
      <c r="P5946" s="838"/>
      <c r="Q5946" s="838"/>
      <c r="R5946" s="838"/>
      <c r="S5946" s="838"/>
      <c r="U5946" s="371"/>
    </row>
    <row r="5947" spans="12:21" s="292" customFormat="1" x14ac:dyDescent="0.2">
      <c r="L5947" s="279"/>
      <c r="M5947" s="279"/>
      <c r="N5947" s="279"/>
      <c r="O5947" s="279"/>
      <c r="P5947" s="838"/>
      <c r="Q5947" s="838"/>
      <c r="R5947" s="838"/>
      <c r="S5947" s="838"/>
      <c r="U5947" s="371"/>
    </row>
    <row r="5948" spans="12:21" s="292" customFormat="1" x14ac:dyDescent="0.2">
      <c r="L5948" s="279"/>
      <c r="M5948" s="279"/>
      <c r="N5948" s="279"/>
      <c r="O5948" s="279"/>
      <c r="P5948" s="838"/>
      <c r="Q5948" s="838"/>
      <c r="R5948" s="838"/>
      <c r="S5948" s="838"/>
      <c r="U5948" s="371"/>
    </row>
    <row r="5949" spans="12:21" s="292" customFormat="1" x14ac:dyDescent="0.2">
      <c r="L5949" s="279"/>
      <c r="M5949" s="279"/>
      <c r="N5949" s="279"/>
      <c r="O5949" s="279"/>
      <c r="P5949" s="838"/>
      <c r="Q5949" s="838"/>
      <c r="R5949" s="838"/>
      <c r="S5949" s="838"/>
      <c r="U5949" s="371"/>
    </row>
    <row r="5950" spans="12:21" s="292" customFormat="1" x14ac:dyDescent="0.2">
      <c r="L5950" s="279"/>
      <c r="M5950" s="279"/>
      <c r="N5950" s="279"/>
      <c r="O5950" s="279"/>
      <c r="P5950" s="838"/>
      <c r="Q5950" s="838"/>
      <c r="R5950" s="838"/>
      <c r="S5950" s="838"/>
      <c r="U5950" s="371"/>
    </row>
    <row r="5951" spans="12:21" s="292" customFormat="1" x14ac:dyDescent="0.2">
      <c r="L5951" s="279"/>
      <c r="M5951" s="279"/>
      <c r="N5951" s="279"/>
      <c r="O5951" s="279"/>
      <c r="P5951" s="838"/>
      <c r="Q5951" s="838"/>
      <c r="R5951" s="838"/>
      <c r="S5951" s="838"/>
      <c r="U5951" s="371"/>
    </row>
    <row r="5952" spans="12:21" s="292" customFormat="1" x14ac:dyDescent="0.2">
      <c r="L5952" s="279"/>
      <c r="M5952" s="279"/>
      <c r="N5952" s="279"/>
      <c r="O5952" s="279"/>
      <c r="P5952" s="838"/>
      <c r="Q5952" s="838"/>
      <c r="R5952" s="838"/>
      <c r="S5952" s="838"/>
      <c r="U5952" s="371"/>
    </row>
    <row r="5953" spans="12:21" s="292" customFormat="1" x14ac:dyDescent="0.2">
      <c r="L5953" s="279"/>
      <c r="M5953" s="279"/>
      <c r="N5953" s="279"/>
      <c r="O5953" s="279"/>
      <c r="P5953" s="838"/>
      <c r="Q5953" s="838"/>
      <c r="R5953" s="838"/>
      <c r="S5953" s="838"/>
      <c r="U5953" s="371"/>
    </row>
    <row r="5954" spans="12:21" s="292" customFormat="1" x14ac:dyDescent="0.2">
      <c r="L5954" s="279"/>
      <c r="M5954" s="279"/>
      <c r="N5954" s="279"/>
      <c r="O5954" s="279"/>
      <c r="P5954" s="838"/>
      <c r="Q5954" s="838"/>
      <c r="R5954" s="838"/>
      <c r="S5954" s="838"/>
      <c r="U5954" s="371"/>
    </row>
    <row r="5955" spans="12:21" s="292" customFormat="1" x14ac:dyDescent="0.2">
      <c r="L5955" s="279"/>
      <c r="M5955" s="279"/>
      <c r="N5955" s="279"/>
      <c r="O5955" s="279"/>
      <c r="P5955" s="838"/>
      <c r="Q5955" s="838"/>
      <c r="R5955" s="838"/>
      <c r="S5955" s="838"/>
      <c r="U5955" s="371"/>
    </row>
    <row r="5956" spans="12:21" s="292" customFormat="1" x14ac:dyDescent="0.2">
      <c r="L5956" s="279"/>
      <c r="M5956" s="279"/>
      <c r="N5956" s="279"/>
      <c r="O5956" s="279"/>
      <c r="P5956" s="838"/>
      <c r="Q5956" s="838"/>
      <c r="R5956" s="838"/>
      <c r="S5956" s="838"/>
      <c r="U5956" s="371"/>
    </row>
    <row r="5957" spans="12:21" s="292" customFormat="1" x14ac:dyDescent="0.2">
      <c r="L5957" s="279"/>
      <c r="M5957" s="279"/>
      <c r="N5957" s="279"/>
      <c r="O5957" s="279"/>
      <c r="P5957" s="838"/>
      <c r="Q5957" s="838"/>
      <c r="R5957" s="838"/>
      <c r="S5957" s="838"/>
      <c r="U5957" s="371"/>
    </row>
    <row r="5958" spans="12:21" s="292" customFormat="1" x14ac:dyDescent="0.2">
      <c r="L5958" s="279"/>
      <c r="M5958" s="279"/>
      <c r="N5958" s="279"/>
      <c r="O5958" s="279"/>
      <c r="P5958" s="838"/>
      <c r="Q5958" s="838"/>
      <c r="R5958" s="838"/>
      <c r="S5958" s="838"/>
      <c r="U5958" s="371"/>
    </row>
    <row r="5959" spans="12:21" s="292" customFormat="1" x14ac:dyDescent="0.2">
      <c r="L5959" s="279"/>
      <c r="M5959" s="279"/>
      <c r="N5959" s="279"/>
      <c r="O5959" s="279"/>
      <c r="P5959" s="838"/>
      <c r="Q5959" s="838"/>
      <c r="R5959" s="838"/>
      <c r="S5959" s="838"/>
      <c r="U5959" s="371"/>
    </row>
    <row r="5960" spans="12:21" s="292" customFormat="1" x14ac:dyDescent="0.2">
      <c r="L5960" s="279"/>
      <c r="M5960" s="279"/>
      <c r="N5960" s="279"/>
      <c r="O5960" s="279"/>
      <c r="P5960" s="838"/>
      <c r="Q5960" s="838"/>
      <c r="R5960" s="838"/>
      <c r="S5960" s="838"/>
      <c r="U5960" s="371"/>
    </row>
    <row r="5961" spans="12:21" s="292" customFormat="1" x14ac:dyDescent="0.2">
      <c r="L5961" s="279"/>
      <c r="M5961" s="279"/>
      <c r="N5961" s="279"/>
      <c r="O5961" s="279"/>
      <c r="P5961" s="838"/>
      <c r="Q5961" s="838"/>
      <c r="R5961" s="838"/>
      <c r="S5961" s="838"/>
      <c r="U5961" s="371"/>
    </row>
    <row r="5962" spans="12:21" s="292" customFormat="1" x14ac:dyDescent="0.2">
      <c r="L5962" s="279"/>
      <c r="M5962" s="279"/>
      <c r="N5962" s="279"/>
      <c r="O5962" s="279"/>
      <c r="P5962" s="838"/>
      <c r="Q5962" s="838"/>
      <c r="R5962" s="838"/>
      <c r="S5962" s="838"/>
      <c r="U5962" s="371"/>
    </row>
    <row r="5963" spans="12:21" s="292" customFormat="1" x14ac:dyDescent="0.2">
      <c r="L5963" s="279"/>
      <c r="M5963" s="279"/>
      <c r="N5963" s="279"/>
      <c r="O5963" s="279"/>
      <c r="P5963" s="838"/>
      <c r="Q5963" s="838"/>
      <c r="R5963" s="838"/>
      <c r="S5963" s="838"/>
      <c r="U5963" s="371"/>
    </row>
    <row r="5964" spans="12:21" s="292" customFormat="1" x14ac:dyDescent="0.2">
      <c r="L5964" s="279"/>
      <c r="M5964" s="279"/>
      <c r="N5964" s="279"/>
      <c r="O5964" s="279"/>
      <c r="P5964" s="838"/>
      <c r="Q5964" s="838"/>
      <c r="R5964" s="838"/>
      <c r="S5964" s="838"/>
      <c r="U5964" s="371"/>
    </row>
    <row r="5965" spans="12:21" s="292" customFormat="1" x14ac:dyDescent="0.2">
      <c r="L5965" s="279"/>
      <c r="M5965" s="279"/>
      <c r="N5965" s="279"/>
      <c r="O5965" s="279"/>
      <c r="P5965" s="838"/>
      <c r="Q5965" s="838"/>
      <c r="R5965" s="838"/>
      <c r="S5965" s="838"/>
      <c r="U5965" s="371"/>
    </row>
    <row r="5966" spans="12:21" s="292" customFormat="1" x14ac:dyDescent="0.2">
      <c r="L5966" s="279"/>
      <c r="M5966" s="279"/>
      <c r="N5966" s="279"/>
      <c r="O5966" s="279"/>
      <c r="P5966" s="838"/>
      <c r="Q5966" s="838"/>
      <c r="R5966" s="838"/>
      <c r="S5966" s="838"/>
      <c r="U5966" s="371"/>
    </row>
    <row r="5967" spans="12:21" s="292" customFormat="1" x14ac:dyDescent="0.2">
      <c r="L5967" s="279"/>
      <c r="M5967" s="279"/>
      <c r="N5967" s="279"/>
      <c r="O5967" s="279"/>
      <c r="P5967" s="838"/>
      <c r="Q5967" s="838"/>
      <c r="R5967" s="838"/>
      <c r="S5967" s="838"/>
      <c r="U5967" s="371"/>
    </row>
    <row r="5968" spans="12:21" s="292" customFormat="1" x14ac:dyDescent="0.2">
      <c r="L5968" s="279"/>
      <c r="M5968" s="279"/>
      <c r="N5968" s="279"/>
      <c r="O5968" s="279"/>
      <c r="P5968" s="838"/>
      <c r="Q5968" s="838"/>
      <c r="R5968" s="838"/>
      <c r="S5968" s="838"/>
      <c r="U5968" s="371"/>
    </row>
    <row r="5969" spans="12:21" s="292" customFormat="1" x14ac:dyDescent="0.2">
      <c r="L5969" s="279"/>
      <c r="M5969" s="279"/>
      <c r="N5969" s="279"/>
      <c r="O5969" s="279"/>
      <c r="P5969" s="838"/>
      <c r="Q5969" s="838"/>
      <c r="R5969" s="838"/>
      <c r="S5969" s="838"/>
      <c r="U5969" s="371"/>
    </row>
    <row r="5970" spans="12:21" s="292" customFormat="1" x14ac:dyDescent="0.2">
      <c r="L5970" s="279"/>
      <c r="M5970" s="279"/>
      <c r="N5970" s="279"/>
      <c r="O5970" s="279"/>
      <c r="P5970" s="838"/>
      <c r="Q5970" s="838"/>
      <c r="R5970" s="838"/>
      <c r="S5970" s="838"/>
      <c r="U5970" s="371"/>
    </row>
    <row r="5971" spans="12:21" s="292" customFormat="1" x14ac:dyDescent="0.2">
      <c r="L5971" s="279"/>
      <c r="M5971" s="279"/>
      <c r="N5971" s="279"/>
      <c r="O5971" s="279"/>
      <c r="P5971" s="838"/>
      <c r="Q5971" s="838"/>
      <c r="R5971" s="838"/>
      <c r="S5971" s="838"/>
      <c r="U5971" s="371"/>
    </row>
    <row r="5972" spans="12:21" s="292" customFormat="1" x14ac:dyDescent="0.2">
      <c r="L5972" s="279"/>
      <c r="M5972" s="279"/>
      <c r="N5972" s="279"/>
      <c r="O5972" s="279"/>
      <c r="P5972" s="838"/>
      <c r="Q5972" s="838"/>
      <c r="R5972" s="838"/>
      <c r="S5972" s="838"/>
      <c r="U5972" s="371"/>
    </row>
    <row r="5973" spans="12:21" s="292" customFormat="1" x14ac:dyDescent="0.2">
      <c r="L5973" s="279"/>
      <c r="M5973" s="279"/>
      <c r="N5973" s="279"/>
      <c r="O5973" s="279"/>
      <c r="P5973" s="838"/>
      <c r="Q5973" s="838"/>
      <c r="R5973" s="838"/>
      <c r="S5973" s="838"/>
      <c r="U5973" s="371"/>
    </row>
    <row r="5974" spans="12:21" s="292" customFormat="1" x14ac:dyDescent="0.2">
      <c r="L5974" s="279"/>
      <c r="M5974" s="279"/>
      <c r="N5974" s="279"/>
      <c r="O5974" s="279"/>
      <c r="P5974" s="838"/>
      <c r="Q5974" s="838"/>
      <c r="R5974" s="838"/>
      <c r="S5974" s="838"/>
      <c r="U5974" s="371"/>
    </row>
    <row r="5975" spans="12:21" s="292" customFormat="1" x14ac:dyDescent="0.2">
      <c r="L5975" s="279"/>
      <c r="M5975" s="279"/>
      <c r="N5975" s="279"/>
      <c r="O5975" s="279"/>
      <c r="P5975" s="838"/>
      <c r="Q5975" s="838"/>
      <c r="R5975" s="838"/>
      <c r="S5975" s="838"/>
      <c r="U5975" s="371"/>
    </row>
    <row r="5976" spans="12:21" s="292" customFormat="1" x14ac:dyDescent="0.2">
      <c r="L5976" s="279"/>
      <c r="M5976" s="279"/>
      <c r="N5976" s="279"/>
      <c r="O5976" s="279"/>
      <c r="P5976" s="838"/>
      <c r="Q5976" s="838"/>
      <c r="R5976" s="838"/>
      <c r="S5976" s="838"/>
      <c r="U5976" s="371"/>
    </row>
    <row r="5977" spans="12:21" s="292" customFormat="1" x14ac:dyDescent="0.2">
      <c r="L5977" s="279"/>
      <c r="M5977" s="279"/>
      <c r="N5977" s="279"/>
      <c r="O5977" s="279"/>
      <c r="P5977" s="838"/>
      <c r="Q5977" s="838"/>
      <c r="R5977" s="838"/>
      <c r="S5977" s="838"/>
      <c r="U5977" s="371"/>
    </row>
    <row r="5978" spans="12:21" s="292" customFormat="1" x14ac:dyDescent="0.2">
      <c r="L5978" s="279"/>
      <c r="M5978" s="279"/>
      <c r="N5978" s="279"/>
      <c r="O5978" s="279"/>
      <c r="P5978" s="838"/>
      <c r="Q5978" s="838"/>
      <c r="R5978" s="838"/>
      <c r="S5978" s="838"/>
      <c r="U5978" s="371"/>
    </row>
    <row r="5979" spans="12:21" s="292" customFormat="1" x14ac:dyDescent="0.2">
      <c r="L5979" s="279"/>
      <c r="M5979" s="279"/>
      <c r="N5979" s="279"/>
      <c r="O5979" s="279"/>
      <c r="P5979" s="838"/>
      <c r="Q5979" s="838"/>
      <c r="R5979" s="838"/>
      <c r="S5979" s="838"/>
      <c r="U5979" s="371"/>
    </row>
    <row r="5980" spans="12:21" s="292" customFormat="1" x14ac:dyDescent="0.2">
      <c r="L5980" s="279"/>
      <c r="M5980" s="279"/>
      <c r="N5980" s="279"/>
      <c r="O5980" s="279"/>
      <c r="P5980" s="838"/>
      <c r="Q5980" s="838"/>
      <c r="R5980" s="838"/>
      <c r="S5980" s="838"/>
      <c r="U5980" s="371"/>
    </row>
    <row r="5981" spans="12:21" s="292" customFormat="1" x14ac:dyDescent="0.2">
      <c r="L5981" s="279"/>
      <c r="M5981" s="279"/>
      <c r="N5981" s="279"/>
      <c r="O5981" s="279"/>
      <c r="P5981" s="838"/>
      <c r="Q5981" s="838"/>
      <c r="R5981" s="838"/>
      <c r="S5981" s="838"/>
      <c r="U5981" s="371"/>
    </row>
    <row r="5982" spans="12:21" s="292" customFormat="1" x14ac:dyDescent="0.2">
      <c r="L5982" s="279"/>
      <c r="M5982" s="279"/>
      <c r="N5982" s="279"/>
      <c r="O5982" s="279"/>
      <c r="P5982" s="838"/>
      <c r="Q5982" s="838"/>
      <c r="R5982" s="838"/>
      <c r="S5982" s="838"/>
      <c r="U5982" s="371"/>
    </row>
    <row r="5983" spans="12:21" s="292" customFormat="1" x14ac:dyDescent="0.2">
      <c r="L5983" s="279"/>
      <c r="M5983" s="279"/>
      <c r="N5983" s="279"/>
      <c r="O5983" s="279"/>
      <c r="P5983" s="838"/>
      <c r="Q5983" s="838"/>
      <c r="R5983" s="838"/>
      <c r="S5983" s="838"/>
      <c r="U5983" s="371"/>
    </row>
    <row r="5984" spans="12:21" s="292" customFormat="1" x14ac:dyDescent="0.2">
      <c r="L5984" s="279"/>
      <c r="M5984" s="279"/>
      <c r="N5984" s="279"/>
      <c r="O5984" s="279"/>
      <c r="P5984" s="838"/>
      <c r="Q5984" s="838"/>
      <c r="R5984" s="838"/>
      <c r="S5984" s="838"/>
      <c r="U5984" s="371"/>
    </row>
    <row r="5985" spans="12:21" s="292" customFormat="1" x14ac:dyDescent="0.2">
      <c r="L5985" s="279"/>
      <c r="M5985" s="279"/>
      <c r="N5985" s="279"/>
      <c r="O5985" s="279"/>
      <c r="P5985" s="838"/>
      <c r="Q5985" s="838"/>
      <c r="R5985" s="838"/>
      <c r="S5985" s="838"/>
      <c r="U5985" s="371"/>
    </row>
    <row r="5986" spans="12:21" s="292" customFormat="1" x14ac:dyDescent="0.2">
      <c r="L5986" s="279"/>
      <c r="M5986" s="279"/>
      <c r="N5986" s="279"/>
      <c r="O5986" s="279"/>
      <c r="P5986" s="838"/>
      <c r="Q5986" s="838"/>
      <c r="R5986" s="838"/>
      <c r="S5986" s="838"/>
      <c r="U5986" s="371"/>
    </row>
    <row r="5987" spans="12:21" s="292" customFormat="1" x14ac:dyDescent="0.2">
      <c r="L5987" s="279"/>
      <c r="M5987" s="279"/>
      <c r="N5987" s="279"/>
      <c r="O5987" s="279"/>
      <c r="P5987" s="838"/>
      <c r="Q5987" s="838"/>
      <c r="R5987" s="838"/>
      <c r="S5987" s="838"/>
      <c r="U5987" s="371"/>
    </row>
    <row r="5988" spans="12:21" s="292" customFormat="1" x14ac:dyDescent="0.2">
      <c r="L5988" s="279"/>
      <c r="M5988" s="279"/>
      <c r="N5988" s="279"/>
      <c r="O5988" s="279"/>
      <c r="P5988" s="838"/>
      <c r="Q5988" s="838"/>
      <c r="R5988" s="838"/>
      <c r="S5988" s="838"/>
      <c r="U5988" s="371"/>
    </row>
    <row r="5989" spans="12:21" s="292" customFormat="1" x14ac:dyDescent="0.2">
      <c r="L5989" s="279"/>
      <c r="M5989" s="279"/>
      <c r="N5989" s="279"/>
      <c r="O5989" s="279"/>
      <c r="P5989" s="838"/>
      <c r="Q5989" s="838"/>
      <c r="R5989" s="838"/>
      <c r="S5989" s="838"/>
      <c r="U5989" s="371"/>
    </row>
    <row r="5990" spans="12:21" s="292" customFormat="1" x14ac:dyDescent="0.2">
      <c r="L5990" s="279"/>
      <c r="M5990" s="279"/>
      <c r="N5990" s="279"/>
      <c r="O5990" s="279"/>
      <c r="P5990" s="838"/>
      <c r="Q5990" s="838"/>
      <c r="R5990" s="838"/>
      <c r="S5990" s="838"/>
      <c r="U5990" s="371"/>
    </row>
    <row r="5991" spans="12:21" s="292" customFormat="1" x14ac:dyDescent="0.2">
      <c r="L5991" s="279"/>
      <c r="M5991" s="279"/>
      <c r="N5991" s="279"/>
      <c r="O5991" s="279"/>
      <c r="P5991" s="838"/>
      <c r="Q5991" s="838"/>
      <c r="R5991" s="838"/>
      <c r="S5991" s="838"/>
      <c r="U5991" s="371"/>
    </row>
    <row r="5992" spans="12:21" s="292" customFormat="1" x14ac:dyDescent="0.2">
      <c r="L5992" s="279"/>
      <c r="M5992" s="279"/>
      <c r="N5992" s="279"/>
      <c r="O5992" s="279"/>
      <c r="P5992" s="838"/>
      <c r="Q5992" s="838"/>
      <c r="R5992" s="838"/>
      <c r="S5992" s="838"/>
      <c r="U5992" s="371"/>
    </row>
    <row r="5993" spans="12:21" s="292" customFormat="1" x14ac:dyDescent="0.2">
      <c r="L5993" s="279"/>
      <c r="M5993" s="279"/>
      <c r="N5993" s="279"/>
      <c r="O5993" s="279"/>
      <c r="P5993" s="838"/>
      <c r="Q5993" s="838"/>
      <c r="R5993" s="838"/>
      <c r="S5993" s="838"/>
      <c r="U5993" s="371"/>
    </row>
    <row r="5994" spans="12:21" s="292" customFormat="1" x14ac:dyDescent="0.2">
      <c r="L5994" s="279"/>
      <c r="M5994" s="279"/>
      <c r="N5994" s="279"/>
      <c r="O5994" s="279"/>
      <c r="P5994" s="838"/>
      <c r="Q5994" s="838"/>
      <c r="R5994" s="838"/>
      <c r="S5994" s="838"/>
      <c r="U5994" s="371"/>
    </row>
    <row r="5995" spans="12:21" s="292" customFormat="1" x14ac:dyDescent="0.2">
      <c r="L5995" s="279"/>
      <c r="M5995" s="279"/>
      <c r="N5995" s="279"/>
      <c r="O5995" s="279"/>
      <c r="P5995" s="838"/>
      <c r="Q5995" s="838"/>
      <c r="R5995" s="838"/>
      <c r="S5995" s="838"/>
      <c r="U5995" s="371"/>
    </row>
    <row r="5996" spans="12:21" s="292" customFormat="1" x14ac:dyDescent="0.2">
      <c r="L5996" s="279"/>
      <c r="M5996" s="279"/>
      <c r="N5996" s="279"/>
      <c r="O5996" s="279"/>
      <c r="P5996" s="838"/>
      <c r="Q5996" s="838"/>
      <c r="R5996" s="838"/>
      <c r="S5996" s="838"/>
      <c r="U5996" s="371"/>
    </row>
    <row r="5997" spans="12:21" s="292" customFormat="1" x14ac:dyDescent="0.2">
      <c r="L5997" s="279"/>
      <c r="M5997" s="279"/>
      <c r="N5997" s="279"/>
      <c r="O5997" s="279"/>
      <c r="P5997" s="838"/>
      <c r="Q5997" s="838"/>
      <c r="R5997" s="838"/>
      <c r="S5997" s="838"/>
      <c r="U5997" s="371"/>
    </row>
    <row r="5998" spans="12:21" s="292" customFormat="1" x14ac:dyDescent="0.2">
      <c r="L5998" s="279"/>
      <c r="M5998" s="279"/>
      <c r="N5998" s="279"/>
      <c r="O5998" s="279"/>
      <c r="P5998" s="838"/>
      <c r="Q5998" s="838"/>
      <c r="R5998" s="838"/>
      <c r="S5998" s="838"/>
      <c r="U5998" s="371"/>
    </row>
    <row r="5999" spans="12:21" s="292" customFormat="1" x14ac:dyDescent="0.2">
      <c r="L5999" s="279"/>
      <c r="M5999" s="279"/>
      <c r="N5999" s="279"/>
      <c r="O5999" s="279"/>
      <c r="P5999" s="838"/>
      <c r="Q5999" s="838"/>
      <c r="R5999" s="838"/>
      <c r="S5999" s="838"/>
      <c r="U5999" s="371"/>
    </row>
    <row r="6000" spans="12:21" s="292" customFormat="1" x14ac:dyDescent="0.2">
      <c r="L6000" s="279"/>
      <c r="M6000" s="279"/>
      <c r="N6000" s="279"/>
      <c r="O6000" s="279"/>
      <c r="P6000" s="838"/>
      <c r="Q6000" s="838"/>
      <c r="R6000" s="838"/>
      <c r="S6000" s="838"/>
      <c r="U6000" s="371"/>
    </row>
    <row r="6001" spans="12:21" s="292" customFormat="1" x14ac:dyDescent="0.2">
      <c r="L6001" s="279"/>
      <c r="M6001" s="279"/>
      <c r="N6001" s="279"/>
      <c r="O6001" s="279"/>
      <c r="P6001" s="838"/>
      <c r="Q6001" s="838"/>
      <c r="R6001" s="838"/>
      <c r="S6001" s="838"/>
      <c r="U6001" s="371"/>
    </row>
    <row r="6002" spans="12:21" s="292" customFormat="1" x14ac:dyDescent="0.2">
      <c r="L6002" s="279"/>
      <c r="M6002" s="279"/>
      <c r="N6002" s="279"/>
      <c r="O6002" s="279"/>
      <c r="P6002" s="838"/>
      <c r="Q6002" s="838"/>
      <c r="R6002" s="838"/>
      <c r="S6002" s="838"/>
      <c r="U6002" s="371"/>
    </row>
    <row r="6003" spans="12:21" s="292" customFormat="1" x14ac:dyDescent="0.2">
      <c r="L6003" s="279"/>
      <c r="M6003" s="279"/>
      <c r="N6003" s="279"/>
      <c r="O6003" s="279"/>
      <c r="P6003" s="838"/>
      <c r="Q6003" s="838"/>
      <c r="R6003" s="838"/>
      <c r="S6003" s="838"/>
      <c r="U6003" s="371"/>
    </row>
    <row r="6004" spans="12:21" s="292" customFormat="1" x14ac:dyDescent="0.2">
      <c r="L6004" s="279"/>
      <c r="M6004" s="279"/>
      <c r="N6004" s="279"/>
      <c r="O6004" s="279"/>
      <c r="P6004" s="838"/>
      <c r="Q6004" s="838"/>
      <c r="R6004" s="838"/>
      <c r="S6004" s="838"/>
      <c r="U6004" s="371"/>
    </row>
    <row r="6005" spans="12:21" s="292" customFormat="1" x14ac:dyDescent="0.2">
      <c r="L6005" s="279"/>
      <c r="M6005" s="279"/>
      <c r="N6005" s="279"/>
      <c r="O6005" s="279"/>
      <c r="P6005" s="838"/>
      <c r="Q6005" s="838"/>
      <c r="R6005" s="838"/>
      <c r="S6005" s="838"/>
      <c r="U6005" s="371"/>
    </row>
    <row r="6006" spans="12:21" s="292" customFormat="1" x14ac:dyDescent="0.2">
      <c r="L6006" s="279"/>
      <c r="M6006" s="279"/>
      <c r="N6006" s="279"/>
      <c r="O6006" s="279"/>
      <c r="P6006" s="838"/>
      <c r="Q6006" s="838"/>
      <c r="R6006" s="838"/>
      <c r="S6006" s="838"/>
      <c r="U6006" s="371"/>
    </row>
    <row r="6007" spans="12:21" s="292" customFormat="1" x14ac:dyDescent="0.2">
      <c r="L6007" s="279"/>
      <c r="M6007" s="279"/>
      <c r="N6007" s="279"/>
      <c r="O6007" s="279"/>
      <c r="P6007" s="838"/>
      <c r="Q6007" s="838"/>
      <c r="R6007" s="838"/>
      <c r="S6007" s="838"/>
      <c r="U6007" s="371"/>
    </row>
    <row r="6008" spans="12:21" s="292" customFormat="1" x14ac:dyDescent="0.2">
      <c r="L6008" s="279"/>
      <c r="M6008" s="279"/>
      <c r="N6008" s="279"/>
      <c r="O6008" s="279"/>
      <c r="P6008" s="838"/>
      <c r="Q6008" s="838"/>
      <c r="R6008" s="838"/>
      <c r="S6008" s="838"/>
      <c r="U6008" s="371"/>
    </row>
    <row r="6009" spans="12:21" s="292" customFormat="1" x14ac:dyDescent="0.2">
      <c r="L6009" s="279"/>
      <c r="M6009" s="279"/>
      <c r="N6009" s="279"/>
      <c r="O6009" s="279"/>
      <c r="P6009" s="838"/>
      <c r="Q6009" s="838"/>
      <c r="R6009" s="838"/>
      <c r="S6009" s="838"/>
      <c r="U6009" s="371"/>
    </row>
    <row r="6010" spans="12:21" s="292" customFormat="1" x14ac:dyDescent="0.2">
      <c r="L6010" s="279"/>
      <c r="M6010" s="279"/>
      <c r="N6010" s="279"/>
      <c r="O6010" s="279"/>
      <c r="P6010" s="838"/>
      <c r="Q6010" s="838"/>
      <c r="R6010" s="838"/>
      <c r="S6010" s="838"/>
      <c r="U6010" s="371"/>
    </row>
    <row r="6011" spans="12:21" s="292" customFormat="1" x14ac:dyDescent="0.2">
      <c r="L6011" s="279"/>
      <c r="M6011" s="279"/>
      <c r="N6011" s="279"/>
      <c r="O6011" s="279"/>
      <c r="P6011" s="838"/>
      <c r="Q6011" s="838"/>
      <c r="R6011" s="838"/>
      <c r="S6011" s="838"/>
      <c r="U6011" s="371"/>
    </row>
    <row r="6012" spans="12:21" s="292" customFormat="1" x14ac:dyDescent="0.2">
      <c r="L6012" s="279"/>
      <c r="M6012" s="279"/>
      <c r="N6012" s="279"/>
      <c r="O6012" s="279"/>
      <c r="P6012" s="838"/>
      <c r="Q6012" s="838"/>
      <c r="R6012" s="838"/>
      <c r="S6012" s="838"/>
      <c r="U6012" s="371"/>
    </row>
    <row r="6013" spans="12:21" s="292" customFormat="1" x14ac:dyDescent="0.2">
      <c r="L6013" s="279"/>
      <c r="M6013" s="279"/>
      <c r="N6013" s="279"/>
      <c r="O6013" s="279"/>
      <c r="P6013" s="838"/>
      <c r="Q6013" s="838"/>
      <c r="R6013" s="838"/>
      <c r="S6013" s="838"/>
      <c r="U6013" s="371"/>
    </row>
    <row r="6014" spans="12:21" s="292" customFormat="1" x14ac:dyDescent="0.2">
      <c r="L6014" s="279"/>
      <c r="M6014" s="279"/>
      <c r="N6014" s="279"/>
      <c r="O6014" s="279"/>
      <c r="P6014" s="838"/>
      <c r="Q6014" s="838"/>
      <c r="R6014" s="838"/>
      <c r="S6014" s="838"/>
      <c r="U6014" s="371"/>
    </row>
    <row r="6015" spans="12:21" s="292" customFormat="1" x14ac:dyDescent="0.2">
      <c r="L6015" s="279"/>
      <c r="M6015" s="279"/>
      <c r="N6015" s="279"/>
      <c r="O6015" s="279"/>
      <c r="P6015" s="838"/>
      <c r="Q6015" s="838"/>
      <c r="R6015" s="838"/>
      <c r="S6015" s="838"/>
      <c r="U6015" s="371"/>
    </row>
    <row r="6016" spans="12:21" s="292" customFormat="1" x14ac:dyDescent="0.2">
      <c r="L6016" s="279"/>
      <c r="M6016" s="279"/>
      <c r="N6016" s="279"/>
      <c r="O6016" s="279"/>
      <c r="P6016" s="838"/>
      <c r="Q6016" s="838"/>
      <c r="R6016" s="838"/>
      <c r="S6016" s="838"/>
      <c r="U6016" s="371"/>
    </row>
    <row r="6017" spans="12:21" s="292" customFormat="1" x14ac:dyDescent="0.2">
      <c r="L6017" s="279"/>
      <c r="M6017" s="279"/>
      <c r="N6017" s="279"/>
      <c r="O6017" s="279"/>
      <c r="P6017" s="838"/>
      <c r="Q6017" s="838"/>
      <c r="R6017" s="838"/>
      <c r="S6017" s="838"/>
      <c r="U6017" s="371"/>
    </row>
    <row r="6018" spans="12:21" s="292" customFormat="1" x14ac:dyDescent="0.2">
      <c r="L6018" s="279"/>
      <c r="M6018" s="279"/>
      <c r="N6018" s="279"/>
      <c r="O6018" s="279"/>
      <c r="P6018" s="838"/>
      <c r="Q6018" s="838"/>
      <c r="R6018" s="838"/>
      <c r="S6018" s="838"/>
      <c r="U6018" s="371"/>
    </row>
    <row r="6019" spans="12:21" s="292" customFormat="1" x14ac:dyDescent="0.2">
      <c r="L6019" s="279"/>
      <c r="M6019" s="279"/>
      <c r="N6019" s="279"/>
      <c r="O6019" s="279"/>
      <c r="P6019" s="838"/>
      <c r="Q6019" s="838"/>
      <c r="R6019" s="838"/>
      <c r="S6019" s="838"/>
      <c r="U6019" s="371"/>
    </row>
    <row r="6020" spans="12:21" s="292" customFormat="1" x14ac:dyDescent="0.2">
      <c r="L6020" s="279"/>
      <c r="M6020" s="279"/>
      <c r="N6020" s="279"/>
      <c r="O6020" s="279"/>
      <c r="P6020" s="838"/>
      <c r="Q6020" s="838"/>
      <c r="R6020" s="838"/>
      <c r="S6020" s="838"/>
      <c r="U6020" s="371"/>
    </row>
    <row r="6021" spans="12:21" s="292" customFormat="1" x14ac:dyDescent="0.2">
      <c r="L6021" s="279"/>
      <c r="M6021" s="279"/>
      <c r="N6021" s="279"/>
      <c r="O6021" s="279"/>
      <c r="P6021" s="838"/>
      <c r="Q6021" s="838"/>
      <c r="R6021" s="838"/>
      <c r="S6021" s="838"/>
      <c r="U6021" s="371"/>
    </row>
    <row r="6022" spans="12:21" s="292" customFormat="1" x14ac:dyDescent="0.2">
      <c r="L6022" s="279"/>
      <c r="M6022" s="279"/>
      <c r="N6022" s="279"/>
      <c r="O6022" s="279"/>
      <c r="P6022" s="838"/>
      <c r="Q6022" s="838"/>
      <c r="R6022" s="838"/>
      <c r="S6022" s="838"/>
      <c r="U6022" s="371"/>
    </row>
    <row r="6023" spans="12:21" s="292" customFormat="1" x14ac:dyDescent="0.2">
      <c r="L6023" s="279"/>
      <c r="M6023" s="279"/>
      <c r="N6023" s="279"/>
      <c r="O6023" s="279"/>
      <c r="P6023" s="838"/>
      <c r="Q6023" s="838"/>
      <c r="R6023" s="838"/>
      <c r="S6023" s="838"/>
      <c r="U6023" s="371"/>
    </row>
    <row r="6024" spans="12:21" s="292" customFormat="1" x14ac:dyDescent="0.2">
      <c r="L6024" s="279"/>
      <c r="M6024" s="279"/>
      <c r="N6024" s="279"/>
      <c r="O6024" s="279"/>
      <c r="P6024" s="838"/>
      <c r="Q6024" s="838"/>
      <c r="R6024" s="838"/>
      <c r="S6024" s="838"/>
      <c r="U6024" s="371"/>
    </row>
    <row r="6025" spans="12:21" s="292" customFormat="1" x14ac:dyDescent="0.2">
      <c r="L6025" s="279"/>
      <c r="M6025" s="279"/>
      <c r="N6025" s="279"/>
      <c r="O6025" s="279"/>
      <c r="P6025" s="838"/>
      <c r="Q6025" s="838"/>
      <c r="R6025" s="838"/>
      <c r="S6025" s="838"/>
      <c r="U6025" s="371"/>
    </row>
    <row r="6026" spans="12:21" s="292" customFormat="1" x14ac:dyDescent="0.2">
      <c r="L6026" s="279"/>
      <c r="M6026" s="279"/>
      <c r="N6026" s="279"/>
      <c r="O6026" s="279"/>
      <c r="P6026" s="838"/>
      <c r="Q6026" s="838"/>
      <c r="R6026" s="838"/>
      <c r="S6026" s="838"/>
      <c r="U6026" s="371"/>
    </row>
    <row r="6027" spans="12:21" s="292" customFormat="1" x14ac:dyDescent="0.2">
      <c r="L6027" s="279"/>
      <c r="M6027" s="279"/>
      <c r="N6027" s="279"/>
      <c r="O6027" s="279"/>
      <c r="P6027" s="838"/>
      <c r="Q6027" s="838"/>
      <c r="R6027" s="838"/>
      <c r="S6027" s="838"/>
      <c r="U6027" s="371"/>
    </row>
    <row r="6028" spans="12:21" s="292" customFormat="1" x14ac:dyDescent="0.2">
      <c r="L6028" s="279"/>
      <c r="M6028" s="279"/>
      <c r="N6028" s="279"/>
      <c r="O6028" s="279"/>
      <c r="P6028" s="838"/>
      <c r="Q6028" s="838"/>
      <c r="R6028" s="838"/>
      <c r="S6028" s="838"/>
      <c r="U6028" s="371"/>
    </row>
    <row r="6029" spans="12:21" s="292" customFormat="1" x14ac:dyDescent="0.2">
      <c r="L6029" s="279"/>
      <c r="M6029" s="279"/>
      <c r="N6029" s="279"/>
      <c r="O6029" s="279"/>
      <c r="P6029" s="838"/>
      <c r="Q6029" s="838"/>
      <c r="R6029" s="838"/>
      <c r="S6029" s="838"/>
      <c r="U6029" s="371"/>
    </row>
    <row r="6030" spans="12:21" s="292" customFormat="1" x14ac:dyDescent="0.2">
      <c r="L6030" s="279"/>
      <c r="M6030" s="279"/>
      <c r="N6030" s="279"/>
      <c r="O6030" s="279"/>
      <c r="P6030" s="838"/>
      <c r="Q6030" s="838"/>
      <c r="R6030" s="838"/>
      <c r="S6030" s="838"/>
      <c r="U6030" s="371"/>
    </row>
    <row r="6031" spans="12:21" s="292" customFormat="1" x14ac:dyDescent="0.2">
      <c r="L6031" s="279"/>
      <c r="M6031" s="279"/>
      <c r="N6031" s="279"/>
      <c r="O6031" s="279"/>
      <c r="P6031" s="838"/>
      <c r="Q6031" s="838"/>
      <c r="R6031" s="838"/>
      <c r="S6031" s="838"/>
      <c r="U6031" s="371"/>
    </row>
    <row r="6032" spans="12:21" s="292" customFormat="1" x14ac:dyDescent="0.2">
      <c r="L6032" s="279"/>
      <c r="M6032" s="279"/>
      <c r="N6032" s="279"/>
      <c r="O6032" s="279"/>
      <c r="P6032" s="838"/>
      <c r="Q6032" s="838"/>
      <c r="R6032" s="838"/>
      <c r="S6032" s="838"/>
      <c r="U6032" s="371"/>
    </row>
    <row r="6033" spans="12:21" s="292" customFormat="1" x14ac:dyDescent="0.2">
      <c r="L6033" s="279"/>
      <c r="M6033" s="279"/>
      <c r="N6033" s="279"/>
      <c r="O6033" s="279"/>
      <c r="P6033" s="838"/>
      <c r="Q6033" s="838"/>
      <c r="R6033" s="838"/>
      <c r="S6033" s="838"/>
      <c r="U6033" s="371"/>
    </row>
    <row r="6034" spans="12:21" s="292" customFormat="1" x14ac:dyDescent="0.2">
      <c r="L6034" s="279"/>
      <c r="M6034" s="279"/>
      <c r="N6034" s="279"/>
      <c r="O6034" s="279"/>
      <c r="P6034" s="838"/>
      <c r="Q6034" s="838"/>
      <c r="R6034" s="838"/>
      <c r="S6034" s="838"/>
      <c r="U6034" s="371"/>
    </row>
    <row r="6035" spans="12:21" s="292" customFormat="1" x14ac:dyDescent="0.2">
      <c r="L6035" s="279"/>
      <c r="M6035" s="279"/>
      <c r="N6035" s="279"/>
      <c r="O6035" s="279"/>
      <c r="P6035" s="838"/>
      <c r="Q6035" s="838"/>
      <c r="R6035" s="838"/>
      <c r="S6035" s="838"/>
      <c r="U6035" s="371"/>
    </row>
    <row r="6036" spans="12:21" s="292" customFormat="1" x14ac:dyDescent="0.2">
      <c r="L6036" s="279"/>
      <c r="M6036" s="279"/>
      <c r="N6036" s="279"/>
      <c r="O6036" s="279"/>
      <c r="P6036" s="838"/>
      <c r="Q6036" s="838"/>
      <c r="R6036" s="838"/>
      <c r="S6036" s="838"/>
      <c r="U6036" s="371"/>
    </row>
    <row r="6037" spans="12:21" s="292" customFormat="1" x14ac:dyDescent="0.2">
      <c r="L6037" s="279"/>
      <c r="M6037" s="279"/>
      <c r="N6037" s="279"/>
      <c r="O6037" s="279"/>
      <c r="P6037" s="838"/>
      <c r="Q6037" s="838"/>
      <c r="R6037" s="838"/>
      <c r="S6037" s="838"/>
      <c r="U6037" s="371"/>
    </row>
    <row r="6038" spans="12:21" s="292" customFormat="1" x14ac:dyDescent="0.2">
      <c r="L6038" s="279"/>
      <c r="M6038" s="279"/>
      <c r="N6038" s="279"/>
      <c r="O6038" s="279"/>
      <c r="P6038" s="838"/>
      <c r="Q6038" s="838"/>
      <c r="R6038" s="838"/>
      <c r="S6038" s="838"/>
      <c r="U6038" s="371"/>
    </row>
    <row r="6039" spans="12:21" s="292" customFormat="1" x14ac:dyDescent="0.2">
      <c r="L6039" s="279"/>
      <c r="M6039" s="279"/>
      <c r="N6039" s="279"/>
      <c r="O6039" s="279"/>
      <c r="P6039" s="838"/>
      <c r="Q6039" s="838"/>
      <c r="R6039" s="838"/>
      <c r="S6039" s="838"/>
      <c r="U6039" s="371"/>
    </row>
    <row r="6040" spans="12:21" s="292" customFormat="1" x14ac:dyDescent="0.2">
      <c r="L6040" s="279"/>
      <c r="M6040" s="279"/>
      <c r="N6040" s="279"/>
      <c r="O6040" s="279"/>
      <c r="P6040" s="838"/>
      <c r="Q6040" s="838"/>
      <c r="R6040" s="838"/>
      <c r="S6040" s="838"/>
      <c r="U6040" s="371"/>
    </row>
    <row r="6041" spans="12:21" s="292" customFormat="1" x14ac:dyDescent="0.2">
      <c r="L6041" s="279"/>
      <c r="M6041" s="279"/>
      <c r="N6041" s="279"/>
      <c r="O6041" s="279"/>
      <c r="P6041" s="838"/>
      <c r="Q6041" s="838"/>
      <c r="R6041" s="838"/>
      <c r="S6041" s="838"/>
      <c r="U6041" s="371"/>
    </row>
    <row r="6042" spans="12:21" s="292" customFormat="1" x14ac:dyDescent="0.2">
      <c r="L6042" s="279"/>
      <c r="M6042" s="279"/>
      <c r="N6042" s="279"/>
      <c r="O6042" s="279"/>
      <c r="P6042" s="838"/>
      <c r="Q6042" s="838"/>
      <c r="R6042" s="838"/>
      <c r="S6042" s="838"/>
      <c r="U6042" s="371"/>
    </row>
    <row r="6043" spans="12:21" s="292" customFormat="1" x14ac:dyDescent="0.2">
      <c r="L6043" s="279"/>
      <c r="M6043" s="279"/>
      <c r="N6043" s="279"/>
      <c r="O6043" s="279"/>
      <c r="P6043" s="838"/>
      <c r="Q6043" s="838"/>
      <c r="R6043" s="838"/>
      <c r="S6043" s="838"/>
      <c r="U6043" s="371"/>
    </row>
    <row r="6044" spans="12:21" s="292" customFormat="1" x14ac:dyDescent="0.2">
      <c r="L6044" s="279"/>
      <c r="M6044" s="279"/>
      <c r="N6044" s="279"/>
      <c r="O6044" s="279"/>
      <c r="P6044" s="838"/>
      <c r="Q6044" s="838"/>
      <c r="R6044" s="838"/>
      <c r="S6044" s="838"/>
      <c r="U6044" s="371"/>
    </row>
    <row r="6045" spans="12:21" s="292" customFormat="1" x14ac:dyDescent="0.2">
      <c r="L6045" s="279"/>
      <c r="M6045" s="279"/>
      <c r="N6045" s="279"/>
      <c r="O6045" s="279"/>
      <c r="P6045" s="838"/>
      <c r="Q6045" s="838"/>
      <c r="R6045" s="838"/>
      <c r="S6045" s="838"/>
      <c r="U6045" s="371"/>
    </row>
    <row r="6046" spans="12:21" s="292" customFormat="1" x14ac:dyDescent="0.2">
      <c r="L6046" s="279"/>
      <c r="M6046" s="279"/>
      <c r="N6046" s="279"/>
      <c r="O6046" s="279"/>
      <c r="P6046" s="838"/>
      <c r="Q6046" s="838"/>
      <c r="R6046" s="838"/>
      <c r="S6046" s="838"/>
      <c r="U6046" s="371"/>
    </row>
    <row r="6047" spans="12:21" s="292" customFormat="1" x14ac:dyDescent="0.2">
      <c r="L6047" s="279"/>
      <c r="M6047" s="279"/>
      <c r="N6047" s="279"/>
      <c r="O6047" s="279"/>
      <c r="P6047" s="838"/>
      <c r="Q6047" s="838"/>
      <c r="R6047" s="838"/>
      <c r="S6047" s="838"/>
      <c r="U6047" s="371"/>
    </row>
    <row r="6048" spans="12:21" s="292" customFormat="1" x14ac:dyDescent="0.2">
      <c r="L6048" s="279"/>
      <c r="M6048" s="279"/>
      <c r="N6048" s="279"/>
      <c r="O6048" s="279"/>
      <c r="P6048" s="838"/>
      <c r="Q6048" s="838"/>
      <c r="R6048" s="838"/>
      <c r="S6048" s="838"/>
      <c r="U6048" s="371"/>
    </row>
    <row r="6049" spans="12:21" s="292" customFormat="1" x14ac:dyDescent="0.2">
      <c r="L6049" s="279"/>
      <c r="M6049" s="279"/>
      <c r="N6049" s="279"/>
      <c r="O6049" s="279"/>
      <c r="P6049" s="838"/>
      <c r="Q6049" s="838"/>
      <c r="R6049" s="838"/>
      <c r="S6049" s="838"/>
      <c r="U6049" s="371"/>
    </row>
    <row r="6050" spans="12:21" s="292" customFormat="1" x14ac:dyDescent="0.2">
      <c r="L6050" s="279"/>
      <c r="M6050" s="279"/>
      <c r="N6050" s="279"/>
      <c r="O6050" s="279"/>
      <c r="P6050" s="838"/>
      <c r="Q6050" s="838"/>
      <c r="R6050" s="838"/>
      <c r="S6050" s="838"/>
      <c r="U6050" s="371"/>
    </row>
    <row r="6051" spans="12:21" s="292" customFormat="1" x14ac:dyDescent="0.2">
      <c r="L6051" s="279"/>
      <c r="M6051" s="279"/>
      <c r="N6051" s="279"/>
      <c r="O6051" s="279"/>
      <c r="P6051" s="838"/>
      <c r="Q6051" s="838"/>
      <c r="R6051" s="838"/>
      <c r="S6051" s="838"/>
      <c r="U6051" s="371"/>
    </row>
    <row r="6052" spans="12:21" s="292" customFormat="1" x14ac:dyDescent="0.2">
      <c r="L6052" s="279"/>
      <c r="M6052" s="279"/>
      <c r="N6052" s="279"/>
      <c r="O6052" s="279"/>
      <c r="P6052" s="838"/>
      <c r="Q6052" s="838"/>
      <c r="R6052" s="838"/>
      <c r="S6052" s="838"/>
      <c r="U6052" s="371"/>
    </row>
    <row r="6053" spans="12:21" s="292" customFormat="1" x14ac:dyDescent="0.2">
      <c r="L6053" s="279"/>
      <c r="M6053" s="279"/>
      <c r="N6053" s="279"/>
      <c r="O6053" s="279"/>
      <c r="P6053" s="838"/>
      <c r="Q6053" s="838"/>
      <c r="R6053" s="838"/>
      <c r="S6053" s="838"/>
      <c r="U6053" s="371"/>
    </row>
    <row r="6054" spans="12:21" s="292" customFormat="1" x14ac:dyDescent="0.2">
      <c r="L6054" s="279"/>
      <c r="M6054" s="279"/>
      <c r="N6054" s="279"/>
      <c r="O6054" s="279"/>
      <c r="P6054" s="838"/>
      <c r="Q6054" s="838"/>
      <c r="R6054" s="838"/>
      <c r="S6054" s="838"/>
      <c r="U6054" s="371"/>
    </row>
    <row r="6055" spans="12:21" s="292" customFormat="1" x14ac:dyDescent="0.2">
      <c r="L6055" s="279"/>
      <c r="M6055" s="279"/>
      <c r="N6055" s="279"/>
      <c r="O6055" s="279"/>
      <c r="P6055" s="838"/>
      <c r="Q6055" s="838"/>
      <c r="R6055" s="838"/>
      <c r="S6055" s="838"/>
      <c r="U6055" s="371"/>
    </row>
    <row r="6056" spans="12:21" s="292" customFormat="1" x14ac:dyDescent="0.2">
      <c r="L6056" s="279"/>
      <c r="M6056" s="279"/>
      <c r="N6056" s="279"/>
      <c r="O6056" s="279"/>
      <c r="P6056" s="838"/>
      <c r="Q6056" s="838"/>
      <c r="R6056" s="838"/>
      <c r="S6056" s="838"/>
      <c r="U6056" s="371"/>
    </row>
    <row r="6057" spans="12:21" s="292" customFormat="1" x14ac:dyDescent="0.2">
      <c r="L6057" s="279"/>
      <c r="M6057" s="279"/>
      <c r="N6057" s="279"/>
      <c r="O6057" s="279"/>
      <c r="P6057" s="838"/>
      <c r="Q6057" s="838"/>
      <c r="R6057" s="838"/>
      <c r="S6057" s="838"/>
      <c r="U6057" s="371"/>
    </row>
    <row r="6058" spans="12:21" s="292" customFormat="1" x14ac:dyDescent="0.2">
      <c r="L6058" s="279"/>
      <c r="M6058" s="279"/>
      <c r="N6058" s="279"/>
      <c r="O6058" s="279"/>
      <c r="P6058" s="838"/>
      <c r="Q6058" s="838"/>
      <c r="R6058" s="838"/>
      <c r="S6058" s="838"/>
      <c r="U6058" s="371"/>
    </row>
    <row r="6059" spans="12:21" s="292" customFormat="1" x14ac:dyDescent="0.2">
      <c r="L6059" s="279"/>
      <c r="M6059" s="279"/>
      <c r="N6059" s="279"/>
      <c r="O6059" s="279"/>
      <c r="P6059" s="838"/>
      <c r="Q6059" s="838"/>
      <c r="R6059" s="838"/>
      <c r="S6059" s="838"/>
      <c r="U6059" s="371"/>
    </row>
    <row r="6060" spans="12:21" s="292" customFormat="1" x14ac:dyDescent="0.2">
      <c r="L6060" s="279"/>
      <c r="M6060" s="279"/>
      <c r="N6060" s="279"/>
      <c r="O6060" s="279"/>
      <c r="P6060" s="838"/>
      <c r="Q6060" s="838"/>
      <c r="R6060" s="838"/>
      <c r="S6060" s="838"/>
      <c r="U6060" s="371"/>
    </row>
    <row r="6061" spans="12:21" s="292" customFormat="1" x14ac:dyDescent="0.2">
      <c r="L6061" s="279"/>
      <c r="M6061" s="279"/>
      <c r="N6061" s="279"/>
      <c r="O6061" s="279"/>
      <c r="P6061" s="838"/>
      <c r="Q6061" s="838"/>
      <c r="R6061" s="838"/>
      <c r="S6061" s="838"/>
      <c r="U6061" s="371"/>
    </row>
    <row r="6062" spans="12:21" s="292" customFormat="1" x14ac:dyDescent="0.2">
      <c r="L6062" s="279"/>
      <c r="M6062" s="279"/>
      <c r="N6062" s="279"/>
      <c r="O6062" s="279"/>
      <c r="P6062" s="838"/>
      <c r="Q6062" s="838"/>
      <c r="R6062" s="838"/>
      <c r="S6062" s="838"/>
      <c r="U6062" s="371"/>
    </row>
    <row r="6063" spans="12:21" s="292" customFormat="1" x14ac:dyDescent="0.2">
      <c r="L6063" s="279"/>
      <c r="M6063" s="279"/>
      <c r="N6063" s="279"/>
      <c r="O6063" s="279"/>
      <c r="P6063" s="838"/>
      <c r="Q6063" s="838"/>
      <c r="R6063" s="838"/>
      <c r="S6063" s="838"/>
      <c r="U6063" s="371"/>
    </row>
    <row r="6064" spans="12:21" s="292" customFormat="1" x14ac:dyDescent="0.2">
      <c r="L6064" s="279"/>
      <c r="M6064" s="279"/>
      <c r="N6064" s="279"/>
      <c r="O6064" s="279"/>
      <c r="P6064" s="838"/>
      <c r="Q6064" s="838"/>
      <c r="R6064" s="838"/>
      <c r="S6064" s="838"/>
      <c r="U6064" s="371"/>
    </row>
    <row r="6065" spans="12:21" s="292" customFormat="1" x14ac:dyDescent="0.2">
      <c r="L6065" s="279"/>
      <c r="M6065" s="279"/>
      <c r="N6065" s="279"/>
      <c r="O6065" s="279"/>
      <c r="P6065" s="838"/>
      <c r="Q6065" s="838"/>
      <c r="R6065" s="838"/>
      <c r="S6065" s="838"/>
      <c r="U6065" s="371"/>
    </row>
    <row r="6066" spans="12:21" s="292" customFormat="1" x14ac:dyDescent="0.2">
      <c r="L6066" s="279"/>
      <c r="M6066" s="279"/>
      <c r="N6066" s="279"/>
      <c r="O6066" s="279"/>
      <c r="P6066" s="838"/>
      <c r="Q6066" s="838"/>
      <c r="R6066" s="838"/>
      <c r="S6066" s="838"/>
      <c r="U6066" s="371"/>
    </row>
    <row r="6067" spans="12:21" s="292" customFormat="1" x14ac:dyDescent="0.2">
      <c r="L6067" s="279"/>
      <c r="M6067" s="279"/>
      <c r="N6067" s="279"/>
      <c r="O6067" s="279"/>
      <c r="P6067" s="838"/>
      <c r="Q6067" s="838"/>
      <c r="R6067" s="838"/>
      <c r="S6067" s="838"/>
      <c r="U6067" s="371"/>
    </row>
    <row r="6068" spans="12:21" s="292" customFormat="1" x14ac:dyDescent="0.2">
      <c r="L6068" s="279"/>
      <c r="M6068" s="279"/>
      <c r="N6068" s="279"/>
      <c r="O6068" s="279"/>
      <c r="P6068" s="838"/>
      <c r="Q6068" s="838"/>
      <c r="R6068" s="838"/>
      <c r="S6068" s="838"/>
      <c r="U6068" s="371"/>
    </row>
    <row r="6069" spans="12:21" s="292" customFormat="1" x14ac:dyDescent="0.2">
      <c r="L6069" s="279"/>
      <c r="M6069" s="279"/>
      <c r="N6069" s="279"/>
      <c r="O6069" s="279"/>
      <c r="P6069" s="838"/>
      <c r="Q6069" s="838"/>
      <c r="R6069" s="838"/>
      <c r="S6069" s="838"/>
      <c r="U6069" s="371"/>
    </row>
    <row r="6070" spans="12:21" s="292" customFormat="1" x14ac:dyDescent="0.2">
      <c r="L6070" s="279"/>
      <c r="M6070" s="279"/>
      <c r="N6070" s="279"/>
      <c r="O6070" s="279"/>
      <c r="P6070" s="838"/>
      <c r="Q6070" s="838"/>
      <c r="R6070" s="838"/>
      <c r="S6070" s="838"/>
      <c r="U6070" s="371"/>
    </row>
    <row r="6071" spans="12:21" s="292" customFormat="1" x14ac:dyDescent="0.2">
      <c r="L6071" s="279"/>
      <c r="M6071" s="279"/>
      <c r="N6071" s="279"/>
      <c r="O6071" s="279"/>
      <c r="P6071" s="838"/>
      <c r="Q6071" s="838"/>
      <c r="R6071" s="838"/>
      <c r="S6071" s="838"/>
      <c r="U6071" s="371"/>
    </row>
    <row r="6072" spans="12:21" s="292" customFormat="1" x14ac:dyDescent="0.2">
      <c r="L6072" s="279"/>
      <c r="M6072" s="279"/>
      <c r="N6072" s="279"/>
      <c r="O6072" s="279"/>
      <c r="P6072" s="838"/>
      <c r="Q6072" s="838"/>
      <c r="R6072" s="838"/>
      <c r="S6072" s="838"/>
      <c r="U6072" s="371"/>
    </row>
    <row r="6073" spans="12:21" s="292" customFormat="1" x14ac:dyDescent="0.2">
      <c r="L6073" s="279"/>
      <c r="M6073" s="279"/>
      <c r="N6073" s="279"/>
      <c r="O6073" s="279"/>
      <c r="P6073" s="838"/>
      <c r="Q6073" s="838"/>
      <c r="R6073" s="838"/>
      <c r="S6073" s="838"/>
      <c r="U6073" s="371"/>
    </row>
    <row r="6074" spans="12:21" s="292" customFormat="1" x14ac:dyDescent="0.2">
      <c r="L6074" s="279"/>
      <c r="M6074" s="279"/>
      <c r="N6074" s="279"/>
      <c r="O6074" s="279"/>
      <c r="P6074" s="838"/>
      <c r="Q6074" s="838"/>
      <c r="R6074" s="838"/>
      <c r="S6074" s="838"/>
      <c r="U6074" s="371"/>
    </row>
    <row r="6075" spans="12:21" s="292" customFormat="1" x14ac:dyDescent="0.2">
      <c r="L6075" s="279"/>
      <c r="M6075" s="279"/>
      <c r="N6075" s="279"/>
      <c r="O6075" s="279"/>
      <c r="P6075" s="838"/>
      <c r="Q6075" s="838"/>
      <c r="R6075" s="838"/>
      <c r="S6075" s="838"/>
      <c r="U6075" s="371"/>
    </row>
    <row r="6076" spans="12:21" s="292" customFormat="1" x14ac:dyDescent="0.2">
      <c r="L6076" s="279"/>
      <c r="M6076" s="279"/>
      <c r="N6076" s="279"/>
      <c r="O6076" s="279"/>
      <c r="P6076" s="838"/>
      <c r="Q6076" s="838"/>
      <c r="R6076" s="838"/>
      <c r="S6076" s="838"/>
      <c r="U6076" s="371"/>
    </row>
    <row r="6077" spans="12:21" s="292" customFormat="1" x14ac:dyDescent="0.2">
      <c r="L6077" s="279"/>
      <c r="M6077" s="279"/>
      <c r="N6077" s="279"/>
      <c r="O6077" s="279"/>
      <c r="P6077" s="838"/>
      <c r="Q6077" s="838"/>
      <c r="R6077" s="838"/>
      <c r="S6077" s="838"/>
      <c r="U6077" s="371"/>
    </row>
    <row r="6078" spans="12:21" s="292" customFormat="1" x14ac:dyDescent="0.2">
      <c r="L6078" s="279"/>
      <c r="M6078" s="279"/>
      <c r="N6078" s="279"/>
      <c r="O6078" s="279"/>
      <c r="P6078" s="838"/>
      <c r="Q6078" s="838"/>
      <c r="R6078" s="838"/>
      <c r="S6078" s="838"/>
      <c r="U6078" s="371"/>
    </row>
    <row r="6079" spans="12:21" s="292" customFormat="1" x14ac:dyDescent="0.2">
      <c r="L6079" s="279"/>
      <c r="M6079" s="279"/>
      <c r="N6079" s="279"/>
      <c r="O6079" s="279"/>
      <c r="P6079" s="838"/>
      <c r="Q6079" s="838"/>
      <c r="R6079" s="838"/>
      <c r="S6079" s="838"/>
      <c r="U6079" s="371"/>
    </row>
    <row r="6080" spans="12:21" s="292" customFormat="1" x14ac:dyDescent="0.2">
      <c r="L6080" s="279"/>
      <c r="M6080" s="279"/>
      <c r="N6080" s="279"/>
      <c r="O6080" s="279"/>
      <c r="P6080" s="838"/>
      <c r="Q6080" s="838"/>
      <c r="R6080" s="838"/>
      <c r="S6080" s="838"/>
      <c r="U6080" s="371"/>
    </row>
    <row r="6081" spans="12:21" s="292" customFormat="1" x14ac:dyDescent="0.2">
      <c r="L6081" s="279"/>
      <c r="M6081" s="279"/>
      <c r="N6081" s="279"/>
      <c r="O6081" s="279"/>
      <c r="P6081" s="838"/>
      <c r="Q6081" s="838"/>
      <c r="R6081" s="838"/>
      <c r="S6081" s="838"/>
      <c r="U6081" s="371"/>
    </row>
    <row r="6082" spans="12:21" s="292" customFormat="1" x14ac:dyDescent="0.2">
      <c r="L6082" s="279"/>
      <c r="M6082" s="279"/>
      <c r="N6082" s="279"/>
      <c r="O6082" s="279"/>
      <c r="P6082" s="838"/>
      <c r="Q6082" s="838"/>
      <c r="R6082" s="838"/>
      <c r="S6082" s="838"/>
      <c r="U6082" s="371"/>
    </row>
    <row r="6083" spans="12:21" s="292" customFormat="1" x14ac:dyDescent="0.2">
      <c r="L6083" s="279"/>
      <c r="M6083" s="279"/>
      <c r="N6083" s="279"/>
      <c r="O6083" s="279"/>
      <c r="P6083" s="838"/>
      <c r="Q6083" s="838"/>
      <c r="R6083" s="838"/>
      <c r="S6083" s="838"/>
      <c r="U6083" s="371"/>
    </row>
    <row r="6084" spans="12:21" s="292" customFormat="1" x14ac:dyDescent="0.2">
      <c r="L6084" s="279"/>
      <c r="M6084" s="279"/>
      <c r="N6084" s="279"/>
      <c r="O6084" s="279"/>
      <c r="P6084" s="838"/>
      <c r="Q6084" s="838"/>
      <c r="R6084" s="838"/>
      <c r="S6084" s="838"/>
      <c r="U6084" s="371"/>
    </row>
    <row r="6085" spans="12:21" s="292" customFormat="1" x14ac:dyDescent="0.2">
      <c r="L6085" s="279"/>
      <c r="M6085" s="279"/>
      <c r="N6085" s="279"/>
      <c r="O6085" s="279"/>
      <c r="P6085" s="838"/>
      <c r="Q6085" s="838"/>
      <c r="R6085" s="838"/>
      <c r="S6085" s="838"/>
      <c r="U6085" s="371"/>
    </row>
    <row r="6086" spans="12:21" s="292" customFormat="1" x14ac:dyDescent="0.2">
      <c r="L6086" s="279"/>
      <c r="M6086" s="279"/>
      <c r="N6086" s="279"/>
      <c r="O6086" s="279"/>
      <c r="P6086" s="838"/>
      <c r="Q6086" s="838"/>
      <c r="R6086" s="838"/>
      <c r="S6086" s="838"/>
      <c r="U6086" s="371"/>
    </row>
    <row r="6087" spans="12:21" s="292" customFormat="1" x14ac:dyDescent="0.2">
      <c r="L6087" s="279"/>
      <c r="M6087" s="279"/>
      <c r="N6087" s="279"/>
      <c r="O6087" s="279"/>
      <c r="P6087" s="838"/>
      <c r="Q6087" s="838"/>
      <c r="R6087" s="838"/>
      <c r="S6087" s="838"/>
      <c r="U6087" s="371"/>
    </row>
    <row r="6088" spans="12:21" s="292" customFormat="1" x14ac:dyDescent="0.2">
      <c r="L6088" s="279"/>
      <c r="M6088" s="279"/>
      <c r="N6088" s="279"/>
      <c r="O6088" s="279"/>
      <c r="P6088" s="838"/>
      <c r="Q6088" s="838"/>
      <c r="R6088" s="838"/>
      <c r="S6088" s="838"/>
      <c r="U6088" s="371"/>
    </row>
    <row r="6089" spans="12:21" s="292" customFormat="1" x14ac:dyDescent="0.2">
      <c r="L6089" s="279"/>
      <c r="M6089" s="279"/>
      <c r="N6089" s="279"/>
      <c r="O6089" s="279"/>
      <c r="P6089" s="838"/>
      <c r="Q6089" s="838"/>
      <c r="R6089" s="838"/>
      <c r="S6089" s="838"/>
      <c r="U6089" s="371"/>
    </row>
    <row r="6090" spans="12:21" s="292" customFormat="1" x14ac:dyDescent="0.2">
      <c r="L6090" s="279"/>
      <c r="M6090" s="279"/>
      <c r="N6090" s="279"/>
      <c r="O6090" s="279"/>
      <c r="P6090" s="838"/>
      <c r="Q6090" s="838"/>
      <c r="R6090" s="838"/>
      <c r="S6090" s="838"/>
      <c r="U6090" s="371"/>
    </row>
    <row r="6091" spans="12:21" s="292" customFormat="1" x14ac:dyDescent="0.2">
      <c r="L6091" s="279"/>
      <c r="M6091" s="279"/>
      <c r="N6091" s="279"/>
      <c r="O6091" s="279"/>
      <c r="P6091" s="838"/>
      <c r="Q6091" s="838"/>
      <c r="R6091" s="838"/>
      <c r="S6091" s="838"/>
      <c r="U6091" s="371"/>
    </row>
    <row r="6092" spans="12:21" s="292" customFormat="1" x14ac:dyDescent="0.2">
      <c r="L6092" s="279"/>
      <c r="M6092" s="279"/>
      <c r="N6092" s="279"/>
      <c r="O6092" s="279"/>
      <c r="P6092" s="838"/>
      <c r="Q6092" s="838"/>
      <c r="R6092" s="838"/>
      <c r="S6092" s="838"/>
      <c r="U6092" s="371"/>
    </row>
    <row r="6093" spans="12:21" s="292" customFormat="1" x14ac:dyDescent="0.2">
      <c r="L6093" s="279"/>
      <c r="M6093" s="279"/>
      <c r="N6093" s="279"/>
      <c r="O6093" s="279"/>
      <c r="P6093" s="838"/>
      <c r="Q6093" s="838"/>
      <c r="R6093" s="838"/>
      <c r="S6093" s="838"/>
      <c r="U6093" s="371"/>
    </row>
    <row r="6094" spans="12:21" s="292" customFormat="1" x14ac:dyDescent="0.2">
      <c r="L6094" s="279"/>
      <c r="M6094" s="279"/>
      <c r="N6094" s="279"/>
      <c r="O6094" s="279"/>
      <c r="P6094" s="838"/>
      <c r="Q6094" s="838"/>
      <c r="R6094" s="838"/>
      <c r="S6094" s="838"/>
      <c r="U6094" s="371"/>
    </row>
    <row r="6095" spans="12:21" s="292" customFormat="1" x14ac:dyDescent="0.2">
      <c r="L6095" s="279"/>
      <c r="M6095" s="279"/>
      <c r="N6095" s="279"/>
      <c r="O6095" s="279"/>
      <c r="P6095" s="838"/>
      <c r="Q6095" s="838"/>
      <c r="R6095" s="838"/>
      <c r="S6095" s="838"/>
      <c r="U6095" s="371"/>
    </row>
    <row r="6096" spans="12:21" s="292" customFormat="1" x14ac:dyDescent="0.2">
      <c r="L6096" s="279"/>
      <c r="M6096" s="279"/>
      <c r="N6096" s="279"/>
      <c r="O6096" s="279"/>
      <c r="P6096" s="838"/>
      <c r="Q6096" s="838"/>
      <c r="R6096" s="838"/>
      <c r="S6096" s="838"/>
      <c r="U6096" s="371"/>
    </row>
    <row r="6097" spans="12:21" s="292" customFormat="1" x14ac:dyDescent="0.2">
      <c r="L6097" s="279"/>
      <c r="M6097" s="279"/>
      <c r="N6097" s="279"/>
      <c r="O6097" s="279"/>
      <c r="P6097" s="838"/>
      <c r="Q6097" s="838"/>
      <c r="R6097" s="838"/>
      <c r="S6097" s="838"/>
      <c r="U6097" s="371"/>
    </row>
    <row r="6098" spans="12:21" s="292" customFormat="1" x14ac:dyDescent="0.2">
      <c r="L6098" s="279"/>
      <c r="M6098" s="279"/>
      <c r="N6098" s="279"/>
      <c r="O6098" s="279"/>
      <c r="P6098" s="838"/>
      <c r="Q6098" s="838"/>
      <c r="R6098" s="838"/>
      <c r="S6098" s="838"/>
      <c r="U6098" s="371"/>
    </row>
    <row r="6099" spans="12:21" s="292" customFormat="1" x14ac:dyDescent="0.2">
      <c r="L6099" s="279"/>
      <c r="M6099" s="279"/>
      <c r="N6099" s="279"/>
      <c r="O6099" s="279"/>
      <c r="P6099" s="838"/>
      <c r="Q6099" s="838"/>
      <c r="R6099" s="838"/>
      <c r="S6099" s="838"/>
      <c r="U6099" s="371"/>
    </row>
    <row r="6100" spans="12:21" s="292" customFormat="1" x14ac:dyDescent="0.2">
      <c r="L6100" s="279"/>
      <c r="M6100" s="279"/>
      <c r="N6100" s="279"/>
      <c r="O6100" s="279"/>
      <c r="P6100" s="838"/>
      <c r="Q6100" s="838"/>
      <c r="R6100" s="838"/>
      <c r="S6100" s="838"/>
      <c r="U6100" s="371"/>
    </row>
    <row r="6101" spans="12:21" s="292" customFormat="1" x14ac:dyDescent="0.2">
      <c r="L6101" s="279"/>
      <c r="M6101" s="279"/>
      <c r="N6101" s="279"/>
      <c r="O6101" s="279"/>
      <c r="P6101" s="838"/>
      <c r="Q6101" s="838"/>
      <c r="R6101" s="838"/>
      <c r="S6101" s="838"/>
      <c r="U6101" s="371"/>
    </row>
    <row r="6102" spans="12:21" s="292" customFormat="1" x14ac:dyDescent="0.2">
      <c r="L6102" s="279"/>
      <c r="M6102" s="279"/>
      <c r="N6102" s="279"/>
      <c r="O6102" s="279"/>
      <c r="P6102" s="838"/>
      <c r="Q6102" s="838"/>
      <c r="R6102" s="838"/>
      <c r="S6102" s="838"/>
      <c r="U6102" s="371"/>
    </row>
    <row r="6103" spans="12:21" s="292" customFormat="1" x14ac:dyDescent="0.2">
      <c r="L6103" s="279"/>
      <c r="M6103" s="279"/>
      <c r="N6103" s="279"/>
      <c r="O6103" s="279"/>
      <c r="P6103" s="838"/>
      <c r="Q6103" s="838"/>
      <c r="R6103" s="838"/>
      <c r="S6103" s="838"/>
      <c r="U6103" s="371"/>
    </row>
    <row r="6104" spans="12:21" s="292" customFormat="1" x14ac:dyDescent="0.2">
      <c r="L6104" s="279"/>
      <c r="M6104" s="279"/>
      <c r="N6104" s="279"/>
      <c r="O6104" s="279"/>
      <c r="P6104" s="838"/>
      <c r="Q6104" s="838"/>
      <c r="R6104" s="838"/>
      <c r="S6104" s="838"/>
      <c r="U6104" s="371"/>
    </row>
    <row r="6105" spans="12:21" s="292" customFormat="1" x14ac:dyDescent="0.2">
      <c r="L6105" s="279"/>
      <c r="M6105" s="279"/>
      <c r="N6105" s="279"/>
      <c r="O6105" s="279"/>
      <c r="P6105" s="838"/>
      <c r="Q6105" s="838"/>
      <c r="R6105" s="838"/>
      <c r="S6105" s="838"/>
      <c r="U6105" s="371"/>
    </row>
    <row r="6106" spans="12:21" s="292" customFormat="1" x14ac:dyDescent="0.2">
      <c r="L6106" s="279"/>
      <c r="M6106" s="279"/>
      <c r="N6106" s="279"/>
      <c r="O6106" s="279"/>
      <c r="P6106" s="838"/>
      <c r="Q6106" s="838"/>
      <c r="R6106" s="838"/>
      <c r="S6106" s="838"/>
      <c r="U6106" s="371"/>
    </row>
    <row r="6107" spans="12:21" s="292" customFormat="1" x14ac:dyDescent="0.2">
      <c r="L6107" s="279"/>
      <c r="M6107" s="279"/>
      <c r="N6107" s="279"/>
      <c r="O6107" s="279"/>
      <c r="P6107" s="838"/>
      <c r="Q6107" s="838"/>
      <c r="R6107" s="838"/>
      <c r="S6107" s="838"/>
      <c r="U6107" s="371"/>
    </row>
    <row r="6108" spans="12:21" s="292" customFormat="1" x14ac:dyDescent="0.2">
      <c r="L6108" s="279"/>
      <c r="M6108" s="279"/>
      <c r="N6108" s="279"/>
      <c r="O6108" s="279"/>
      <c r="P6108" s="838"/>
      <c r="Q6108" s="838"/>
      <c r="R6108" s="838"/>
      <c r="S6108" s="838"/>
      <c r="U6108" s="371"/>
    </row>
    <row r="6109" spans="12:21" s="292" customFormat="1" x14ac:dyDescent="0.2">
      <c r="L6109" s="279"/>
      <c r="M6109" s="279"/>
      <c r="N6109" s="279"/>
      <c r="O6109" s="279"/>
      <c r="P6109" s="838"/>
      <c r="Q6109" s="838"/>
      <c r="R6109" s="838"/>
      <c r="S6109" s="838"/>
      <c r="U6109" s="371"/>
    </row>
    <row r="6110" spans="12:21" s="292" customFormat="1" x14ac:dyDescent="0.2">
      <c r="L6110" s="279"/>
      <c r="M6110" s="279"/>
      <c r="N6110" s="279"/>
      <c r="O6110" s="279"/>
      <c r="P6110" s="838"/>
      <c r="Q6110" s="838"/>
      <c r="R6110" s="838"/>
      <c r="S6110" s="838"/>
      <c r="U6110" s="371"/>
    </row>
    <row r="6111" spans="12:21" s="292" customFormat="1" x14ac:dyDescent="0.2">
      <c r="L6111" s="279"/>
      <c r="M6111" s="279"/>
      <c r="N6111" s="279"/>
      <c r="O6111" s="279"/>
      <c r="P6111" s="838"/>
      <c r="Q6111" s="838"/>
      <c r="R6111" s="838"/>
      <c r="S6111" s="838"/>
      <c r="U6111" s="371"/>
    </row>
    <row r="6112" spans="12:21" s="292" customFormat="1" x14ac:dyDescent="0.2">
      <c r="L6112" s="279"/>
      <c r="M6112" s="279"/>
      <c r="N6112" s="279"/>
      <c r="O6112" s="279"/>
      <c r="P6112" s="838"/>
      <c r="Q6112" s="838"/>
      <c r="R6112" s="838"/>
      <c r="S6112" s="838"/>
      <c r="U6112" s="371"/>
    </row>
    <row r="6113" spans="12:21" s="292" customFormat="1" x14ac:dyDescent="0.2">
      <c r="L6113" s="279"/>
      <c r="M6113" s="279"/>
      <c r="N6113" s="279"/>
      <c r="O6113" s="279"/>
      <c r="P6113" s="838"/>
      <c r="Q6113" s="838"/>
      <c r="R6113" s="838"/>
      <c r="S6113" s="838"/>
      <c r="U6113" s="371"/>
    </row>
    <row r="6114" spans="12:21" s="292" customFormat="1" x14ac:dyDescent="0.2">
      <c r="L6114" s="279"/>
      <c r="M6114" s="279"/>
      <c r="N6114" s="279"/>
      <c r="O6114" s="279"/>
      <c r="P6114" s="838"/>
      <c r="Q6114" s="838"/>
      <c r="R6114" s="838"/>
      <c r="S6114" s="838"/>
      <c r="U6114" s="371"/>
    </row>
    <row r="6115" spans="12:21" s="292" customFormat="1" x14ac:dyDescent="0.2">
      <c r="L6115" s="279"/>
      <c r="M6115" s="279"/>
      <c r="N6115" s="279"/>
      <c r="O6115" s="279"/>
      <c r="P6115" s="838"/>
      <c r="Q6115" s="838"/>
      <c r="R6115" s="838"/>
      <c r="S6115" s="838"/>
      <c r="U6115" s="371"/>
    </row>
    <row r="6116" spans="12:21" s="292" customFormat="1" x14ac:dyDescent="0.2">
      <c r="L6116" s="279"/>
      <c r="M6116" s="279"/>
      <c r="N6116" s="279"/>
      <c r="O6116" s="279"/>
      <c r="P6116" s="838"/>
      <c r="Q6116" s="838"/>
      <c r="R6116" s="838"/>
      <c r="S6116" s="838"/>
      <c r="U6116" s="371"/>
    </row>
    <row r="6117" spans="12:21" s="292" customFormat="1" x14ac:dyDescent="0.2">
      <c r="L6117" s="279"/>
      <c r="M6117" s="279"/>
      <c r="N6117" s="279"/>
      <c r="O6117" s="279"/>
      <c r="P6117" s="838"/>
      <c r="Q6117" s="838"/>
      <c r="R6117" s="838"/>
      <c r="S6117" s="838"/>
      <c r="U6117" s="371"/>
    </row>
    <row r="6118" spans="12:21" s="292" customFormat="1" x14ac:dyDescent="0.2">
      <c r="L6118" s="279"/>
      <c r="M6118" s="279"/>
      <c r="N6118" s="279"/>
      <c r="O6118" s="279"/>
      <c r="P6118" s="838"/>
      <c r="Q6118" s="838"/>
      <c r="R6118" s="838"/>
      <c r="S6118" s="838"/>
      <c r="U6118" s="371"/>
    </row>
    <row r="6119" spans="12:21" s="292" customFormat="1" x14ac:dyDescent="0.2">
      <c r="L6119" s="279"/>
      <c r="M6119" s="279"/>
      <c r="N6119" s="279"/>
      <c r="O6119" s="279"/>
      <c r="P6119" s="838"/>
      <c r="Q6119" s="838"/>
      <c r="R6119" s="838"/>
      <c r="S6119" s="838"/>
      <c r="U6119" s="371"/>
    </row>
    <row r="6120" spans="12:21" s="292" customFormat="1" x14ac:dyDescent="0.2">
      <c r="L6120" s="279"/>
      <c r="M6120" s="279"/>
      <c r="N6120" s="279"/>
      <c r="O6120" s="279"/>
      <c r="P6120" s="838"/>
      <c r="Q6120" s="838"/>
      <c r="R6120" s="838"/>
      <c r="S6120" s="838"/>
      <c r="U6120" s="371"/>
    </row>
    <row r="6121" spans="12:21" s="292" customFormat="1" x14ac:dyDescent="0.2">
      <c r="L6121" s="279"/>
      <c r="M6121" s="279"/>
      <c r="N6121" s="279"/>
      <c r="O6121" s="279"/>
      <c r="P6121" s="838"/>
      <c r="Q6121" s="838"/>
      <c r="R6121" s="838"/>
      <c r="S6121" s="838"/>
      <c r="U6121" s="371"/>
    </row>
    <row r="6122" spans="12:21" s="292" customFormat="1" x14ac:dyDescent="0.2">
      <c r="L6122" s="279"/>
      <c r="M6122" s="279"/>
      <c r="N6122" s="279"/>
      <c r="O6122" s="279"/>
      <c r="P6122" s="838"/>
      <c r="Q6122" s="838"/>
      <c r="R6122" s="838"/>
      <c r="S6122" s="838"/>
      <c r="U6122" s="371"/>
    </row>
    <row r="6123" spans="12:21" s="292" customFormat="1" x14ac:dyDescent="0.2">
      <c r="L6123" s="279"/>
      <c r="M6123" s="279"/>
      <c r="N6123" s="279"/>
      <c r="O6123" s="279"/>
      <c r="P6123" s="838"/>
      <c r="Q6123" s="838"/>
      <c r="R6123" s="838"/>
      <c r="S6123" s="838"/>
      <c r="U6123" s="371"/>
    </row>
    <row r="6124" spans="12:21" s="292" customFormat="1" x14ac:dyDescent="0.2">
      <c r="L6124" s="279"/>
      <c r="M6124" s="279"/>
      <c r="N6124" s="279"/>
      <c r="O6124" s="279"/>
      <c r="P6124" s="838"/>
      <c r="Q6124" s="838"/>
      <c r="R6124" s="838"/>
      <c r="S6124" s="838"/>
      <c r="U6124" s="371"/>
    </row>
    <row r="6125" spans="12:21" s="292" customFormat="1" x14ac:dyDescent="0.2">
      <c r="L6125" s="279"/>
      <c r="M6125" s="279"/>
      <c r="N6125" s="279"/>
      <c r="O6125" s="279"/>
      <c r="P6125" s="838"/>
      <c r="Q6125" s="838"/>
      <c r="R6125" s="838"/>
      <c r="S6125" s="838"/>
      <c r="U6125" s="371"/>
    </row>
    <row r="6126" spans="12:21" s="292" customFormat="1" x14ac:dyDescent="0.2">
      <c r="L6126" s="279"/>
      <c r="M6126" s="279"/>
      <c r="N6126" s="279"/>
      <c r="O6126" s="279"/>
      <c r="P6126" s="838"/>
      <c r="Q6126" s="838"/>
      <c r="R6126" s="838"/>
      <c r="S6126" s="838"/>
      <c r="U6126" s="371"/>
    </row>
    <row r="6127" spans="12:21" s="292" customFormat="1" x14ac:dyDescent="0.2">
      <c r="L6127" s="279"/>
      <c r="M6127" s="279"/>
      <c r="N6127" s="279"/>
      <c r="O6127" s="279"/>
      <c r="P6127" s="838"/>
      <c r="Q6127" s="838"/>
      <c r="R6127" s="838"/>
      <c r="S6127" s="838"/>
      <c r="U6127" s="371"/>
    </row>
    <row r="6128" spans="12:21" s="292" customFormat="1" x14ac:dyDescent="0.2">
      <c r="L6128" s="279"/>
      <c r="M6128" s="279"/>
      <c r="N6128" s="279"/>
      <c r="O6128" s="279"/>
      <c r="P6128" s="838"/>
      <c r="Q6128" s="838"/>
      <c r="R6128" s="838"/>
      <c r="S6128" s="838"/>
      <c r="U6128" s="371"/>
    </row>
    <row r="6129" spans="12:21" s="292" customFormat="1" x14ac:dyDescent="0.2">
      <c r="L6129" s="279"/>
      <c r="M6129" s="279"/>
      <c r="N6129" s="279"/>
      <c r="O6129" s="279"/>
      <c r="P6129" s="838"/>
      <c r="Q6129" s="838"/>
      <c r="R6129" s="838"/>
      <c r="S6129" s="838"/>
      <c r="U6129" s="371"/>
    </row>
    <row r="6130" spans="12:21" s="292" customFormat="1" x14ac:dyDescent="0.2">
      <c r="L6130" s="279"/>
      <c r="M6130" s="279"/>
      <c r="N6130" s="279"/>
      <c r="O6130" s="279"/>
      <c r="P6130" s="838"/>
      <c r="Q6130" s="838"/>
      <c r="R6130" s="838"/>
      <c r="S6130" s="838"/>
      <c r="U6130" s="371"/>
    </row>
    <row r="6131" spans="12:21" s="292" customFormat="1" x14ac:dyDescent="0.2">
      <c r="L6131" s="279"/>
      <c r="M6131" s="279"/>
      <c r="N6131" s="279"/>
      <c r="O6131" s="279"/>
      <c r="P6131" s="838"/>
      <c r="Q6131" s="838"/>
      <c r="R6131" s="838"/>
      <c r="S6131" s="838"/>
      <c r="U6131" s="371"/>
    </row>
    <row r="6132" spans="12:21" s="292" customFormat="1" x14ac:dyDescent="0.2">
      <c r="L6132" s="279"/>
      <c r="M6132" s="279"/>
      <c r="N6132" s="279"/>
      <c r="O6132" s="279"/>
      <c r="P6132" s="838"/>
      <c r="Q6132" s="838"/>
      <c r="R6132" s="838"/>
      <c r="S6132" s="838"/>
      <c r="U6132" s="371"/>
    </row>
    <row r="6133" spans="12:21" s="292" customFormat="1" x14ac:dyDescent="0.2">
      <c r="L6133" s="279"/>
      <c r="M6133" s="279"/>
      <c r="N6133" s="279"/>
      <c r="O6133" s="279"/>
      <c r="P6133" s="838"/>
      <c r="Q6133" s="838"/>
      <c r="R6133" s="838"/>
      <c r="S6133" s="838"/>
      <c r="U6133" s="371"/>
    </row>
    <row r="6134" spans="12:21" s="292" customFormat="1" x14ac:dyDescent="0.2">
      <c r="L6134" s="279"/>
      <c r="M6134" s="279"/>
      <c r="N6134" s="279"/>
      <c r="O6134" s="279"/>
      <c r="P6134" s="838"/>
      <c r="Q6134" s="838"/>
      <c r="R6134" s="838"/>
      <c r="S6134" s="838"/>
      <c r="U6134" s="371"/>
    </row>
    <row r="6135" spans="12:21" s="292" customFormat="1" x14ac:dyDescent="0.2">
      <c r="L6135" s="279"/>
      <c r="M6135" s="279"/>
      <c r="N6135" s="279"/>
      <c r="O6135" s="279"/>
      <c r="P6135" s="838"/>
      <c r="Q6135" s="838"/>
      <c r="R6135" s="838"/>
      <c r="S6135" s="838"/>
      <c r="U6135" s="371"/>
    </row>
    <row r="6136" spans="12:21" s="292" customFormat="1" x14ac:dyDescent="0.2">
      <c r="L6136" s="279"/>
      <c r="M6136" s="279"/>
      <c r="N6136" s="279"/>
      <c r="O6136" s="279"/>
      <c r="P6136" s="838"/>
      <c r="Q6136" s="838"/>
      <c r="R6136" s="838"/>
      <c r="S6136" s="838"/>
      <c r="U6136" s="371"/>
    </row>
    <row r="6137" spans="12:21" s="292" customFormat="1" x14ac:dyDescent="0.2">
      <c r="L6137" s="279"/>
      <c r="M6137" s="279"/>
      <c r="N6137" s="279"/>
      <c r="O6137" s="279"/>
      <c r="P6137" s="838"/>
      <c r="Q6137" s="838"/>
      <c r="R6137" s="838"/>
      <c r="S6137" s="838"/>
      <c r="U6137" s="371"/>
    </row>
    <row r="6138" spans="12:21" s="292" customFormat="1" x14ac:dyDescent="0.2">
      <c r="L6138" s="279"/>
      <c r="M6138" s="279"/>
      <c r="N6138" s="279"/>
      <c r="O6138" s="279"/>
      <c r="P6138" s="838"/>
      <c r="Q6138" s="838"/>
      <c r="R6138" s="838"/>
      <c r="S6138" s="838"/>
      <c r="U6138" s="371"/>
    </row>
    <row r="6139" spans="12:21" s="292" customFormat="1" x14ac:dyDescent="0.2">
      <c r="L6139" s="279"/>
      <c r="M6139" s="279"/>
      <c r="N6139" s="279"/>
      <c r="O6139" s="279"/>
      <c r="P6139" s="838"/>
      <c r="Q6139" s="838"/>
      <c r="R6139" s="838"/>
      <c r="S6139" s="838"/>
      <c r="U6139" s="371"/>
    </row>
    <row r="6140" spans="12:21" s="292" customFormat="1" x14ac:dyDescent="0.2">
      <c r="L6140" s="279"/>
      <c r="M6140" s="279"/>
      <c r="N6140" s="279"/>
      <c r="O6140" s="279"/>
      <c r="P6140" s="838"/>
      <c r="Q6140" s="838"/>
      <c r="R6140" s="838"/>
      <c r="S6140" s="838"/>
      <c r="U6140" s="371"/>
    </row>
    <row r="6141" spans="12:21" s="292" customFormat="1" x14ac:dyDescent="0.2">
      <c r="L6141" s="279"/>
      <c r="M6141" s="279"/>
      <c r="N6141" s="279"/>
      <c r="O6141" s="279"/>
      <c r="P6141" s="838"/>
      <c r="Q6141" s="838"/>
      <c r="R6141" s="838"/>
      <c r="S6141" s="838"/>
      <c r="U6141" s="371"/>
    </row>
    <row r="6142" spans="12:21" s="292" customFormat="1" x14ac:dyDescent="0.2">
      <c r="L6142" s="279"/>
      <c r="M6142" s="279"/>
      <c r="N6142" s="279"/>
      <c r="O6142" s="279"/>
      <c r="P6142" s="838"/>
      <c r="Q6142" s="838"/>
      <c r="R6142" s="838"/>
      <c r="S6142" s="838"/>
      <c r="U6142" s="371"/>
    </row>
    <row r="6143" spans="12:21" s="292" customFormat="1" x14ac:dyDescent="0.2">
      <c r="L6143" s="279"/>
      <c r="M6143" s="279"/>
      <c r="N6143" s="279"/>
      <c r="O6143" s="279"/>
      <c r="P6143" s="838"/>
      <c r="Q6143" s="838"/>
      <c r="R6143" s="838"/>
      <c r="S6143" s="838"/>
      <c r="U6143" s="371"/>
    </row>
    <row r="6144" spans="12:21" s="292" customFormat="1" x14ac:dyDescent="0.2">
      <c r="L6144" s="279"/>
      <c r="M6144" s="279"/>
      <c r="N6144" s="279"/>
      <c r="O6144" s="279"/>
      <c r="P6144" s="838"/>
      <c r="Q6144" s="838"/>
      <c r="R6144" s="838"/>
      <c r="S6144" s="838"/>
      <c r="U6144" s="371"/>
    </row>
    <row r="6145" spans="12:21" s="292" customFormat="1" x14ac:dyDescent="0.2">
      <c r="L6145" s="279"/>
      <c r="M6145" s="279"/>
      <c r="N6145" s="279"/>
      <c r="O6145" s="279"/>
      <c r="P6145" s="838"/>
      <c r="Q6145" s="838"/>
      <c r="R6145" s="838"/>
      <c r="S6145" s="838"/>
      <c r="U6145" s="371"/>
    </row>
    <row r="6146" spans="12:21" s="292" customFormat="1" x14ac:dyDescent="0.2">
      <c r="L6146" s="279"/>
      <c r="M6146" s="279"/>
      <c r="N6146" s="279"/>
      <c r="O6146" s="279"/>
      <c r="P6146" s="838"/>
      <c r="Q6146" s="838"/>
      <c r="R6146" s="838"/>
      <c r="S6146" s="838"/>
      <c r="U6146" s="371"/>
    </row>
    <row r="6147" spans="12:21" s="292" customFormat="1" x14ac:dyDescent="0.2">
      <c r="L6147" s="279"/>
      <c r="M6147" s="279"/>
      <c r="N6147" s="279"/>
      <c r="O6147" s="279"/>
      <c r="P6147" s="838"/>
      <c r="Q6147" s="838"/>
      <c r="R6147" s="838"/>
      <c r="S6147" s="838"/>
      <c r="U6147" s="371"/>
    </row>
    <row r="6148" spans="12:21" s="292" customFormat="1" x14ac:dyDescent="0.2">
      <c r="L6148" s="279"/>
      <c r="M6148" s="279"/>
      <c r="N6148" s="279"/>
      <c r="O6148" s="279"/>
      <c r="P6148" s="838"/>
      <c r="Q6148" s="838"/>
      <c r="R6148" s="838"/>
      <c r="S6148" s="838"/>
      <c r="U6148" s="371"/>
    </row>
    <row r="6149" spans="12:21" s="292" customFormat="1" x14ac:dyDescent="0.2">
      <c r="L6149" s="279"/>
      <c r="M6149" s="279"/>
      <c r="N6149" s="279"/>
      <c r="O6149" s="279"/>
      <c r="P6149" s="838"/>
      <c r="Q6149" s="838"/>
      <c r="R6149" s="838"/>
      <c r="S6149" s="838"/>
      <c r="U6149" s="371"/>
    </row>
    <row r="6150" spans="12:21" s="292" customFormat="1" x14ac:dyDescent="0.2">
      <c r="L6150" s="279"/>
      <c r="M6150" s="279"/>
      <c r="N6150" s="279"/>
      <c r="O6150" s="279"/>
      <c r="P6150" s="838"/>
      <c r="Q6150" s="838"/>
      <c r="R6150" s="838"/>
      <c r="S6150" s="838"/>
      <c r="U6150" s="371"/>
    </row>
    <row r="6151" spans="12:21" s="292" customFormat="1" x14ac:dyDescent="0.2">
      <c r="L6151" s="279"/>
      <c r="M6151" s="279"/>
      <c r="N6151" s="279"/>
      <c r="O6151" s="279"/>
      <c r="P6151" s="838"/>
      <c r="Q6151" s="838"/>
      <c r="R6151" s="838"/>
      <c r="S6151" s="838"/>
      <c r="U6151" s="371"/>
    </row>
    <row r="6152" spans="12:21" s="292" customFormat="1" x14ac:dyDescent="0.2">
      <c r="L6152" s="279"/>
      <c r="M6152" s="279"/>
      <c r="N6152" s="279"/>
      <c r="O6152" s="279"/>
      <c r="P6152" s="838"/>
      <c r="Q6152" s="838"/>
      <c r="R6152" s="838"/>
      <c r="S6152" s="838"/>
      <c r="U6152" s="371"/>
    </row>
    <row r="6153" spans="12:21" s="292" customFormat="1" x14ac:dyDescent="0.2">
      <c r="L6153" s="279"/>
      <c r="M6153" s="279"/>
      <c r="N6153" s="279"/>
      <c r="O6153" s="279"/>
      <c r="P6153" s="838"/>
      <c r="Q6153" s="838"/>
      <c r="R6153" s="838"/>
      <c r="S6153" s="838"/>
      <c r="U6153" s="371"/>
    </row>
    <row r="6154" spans="12:21" s="292" customFormat="1" x14ac:dyDescent="0.2">
      <c r="L6154" s="279"/>
      <c r="M6154" s="279"/>
      <c r="N6154" s="279"/>
      <c r="O6154" s="279"/>
      <c r="P6154" s="838"/>
      <c r="Q6154" s="838"/>
      <c r="R6154" s="838"/>
      <c r="S6154" s="838"/>
      <c r="U6154" s="371"/>
    </row>
    <row r="6155" spans="12:21" s="292" customFormat="1" x14ac:dyDescent="0.2">
      <c r="L6155" s="279"/>
      <c r="M6155" s="279"/>
      <c r="N6155" s="279"/>
      <c r="O6155" s="279"/>
      <c r="P6155" s="838"/>
      <c r="Q6155" s="838"/>
      <c r="R6155" s="838"/>
      <c r="S6155" s="838"/>
      <c r="U6155" s="371"/>
    </row>
    <row r="6156" spans="12:21" s="292" customFormat="1" x14ac:dyDescent="0.2">
      <c r="L6156" s="279"/>
      <c r="M6156" s="279"/>
      <c r="N6156" s="279"/>
      <c r="O6156" s="279"/>
      <c r="P6156" s="838"/>
      <c r="Q6156" s="838"/>
      <c r="R6156" s="838"/>
      <c r="S6156" s="838"/>
      <c r="U6156" s="371"/>
    </row>
    <row r="6157" spans="12:21" s="292" customFormat="1" x14ac:dyDescent="0.2">
      <c r="L6157" s="279"/>
      <c r="M6157" s="279"/>
      <c r="N6157" s="279"/>
      <c r="O6157" s="279"/>
      <c r="P6157" s="838"/>
      <c r="Q6157" s="838"/>
      <c r="R6157" s="838"/>
      <c r="S6157" s="838"/>
      <c r="U6157" s="371"/>
    </row>
    <row r="6158" spans="12:21" s="292" customFormat="1" x14ac:dyDescent="0.2">
      <c r="L6158" s="279"/>
      <c r="M6158" s="279"/>
      <c r="N6158" s="279"/>
      <c r="O6158" s="279"/>
      <c r="P6158" s="838"/>
      <c r="Q6158" s="838"/>
      <c r="R6158" s="838"/>
      <c r="S6158" s="838"/>
      <c r="U6158" s="371"/>
    </row>
    <row r="6159" spans="12:21" s="292" customFormat="1" x14ac:dyDescent="0.2">
      <c r="L6159" s="279"/>
      <c r="M6159" s="279"/>
      <c r="N6159" s="279"/>
      <c r="O6159" s="279"/>
      <c r="P6159" s="838"/>
      <c r="Q6159" s="838"/>
      <c r="R6159" s="838"/>
      <c r="S6159" s="838"/>
      <c r="U6159" s="371"/>
    </row>
    <row r="6160" spans="12:21" s="292" customFormat="1" x14ac:dyDescent="0.2">
      <c r="L6160" s="279"/>
      <c r="M6160" s="279"/>
      <c r="N6160" s="279"/>
      <c r="O6160" s="279"/>
      <c r="P6160" s="838"/>
      <c r="Q6160" s="838"/>
      <c r="R6160" s="838"/>
      <c r="S6160" s="838"/>
      <c r="U6160" s="371"/>
    </row>
    <row r="6161" spans="12:21" s="292" customFormat="1" x14ac:dyDescent="0.2">
      <c r="L6161" s="279"/>
      <c r="M6161" s="279"/>
      <c r="N6161" s="279"/>
      <c r="O6161" s="279"/>
      <c r="P6161" s="838"/>
      <c r="Q6161" s="838"/>
      <c r="R6161" s="838"/>
      <c r="S6161" s="838"/>
      <c r="U6161" s="371"/>
    </row>
    <row r="6162" spans="12:21" s="292" customFormat="1" x14ac:dyDescent="0.2">
      <c r="L6162" s="279"/>
      <c r="M6162" s="279"/>
      <c r="N6162" s="279"/>
      <c r="O6162" s="279"/>
      <c r="P6162" s="838"/>
      <c r="Q6162" s="838"/>
      <c r="R6162" s="838"/>
      <c r="S6162" s="838"/>
      <c r="U6162" s="371"/>
    </row>
    <row r="6163" spans="12:21" s="292" customFormat="1" x14ac:dyDescent="0.2">
      <c r="L6163" s="279"/>
      <c r="M6163" s="279"/>
      <c r="N6163" s="279"/>
      <c r="O6163" s="279"/>
      <c r="P6163" s="838"/>
      <c r="Q6163" s="838"/>
      <c r="R6163" s="838"/>
      <c r="S6163" s="838"/>
      <c r="U6163" s="371"/>
    </row>
    <row r="6164" spans="12:21" s="292" customFormat="1" x14ac:dyDescent="0.2">
      <c r="L6164" s="279"/>
      <c r="M6164" s="279"/>
      <c r="N6164" s="279"/>
      <c r="O6164" s="279"/>
      <c r="P6164" s="838"/>
      <c r="Q6164" s="838"/>
      <c r="R6164" s="838"/>
      <c r="S6164" s="838"/>
      <c r="U6164" s="371"/>
    </row>
    <row r="6165" spans="12:21" s="292" customFormat="1" x14ac:dyDescent="0.2">
      <c r="L6165" s="279"/>
      <c r="M6165" s="279"/>
      <c r="N6165" s="279"/>
      <c r="O6165" s="279"/>
      <c r="P6165" s="838"/>
      <c r="Q6165" s="838"/>
      <c r="R6165" s="838"/>
      <c r="S6165" s="838"/>
      <c r="U6165" s="371"/>
    </row>
    <row r="6166" spans="12:21" s="292" customFormat="1" x14ac:dyDescent="0.2">
      <c r="L6166" s="279"/>
      <c r="M6166" s="279"/>
      <c r="N6166" s="279"/>
      <c r="O6166" s="279"/>
      <c r="P6166" s="838"/>
      <c r="Q6166" s="838"/>
      <c r="R6166" s="838"/>
      <c r="S6166" s="838"/>
      <c r="U6166" s="371"/>
    </row>
    <row r="6167" spans="12:21" s="292" customFormat="1" x14ac:dyDescent="0.2">
      <c r="L6167" s="279"/>
      <c r="M6167" s="279"/>
      <c r="N6167" s="279"/>
      <c r="O6167" s="279"/>
      <c r="P6167" s="838"/>
      <c r="Q6167" s="838"/>
      <c r="R6167" s="838"/>
      <c r="S6167" s="838"/>
      <c r="U6167" s="371"/>
    </row>
    <row r="6168" spans="12:21" s="292" customFormat="1" x14ac:dyDescent="0.2">
      <c r="L6168" s="279"/>
      <c r="M6168" s="279"/>
      <c r="N6168" s="279"/>
      <c r="O6168" s="279"/>
      <c r="P6168" s="838"/>
      <c r="Q6168" s="838"/>
      <c r="R6168" s="838"/>
      <c r="S6168" s="838"/>
      <c r="U6168" s="371"/>
    </row>
    <row r="6169" spans="12:21" s="292" customFormat="1" x14ac:dyDescent="0.2">
      <c r="L6169" s="279"/>
      <c r="M6169" s="279"/>
      <c r="N6169" s="279"/>
      <c r="O6169" s="279"/>
      <c r="P6169" s="838"/>
      <c r="Q6169" s="838"/>
      <c r="R6169" s="838"/>
      <c r="S6169" s="838"/>
      <c r="U6169" s="371"/>
    </row>
    <row r="6170" spans="12:21" s="292" customFormat="1" x14ac:dyDescent="0.2">
      <c r="L6170" s="279"/>
      <c r="M6170" s="279"/>
      <c r="N6170" s="279"/>
      <c r="O6170" s="279"/>
      <c r="P6170" s="838"/>
      <c r="Q6170" s="838"/>
      <c r="R6170" s="838"/>
      <c r="S6170" s="838"/>
      <c r="U6170" s="371"/>
    </row>
    <row r="6171" spans="12:21" s="292" customFormat="1" x14ac:dyDescent="0.2">
      <c r="L6171" s="279"/>
      <c r="M6171" s="279"/>
      <c r="N6171" s="279"/>
      <c r="O6171" s="279"/>
      <c r="P6171" s="838"/>
      <c r="Q6171" s="838"/>
      <c r="R6171" s="838"/>
      <c r="S6171" s="838"/>
      <c r="U6171" s="371"/>
    </row>
    <row r="6172" spans="12:21" s="292" customFormat="1" x14ac:dyDescent="0.2">
      <c r="L6172" s="279"/>
      <c r="M6172" s="279"/>
      <c r="N6172" s="279"/>
      <c r="O6172" s="279"/>
      <c r="P6172" s="838"/>
      <c r="Q6172" s="838"/>
      <c r="R6172" s="838"/>
      <c r="S6172" s="838"/>
      <c r="U6172" s="371"/>
    </row>
    <row r="6173" spans="12:21" s="292" customFormat="1" x14ac:dyDescent="0.2">
      <c r="L6173" s="279"/>
      <c r="M6173" s="279"/>
      <c r="N6173" s="279"/>
      <c r="O6173" s="279"/>
      <c r="P6173" s="838"/>
      <c r="Q6173" s="838"/>
      <c r="R6173" s="838"/>
      <c r="S6173" s="838"/>
      <c r="U6173" s="371"/>
    </row>
    <row r="6174" spans="12:21" s="292" customFormat="1" x14ac:dyDescent="0.2">
      <c r="L6174" s="279"/>
      <c r="M6174" s="279"/>
      <c r="N6174" s="279"/>
      <c r="O6174" s="279"/>
      <c r="P6174" s="838"/>
      <c r="Q6174" s="838"/>
      <c r="R6174" s="838"/>
      <c r="S6174" s="838"/>
      <c r="U6174" s="371"/>
    </row>
    <row r="6175" spans="12:21" s="292" customFormat="1" x14ac:dyDescent="0.2">
      <c r="L6175" s="279"/>
      <c r="M6175" s="279"/>
      <c r="N6175" s="279"/>
      <c r="O6175" s="279"/>
      <c r="P6175" s="838"/>
      <c r="Q6175" s="838"/>
      <c r="R6175" s="838"/>
      <c r="S6175" s="838"/>
      <c r="U6175" s="371"/>
    </row>
    <row r="6176" spans="12:21" s="292" customFormat="1" x14ac:dyDescent="0.2">
      <c r="L6176" s="279"/>
      <c r="M6176" s="279"/>
      <c r="N6176" s="279"/>
      <c r="O6176" s="279"/>
      <c r="P6176" s="838"/>
      <c r="Q6176" s="838"/>
      <c r="R6176" s="838"/>
      <c r="S6176" s="838"/>
      <c r="U6176" s="371"/>
    </row>
    <row r="6177" spans="12:21" s="292" customFormat="1" x14ac:dyDescent="0.2">
      <c r="L6177" s="279"/>
      <c r="M6177" s="279"/>
      <c r="N6177" s="279"/>
      <c r="O6177" s="279"/>
      <c r="P6177" s="838"/>
      <c r="Q6177" s="838"/>
      <c r="R6177" s="838"/>
      <c r="S6177" s="838"/>
      <c r="U6177" s="371"/>
    </row>
    <row r="6178" spans="12:21" s="292" customFormat="1" x14ac:dyDescent="0.2">
      <c r="L6178" s="279"/>
      <c r="M6178" s="279"/>
      <c r="N6178" s="279"/>
      <c r="O6178" s="279"/>
      <c r="P6178" s="838"/>
      <c r="Q6178" s="838"/>
      <c r="R6178" s="838"/>
      <c r="S6178" s="838"/>
      <c r="U6178" s="371"/>
    </row>
    <row r="6179" spans="12:21" s="292" customFormat="1" x14ac:dyDescent="0.2">
      <c r="L6179" s="279"/>
      <c r="M6179" s="279"/>
      <c r="N6179" s="279"/>
      <c r="O6179" s="279"/>
      <c r="P6179" s="838"/>
      <c r="Q6179" s="838"/>
      <c r="R6179" s="838"/>
      <c r="S6179" s="838"/>
      <c r="U6179" s="371"/>
    </row>
    <row r="6180" spans="12:21" s="292" customFormat="1" x14ac:dyDescent="0.2">
      <c r="L6180" s="279"/>
      <c r="M6180" s="279"/>
      <c r="N6180" s="279"/>
      <c r="O6180" s="279"/>
      <c r="P6180" s="838"/>
      <c r="Q6180" s="838"/>
      <c r="R6180" s="838"/>
      <c r="S6180" s="838"/>
      <c r="U6180" s="371"/>
    </row>
    <row r="6181" spans="12:21" s="292" customFormat="1" x14ac:dyDescent="0.2">
      <c r="L6181" s="279"/>
      <c r="M6181" s="279"/>
      <c r="N6181" s="279"/>
      <c r="O6181" s="279"/>
      <c r="P6181" s="838"/>
      <c r="Q6181" s="838"/>
      <c r="R6181" s="838"/>
      <c r="S6181" s="838"/>
      <c r="U6181" s="371"/>
    </row>
    <row r="6182" spans="12:21" s="292" customFormat="1" x14ac:dyDescent="0.2">
      <c r="L6182" s="279"/>
      <c r="M6182" s="279"/>
      <c r="N6182" s="279"/>
      <c r="O6182" s="279"/>
      <c r="P6182" s="838"/>
      <c r="Q6182" s="838"/>
      <c r="R6182" s="838"/>
      <c r="S6182" s="838"/>
      <c r="U6182" s="371"/>
    </row>
    <row r="6183" spans="12:21" s="292" customFormat="1" x14ac:dyDescent="0.2">
      <c r="L6183" s="279"/>
      <c r="M6183" s="279"/>
      <c r="N6183" s="279"/>
      <c r="O6183" s="279"/>
      <c r="P6183" s="838"/>
      <c r="Q6183" s="838"/>
      <c r="R6183" s="838"/>
      <c r="S6183" s="838"/>
      <c r="U6183" s="371"/>
    </row>
    <row r="6184" spans="12:21" s="292" customFormat="1" x14ac:dyDescent="0.2">
      <c r="L6184" s="279"/>
      <c r="M6184" s="279"/>
      <c r="N6184" s="279"/>
      <c r="O6184" s="279"/>
      <c r="P6184" s="838"/>
      <c r="Q6184" s="838"/>
      <c r="R6184" s="838"/>
      <c r="S6184" s="838"/>
      <c r="U6184" s="371"/>
    </row>
    <row r="6185" spans="12:21" s="292" customFormat="1" x14ac:dyDescent="0.2">
      <c r="L6185" s="279"/>
      <c r="M6185" s="279"/>
      <c r="N6185" s="279"/>
      <c r="O6185" s="279"/>
      <c r="P6185" s="838"/>
      <c r="Q6185" s="838"/>
      <c r="R6185" s="838"/>
      <c r="S6185" s="838"/>
      <c r="U6185" s="371"/>
    </row>
    <row r="6186" spans="12:21" s="292" customFormat="1" x14ac:dyDescent="0.2">
      <c r="L6186" s="279"/>
      <c r="M6186" s="279"/>
      <c r="N6186" s="279"/>
      <c r="O6186" s="279"/>
      <c r="P6186" s="838"/>
      <c r="Q6186" s="838"/>
      <c r="R6186" s="838"/>
      <c r="S6186" s="838"/>
      <c r="U6186" s="371"/>
    </row>
    <row r="6187" spans="12:21" s="292" customFormat="1" x14ac:dyDescent="0.2">
      <c r="L6187" s="279"/>
      <c r="M6187" s="279"/>
      <c r="N6187" s="279"/>
      <c r="O6187" s="279"/>
      <c r="P6187" s="838"/>
      <c r="Q6187" s="838"/>
      <c r="R6187" s="838"/>
      <c r="S6187" s="838"/>
      <c r="U6187" s="371"/>
    </row>
    <row r="6188" spans="12:21" s="292" customFormat="1" x14ac:dyDescent="0.2">
      <c r="L6188" s="279"/>
      <c r="M6188" s="279"/>
      <c r="N6188" s="279"/>
      <c r="O6188" s="279"/>
      <c r="P6188" s="838"/>
      <c r="Q6188" s="838"/>
      <c r="R6188" s="838"/>
      <c r="S6188" s="838"/>
      <c r="U6188" s="371"/>
    </row>
    <row r="6189" spans="12:21" s="292" customFormat="1" x14ac:dyDescent="0.2">
      <c r="L6189" s="279"/>
      <c r="M6189" s="279"/>
      <c r="N6189" s="279"/>
      <c r="O6189" s="279"/>
      <c r="P6189" s="838"/>
      <c r="Q6189" s="838"/>
      <c r="R6189" s="838"/>
      <c r="S6189" s="838"/>
      <c r="U6189" s="371"/>
    </row>
    <row r="6190" spans="12:21" s="292" customFormat="1" x14ac:dyDescent="0.2">
      <c r="L6190" s="279"/>
      <c r="M6190" s="279"/>
      <c r="N6190" s="279"/>
      <c r="O6190" s="279"/>
      <c r="P6190" s="838"/>
      <c r="Q6190" s="838"/>
      <c r="R6190" s="838"/>
      <c r="S6190" s="838"/>
      <c r="U6190" s="371"/>
    </row>
    <row r="6191" spans="12:21" s="292" customFormat="1" x14ac:dyDescent="0.2">
      <c r="L6191" s="279"/>
      <c r="M6191" s="279"/>
      <c r="N6191" s="279"/>
      <c r="O6191" s="279"/>
      <c r="P6191" s="838"/>
      <c r="Q6191" s="838"/>
      <c r="R6191" s="838"/>
      <c r="S6191" s="838"/>
      <c r="U6191" s="371"/>
    </row>
    <row r="6192" spans="12:21" s="292" customFormat="1" x14ac:dyDescent="0.2">
      <c r="L6192" s="279"/>
      <c r="M6192" s="279"/>
      <c r="N6192" s="279"/>
      <c r="O6192" s="279"/>
      <c r="P6192" s="838"/>
      <c r="Q6192" s="838"/>
      <c r="R6192" s="838"/>
      <c r="S6192" s="838"/>
      <c r="U6192" s="371"/>
    </row>
    <row r="6193" spans="12:21" s="292" customFormat="1" x14ac:dyDescent="0.2">
      <c r="L6193" s="279"/>
      <c r="M6193" s="279"/>
      <c r="N6193" s="279"/>
      <c r="O6193" s="279"/>
      <c r="P6193" s="838"/>
      <c r="Q6193" s="838"/>
      <c r="R6193" s="838"/>
      <c r="S6193" s="838"/>
      <c r="U6193" s="371"/>
    </row>
    <row r="6194" spans="12:21" s="292" customFormat="1" x14ac:dyDescent="0.2">
      <c r="L6194" s="279"/>
      <c r="M6194" s="279"/>
      <c r="N6194" s="279"/>
      <c r="O6194" s="279"/>
      <c r="P6194" s="838"/>
      <c r="Q6194" s="838"/>
      <c r="R6194" s="838"/>
      <c r="S6194" s="838"/>
      <c r="U6194" s="371"/>
    </row>
    <row r="6195" spans="12:21" s="292" customFormat="1" x14ac:dyDescent="0.2">
      <c r="L6195" s="279"/>
      <c r="M6195" s="279"/>
      <c r="N6195" s="279"/>
      <c r="O6195" s="279"/>
      <c r="P6195" s="838"/>
      <c r="Q6195" s="838"/>
      <c r="R6195" s="838"/>
      <c r="S6195" s="838"/>
      <c r="U6195" s="371"/>
    </row>
    <row r="6196" spans="12:21" s="292" customFormat="1" x14ac:dyDescent="0.2">
      <c r="L6196" s="279"/>
      <c r="M6196" s="279"/>
      <c r="N6196" s="279"/>
      <c r="O6196" s="279"/>
      <c r="P6196" s="838"/>
      <c r="Q6196" s="838"/>
      <c r="R6196" s="838"/>
      <c r="S6196" s="838"/>
      <c r="U6196" s="371"/>
    </row>
    <row r="6197" spans="12:21" s="292" customFormat="1" x14ac:dyDescent="0.2">
      <c r="L6197" s="279"/>
      <c r="M6197" s="279"/>
      <c r="N6197" s="279"/>
      <c r="O6197" s="279"/>
      <c r="P6197" s="838"/>
      <c r="Q6197" s="838"/>
      <c r="R6197" s="838"/>
      <c r="S6197" s="838"/>
      <c r="U6197" s="371"/>
    </row>
    <row r="6198" spans="12:21" s="292" customFormat="1" x14ac:dyDescent="0.2">
      <c r="L6198" s="279"/>
      <c r="M6198" s="279"/>
      <c r="N6198" s="279"/>
      <c r="O6198" s="279"/>
      <c r="P6198" s="838"/>
      <c r="Q6198" s="838"/>
      <c r="R6198" s="838"/>
      <c r="S6198" s="838"/>
      <c r="U6198" s="371"/>
    </row>
    <row r="6199" spans="12:21" s="292" customFormat="1" x14ac:dyDescent="0.2">
      <c r="L6199" s="279"/>
      <c r="M6199" s="279"/>
      <c r="N6199" s="279"/>
      <c r="O6199" s="279"/>
      <c r="P6199" s="838"/>
      <c r="Q6199" s="838"/>
      <c r="R6199" s="838"/>
      <c r="S6199" s="838"/>
      <c r="U6199" s="371"/>
    </row>
    <row r="6200" spans="12:21" s="292" customFormat="1" x14ac:dyDescent="0.2">
      <c r="L6200" s="279"/>
      <c r="M6200" s="279"/>
      <c r="N6200" s="279"/>
      <c r="O6200" s="279"/>
      <c r="P6200" s="838"/>
      <c r="Q6200" s="838"/>
      <c r="R6200" s="838"/>
      <c r="S6200" s="838"/>
      <c r="U6200" s="371"/>
    </row>
    <row r="6201" spans="12:21" s="292" customFormat="1" x14ac:dyDescent="0.2">
      <c r="L6201" s="279"/>
      <c r="M6201" s="279"/>
      <c r="N6201" s="279"/>
      <c r="O6201" s="279"/>
      <c r="P6201" s="838"/>
      <c r="Q6201" s="838"/>
      <c r="R6201" s="838"/>
      <c r="S6201" s="838"/>
      <c r="U6201" s="371"/>
    </row>
    <row r="6202" spans="12:21" s="292" customFormat="1" x14ac:dyDescent="0.2">
      <c r="L6202" s="279"/>
      <c r="M6202" s="279"/>
      <c r="N6202" s="279"/>
      <c r="O6202" s="279"/>
      <c r="P6202" s="838"/>
      <c r="Q6202" s="838"/>
      <c r="R6202" s="838"/>
      <c r="S6202" s="838"/>
      <c r="U6202" s="371"/>
    </row>
    <row r="6203" spans="12:21" s="292" customFormat="1" x14ac:dyDescent="0.2">
      <c r="L6203" s="279"/>
      <c r="M6203" s="279"/>
      <c r="N6203" s="279"/>
      <c r="O6203" s="279"/>
      <c r="P6203" s="838"/>
      <c r="Q6203" s="838"/>
      <c r="R6203" s="838"/>
      <c r="S6203" s="838"/>
      <c r="U6203" s="371"/>
    </row>
    <row r="6204" spans="12:21" s="292" customFormat="1" x14ac:dyDescent="0.2">
      <c r="L6204" s="279"/>
      <c r="M6204" s="279"/>
      <c r="N6204" s="279"/>
      <c r="O6204" s="279"/>
      <c r="P6204" s="838"/>
      <c r="Q6204" s="838"/>
      <c r="R6204" s="838"/>
      <c r="S6204" s="838"/>
      <c r="U6204" s="371"/>
    </row>
    <row r="6205" spans="12:21" s="292" customFormat="1" x14ac:dyDescent="0.2">
      <c r="L6205" s="279"/>
      <c r="M6205" s="279"/>
      <c r="N6205" s="279"/>
      <c r="O6205" s="279"/>
      <c r="P6205" s="838"/>
      <c r="Q6205" s="838"/>
      <c r="R6205" s="838"/>
      <c r="S6205" s="838"/>
      <c r="U6205" s="371"/>
    </row>
    <row r="6206" spans="12:21" s="292" customFormat="1" x14ac:dyDescent="0.2">
      <c r="L6206" s="279"/>
      <c r="M6206" s="279"/>
      <c r="N6206" s="279"/>
      <c r="O6206" s="279"/>
      <c r="P6206" s="838"/>
      <c r="Q6206" s="838"/>
      <c r="R6206" s="838"/>
      <c r="S6206" s="838"/>
      <c r="U6206" s="371"/>
    </row>
    <row r="6207" spans="12:21" s="292" customFormat="1" x14ac:dyDescent="0.2">
      <c r="L6207" s="279"/>
      <c r="M6207" s="279"/>
      <c r="N6207" s="279"/>
      <c r="O6207" s="279"/>
      <c r="P6207" s="838"/>
      <c r="Q6207" s="838"/>
      <c r="R6207" s="838"/>
      <c r="S6207" s="838"/>
      <c r="U6207" s="371"/>
    </row>
    <row r="6208" spans="12:21" s="292" customFormat="1" x14ac:dyDescent="0.2">
      <c r="L6208" s="279"/>
      <c r="M6208" s="279"/>
      <c r="N6208" s="279"/>
      <c r="O6208" s="279"/>
      <c r="P6208" s="838"/>
      <c r="Q6208" s="838"/>
      <c r="R6208" s="838"/>
      <c r="S6208" s="838"/>
      <c r="U6208" s="371"/>
    </row>
    <row r="6209" spans="12:21" s="292" customFormat="1" x14ac:dyDescent="0.2">
      <c r="L6209" s="279"/>
      <c r="M6209" s="279"/>
      <c r="N6209" s="279"/>
      <c r="O6209" s="279"/>
      <c r="P6209" s="838"/>
      <c r="Q6209" s="838"/>
      <c r="R6209" s="838"/>
      <c r="S6209" s="838"/>
      <c r="U6209" s="371"/>
    </row>
    <row r="6210" spans="12:21" s="292" customFormat="1" x14ac:dyDescent="0.2">
      <c r="L6210" s="279"/>
      <c r="M6210" s="279"/>
      <c r="N6210" s="279"/>
      <c r="O6210" s="279"/>
      <c r="P6210" s="838"/>
      <c r="Q6210" s="838"/>
      <c r="R6210" s="838"/>
      <c r="S6210" s="838"/>
      <c r="U6210" s="371"/>
    </row>
    <row r="6211" spans="12:21" s="292" customFormat="1" x14ac:dyDescent="0.2">
      <c r="L6211" s="279"/>
      <c r="M6211" s="279"/>
      <c r="N6211" s="279"/>
      <c r="O6211" s="279"/>
      <c r="P6211" s="838"/>
      <c r="Q6211" s="838"/>
      <c r="R6211" s="838"/>
      <c r="S6211" s="838"/>
      <c r="U6211" s="371"/>
    </row>
    <row r="6212" spans="12:21" s="292" customFormat="1" x14ac:dyDescent="0.2">
      <c r="L6212" s="279"/>
      <c r="M6212" s="279"/>
      <c r="N6212" s="279"/>
      <c r="O6212" s="279"/>
      <c r="P6212" s="838"/>
      <c r="Q6212" s="838"/>
      <c r="R6212" s="838"/>
      <c r="S6212" s="838"/>
      <c r="U6212" s="371"/>
    </row>
    <row r="6213" spans="12:21" s="292" customFormat="1" x14ac:dyDescent="0.2">
      <c r="L6213" s="279"/>
      <c r="M6213" s="279"/>
      <c r="N6213" s="279"/>
      <c r="O6213" s="279"/>
      <c r="P6213" s="838"/>
      <c r="Q6213" s="838"/>
      <c r="R6213" s="838"/>
      <c r="S6213" s="838"/>
      <c r="U6213" s="371"/>
    </row>
    <row r="6214" spans="12:21" s="292" customFormat="1" x14ac:dyDescent="0.2">
      <c r="L6214" s="279"/>
      <c r="M6214" s="279"/>
      <c r="N6214" s="279"/>
      <c r="O6214" s="279"/>
      <c r="P6214" s="838"/>
      <c r="Q6214" s="838"/>
      <c r="R6214" s="838"/>
      <c r="S6214" s="838"/>
      <c r="U6214" s="371"/>
    </row>
    <row r="6215" spans="12:21" s="292" customFormat="1" x14ac:dyDescent="0.2">
      <c r="L6215" s="279"/>
      <c r="M6215" s="279"/>
      <c r="N6215" s="279"/>
      <c r="O6215" s="279"/>
      <c r="P6215" s="838"/>
      <c r="Q6215" s="838"/>
      <c r="R6215" s="838"/>
      <c r="S6215" s="838"/>
      <c r="U6215" s="371"/>
    </row>
    <row r="6216" spans="12:21" s="292" customFormat="1" x14ac:dyDescent="0.2">
      <c r="L6216" s="279"/>
      <c r="M6216" s="279"/>
      <c r="N6216" s="279"/>
      <c r="O6216" s="279"/>
      <c r="P6216" s="838"/>
      <c r="Q6216" s="838"/>
      <c r="R6216" s="838"/>
      <c r="S6216" s="838"/>
      <c r="U6216" s="371"/>
    </row>
    <row r="6217" spans="12:21" s="292" customFormat="1" x14ac:dyDescent="0.2">
      <c r="L6217" s="279"/>
      <c r="M6217" s="279"/>
      <c r="N6217" s="279"/>
      <c r="O6217" s="279"/>
      <c r="P6217" s="838"/>
      <c r="Q6217" s="838"/>
      <c r="R6217" s="838"/>
      <c r="S6217" s="838"/>
      <c r="U6217" s="371"/>
    </row>
    <row r="6218" spans="12:21" s="292" customFormat="1" x14ac:dyDescent="0.2">
      <c r="L6218" s="279"/>
      <c r="M6218" s="279"/>
      <c r="N6218" s="279"/>
      <c r="O6218" s="279"/>
      <c r="P6218" s="838"/>
      <c r="Q6218" s="838"/>
      <c r="R6218" s="838"/>
      <c r="S6218" s="838"/>
      <c r="U6218" s="371"/>
    </row>
    <row r="6219" spans="12:21" s="292" customFormat="1" x14ac:dyDescent="0.2">
      <c r="L6219" s="279"/>
      <c r="M6219" s="279"/>
      <c r="N6219" s="279"/>
      <c r="O6219" s="279"/>
      <c r="P6219" s="838"/>
      <c r="Q6219" s="838"/>
      <c r="R6219" s="838"/>
      <c r="S6219" s="838"/>
      <c r="U6219" s="371"/>
    </row>
    <row r="6220" spans="12:21" s="292" customFormat="1" x14ac:dyDescent="0.2">
      <c r="L6220" s="279"/>
      <c r="M6220" s="279"/>
      <c r="N6220" s="279"/>
      <c r="O6220" s="279"/>
      <c r="P6220" s="838"/>
      <c r="Q6220" s="838"/>
      <c r="R6220" s="838"/>
      <c r="S6220" s="838"/>
      <c r="U6220" s="371"/>
    </row>
    <row r="6221" spans="12:21" s="292" customFormat="1" x14ac:dyDescent="0.2">
      <c r="L6221" s="279"/>
      <c r="M6221" s="279"/>
      <c r="N6221" s="279"/>
      <c r="O6221" s="279"/>
      <c r="P6221" s="838"/>
      <c r="Q6221" s="838"/>
      <c r="R6221" s="838"/>
      <c r="S6221" s="838"/>
      <c r="U6221" s="371"/>
    </row>
    <row r="6222" spans="12:21" s="292" customFormat="1" x14ac:dyDescent="0.2">
      <c r="L6222" s="279"/>
      <c r="M6222" s="279"/>
      <c r="N6222" s="279"/>
      <c r="O6222" s="279"/>
      <c r="P6222" s="838"/>
      <c r="Q6222" s="838"/>
      <c r="R6222" s="838"/>
      <c r="S6222" s="838"/>
      <c r="U6222" s="371"/>
    </row>
    <row r="6223" spans="12:21" s="292" customFormat="1" x14ac:dyDescent="0.2">
      <c r="L6223" s="279"/>
      <c r="M6223" s="279"/>
      <c r="N6223" s="279"/>
      <c r="O6223" s="279"/>
      <c r="P6223" s="838"/>
      <c r="Q6223" s="838"/>
      <c r="R6223" s="838"/>
      <c r="S6223" s="838"/>
      <c r="U6223" s="371"/>
    </row>
    <row r="6224" spans="12:21" s="292" customFormat="1" x14ac:dyDescent="0.2">
      <c r="L6224" s="279"/>
      <c r="M6224" s="279"/>
      <c r="N6224" s="279"/>
      <c r="O6224" s="279"/>
      <c r="P6224" s="838"/>
      <c r="Q6224" s="838"/>
      <c r="R6224" s="838"/>
      <c r="S6224" s="838"/>
      <c r="U6224" s="371"/>
    </row>
    <row r="6225" spans="12:21" s="292" customFormat="1" x14ac:dyDescent="0.2">
      <c r="L6225" s="279"/>
      <c r="M6225" s="279"/>
      <c r="N6225" s="279"/>
      <c r="O6225" s="279"/>
      <c r="P6225" s="838"/>
      <c r="Q6225" s="838"/>
      <c r="R6225" s="838"/>
      <c r="S6225" s="838"/>
      <c r="U6225" s="371"/>
    </row>
    <row r="6226" spans="12:21" s="292" customFormat="1" x14ac:dyDescent="0.2">
      <c r="L6226" s="279"/>
      <c r="M6226" s="279"/>
      <c r="N6226" s="279"/>
      <c r="O6226" s="279"/>
      <c r="P6226" s="838"/>
      <c r="Q6226" s="838"/>
      <c r="R6226" s="838"/>
      <c r="S6226" s="838"/>
      <c r="U6226" s="371"/>
    </row>
    <row r="6227" spans="12:21" s="292" customFormat="1" x14ac:dyDescent="0.2">
      <c r="L6227" s="279"/>
      <c r="M6227" s="279"/>
      <c r="N6227" s="279"/>
      <c r="O6227" s="279"/>
      <c r="P6227" s="838"/>
      <c r="Q6227" s="838"/>
      <c r="R6227" s="838"/>
      <c r="S6227" s="838"/>
      <c r="U6227" s="371"/>
    </row>
    <row r="6228" spans="12:21" s="292" customFormat="1" x14ac:dyDescent="0.2">
      <c r="L6228" s="279"/>
      <c r="M6228" s="279"/>
      <c r="N6228" s="279"/>
      <c r="O6228" s="279"/>
      <c r="P6228" s="838"/>
      <c r="Q6228" s="838"/>
      <c r="R6228" s="838"/>
      <c r="S6228" s="838"/>
      <c r="U6228" s="371"/>
    </row>
    <row r="6229" spans="12:21" s="292" customFormat="1" x14ac:dyDescent="0.2">
      <c r="L6229" s="279"/>
      <c r="M6229" s="279"/>
      <c r="N6229" s="279"/>
      <c r="O6229" s="279"/>
      <c r="P6229" s="838"/>
      <c r="Q6229" s="838"/>
      <c r="R6229" s="838"/>
      <c r="S6229" s="838"/>
      <c r="U6229" s="371"/>
    </row>
    <row r="6230" spans="12:21" s="292" customFormat="1" x14ac:dyDescent="0.2">
      <c r="L6230" s="279"/>
      <c r="M6230" s="279"/>
      <c r="N6230" s="279"/>
      <c r="O6230" s="279"/>
      <c r="P6230" s="838"/>
      <c r="Q6230" s="838"/>
      <c r="R6230" s="838"/>
      <c r="S6230" s="838"/>
      <c r="U6230" s="371"/>
    </row>
    <row r="6231" spans="12:21" s="292" customFormat="1" x14ac:dyDescent="0.2">
      <c r="L6231" s="279"/>
      <c r="M6231" s="279"/>
      <c r="N6231" s="279"/>
      <c r="O6231" s="279"/>
      <c r="P6231" s="838"/>
      <c r="Q6231" s="838"/>
      <c r="R6231" s="838"/>
      <c r="S6231" s="838"/>
      <c r="U6231" s="371"/>
    </row>
    <row r="6232" spans="12:21" s="292" customFormat="1" x14ac:dyDescent="0.2">
      <c r="L6232" s="279"/>
      <c r="M6232" s="279"/>
      <c r="N6232" s="279"/>
      <c r="O6232" s="279"/>
      <c r="P6232" s="838"/>
      <c r="Q6232" s="838"/>
      <c r="R6232" s="838"/>
      <c r="S6232" s="838"/>
      <c r="U6232" s="371"/>
    </row>
    <row r="6233" spans="12:21" s="292" customFormat="1" x14ac:dyDescent="0.2">
      <c r="L6233" s="279"/>
      <c r="M6233" s="279"/>
      <c r="N6233" s="279"/>
      <c r="O6233" s="279"/>
      <c r="P6233" s="838"/>
      <c r="Q6233" s="838"/>
      <c r="R6233" s="838"/>
      <c r="S6233" s="838"/>
      <c r="U6233" s="371"/>
    </row>
    <row r="6234" spans="12:21" s="292" customFormat="1" x14ac:dyDescent="0.2">
      <c r="L6234" s="279"/>
      <c r="M6234" s="279"/>
      <c r="N6234" s="279"/>
      <c r="O6234" s="279"/>
      <c r="P6234" s="838"/>
      <c r="Q6234" s="838"/>
      <c r="R6234" s="838"/>
      <c r="S6234" s="838"/>
      <c r="U6234" s="371"/>
    </row>
    <row r="6235" spans="12:21" s="292" customFormat="1" x14ac:dyDescent="0.2">
      <c r="L6235" s="279"/>
      <c r="M6235" s="279"/>
      <c r="N6235" s="279"/>
      <c r="O6235" s="279"/>
      <c r="P6235" s="838"/>
      <c r="Q6235" s="838"/>
      <c r="R6235" s="838"/>
      <c r="S6235" s="838"/>
      <c r="U6235" s="371"/>
    </row>
    <row r="6236" spans="12:21" s="292" customFormat="1" x14ac:dyDescent="0.2">
      <c r="L6236" s="279"/>
      <c r="M6236" s="279"/>
      <c r="N6236" s="279"/>
      <c r="O6236" s="279"/>
      <c r="P6236" s="838"/>
      <c r="Q6236" s="838"/>
      <c r="R6236" s="838"/>
      <c r="S6236" s="838"/>
      <c r="U6236" s="371"/>
    </row>
    <row r="6237" spans="12:21" s="292" customFormat="1" x14ac:dyDescent="0.2">
      <c r="L6237" s="279"/>
      <c r="M6237" s="279"/>
      <c r="N6237" s="279"/>
      <c r="O6237" s="279"/>
      <c r="P6237" s="838"/>
      <c r="Q6237" s="838"/>
      <c r="R6237" s="838"/>
      <c r="S6237" s="838"/>
      <c r="U6237" s="371"/>
    </row>
    <row r="6238" spans="12:21" s="292" customFormat="1" x14ac:dyDescent="0.2">
      <c r="L6238" s="279"/>
      <c r="M6238" s="279"/>
      <c r="N6238" s="279"/>
      <c r="O6238" s="279"/>
      <c r="P6238" s="838"/>
      <c r="Q6238" s="838"/>
      <c r="R6238" s="838"/>
      <c r="S6238" s="838"/>
      <c r="U6238" s="371"/>
    </row>
    <row r="6239" spans="12:21" s="292" customFormat="1" x14ac:dyDescent="0.2">
      <c r="L6239" s="279"/>
      <c r="M6239" s="279"/>
      <c r="N6239" s="279"/>
      <c r="O6239" s="279"/>
      <c r="P6239" s="838"/>
      <c r="Q6239" s="838"/>
      <c r="R6239" s="838"/>
      <c r="S6239" s="838"/>
      <c r="U6239" s="371"/>
    </row>
    <row r="6240" spans="12:21" s="292" customFormat="1" x14ac:dyDescent="0.2">
      <c r="L6240" s="279"/>
      <c r="M6240" s="279"/>
      <c r="N6240" s="279"/>
      <c r="O6240" s="279"/>
      <c r="P6240" s="838"/>
      <c r="Q6240" s="838"/>
      <c r="R6240" s="838"/>
      <c r="S6240" s="838"/>
      <c r="U6240" s="371"/>
    </row>
    <row r="6241" spans="12:21" s="292" customFormat="1" x14ac:dyDescent="0.2">
      <c r="L6241" s="279"/>
      <c r="M6241" s="279"/>
      <c r="N6241" s="279"/>
      <c r="O6241" s="279"/>
      <c r="P6241" s="838"/>
      <c r="Q6241" s="838"/>
      <c r="R6241" s="838"/>
      <c r="S6241" s="838"/>
      <c r="U6241" s="371"/>
    </row>
    <row r="6242" spans="12:21" s="292" customFormat="1" x14ac:dyDescent="0.2">
      <c r="L6242" s="279"/>
      <c r="M6242" s="279"/>
      <c r="N6242" s="279"/>
      <c r="O6242" s="279"/>
      <c r="P6242" s="838"/>
      <c r="Q6242" s="838"/>
      <c r="R6242" s="838"/>
      <c r="S6242" s="838"/>
      <c r="U6242" s="371"/>
    </row>
    <row r="6243" spans="12:21" s="292" customFormat="1" x14ac:dyDescent="0.2">
      <c r="L6243" s="279"/>
      <c r="M6243" s="279"/>
      <c r="N6243" s="279"/>
      <c r="O6243" s="279"/>
      <c r="P6243" s="838"/>
      <c r="Q6243" s="838"/>
      <c r="R6243" s="838"/>
      <c r="S6243" s="838"/>
      <c r="U6243" s="371"/>
    </row>
    <row r="6244" spans="12:21" s="292" customFormat="1" x14ac:dyDescent="0.2">
      <c r="L6244" s="279"/>
      <c r="M6244" s="279"/>
      <c r="N6244" s="279"/>
      <c r="O6244" s="279"/>
      <c r="P6244" s="838"/>
      <c r="Q6244" s="838"/>
      <c r="R6244" s="838"/>
      <c r="S6244" s="838"/>
      <c r="U6244" s="371"/>
    </row>
    <row r="6245" spans="12:21" s="292" customFormat="1" x14ac:dyDescent="0.2">
      <c r="L6245" s="279"/>
      <c r="M6245" s="279"/>
      <c r="N6245" s="279"/>
      <c r="O6245" s="279"/>
      <c r="P6245" s="838"/>
      <c r="Q6245" s="838"/>
      <c r="R6245" s="838"/>
      <c r="S6245" s="838"/>
      <c r="U6245" s="371"/>
    </row>
    <row r="6246" spans="12:21" s="292" customFormat="1" x14ac:dyDescent="0.2">
      <c r="L6246" s="279"/>
      <c r="M6246" s="279"/>
      <c r="N6246" s="279"/>
      <c r="O6246" s="279"/>
      <c r="P6246" s="838"/>
      <c r="Q6246" s="838"/>
      <c r="R6246" s="838"/>
      <c r="S6246" s="838"/>
      <c r="U6246" s="371"/>
    </row>
    <row r="6247" spans="12:21" s="292" customFormat="1" x14ac:dyDescent="0.2">
      <c r="L6247" s="279"/>
      <c r="M6247" s="279"/>
      <c r="N6247" s="279"/>
      <c r="O6247" s="279"/>
      <c r="P6247" s="838"/>
      <c r="Q6247" s="838"/>
      <c r="R6247" s="838"/>
      <c r="S6247" s="838"/>
      <c r="U6247" s="371"/>
    </row>
    <row r="6248" spans="12:21" s="292" customFormat="1" x14ac:dyDescent="0.2">
      <c r="L6248" s="279"/>
      <c r="M6248" s="279"/>
      <c r="N6248" s="279"/>
      <c r="O6248" s="279"/>
      <c r="P6248" s="838"/>
      <c r="Q6248" s="838"/>
      <c r="R6248" s="838"/>
      <c r="S6248" s="838"/>
      <c r="U6248" s="371"/>
    </row>
    <row r="6249" spans="12:21" s="292" customFormat="1" x14ac:dyDescent="0.2">
      <c r="L6249" s="279"/>
      <c r="M6249" s="279"/>
      <c r="N6249" s="279"/>
      <c r="O6249" s="279"/>
      <c r="P6249" s="838"/>
      <c r="Q6249" s="838"/>
      <c r="R6249" s="838"/>
      <c r="S6249" s="838"/>
      <c r="U6249" s="371"/>
    </row>
    <row r="6250" spans="12:21" s="292" customFormat="1" x14ac:dyDescent="0.2">
      <c r="L6250" s="279"/>
      <c r="M6250" s="279"/>
      <c r="N6250" s="279"/>
      <c r="O6250" s="279"/>
      <c r="P6250" s="838"/>
      <c r="Q6250" s="838"/>
      <c r="R6250" s="838"/>
      <c r="S6250" s="838"/>
      <c r="U6250" s="371"/>
    </row>
    <row r="6251" spans="12:21" s="292" customFormat="1" x14ac:dyDescent="0.2">
      <c r="L6251" s="279"/>
      <c r="M6251" s="279"/>
      <c r="N6251" s="279"/>
      <c r="O6251" s="279"/>
      <c r="P6251" s="838"/>
      <c r="Q6251" s="838"/>
      <c r="R6251" s="838"/>
      <c r="S6251" s="838"/>
      <c r="U6251" s="371"/>
    </row>
    <row r="6252" spans="12:21" s="292" customFormat="1" x14ac:dyDescent="0.2">
      <c r="L6252" s="279"/>
      <c r="M6252" s="279"/>
      <c r="N6252" s="279"/>
      <c r="O6252" s="279"/>
      <c r="P6252" s="838"/>
      <c r="Q6252" s="838"/>
      <c r="R6252" s="838"/>
      <c r="S6252" s="838"/>
      <c r="U6252" s="371"/>
    </row>
    <row r="6253" spans="12:21" s="292" customFormat="1" x14ac:dyDescent="0.2">
      <c r="L6253" s="279"/>
      <c r="M6253" s="279"/>
      <c r="N6253" s="279"/>
      <c r="O6253" s="279"/>
      <c r="P6253" s="838"/>
      <c r="Q6253" s="838"/>
      <c r="R6253" s="838"/>
      <c r="S6253" s="838"/>
      <c r="U6253" s="371"/>
    </row>
    <row r="6254" spans="12:21" s="292" customFormat="1" x14ac:dyDescent="0.2">
      <c r="L6254" s="279"/>
      <c r="M6254" s="279"/>
      <c r="N6254" s="279"/>
      <c r="O6254" s="279"/>
      <c r="P6254" s="838"/>
      <c r="Q6254" s="838"/>
      <c r="R6254" s="838"/>
      <c r="S6254" s="838"/>
      <c r="U6254" s="371"/>
    </row>
    <row r="6255" spans="12:21" s="292" customFormat="1" x14ac:dyDescent="0.2">
      <c r="L6255" s="279"/>
      <c r="M6255" s="279"/>
      <c r="N6255" s="279"/>
      <c r="O6255" s="279"/>
      <c r="P6255" s="838"/>
      <c r="Q6255" s="838"/>
      <c r="R6255" s="838"/>
      <c r="S6255" s="838"/>
      <c r="U6255" s="371"/>
    </row>
    <row r="6256" spans="12:21" s="292" customFormat="1" x14ac:dyDescent="0.2">
      <c r="L6256" s="279"/>
      <c r="M6256" s="279"/>
      <c r="N6256" s="279"/>
      <c r="O6256" s="279"/>
      <c r="P6256" s="838"/>
      <c r="Q6256" s="838"/>
      <c r="R6256" s="838"/>
      <c r="S6256" s="838"/>
      <c r="U6256" s="371"/>
    </row>
    <row r="6257" spans="12:21" s="292" customFormat="1" x14ac:dyDescent="0.2">
      <c r="L6257" s="279"/>
      <c r="M6257" s="279"/>
      <c r="N6257" s="279"/>
      <c r="O6257" s="279"/>
      <c r="P6257" s="838"/>
      <c r="Q6257" s="838"/>
      <c r="R6257" s="838"/>
      <c r="S6257" s="838"/>
      <c r="U6257" s="371"/>
    </row>
    <row r="6258" spans="12:21" s="292" customFormat="1" x14ac:dyDescent="0.2">
      <c r="L6258" s="279"/>
      <c r="M6258" s="279"/>
      <c r="N6258" s="279"/>
      <c r="O6258" s="279"/>
      <c r="P6258" s="838"/>
      <c r="Q6258" s="838"/>
      <c r="R6258" s="838"/>
      <c r="S6258" s="838"/>
      <c r="U6258" s="371"/>
    </row>
    <row r="6259" spans="12:21" s="292" customFormat="1" x14ac:dyDescent="0.2">
      <c r="L6259" s="279"/>
      <c r="M6259" s="279"/>
      <c r="N6259" s="279"/>
      <c r="O6259" s="279"/>
      <c r="P6259" s="838"/>
      <c r="Q6259" s="838"/>
      <c r="R6259" s="838"/>
      <c r="S6259" s="838"/>
      <c r="U6259" s="371"/>
    </row>
    <row r="6260" spans="12:21" s="292" customFormat="1" x14ac:dyDescent="0.2">
      <c r="L6260" s="279"/>
      <c r="M6260" s="279"/>
      <c r="N6260" s="279"/>
      <c r="O6260" s="279"/>
      <c r="P6260" s="838"/>
      <c r="Q6260" s="838"/>
      <c r="R6260" s="838"/>
      <c r="S6260" s="838"/>
      <c r="U6260" s="371"/>
    </row>
    <row r="6261" spans="12:21" s="292" customFormat="1" x14ac:dyDescent="0.2">
      <c r="L6261" s="279"/>
      <c r="M6261" s="279"/>
      <c r="N6261" s="279"/>
      <c r="O6261" s="279"/>
      <c r="P6261" s="838"/>
      <c r="Q6261" s="838"/>
      <c r="R6261" s="838"/>
      <c r="S6261" s="838"/>
      <c r="U6261" s="371"/>
    </row>
    <row r="6262" spans="12:21" s="292" customFormat="1" x14ac:dyDescent="0.2">
      <c r="L6262" s="279"/>
      <c r="M6262" s="279"/>
      <c r="N6262" s="279"/>
      <c r="O6262" s="279"/>
      <c r="P6262" s="838"/>
      <c r="Q6262" s="838"/>
      <c r="R6262" s="838"/>
      <c r="S6262" s="838"/>
      <c r="U6262" s="371"/>
    </row>
    <row r="6263" spans="12:21" s="292" customFormat="1" x14ac:dyDescent="0.2">
      <c r="L6263" s="279"/>
      <c r="M6263" s="279"/>
      <c r="N6263" s="279"/>
      <c r="O6263" s="279"/>
      <c r="P6263" s="838"/>
      <c r="Q6263" s="838"/>
      <c r="R6263" s="838"/>
      <c r="S6263" s="838"/>
      <c r="U6263" s="371"/>
    </row>
    <row r="6264" spans="12:21" s="292" customFormat="1" x14ac:dyDescent="0.2">
      <c r="L6264" s="279"/>
      <c r="M6264" s="279"/>
      <c r="N6264" s="279"/>
      <c r="O6264" s="279"/>
      <c r="P6264" s="838"/>
      <c r="Q6264" s="838"/>
      <c r="R6264" s="838"/>
      <c r="S6264" s="838"/>
      <c r="U6264" s="371"/>
    </row>
    <row r="6265" spans="12:21" s="292" customFormat="1" x14ac:dyDescent="0.2">
      <c r="L6265" s="279"/>
      <c r="M6265" s="279"/>
      <c r="N6265" s="279"/>
      <c r="O6265" s="279"/>
      <c r="P6265" s="838"/>
      <c r="Q6265" s="838"/>
      <c r="R6265" s="838"/>
      <c r="S6265" s="838"/>
      <c r="U6265" s="371"/>
    </row>
    <row r="6266" spans="12:21" s="292" customFormat="1" x14ac:dyDescent="0.2">
      <c r="L6266" s="279"/>
      <c r="M6266" s="279"/>
      <c r="N6266" s="279"/>
      <c r="O6266" s="279"/>
      <c r="P6266" s="838"/>
      <c r="Q6266" s="838"/>
      <c r="R6266" s="838"/>
      <c r="S6266" s="838"/>
      <c r="U6266" s="371"/>
    </row>
    <row r="6267" spans="12:21" s="292" customFormat="1" x14ac:dyDescent="0.2">
      <c r="L6267" s="279"/>
      <c r="M6267" s="279"/>
      <c r="N6267" s="279"/>
      <c r="O6267" s="279"/>
      <c r="P6267" s="838"/>
      <c r="Q6267" s="838"/>
      <c r="R6267" s="838"/>
      <c r="S6267" s="838"/>
      <c r="U6267" s="371"/>
    </row>
    <row r="6268" spans="12:21" s="292" customFormat="1" x14ac:dyDescent="0.2">
      <c r="L6268" s="279"/>
      <c r="M6268" s="279"/>
      <c r="N6268" s="279"/>
      <c r="O6268" s="279"/>
      <c r="P6268" s="838"/>
      <c r="Q6268" s="838"/>
      <c r="R6268" s="838"/>
      <c r="S6268" s="838"/>
      <c r="U6268" s="371"/>
    </row>
    <row r="6269" spans="12:21" s="292" customFormat="1" x14ac:dyDescent="0.2">
      <c r="L6269" s="279"/>
      <c r="M6269" s="279"/>
      <c r="N6269" s="279"/>
      <c r="O6269" s="279"/>
      <c r="P6269" s="838"/>
      <c r="Q6269" s="838"/>
      <c r="R6269" s="838"/>
      <c r="S6269" s="838"/>
      <c r="U6269" s="371"/>
    </row>
    <row r="6270" spans="12:21" s="292" customFormat="1" x14ac:dyDescent="0.2">
      <c r="L6270" s="279"/>
      <c r="M6270" s="279"/>
      <c r="N6270" s="279"/>
      <c r="O6270" s="279"/>
      <c r="P6270" s="838"/>
      <c r="Q6270" s="838"/>
      <c r="R6270" s="838"/>
      <c r="S6270" s="838"/>
      <c r="U6270" s="371"/>
    </row>
    <row r="6271" spans="12:21" s="292" customFormat="1" x14ac:dyDescent="0.2">
      <c r="L6271" s="279"/>
      <c r="M6271" s="279"/>
      <c r="N6271" s="279"/>
      <c r="O6271" s="279"/>
      <c r="P6271" s="838"/>
      <c r="Q6271" s="838"/>
      <c r="R6271" s="838"/>
      <c r="S6271" s="838"/>
      <c r="U6271" s="371"/>
    </row>
    <row r="6272" spans="12:21" s="292" customFormat="1" x14ac:dyDescent="0.2">
      <c r="L6272" s="279"/>
      <c r="M6272" s="279"/>
      <c r="N6272" s="279"/>
      <c r="O6272" s="279"/>
      <c r="P6272" s="838"/>
      <c r="Q6272" s="838"/>
      <c r="R6272" s="838"/>
      <c r="S6272" s="838"/>
      <c r="U6272" s="371"/>
    </row>
    <row r="6273" spans="12:21" s="292" customFormat="1" x14ac:dyDescent="0.2">
      <c r="L6273" s="279"/>
      <c r="M6273" s="279"/>
      <c r="N6273" s="279"/>
      <c r="O6273" s="279"/>
      <c r="P6273" s="838"/>
      <c r="Q6273" s="838"/>
      <c r="R6273" s="838"/>
      <c r="S6273" s="838"/>
      <c r="U6273" s="371"/>
    </row>
    <row r="6274" spans="12:21" s="292" customFormat="1" x14ac:dyDescent="0.2">
      <c r="L6274" s="279"/>
      <c r="M6274" s="279"/>
      <c r="N6274" s="279"/>
      <c r="O6274" s="279"/>
      <c r="P6274" s="838"/>
      <c r="Q6274" s="838"/>
      <c r="R6274" s="838"/>
      <c r="S6274" s="838"/>
      <c r="U6274" s="371"/>
    </row>
    <row r="6275" spans="12:21" s="292" customFormat="1" x14ac:dyDescent="0.2">
      <c r="L6275" s="279"/>
      <c r="M6275" s="279"/>
      <c r="N6275" s="279"/>
      <c r="O6275" s="279"/>
      <c r="P6275" s="838"/>
      <c r="Q6275" s="838"/>
      <c r="R6275" s="838"/>
      <c r="S6275" s="838"/>
      <c r="U6275" s="371"/>
    </row>
    <row r="6276" spans="12:21" s="292" customFormat="1" x14ac:dyDescent="0.2">
      <c r="L6276" s="279"/>
      <c r="M6276" s="279"/>
      <c r="N6276" s="279"/>
      <c r="O6276" s="279"/>
      <c r="P6276" s="838"/>
      <c r="Q6276" s="838"/>
      <c r="R6276" s="838"/>
      <c r="S6276" s="838"/>
      <c r="U6276" s="371"/>
    </row>
    <row r="6277" spans="12:21" s="292" customFormat="1" x14ac:dyDescent="0.2">
      <c r="L6277" s="279"/>
      <c r="M6277" s="279"/>
      <c r="N6277" s="279"/>
      <c r="O6277" s="279"/>
      <c r="P6277" s="838"/>
      <c r="Q6277" s="838"/>
      <c r="R6277" s="838"/>
      <c r="S6277" s="838"/>
      <c r="U6277" s="371"/>
    </row>
    <row r="6278" spans="12:21" s="292" customFormat="1" x14ac:dyDescent="0.2">
      <c r="L6278" s="279"/>
      <c r="M6278" s="279"/>
      <c r="N6278" s="279"/>
      <c r="O6278" s="279"/>
      <c r="P6278" s="838"/>
      <c r="Q6278" s="838"/>
      <c r="R6278" s="838"/>
      <c r="S6278" s="838"/>
      <c r="U6278" s="371"/>
    </row>
    <row r="6279" spans="12:21" s="292" customFormat="1" x14ac:dyDescent="0.2">
      <c r="L6279" s="279"/>
      <c r="M6279" s="279"/>
      <c r="N6279" s="279"/>
      <c r="O6279" s="279"/>
      <c r="P6279" s="838"/>
      <c r="Q6279" s="838"/>
      <c r="R6279" s="838"/>
      <c r="S6279" s="838"/>
      <c r="U6279" s="371"/>
    </row>
    <row r="6280" spans="12:21" s="292" customFormat="1" x14ac:dyDescent="0.2">
      <c r="L6280" s="279"/>
      <c r="M6280" s="279"/>
      <c r="N6280" s="279"/>
      <c r="O6280" s="279"/>
      <c r="P6280" s="838"/>
      <c r="Q6280" s="838"/>
      <c r="R6280" s="838"/>
      <c r="S6280" s="838"/>
      <c r="U6280" s="371"/>
    </row>
    <row r="6281" spans="12:21" s="292" customFormat="1" x14ac:dyDescent="0.2">
      <c r="L6281" s="279"/>
      <c r="M6281" s="279"/>
      <c r="N6281" s="279"/>
      <c r="O6281" s="279"/>
      <c r="P6281" s="838"/>
      <c r="Q6281" s="838"/>
      <c r="R6281" s="838"/>
      <c r="S6281" s="838"/>
      <c r="U6281" s="371"/>
    </row>
    <row r="6282" spans="12:21" s="292" customFormat="1" x14ac:dyDescent="0.2">
      <c r="L6282" s="279"/>
      <c r="M6282" s="279"/>
      <c r="N6282" s="279"/>
      <c r="O6282" s="279"/>
      <c r="P6282" s="838"/>
      <c r="Q6282" s="838"/>
      <c r="R6282" s="838"/>
      <c r="S6282" s="838"/>
      <c r="U6282" s="371"/>
    </row>
    <row r="6283" spans="12:21" s="292" customFormat="1" x14ac:dyDescent="0.2">
      <c r="L6283" s="279"/>
      <c r="M6283" s="279"/>
      <c r="N6283" s="279"/>
      <c r="O6283" s="279"/>
      <c r="P6283" s="838"/>
      <c r="Q6283" s="838"/>
      <c r="R6283" s="838"/>
      <c r="S6283" s="838"/>
      <c r="U6283" s="371"/>
    </row>
    <row r="6284" spans="12:21" s="292" customFormat="1" x14ac:dyDescent="0.2">
      <c r="L6284" s="279"/>
      <c r="M6284" s="279"/>
      <c r="N6284" s="279"/>
      <c r="O6284" s="279"/>
      <c r="P6284" s="838"/>
      <c r="Q6284" s="838"/>
      <c r="R6284" s="838"/>
      <c r="S6284" s="838"/>
      <c r="U6284" s="371"/>
    </row>
    <row r="6285" spans="12:21" s="292" customFormat="1" x14ac:dyDescent="0.2">
      <c r="L6285" s="279"/>
      <c r="M6285" s="279"/>
      <c r="N6285" s="279"/>
      <c r="O6285" s="279"/>
      <c r="P6285" s="838"/>
      <c r="Q6285" s="838"/>
      <c r="R6285" s="838"/>
      <c r="S6285" s="838"/>
      <c r="U6285" s="371"/>
    </row>
    <row r="6286" spans="12:21" s="292" customFormat="1" x14ac:dyDescent="0.2">
      <c r="L6286" s="279"/>
      <c r="M6286" s="279"/>
      <c r="N6286" s="279"/>
      <c r="O6286" s="279"/>
      <c r="P6286" s="838"/>
      <c r="Q6286" s="838"/>
      <c r="R6286" s="838"/>
      <c r="S6286" s="838"/>
      <c r="U6286" s="371"/>
    </row>
    <row r="6287" spans="12:21" s="292" customFormat="1" x14ac:dyDescent="0.2">
      <c r="L6287" s="279"/>
      <c r="M6287" s="279"/>
      <c r="N6287" s="279"/>
      <c r="O6287" s="279"/>
      <c r="P6287" s="838"/>
      <c r="Q6287" s="838"/>
      <c r="R6287" s="838"/>
      <c r="S6287" s="838"/>
      <c r="U6287" s="371"/>
    </row>
    <row r="6288" spans="12:21" s="292" customFormat="1" x14ac:dyDescent="0.2">
      <c r="L6288" s="279"/>
      <c r="M6288" s="279"/>
      <c r="N6288" s="279"/>
      <c r="O6288" s="279"/>
      <c r="P6288" s="838"/>
      <c r="Q6288" s="838"/>
      <c r="R6288" s="838"/>
      <c r="S6288" s="838"/>
      <c r="U6288" s="371"/>
    </row>
    <row r="6289" spans="12:21" s="292" customFormat="1" x14ac:dyDescent="0.2">
      <c r="L6289" s="279"/>
      <c r="M6289" s="279"/>
      <c r="N6289" s="279"/>
      <c r="O6289" s="279"/>
      <c r="P6289" s="838"/>
      <c r="Q6289" s="838"/>
      <c r="R6289" s="838"/>
      <c r="S6289" s="838"/>
      <c r="U6289" s="371"/>
    </row>
    <row r="6290" spans="12:21" s="292" customFormat="1" x14ac:dyDescent="0.2">
      <c r="L6290" s="279"/>
      <c r="M6290" s="279"/>
      <c r="N6290" s="279"/>
      <c r="O6290" s="279"/>
      <c r="P6290" s="838"/>
      <c r="Q6290" s="838"/>
      <c r="R6290" s="838"/>
      <c r="S6290" s="838"/>
      <c r="U6290" s="371"/>
    </row>
    <row r="6291" spans="12:21" s="292" customFormat="1" x14ac:dyDescent="0.2">
      <c r="L6291" s="279"/>
      <c r="M6291" s="279"/>
      <c r="N6291" s="279"/>
      <c r="O6291" s="279"/>
      <c r="P6291" s="838"/>
      <c r="Q6291" s="838"/>
      <c r="R6291" s="838"/>
      <c r="S6291" s="838"/>
      <c r="U6291" s="371"/>
    </row>
    <row r="6292" spans="12:21" s="292" customFormat="1" x14ac:dyDescent="0.2">
      <c r="L6292" s="279"/>
      <c r="M6292" s="279"/>
      <c r="N6292" s="279"/>
      <c r="O6292" s="279"/>
      <c r="P6292" s="838"/>
      <c r="Q6292" s="838"/>
      <c r="R6292" s="838"/>
      <c r="S6292" s="838"/>
      <c r="U6292" s="371"/>
    </row>
    <row r="6293" spans="12:21" s="292" customFormat="1" x14ac:dyDescent="0.2">
      <c r="L6293" s="279"/>
      <c r="M6293" s="279"/>
      <c r="N6293" s="279"/>
      <c r="O6293" s="279"/>
      <c r="P6293" s="838"/>
      <c r="Q6293" s="838"/>
      <c r="R6293" s="838"/>
      <c r="S6293" s="838"/>
      <c r="U6293" s="371"/>
    </row>
    <row r="6294" spans="12:21" s="292" customFormat="1" x14ac:dyDescent="0.2">
      <c r="L6294" s="279"/>
      <c r="M6294" s="279"/>
      <c r="N6294" s="279"/>
      <c r="O6294" s="279"/>
      <c r="P6294" s="838"/>
      <c r="Q6294" s="838"/>
      <c r="R6294" s="838"/>
      <c r="S6294" s="838"/>
      <c r="U6294" s="371"/>
    </row>
    <row r="6295" spans="12:21" s="292" customFormat="1" x14ac:dyDescent="0.2">
      <c r="L6295" s="279"/>
      <c r="M6295" s="279"/>
      <c r="N6295" s="279"/>
      <c r="O6295" s="279"/>
      <c r="P6295" s="838"/>
      <c r="Q6295" s="838"/>
      <c r="R6295" s="838"/>
      <c r="S6295" s="838"/>
      <c r="U6295" s="371"/>
    </row>
    <row r="6296" spans="12:21" s="292" customFormat="1" x14ac:dyDescent="0.2">
      <c r="L6296" s="279"/>
      <c r="M6296" s="279"/>
      <c r="N6296" s="279"/>
      <c r="O6296" s="279"/>
      <c r="P6296" s="838"/>
      <c r="Q6296" s="838"/>
      <c r="R6296" s="838"/>
      <c r="S6296" s="838"/>
      <c r="U6296" s="371"/>
    </row>
    <row r="6297" spans="12:21" s="292" customFormat="1" x14ac:dyDescent="0.2">
      <c r="L6297" s="279"/>
      <c r="M6297" s="279"/>
      <c r="N6297" s="279"/>
      <c r="O6297" s="279"/>
      <c r="P6297" s="838"/>
      <c r="Q6297" s="838"/>
      <c r="R6297" s="838"/>
      <c r="S6297" s="838"/>
      <c r="U6297" s="371"/>
    </row>
    <row r="6298" spans="12:21" s="292" customFormat="1" x14ac:dyDescent="0.2">
      <c r="L6298" s="279"/>
      <c r="M6298" s="279"/>
      <c r="N6298" s="279"/>
      <c r="O6298" s="279"/>
      <c r="P6298" s="838"/>
      <c r="Q6298" s="838"/>
      <c r="R6298" s="838"/>
      <c r="S6298" s="838"/>
      <c r="U6298" s="371"/>
    </row>
    <row r="6299" spans="12:21" s="292" customFormat="1" x14ac:dyDescent="0.2">
      <c r="L6299" s="279"/>
      <c r="M6299" s="279"/>
      <c r="N6299" s="279"/>
      <c r="O6299" s="279"/>
      <c r="P6299" s="838"/>
      <c r="Q6299" s="838"/>
      <c r="R6299" s="838"/>
      <c r="S6299" s="838"/>
      <c r="U6299" s="371"/>
    </row>
    <row r="6300" spans="12:21" s="292" customFormat="1" x14ac:dyDescent="0.2">
      <c r="L6300" s="279"/>
      <c r="M6300" s="279"/>
      <c r="N6300" s="279"/>
      <c r="O6300" s="279"/>
      <c r="P6300" s="838"/>
      <c r="Q6300" s="838"/>
      <c r="R6300" s="838"/>
      <c r="S6300" s="838"/>
      <c r="U6300" s="371"/>
    </row>
    <row r="6301" spans="12:21" s="292" customFormat="1" x14ac:dyDescent="0.2">
      <c r="L6301" s="279"/>
      <c r="M6301" s="279"/>
      <c r="N6301" s="279"/>
      <c r="O6301" s="279"/>
      <c r="P6301" s="838"/>
      <c r="Q6301" s="838"/>
      <c r="R6301" s="838"/>
      <c r="S6301" s="838"/>
      <c r="U6301" s="371"/>
    </row>
    <row r="6302" spans="12:21" s="292" customFormat="1" x14ac:dyDescent="0.2">
      <c r="L6302" s="279"/>
      <c r="M6302" s="279"/>
      <c r="N6302" s="279"/>
      <c r="O6302" s="279"/>
      <c r="P6302" s="838"/>
      <c r="Q6302" s="838"/>
      <c r="R6302" s="838"/>
      <c r="S6302" s="838"/>
      <c r="U6302" s="371"/>
    </row>
    <row r="6303" spans="12:21" s="292" customFormat="1" x14ac:dyDescent="0.2">
      <c r="L6303" s="279"/>
      <c r="M6303" s="279"/>
      <c r="N6303" s="279"/>
      <c r="O6303" s="279"/>
      <c r="P6303" s="838"/>
      <c r="Q6303" s="838"/>
      <c r="R6303" s="838"/>
      <c r="S6303" s="838"/>
      <c r="U6303" s="371"/>
    </row>
    <row r="6304" spans="12:21" s="292" customFormat="1" x14ac:dyDescent="0.2">
      <c r="L6304" s="279"/>
      <c r="M6304" s="279"/>
      <c r="N6304" s="279"/>
      <c r="O6304" s="279"/>
      <c r="P6304" s="838"/>
      <c r="Q6304" s="838"/>
      <c r="R6304" s="838"/>
      <c r="S6304" s="838"/>
      <c r="U6304" s="371"/>
    </row>
    <row r="6305" spans="12:21" s="292" customFormat="1" x14ac:dyDescent="0.2">
      <c r="L6305" s="279"/>
      <c r="M6305" s="279"/>
      <c r="N6305" s="279"/>
      <c r="O6305" s="279"/>
      <c r="P6305" s="838"/>
      <c r="Q6305" s="838"/>
      <c r="R6305" s="838"/>
      <c r="S6305" s="838"/>
      <c r="U6305" s="371"/>
    </row>
    <row r="6306" spans="12:21" s="292" customFormat="1" x14ac:dyDescent="0.2">
      <c r="L6306" s="279"/>
      <c r="M6306" s="279"/>
      <c r="N6306" s="279"/>
      <c r="O6306" s="279"/>
      <c r="P6306" s="838"/>
      <c r="Q6306" s="838"/>
      <c r="R6306" s="838"/>
      <c r="S6306" s="838"/>
      <c r="U6306" s="371"/>
    </row>
    <row r="6307" spans="12:21" s="292" customFormat="1" x14ac:dyDescent="0.2">
      <c r="L6307" s="279"/>
      <c r="M6307" s="279"/>
      <c r="N6307" s="279"/>
      <c r="O6307" s="279"/>
      <c r="P6307" s="838"/>
      <c r="Q6307" s="838"/>
      <c r="R6307" s="838"/>
      <c r="S6307" s="838"/>
      <c r="U6307" s="371"/>
    </row>
    <row r="6308" spans="12:21" s="292" customFormat="1" x14ac:dyDescent="0.2">
      <c r="L6308" s="279"/>
      <c r="M6308" s="279"/>
      <c r="N6308" s="279"/>
      <c r="O6308" s="279"/>
      <c r="P6308" s="838"/>
      <c r="Q6308" s="838"/>
      <c r="R6308" s="838"/>
      <c r="S6308" s="838"/>
      <c r="U6308" s="371"/>
    </row>
    <row r="6309" spans="12:21" s="292" customFormat="1" x14ac:dyDescent="0.2">
      <c r="L6309" s="279"/>
      <c r="M6309" s="279"/>
      <c r="N6309" s="279"/>
      <c r="O6309" s="279"/>
      <c r="P6309" s="838"/>
      <c r="Q6309" s="838"/>
      <c r="R6309" s="838"/>
      <c r="S6309" s="838"/>
      <c r="U6309" s="371"/>
    </row>
    <row r="6310" spans="12:21" s="292" customFormat="1" x14ac:dyDescent="0.2">
      <c r="L6310" s="279"/>
      <c r="M6310" s="279"/>
      <c r="N6310" s="279"/>
      <c r="O6310" s="279"/>
      <c r="P6310" s="838"/>
      <c r="Q6310" s="838"/>
      <c r="R6310" s="838"/>
      <c r="S6310" s="838"/>
      <c r="U6310" s="371"/>
    </row>
    <row r="6311" spans="12:21" s="292" customFormat="1" x14ac:dyDescent="0.2">
      <c r="L6311" s="279"/>
      <c r="M6311" s="279"/>
      <c r="N6311" s="279"/>
      <c r="O6311" s="279"/>
      <c r="P6311" s="838"/>
      <c r="Q6311" s="838"/>
      <c r="R6311" s="838"/>
      <c r="S6311" s="838"/>
      <c r="U6311" s="371"/>
    </row>
    <row r="6312" spans="12:21" s="292" customFormat="1" x14ac:dyDescent="0.2">
      <c r="L6312" s="279"/>
      <c r="M6312" s="279"/>
      <c r="N6312" s="279"/>
      <c r="O6312" s="279"/>
      <c r="P6312" s="838"/>
      <c r="Q6312" s="838"/>
      <c r="R6312" s="838"/>
      <c r="S6312" s="838"/>
      <c r="U6312" s="371"/>
    </row>
    <row r="6313" spans="12:21" s="292" customFormat="1" x14ac:dyDescent="0.2">
      <c r="L6313" s="279"/>
      <c r="M6313" s="279"/>
      <c r="N6313" s="279"/>
      <c r="O6313" s="279"/>
      <c r="P6313" s="838"/>
      <c r="Q6313" s="838"/>
      <c r="R6313" s="838"/>
      <c r="S6313" s="838"/>
      <c r="U6313" s="371"/>
    </row>
    <row r="6314" spans="12:21" s="292" customFormat="1" x14ac:dyDescent="0.2">
      <c r="L6314" s="279"/>
      <c r="M6314" s="279"/>
      <c r="N6314" s="279"/>
      <c r="O6314" s="279"/>
      <c r="P6314" s="838"/>
      <c r="Q6314" s="838"/>
      <c r="R6314" s="838"/>
      <c r="S6314" s="838"/>
      <c r="U6314" s="371"/>
    </row>
    <row r="6315" spans="12:21" s="292" customFormat="1" x14ac:dyDescent="0.2">
      <c r="L6315" s="279"/>
      <c r="M6315" s="279"/>
      <c r="N6315" s="279"/>
      <c r="O6315" s="279"/>
      <c r="P6315" s="838"/>
      <c r="Q6315" s="838"/>
      <c r="R6315" s="838"/>
      <c r="S6315" s="838"/>
      <c r="U6315" s="371"/>
    </row>
    <row r="6316" spans="12:21" s="292" customFormat="1" x14ac:dyDescent="0.2">
      <c r="L6316" s="279"/>
      <c r="M6316" s="279"/>
      <c r="N6316" s="279"/>
      <c r="O6316" s="279"/>
      <c r="P6316" s="838"/>
      <c r="Q6316" s="838"/>
      <c r="R6316" s="838"/>
      <c r="S6316" s="838"/>
      <c r="U6316" s="371"/>
    </row>
    <row r="6317" spans="12:21" s="292" customFormat="1" x14ac:dyDescent="0.2">
      <c r="L6317" s="279"/>
      <c r="M6317" s="279"/>
      <c r="N6317" s="279"/>
      <c r="O6317" s="279"/>
      <c r="P6317" s="838"/>
      <c r="Q6317" s="838"/>
      <c r="R6317" s="838"/>
      <c r="S6317" s="838"/>
      <c r="U6317" s="371"/>
    </row>
    <row r="6318" spans="12:21" s="292" customFormat="1" x14ac:dyDescent="0.2">
      <c r="L6318" s="279"/>
      <c r="M6318" s="279"/>
      <c r="N6318" s="279"/>
      <c r="O6318" s="279"/>
      <c r="P6318" s="838"/>
      <c r="Q6318" s="838"/>
      <c r="R6318" s="838"/>
      <c r="S6318" s="838"/>
      <c r="U6318" s="371"/>
    </row>
    <row r="6319" spans="12:21" s="292" customFormat="1" x14ac:dyDescent="0.2">
      <c r="L6319" s="279"/>
      <c r="M6319" s="279"/>
      <c r="N6319" s="279"/>
      <c r="O6319" s="279"/>
      <c r="P6319" s="838"/>
      <c r="Q6319" s="838"/>
      <c r="R6319" s="838"/>
      <c r="S6319" s="838"/>
      <c r="U6319" s="371"/>
    </row>
    <row r="6320" spans="12:21" s="292" customFormat="1" x14ac:dyDescent="0.2">
      <c r="L6320" s="279"/>
      <c r="M6320" s="279"/>
      <c r="N6320" s="279"/>
      <c r="O6320" s="279"/>
      <c r="P6320" s="838"/>
      <c r="Q6320" s="838"/>
      <c r="R6320" s="838"/>
      <c r="S6320" s="838"/>
      <c r="U6320" s="371"/>
    </row>
    <row r="6321" spans="12:21" s="292" customFormat="1" x14ac:dyDescent="0.2">
      <c r="L6321" s="279"/>
      <c r="M6321" s="279"/>
      <c r="N6321" s="279"/>
      <c r="O6321" s="279"/>
      <c r="P6321" s="838"/>
      <c r="Q6321" s="838"/>
      <c r="R6321" s="838"/>
      <c r="S6321" s="838"/>
      <c r="U6321" s="371"/>
    </row>
    <row r="6322" spans="12:21" s="292" customFormat="1" x14ac:dyDescent="0.2">
      <c r="L6322" s="279"/>
      <c r="M6322" s="279"/>
      <c r="N6322" s="279"/>
      <c r="O6322" s="279"/>
      <c r="P6322" s="838"/>
      <c r="Q6322" s="838"/>
      <c r="R6322" s="838"/>
      <c r="S6322" s="838"/>
      <c r="U6322" s="371"/>
    </row>
    <row r="6323" spans="12:21" s="292" customFormat="1" x14ac:dyDescent="0.2">
      <c r="L6323" s="279"/>
      <c r="M6323" s="279"/>
      <c r="N6323" s="279"/>
      <c r="O6323" s="279"/>
      <c r="P6323" s="838"/>
      <c r="Q6323" s="838"/>
      <c r="R6323" s="838"/>
      <c r="S6323" s="838"/>
      <c r="U6323" s="371"/>
    </row>
    <row r="6324" spans="12:21" s="292" customFormat="1" x14ac:dyDescent="0.2">
      <c r="L6324" s="279"/>
      <c r="M6324" s="279"/>
      <c r="N6324" s="279"/>
      <c r="O6324" s="279"/>
      <c r="P6324" s="838"/>
      <c r="Q6324" s="838"/>
      <c r="R6324" s="838"/>
      <c r="S6324" s="838"/>
      <c r="U6324" s="371"/>
    </row>
    <row r="6325" spans="12:21" s="292" customFormat="1" x14ac:dyDescent="0.2">
      <c r="L6325" s="279"/>
      <c r="M6325" s="279"/>
      <c r="N6325" s="279"/>
      <c r="O6325" s="279"/>
      <c r="P6325" s="838"/>
      <c r="Q6325" s="838"/>
      <c r="R6325" s="838"/>
      <c r="S6325" s="838"/>
      <c r="U6325" s="371"/>
    </row>
    <row r="6326" spans="12:21" s="292" customFormat="1" x14ac:dyDescent="0.2">
      <c r="L6326" s="279"/>
      <c r="M6326" s="279"/>
      <c r="N6326" s="279"/>
      <c r="O6326" s="279"/>
      <c r="P6326" s="838"/>
      <c r="Q6326" s="838"/>
      <c r="R6326" s="838"/>
      <c r="S6326" s="838"/>
      <c r="U6326" s="371"/>
    </row>
    <row r="6327" spans="12:21" s="292" customFormat="1" x14ac:dyDescent="0.2">
      <c r="L6327" s="279"/>
      <c r="M6327" s="279"/>
      <c r="N6327" s="279"/>
      <c r="O6327" s="279"/>
      <c r="P6327" s="838"/>
      <c r="Q6327" s="838"/>
      <c r="R6327" s="838"/>
      <c r="S6327" s="838"/>
      <c r="U6327" s="371"/>
    </row>
    <row r="6328" spans="12:21" s="292" customFormat="1" x14ac:dyDescent="0.2">
      <c r="L6328" s="279"/>
      <c r="M6328" s="279"/>
      <c r="N6328" s="279"/>
      <c r="O6328" s="279"/>
      <c r="P6328" s="838"/>
      <c r="Q6328" s="838"/>
      <c r="R6328" s="838"/>
      <c r="S6328" s="838"/>
      <c r="U6328" s="371"/>
    </row>
    <row r="6329" spans="12:21" s="292" customFormat="1" x14ac:dyDescent="0.2">
      <c r="L6329" s="279"/>
      <c r="M6329" s="279"/>
      <c r="N6329" s="279"/>
      <c r="O6329" s="279"/>
      <c r="P6329" s="838"/>
      <c r="Q6329" s="838"/>
      <c r="R6329" s="838"/>
      <c r="S6329" s="838"/>
      <c r="U6329" s="371"/>
    </row>
    <row r="6330" spans="12:21" s="292" customFormat="1" x14ac:dyDescent="0.2">
      <c r="L6330" s="279"/>
      <c r="M6330" s="279"/>
      <c r="N6330" s="279"/>
      <c r="O6330" s="279"/>
      <c r="P6330" s="838"/>
      <c r="Q6330" s="838"/>
      <c r="R6330" s="838"/>
      <c r="S6330" s="838"/>
      <c r="U6330" s="371"/>
    </row>
    <row r="6331" spans="12:21" s="292" customFormat="1" x14ac:dyDescent="0.2">
      <c r="L6331" s="279"/>
      <c r="M6331" s="279"/>
      <c r="N6331" s="279"/>
      <c r="O6331" s="279"/>
      <c r="P6331" s="838"/>
      <c r="Q6331" s="838"/>
      <c r="R6331" s="838"/>
      <c r="S6331" s="838"/>
      <c r="U6331" s="371"/>
    </row>
    <row r="6332" spans="12:21" s="292" customFormat="1" x14ac:dyDescent="0.2">
      <c r="L6332" s="279"/>
      <c r="M6332" s="279"/>
      <c r="N6332" s="279"/>
      <c r="O6332" s="279"/>
      <c r="P6332" s="838"/>
      <c r="Q6332" s="838"/>
      <c r="R6332" s="838"/>
      <c r="S6332" s="838"/>
      <c r="U6332" s="371"/>
    </row>
    <row r="6333" spans="12:21" s="292" customFormat="1" x14ac:dyDescent="0.2">
      <c r="L6333" s="279"/>
      <c r="M6333" s="279"/>
      <c r="N6333" s="279"/>
      <c r="O6333" s="279"/>
      <c r="P6333" s="838"/>
      <c r="Q6333" s="838"/>
      <c r="R6333" s="838"/>
      <c r="S6333" s="838"/>
      <c r="U6333" s="371"/>
    </row>
    <row r="6334" spans="12:21" s="292" customFormat="1" x14ac:dyDescent="0.2">
      <c r="L6334" s="279"/>
      <c r="M6334" s="279"/>
      <c r="N6334" s="279"/>
      <c r="O6334" s="279"/>
      <c r="P6334" s="838"/>
      <c r="Q6334" s="838"/>
      <c r="R6334" s="838"/>
      <c r="S6334" s="838"/>
      <c r="U6334" s="371"/>
    </row>
    <row r="6335" spans="12:21" s="292" customFormat="1" x14ac:dyDescent="0.2">
      <c r="L6335" s="279"/>
      <c r="M6335" s="279"/>
      <c r="N6335" s="279"/>
      <c r="O6335" s="279"/>
      <c r="P6335" s="838"/>
      <c r="Q6335" s="838"/>
      <c r="R6335" s="838"/>
      <c r="S6335" s="838"/>
      <c r="U6335" s="371"/>
    </row>
    <row r="6336" spans="12:21" s="292" customFormat="1" x14ac:dyDescent="0.2">
      <c r="L6336" s="279"/>
      <c r="M6336" s="279"/>
      <c r="N6336" s="279"/>
      <c r="O6336" s="279"/>
      <c r="P6336" s="838"/>
      <c r="Q6336" s="838"/>
      <c r="R6336" s="838"/>
      <c r="S6336" s="838"/>
      <c r="U6336" s="371"/>
    </row>
    <row r="6337" spans="12:21" s="292" customFormat="1" x14ac:dyDescent="0.2">
      <c r="L6337" s="279"/>
      <c r="M6337" s="279"/>
      <c r="N6337" s="279"/>
      <c r="O6337" s="279"/>
      <c r="P6337" s="838"/>
      <c r="Q6337" s="838"/>
      <c r="R6337" s="838"/>
      <c r="S6337" s="838"/>
      <c r="U6337" s="371"/>
    </row>
    <row r="6338" spans="12:21" s="292" customFormat="1" x14ac:dyDescent="0.2">
      <c r="L6338" s="279"/>
      <c r="M6338" s="279"/>
      <c r="N6338" s="279"/>
      <c r="O6338" s="279"/>
      <c r="P6338" s="838"/>
      <c r="Q6338" s="838"/>
      <c r="R6338" s="838"/>
      <c r="S6338" s="838"/>
      <c r="U6338" s="371"/>
    </row>
    <row r="6339" spans="12:21" s="292" customFormat="1" x14ac:dyDescent="0.2">
      <c r="L6339" s="279"/>
      <c r="M6339" s="279"/>
      <c r="N6339" s="279"/>
      <c r="O6339" s="279"/>
      <c r="P6339" s="838"/>
      <c r="Q6339" s="838"/>
      <c r="R6339" s="838"/>
      <c r="S6339" s="838"/>
      <c r="U6339" s="371"/>
    </row>
    <row r="6340" spans="12:21" s="292" customFormat="1" x14ac:dyDescent="0.2">
      <c r="L6340" s="279"/>
      <c r="M6340" s="279"/>
      <c r="N6340" s="279"/>
      <c r="O6340" s="279"/>
      <c r="P6340" s="838"/>
      <c r="Q6340" s="838"/>
      <c r="R6340" s="838"/>
      <c r="S6340" s="838"/>
      <c r="U6340" s="371"/>
    </row>
    <row r="6341" spans="12:21" s="292" customFormat="1" x14ac:dyDescent="0.2">
      <c r="L6341" s="279"/>
      <c r="M6341" s="279"/>
      <c r="N6341" s="279"/>
      <c r="O6341" s="279"/>
      <c r="P6341" s="838"/>
      <c r="Q6341" s="838"/>
      <c r="R6341" s="838"/>
      <c r="S6341" s="838"/>
      <c r="U6341" s="371"/>
    </row>
    <row r="6342" spans="12:21" s="292" customFormat="1" x14ac:dyDescent="0.2">
      <c r="L6342" s="279"/>
      <c r="M6342" s="279"/>
      <c r="N6342" s="279"/>
      <c r="O6342" s="279"/>
      <c r="P6342" s="838"/>
      <c r="Q6342" s="838"/>
      <c r="R6342" s="838"/>
      <c r="S6342" s="838"/>
      <c r="U6342" s="371"/>
    </row>
    <row r="6343" spans="12:21" s="292" customFormat="1" x14ac:dyDescent="0.2">
      <c r="L6343" s="279"/>
      <c r="M6343" s="279"/>
      <c r="N6343" s="279"/>
      <c r="O6343" s="279"/>
      <c r="P6343" s="838"/>
      <c r="Q6343" s="838"/>
      <c r="R6343" s="838"/>
      <c r="S6343" s="838"/>
      <c r="U6343" s="371"/>
    </row>
    <row r="6344" spans="12:21" s="292" customFormat="1" x14ac:dyDescent="0.2">
      <c r="L6344" s="279"/>
      <c r="M6344" s="279"/>
      <c r="N6344" s="279"/>
      <c r="O6344" s="279"/>
      <c r="P6344" s="838"/>
      <c r="Q6344" s="838"/>
      <c r="R6344" s="838"/>
      <c r="S6344" s="838"/>
      <c r="U6344" s="371"/>
    </row>
    <row r="6345" spans="12:21" s="292" customFormat="1" x14ac:dyDescent="0.2">
      <c r="L6345" s="279"/>
      <c r="M6345" s="279"/>
      <c r="N6345" s="279"/>
      <c r="O6345" s="279"/>
      <c r="P6345" s="838"/>
      <c r="Q6345" s="838"/>
      <c r="R6345" s="838"/>
      <c r="S6345" s="838"/>
      <c r="U6345" s="371"/>
    </row>
    <row r="6346" spans="12:21" s="292" customFormat="1" x14ac:dyDescent="0.2">
      <c r="L6346" s="279"/>
      <c r="M6346" s="279"/>
      <c r="N6346" s="279"/>
      <c r="O6346" s="279"/>
      <c r="P6346" s="838"/>
      <c r="Q6346" s="838"/>
      <c r="R6346" s="838"/>
      <c r="S6346" s="838"/>
      <c r="U6346" s="371"/>
    </row>
    <row r="6347" spans="12:21" s="292" customFormat="1" x14ac:dyDescent="0.2">
      <c r="L6347" s="279"/>
      <c r="M6347" s="279"/>
      <c r="N6347" s="279"/>
      <c r="O6347" s="279"/>
      <c r="P6347" s="838"/>
      <c r="Q6347" s="838"/>
      <c r="R6347" s="838"/>
      <c r="S6347" s="838"/>
      <c r="U6347" s="371"/>
    </row>
    <row r="6348" spans="12:21" s="292" customFormat="1" x14ac:dyDescent="0.2">
      <c r="L6348" s="279"/>
      <c r="M6348" s="279"/>
      <c r="N6348" s="279"/>
      <c r="O6348" s="279"/>
      <c r="P6348" s="838"/>
      <c r="Q6348" s="838"/>
      <c r="R6348" s="838"/>
      <c r="S6348" s="838"/>
      <c r="U6348" s="371"/>
    </row>
    <row r="6349" spans="12:21" s="292" customFormat="1" x14ac:dyDescent="0.2">
      <c r="L6349" s="279"/>
      <c r="M6349" s="279"/>
      <c r="N6349" s="279"/>
      <c r="O6349" s="279"/>
      <c r="P6349" s="838"/>
      <c r="Q6349" s="838"/>
      <c r="R6349" s="838"/>
      <c r="S6349" s="838"/>
      <c r="U6349" s="371"/>
    </row>
    <row r="6350" spans="12:21" s="292" customFormat="1" x14ac:dyDescent="0.2">
      <c r="L6350" s="279"/>
      <c r="M6350" s="279"/>
      <c r="N6350" s="279"/>
      <c r="O6350" s="279"/>
      <c r="P6350" s="838"/>
      <c r="Q6350" s="838"/>
      <c r="R6350" s="838"/>
      <c r="S6350" s="838"/>
      <c r="U6350" s="371"/>
    </row>
    <row r="6351" spans="12:21" s="292" customFormat="1" x14ac:dyDescent="0.2">
      <c r="L6351" s="279"/>
      <c r="M6351" s="279"/>
      <c r="N6351" s="279"/>
      <c r="O6351" s="279"/>
      <c r="P6351" s="838"/>
      <c r="Q6351" s="838"/>
      <c r="R6351" s="838"/>
      <c r="S6351" s="838"/>
      <c r="U6351" s="371"/>
    </row>
    <row r="6352" spans="12:21" s="292" customFormat="1" x14ac:dyDescent="0.2">
      <c r="L6352" s="279"/>
      <c r="M6352" s="279"/>
      <c r="N6352" s="279"/>
      <c r="O6352" s="279"/>
      <c r="P6352" s="838"/>
      <c r="Q6352" s="838"/>
      <c r="R6352" s="838"/>
      <c r="S6352" s="838"/>
      <c r="U6352" s="371"/>
    </row>
    <row r="6353" spans="12:21" s="292" customFormat="1" x14ac:dyDescent="0.2">
      <c r="L6353" s="279"/>
      <c r="M6353" s="279"/>
      <c r="N6353" s="279"/>
      <c r="O6353" s="279"/>
      <c r="P6353" s="838"/>
      <c r="Q6353" s="838"/>
      <c r="R6353" s="838"/>
      <c r="S6353" s="838"/>
      <c r="U6353" s="371"/>
    </row>
    <row r="6354" spans="12:21" s="292" customFormat="1" x14ac:dyDescent="0.2">
      <c r="L6354" s="279"/>
      <c r="M6354" s="279"/>
      <c r="N6354" s="279"/>
      <c r="O6354" s="279"/>
      <c r="P6354" s="838"/>
      <c r="Q6354" s="838"/>
      <c r="R6354" s="838"/>
      <c r="S6354" s="838"/>
      <c r="U6354" s="371"/>
    </row>
    <row r="6355" spans="12:21" s="292" customFormat="1" x14ac:dyDescent="0.2">
      <c r="L6355" s="279"/>
      <c r="M6355" s="279"/>
      <c r="N6355" s="279"/>
      <c r="O6355" s="279"/>
      <c r="P6355" s="838"/>
      <c r="Q6355" s="838"/>
      <c r="R6355" s="838"/>
      <c r="S6355" s="838"/>
      <c r="U6355" s="371"/>
    </row>
    <row r="6356" spans="12:21" s="292" customFormat="1" x14ac:dyDescent="0.2">
      <c r="L6356" s="279"/>
      <c r="M6356" s="279"/>
      <c r="N6356" s="279"/>
      <c r="O6356" s="279"/>
      <c r="P6356" s="838"/>
      <c r="Q6356" s="838"/>
      <c r="R6356" s="838"/>
      <c r="S6356" s="838"/>
      <c r="U6356" s="371"/>
    </row>
    <row r="6357" spans="12:21" s="292" customFormat="1" x14ac:dyDescent="0.2">
      <c r="L6357" s="279"/>
      <c r="M6357" s="279"/>
      <c r="N6357" s="279"/>
      <c r="O6357" s="279"/>
      <c r="P6357" s="838"/>
      <c r="Q6357" s="838"/>
      <c r="R6357" s="838"/>
      <c r="S6357" s="838"/>
      <c r="U6357" s="371"/>
    </row>
    <row r="6358" spans="12:21" s="292" customFormat="1" x14ac:dyDescent="0.2">
      <c r="L6358" s="279"/>
      <c r="M6358" s="279"/>
      <c r="N6358" s="279"/>
      <c r="O6358" s="279"/>
      <c r="P6358" s="838"/>
      <c r="Q6358" s="838"/>
      <c r="R6358" s="838"/>
      <c r="S6358" s="838"/>
      <c r="U6358" s="371"/>
    </row>
    <row r="6359" spans="12:21" s="292" customFormat="1" x14ac:dyDescent="0.2">
      <c r="L6359" s="279"/>
      <c r="M6359" s="279"/>
      <c r="N6359" s="279"/>
      <c r="O6359" s="279"/>
      <c r="P6359" s="838"/>
      <c r="Q6359" s="838"/>
      <c r="R6359" s="838"/>
      <c r="S6359" s="838"/>
      <c r="U6359" s="371"/>
    </row>
    <row r="6360" spans="12:21" s="292" customFormat="1" x14ac:dyDescent="0.2">
      <c r="L6360" s="279"/>
      <c r="M6360" s="279"/>
      <c r="N6360" s="279"/>
      <c r="O6360" s="279"/>
      <c r="P6360" s="838"/>
      <c r="Q6360" s="838"/>
      <c r="R6360" s="838"/>
      <c r="S6360" s="838"/>
      <c r="U6360" s="371"/>
    </row>
    <row r="6361" spans="12:21" s="292" customFormat="1" x14ac:dyDescent="0.2">
      <c r="L6361" s="279"/>
      <c r="M6361" s="279"/>
      <c r="N6361" s="279"/>
      <c r="O6361" s="279"/>
      <c r="P6361" s="838"/>
      <c r="Q6361" s="838"/>
      <c r="R6361" s="838"/>
      <c r="S6361" s="838"/>
      <c r="U6361" s="371"/>
    </row>
    <row r="6362" spans="12:21" s="292" customFormat="1" x14ac:dyDescent="0.2">
      <c r="L6362" s="279"/>
      <c r="M6362" s="279"/>
      <c r="N6362" s="279"/>
      <c r="O6362" s="279"/>
      <c r="P6362" s="838"/>
      <c r="Q6362" s="838"/>
      <c r="R6362" s="838"/>
      <c r="S6362" s="838"/>
      <c r="U6362" s="371"/>
    </row>
    <row r="6363" spans="12:21" s="292" customFormat="1" x14ac:dyDescent="0.2">
      <c r="L6363" s="279"/>
      <c r="M6363" s="279"/>
      <c r="N6363" s="279"/>
      <c r="O6363" s="279"/>
      <c r="P6363" s="838"/>
      <c r="Q6363" s="838"/>
      <c r="R6363" s="838"/>
      <c r="S6363" s="838"/>
      <c r="U6363" s="371"/>
    </row>
    <row r="6364" spans="12:21" s="292" customFormat="1" x14ac:dyDescent="0.2">
      <c r="L6364" s="279"/>
      <c r="M6364" s="279"/>
      <c r="N6364" s="279"/>
      <c r="O6364" s="279"/>
      <c r="P6364" s="838"/>
      <c r="Q6364" s="838"/>
      <c r="R6364" s="838"/>
      <c r="S6364" s="838"/>
      <c r="U6364" s="371"/>
    </row>
    <row r="6365" spans="12:21" s="292" customFormat="1" x14ac:dyDescent="0.2">
      <c r="L6365" s="279"/>
      <c r="M6365" s="279"/>
      <c r="N6365" s="279"/>
      <c r="O6365" s="279"/>
      <c r="P6365" s="838"/>
      <c r="Q6365" s="838"/>
      <c r="R6365" s="838"/>
      <c r="S6365" s="838"/>
      <c r="U6365" s="371"/>
    </row>
    <row r="6366" spans="12:21" s="292" customFormat="1" x14ac:dyDescent="0.2">
      <c r="L6366" s="279"/>
      <c r="M6366" s="279"/>
      <c r="N6366" s="279"/>
      <c r="O6366" s="279"/>
      <c r="P6366" s="838"/>
      <c r="Q6366" s="838"/>
      <c r="R6366" s="838"/>
      <c r="S6366" s="838"/>
      <c r="U6366" s="371"/>
    </row>
    <row r="6367" spans="12:21" s="292" customFormat="1" x14ac:dyDescent="0.2">
      <c r="L6367" s="279"/>
      <c r="M6367" s="279"/>
      <c r="N6367" s="279"/>
      <c r="O6367" s="279"/>
      <c r="P6367" s="838"/>
      <c r="Q6367" s="838"/>
      <c r="R6367" s="838"/>
      <c r="S6367" s="838"/>
      <c r="U6367" s="371"/>
    </row>
    <row r="6368" spans="12:21" s="292" customFormat="1" x14ac:dyDescent="0.2">
      <c r="L6368" s="279"/>
      <c r="M6368" s="279"/>
      <c r="N6368" s="279"/>
      <c r="O6368" s="279"/>
      <c r="P6368" s="838"/>
      <c r="Q6368" s="838"/>
      <c r="R6368" s="838"/>
      <c r="S6368" s="838"/>
      <c r="U6368" s="371"/>
    </row>
    <row r="6369" spans="12:21" s="292" customFormat="1" x14ac:dyDescent="0.2">
      <c r="L6369" s="279"/>
      <c r="M6369" s="279"/>
      <c r="N6369" s="279"/>
      <c r="O6369" s="279"/>
      <c r="P6369" s="838"/>
      <c r="Q6369" s="838"/>
      <c r="R6369" s="838"/>
      <c r="S6369" s="838"/>
      <c r="U6369" s="371"/>
    </row>
    <row r="6370" spans="12:21" s="292" customFormat="1" x14ac:dyDescent="0.2">
      <c r="L6370" s="279"/>
      <c r="M6370" s="279"/>
      <c r="N6370" s="279"/>
      <c r="O6370" s="279"/>
      <c r="P6370" s="838"/>
      <c r="Q6370" s="838"/>
      <c r="R6370" s="838"/>
      <c r="S6370" s="838"/>
      <c r="U6370" s="371"/>
    </row>
    <row r="6371" spans="12:21" s="292" customFormat="1" x14ac:dyDescent="0.2">
      <c r="L6371" s="279"/>
      <c r="M6371" s="279"/>
      <c r="N6371" s="279"/>
      <c r="O6371" s="279"/>
      <c r="P6371" s="838"/>
      <c r="Q6371" s="838"/>
      <c r="R6371" s="838"/>
      <c r="S6371" s="838"/>
      <c r="U6371" s="371"/>
    </row>
    <row r="6372" spans="12:21" s="292" customFormat="1" x14ac:dyDescent="0.2">
      <c r="L6372" s="279"/>
      <c r="M6372" s="279"/>
      <c r="N6372" s="279"/>
      <c r="O6372" s="279"/>
      <c r="P6372" s="838"/>
      <c r="Q6372" s="838"/>
      <c r="R6372" s="838"/>
      <c r="S6372" s="838"/>
      <c r="U6372" s="371"/>
    </row>
    <row r="6373" spans="12:21" s="292" customFormat="1" x14ac:dyDescent="0.2">
      <c r="L6373" s="279"/>
      <c r="M6373" s="279"/>
      <c r="N6373" s="279"/>
      <c r="O6373" s="279"/>
      <c r="P6373" s="838"/>
      <c r="Q6373" s="838"/>
      <c r="R6373" s="838"/>
      <c r="S6373" s="838"/>
      <c r="U6373" s="371"/>
    </row>
    <row r="6374" spans="12:21" s="292" customFormat="1" x14ac:dyDescent="0.2">
      <c r="L6374" s="279"/>
      <c r="M6374" s="279"/>
      <c r="N6374" s="279"/>
      <c r="O6374" s="279"/>
      <c r="P6374" s="838"/>
      <c r="Q6374" s="838"/>
      <c r="R6374" s="838"/>
      <c r="S6374" s="838"/>
      <c r="U6374" s="371"/>
    </row>
    <row r="6375" spans="12:21" s="292" customFormat="1" x14ac:dyDescent="0.2">
      <c r="L6375" s="279"/>
      <c r="M6375" s="279"/>
      <c r="N6375" s="279"/>
      <c r="O6375" s="279"/>
      <c r="P6375" s="838"/>
      <c r="Q6375" s="838"/>
      <c r="R6375" s="838"/>
      <c r="S6375" s="838"/>
      <c r="U6375" s="371"/>
    </row>
    <row r="6376" spans="12:21" s="292" customFormat="1" x14ac:dyDescent="0.2">
      <c r="L6376" s="279"/>
      <c r="M6376" s="279"/>
      <c r="N6376" s="279"/>
      <c r="O6376" s="279"/>
      <c r="P6376" s="838"/>
      <c r="Q6376" s="838"/>
      <c r="R6376" s="838"/>
      <c r="S6376" s="838"/>
      <c r="U6376" s="371"/>
    </row>
    <row r="6377" spans="12:21" s="292" customFormat="1" x14ac:dyDescent="0.2">
      <c r="L6377" s="279"/>
      <c r="M6377" s="279"/>
      <c r="N6377" s="279"/>
      <c r="O6377" s="279"/>
      <c r="P6377" s="838"/>
      <c r="Q6377" s="838"/>
      <c r="R6377" s="838"/>
      <c r="S6377" s="838"/>
      <c r="U6377" s="371"/>
    </row>
    <row r="6378" spans="12:21" s="292" customFormat="1" x14ac:dyDescent="0.2">
      <c r="L6378" s="279"/>
      <c r="M6378" s="279"/>
      <c r="N6378" s="279"/>
      <c r="O6378" s="279"/>
      <c r="P6378" s="838"/>
      <c r="Q6378" s="838"/>
      <c r="R6378" s="838"/>
      <c r="S6378" s="838"/>
      <c r="U6378" s="371"/>
    </row>
    <row r="6379" spans="12:21" s="292" customFormat="1" x14ac:dyDescent="0.2">
      <c r="L6379" s="279"/>
      <c r="M6379" s="279"/>
      <c r="N6379" s="279"/>
      <c r="O6379" s="279"/>
      <c r="P6379" s="838"/>
      <c r="Q6379" s="838"/>
      <c r="R6379" s="838"/>
      <c r="S6379" s="838"/>
      <c r="U6379" s="371"/>
    </row>
    <row r="6380" spans="12:21" s="292" customFormat="1" x14ac:dyDescent="0.2">
      <c r="L6380" s="279"/>
      <c r="M6380" s="279"/>
      <c r="N6380" s="279"/>
      <c r="O6380" s="279"/>
      <c r="P6380" s="838"/>
      <c r="Q6380" s="838"/>
      <c r="R6380" s="838"/>
      <c r="S6380" s="838"/>
      <c r="U6380" s="371"/>
    </row>
    <row r="6381" spans="12:21" s="292" customFormat="1" x14ac:dyDescent="0.2">
      <c r="L6381" s="279"/>
      <c r="M6381" s="279"/>
      <c r="N6381" s="279"/>
      <c r="O6381" s="279"/>
      <c r="P6381" s="838"/>
      <c r="Q6381" s="838"/>
      <c r="R6381" s="838"/>
      <c r="S6381" s="838"/>
      <c r="U6381" s="371"/>
    </row>
    <row r="6382" spans="12:21" s="292" customFormat="1" x14ac:dyDescent="0.2">
      <c r="L6382" s="279"/>
      <c r="M6382" s="279"/>
      <c r="N6382" s="279"/>
      <c r="O6382" s="279"/>
      <c r="P6382" s="838"/>
      <c r="Q6382" s="838"/>
      <c r="R6382" s="838"/>
      <c r="S6382" s="838"/>
      <c r="U6382" s="371"/>
    </row>
    <row r="6383" spans="12:21" s="292" customFormat="1" x14ac:dyDescent="0.2">
      <c r="L6383" s="279"/>
      <c r="M6383" s="279"/>
      <c r="N6383" s="279"/>
      <c r="O6383" s="279"/>
      <c r="P6383" s="838"/>
      <c r="Q6383" s="838"/>
      <c r="R6383" s="838"/>
      <c r="S6383" s="838"/>
      <c r="U6383" s="371"/>
    </row>
    <row r="6384" spans="12:21" s="292" customFormat="1" x14ac:dyDescent="0.2">
      <c r="L6384" s="279"/>
      <c r="M6384" s="279"/>
      <c r="N6384" s="279"/>
      <c r="O6384" s="279"/>
      <c r="P6384" s="838"/>
      <c r="Q6384" s="838"/>
      <c r="R6384" s="838"/>
      <c r="S6384" s="838"/>
      <c r="U6384" s="371"/>
    </row>
    <row r="6385" spans="12:21" s="292" customFormat="1" x14ac:dyDescent="0.2">
      <c r="L6385" s="279"/>
      <c r="M6385" s="279"/>
      <c r="N6385" s="279"/>
      <c r="O6385" s="279"/>
      <c r="P6385" s="838"/>
      <c r="Q6385" s="838"/>
      <c r="R6385" s="838"/>
      <c r="S6385" s="838"/>
      <c r="U6385" s="371"/>
    </row>
    <row r="6386" spans="12:21" s="292" customFormat="1" x14ac:dyDescent="0.2">
      <c r="L6386" s="279"/>
      <c r="M6386" s="279"/>
      <c r="N6386" s="279"/>
      <c r="O6386" s="279"/>
      <c r="P6386" s="838"/>
      <c r="Q6386" s="838"/>
      <c r="R6386" s="838"/>
      <c r="S6386" s="838"/>
      <c r="U6386" s="371"/>
    </row>
    <row r="6387" spans="12:21" s="292" customFormat="1" x14ac:dyDescent="0.2">
      <c r="L6387" s="279"/>
      <c r="M6387" s="279"/>
      <c r="N6387" s="279"/>
      <c r="O6387" s="279"/>
      <c r="P6387" s="838"/>
      <c r="Q6387" s="838"/>
      <c r="R6387" s="838"/>
      <c r="S6387" s="838"/>
      <c r="U6387" s="371"/>
    </row>
    <row r="6388" spans="12:21" s="292" customFormat="1" x14ac:dyDescent="0.2">
      <c r="L6388" s="279"/>
      <c r="M6388" s="279"/>
      <c r="N6388" s="279"/>
      <c r="O6388" s="279"/>
      <c r="P6388" s="838"/>
      <c r="Q6388" s="838"/>
      <c r="R6388" s="838"/>
      <c r="S6388" s="838"/>
      <c r="U6388" s="371"/>
    </row>
    <row r="6389" spans="12:21" s="292" customFormat="1" x14ac:dyDescent="0.2">
      <c r="L6389" s="279"/>
      <c r="M6389" s="279"/>
      <c r="N6389" s="279"/>
      <c r="O6389" s="279"/>
      <c r="P6389" s="838"/>
      <c r="Q6389" s="838"/>
      <c r="R6389" s="838"/>
      <c r="S6389" s="838"/>
      <c r="U6389" s="371"/>
    </row>
    <row r="6390" spans="12:21" s="292" customFormat="1" x14ac:dyDescent="0.2">
      <c r="L6390" s="279"/>
      <c r="M6390" s="279"/>
      <c r="N6390" s="279"/>
      <c r="O6390" s="279"/>
      <c r="P6390" s="838"/>
      <c r="Q6390" s="838"/>
      <c r="R6390" s="838"/>
      <c r="S6390" s="838"/>
      <c r="U6390" s="371"/>
    </row>
    <row r="6391" spans="12:21" s="292" customFormat="1" x14ac:dyDescent="0.2">
      <c r="L6391" s="279"/>
      <c r="M6391" s="279"/>
      <c r="N6391" s="279"/>
      <c r="O6391" s="279"/>
      <c r="P6391" s="838"/>
      <c r="Q6391" s="838"/>
      <c r="R6391" s="838"/>
      <c r="S6391" s="838"/>
      <c r="U6391" s="371"/>
    </row>
    <row r="6392" spans="12:21" s="292" customFormat="1" x14ac:dyDescent="0.2">
      <c r="L6392" s="279"/>
      <c r="M6392" s="279"/>
      <c r="N6392" s="279"/>
      <c r="O6392" s="279"/>
      <c r="P6392" s="838"/>
      <c r="Q6392" s="838"/>
      <c r="R6392" s="838"/>
      <c r="S6392" s="838"/>
      <c r="U6392" s="371"/>
    </row>
    <row r="6393" spans="12:21" s="292" customFormat="1" x14ac:dyDescent="0.2">
      <c r="L6393" s="279"/>
      <c r="M6393" s="279"/>
      <c r="N6393" s="279"/>
      <c r="O6393" s="279"/>
      <c r="P6393" s="838"/>
      <c r="Q6393" s="838"/>
      <c r="R6393" s="838"/>
      <c r="S6393" s="838"/>
      <c r="U6393" s="371"/>
    </row>
    <row r="6394" spans="12:21" s="292" customFormat="1" x14ac:dyDescent="0.2">
      <c r="L6394" s="279"/>
      <c r="M6394" s="279"/>
      <c r="N6394" s="279"/>
      <c r="O6394" s="279"/>
      <c r="P6394" s="838"/>
      <c r="Q6394" s="838"/>
      <c r="R6394" s="838"/>
      <c r="S6394" s="838"/>
      <c r="U6394" s="371"/>
    </row>
    <row r="6395" spans="12:21" s="292" customFormat="1" x14ac:dyDescent="0.2">
      <c r="L6395" s="279"/>
      <c r="M6395" s="279"/>
      <c r="N6395" s="279"/>
      <c r="O6395" s="279"/>
      <c r="P6395" s="838"/>
      <c r="Q6395" s="838"/>
      <c r="R6395" s="838"/>
      <c r="S6395" s="838"/>
      <c r="U6395" s="371"/>
    </row>
    <row r="6396" spans="12:21" s="292" customFormat="1" x14ac:dyDescent="0.2">
      <c r="L6396" s="279"/>
      <c r="M6396" s="279"/>
      <c r="N6396" s="279"/>
      <c r="O6396" s="279"/>
      <c r="P6396" s="838"/>
      <c r="Q6396" s="838"/>
      <c r="R6396" s="838"/>
      <c r="S6396" s="838"/>
      <c r="U6396" s="371"/>
    </row>
    <row r="6397" spans="12:21" s="292" customFormat="1" x14ac:dyDescent="0.2">
      <c r="L6397" s="279"/>
      <c r="M6397" s="279"/>
      <c r="N6397" s="279"/>
      <c r="O6397" s="279"/>
      <c r="P6397" s="838"/>
      <c r="Q6397" s="838"/>
      <c r="R6397" s="838"/>
      <c r="S6397" s="838"/>
      <c r="U6397" s="371"/>
    </row>
    <row r="6398" spans="12:21" s="292" customFormat="1" x14ac:dyDescent="0.2">
      <c r="L6398" s="279"/>
      <c r="M6398" s="279"/>
      <c r="N6398" s="279"/>
      <c r="O6398" s="279"/>
      <c r="P6398" s="838"/>
      <c r="Q6398" s="838"/>
      <c r="R6398" s="838"/>
      <c r="S6398" s="838"/>
      <c r="U6398" s="371"/>
    </row>
    <row r="6399" spans="12:21" s="292" customFormat="1" x14ac:dyDescent="0.2">
      <c r="L6399" s="279"/>
      <c r="M6399" s="279"/>
      <c r="N6399" s="279"/>
      <c r="O6399" s="279"/>
      <c r="P6399" s="838"/>
      <c r="Q6399" s="838"/>
      <c r="R6399" s="838"/>
      <c r="S6399" s="838"/>
      <c r="U6399" s="371"/>
    </row>
    <row r="6400" spans="12:21" s="292" customFormat="1" x14ac:dyDescent="0.2">
      <c r="L6400" s="279"/>
      <c r="M6400" s="279"/>
      <c r="N6400" s="279"/>
      <c r="O6400" s="279"/>
      <c r="P6400" s="838"/>
      <c r="Q6400" s="838"/>
      <c r="R6400" s="838"/>
      <c r="S6400" s="838"/>
      <c r="U6400" s="371"/>
    </row>
    <row r="6401" spans="12:21" s="292" customFormat="1" x14ac:dyDescent="0.2">
      <c r="L6401" s="279"/>
      <c r="M6401" s="279"/>
      <c r="N6401" s="279"/>
      <c r="O6401" s="279"/>
      <c r="P6401" s="838"/>
      <c r="Q6401" s="838"/>
      <c r="R6401" s="838"/>
      <c r="S6401" s="838"/>
      <c r="U6401" s="371"/>
    </row>
    <row r="6402" spans="12:21" s="292" customFormat="1" x14ac:dyDescent="0.2">
      <c r="L6402" s="279"/>
      <c r="M6402" s="279"/>
      <c r="N6402" s="279"/>
      <c r="O6402" s="279"/>
      <c r="P6402" s="838"/>
      <c r="Q6402" s="838"/>
      <c r="R6402" s="838"/>
      <c r="S6402" s="838"/>
      <c r="U6402" s="371"/>
    </row>
    <row r="6403" spans="12:21" s="292" customFormat="1" x14ac:dyDescent="0.2">
      <c r="L6403" s="279"/>
      <c r="M6403" s="279"/>
      <c r="N6403" s="279"/>
      <c r="O6403" s="279"/>
      <c r="P6403" s="838"/>
      <c r="Q6403" s="838"/>
      <c r="R6403" s="838"/>
      <c r="S6403" s="838"/>
      <c r="U6403" s="371"/>
    </row>
    <row r="6404" spans="12:21" s="292" customFormat="1" x14ac:dyDescent="0.2">
      <c r="L6404" s="279"/>
      <c r="M6404" s="279"/>
      <c r="N6404" s="279"/>
      <c r="O6404" s="279"/>
      <c r="P6404" s="838"/>
      <c r="Q6404" s="838"/>
      <c r="R6404" s="838"/>
      <c r="S6404" s="838"/>
      <c r="U6404" s="371"/>
    </row>
    <row r="6405" spans="12:21" s="292" customFormat="1" x14ac:dyDescent="0.2">
      <c r="L6405" s="279"/>
      <c r="M6405" s="279"/>
      <c r="N6405" s="279"/>
      <c r="O6405" s="279"/>
      <c r="P6405" s="838"/>
      <c r="Q6405" s="838"/>
      <c r="R6405" s="838"/>
      <c r="S6405" s="838"/>
      <c r="U6405" s="371"/>
    </row>
    <row r="6406" spans="12:21" s="292" customFormat="1" x14ac:dyDescent="0.2">
      <c r="L6406" s="279"/>
      <c r="M6406" s="279"/>
      <c r="N6406" s="279"/>
      <c r="O6406" s="279"/>
      <c r="P6406" s="838"/>
      <c r="Q6406" s="838"/>
      <c r="R6406" s="838"/>
      <c r="S6406" s="838"/>
      <c r="U6406" s="371"/>
    </row>
    <row r="6407" spans="12:21" s="292" customFormat="1" x14ac:dyDescent="0.2">
      <c r="L6407" s="279"/>
      <c r="M6407" s="279"/>
      <c r="N6407" s="279"/>
      <c r="O6407" s="279"/>
      <c r="P6407" s="838"/>
      <c r="Q6407" s="838"/>
      <c r="R6407" s="838"/>
      <c r="S6407" s="838"/>
      <c r="U6407" s="371"/>
    </row>
    <row r="6408" spans="12:21" s="292" customFormat="1" x14ac:dyDescent="0.2">
      <c r="L6408" s="279"/>
      <c r="M6408" s="279"/>
      <c r="N6408" s="279"/>
      <c r="O6408" s="279"/>
      <c r="P6408" s="838"/>
      <c r="Q6408" s="838"/>
      <c r="R6408" s="838"/>
      <c r="S6408" s="838"/>
      <c r="U6408" s="371"/>
    </row>
    <row r="6409" spans="12:21" s="292" customFormat="1" x14ac:dyDescent="0.2">
      <c r="L6409" s="279"/>
      <c r="M6409" s="279"/>
      <c r="N6409" s="279"/>
      <c r="O6409" s="279"/>
      <c r="P6409" s="838"/>
      <c r="Q6409" s="838"/>
      <c r="R6409" s="838"/>
      <c r="S6409" s="838"/>
      <c r="U6409" s="371"/>
    </row>
    <row r="6410" spans="12:21" s="292" customFormat="1" x14ac:dyDescent="0.2">
      <c r="L6410" s="279"/>
      <c r="M6410" s="279"/>
      <c r="N6410" s="279"/>
      <c r="O6410" s="279"/>
      <c r="P6410" s="838"/>
      <c r="Q6410" s="838"/>
      <c r="R6410" s="838"/>
      <c r="S6410" s="838"/>
      <c r="U6410" s="371"/>
    </row>
    <row r="6411" spans="12:21" s="292" customFormat="1" x14ac:dyDescent="0.2">
      <c r="L6411" s="279"/>
      <c r="M6411" s="279"/>
      <c r="N6411" s="279"/>
      <c r="O6411" s="279"/>
      <c r="P6411" s="838"/>
      <c r="Q6411" s="838"/>
      <c r="R6411" s="838"/>
      <c r="S6411" s="838"/>
      <c r="U6411" s="371"/>
    </row>
    <row r="6412" spans="12:21" s="292" customFormat="1" x14ac:dyDescent="0.2">
      <c r="L6412" s="279"/>
      <c r="M6412" s="279"/>
      <c r="N6412" s="279"/>
      <c r="O6412" s="279"/>
      <c r="P6412" s="838"/>
      <c r="Q6412" s="838"/>
      <c r="R6412" s="838"/>
      <c r="S6412" s="838"/>
      <c r="U6412" s="371"/>
    </row>
    <row r="6413" spans="12:21" s="292" customFormat="1" x14ac:dyDescent="0.2">
      <c r="L6413" s="279"/>
      <c r="M6413" s="279"/>
      <c r="N6413" s="279"/>
      <c r="O6413" s="279"/>
      <c r="P6413" s="838"/>
      <c r="Q6413" s="838"/>
      <c r="R6413" s="838"/>
      <c r="S6413" s="838"/>
      <c r="U6413" s="371"/>
    </row>
    <row r="6414" spans="12:21" s="292" customFormat="1" x14ac:dyDescent="0.2">
      <c r="L6414" s="279"/>
      <c r="M6414" s="279"/>
      <c r="N6414" s="279"/>
      <c r="O6414" s="279"/>
      <c r="P6414" s="838"/>
      <c r="Q6414" s="838"/>
      <c r="R6414" s="838"/>
      <c r="S6414" s="838"/>
      <c r="U6414" s="371"/>
    </row>
    <row r="6415" spans="12:21" s="292" customFormat="1" x14ac:dyDescent="0.2">
      <c r="L6415" s="279"/>
      <c r="M6415" s="279"/>
      <c r="N6415" s="279"/>
      <c r="O6415" s="279"/>
      <c r="P6415" s="838"/>
      <c r="Q6415" s="838"/>
      <c r="R6415" s="838"/>
      <c r="S6415" s="838"/>
      <c r="U6415" s="371"/>
    </row>
    <row r="6416" spans="12:21" s="292" customFormat="1" x14ac:dyDescent="0.2">
      <c r="L6416" s="279"/>
      <c r="M6416" s="279"/>
      <c r="N6416" s="279"/>
      <c r="O6416" s="279"/>
      <c r="P6416" s="838"/>
      <c r="Q6416" s="838"/>
      <c r="R6416" s="838"/>
      <c r="S6416" s="838"/>
      <c r="U6416" s="371"/>
    </row>
    <row r="6417" spans="12:21" s="292" customFormat="1" x14ac:dyDescent="0.2">
      <c r="L6417" s="279"/>
      <c r="M6417" s="279"/>
      <c r="N6417" s="279"/>
      <c r="O6417" s="279"/>
      <c r="P6417" s="838"/>
      <c r="Q6417" s="838"/>
      <c r="R6417" s="838"/>
      <c r="S6417" s="838"/>
      <c r="U6417" s="371"/>
    </row>
    <row r="6418" spans="12:21" s="292" customFormat="1" x14ac:dyDescent="0.2">
      <c r="L6418" s="279"/>
      <c r="M6418" s="279"/>
      <c r="N6418" s="279"/>
      <c r="O6418" s="279"/>
      <c r="P6418" s="838"/>
      <c r="Q6418" s="838"/>
      <c r="R6418" s="838"/>
      <c r="S6418" s="838"/>
      <c r="U6418" s="371"/>
    </row>
    <row r="6419" spans="12:21" s="292" customFormat="1" x14ac:dyDescent="0.2">
      <c r="L6419" s="279"/>
      <c r="M6419" s="279"/>
      <c r="N6419" s="279"/>
      <c r="O6419" s="279"/>
      <c r="P6419" s="838"/>
      <c r="Q6419" s="838"/>
      <c r="R6419" s="838"/>
      <c r="S6419" s="838"/>
      <c r="U6419" s="371"/>
    </row>
    <row r="6420" spans="12:21" s="292" customFormat="1" x14ac:dyDescent="0.2">
      <c r="L6420" s="279"/>
      <c r="M6420" s="279"/>
      <c r="N6420" s="279"/>
      <c r="O6420" s="279"/>
      <c r="P6420" s="838"/>
      <c r="Q6420" s="838"/>
      <c r="R6420" s="838"/>
      <c r="S6420" s="838"/>
      <c r="U6420" s="371"/>
    </row>
    <row r="6421" spans="12:21" s="292" customFormat="1" x14ac:dyDescent="0.2">
      <c r="L6421" s="279"/>
      <c r="M6421" s="279"/>
      <c r="N6421" s="279"/>
      <c r="O6421" s="279"/>
      <c r="P6421" s="838"/>
      <c r="Q6421" s="838"/>
      <c r="R6421" s="838"/>
      <c r="S6421" s="838"/>
      <c r="U6421" s="371"/>
    </row>
    <row r="6422" spans="12:21" s="292" customFormat="1" x14ac:dyDescent="0.2">
      <c r="L6422" s="279"/>
      <c r="M6422" s="279"/>
      <c r="N6422" s="279"/>
      <c r="O6422" s="279"/>
      <c r="P6422" s="838"/>
      <c r="Q6422" s="838"/>
      <c r="R6422" s="838"/>
      <c r="S6422" s="838"/>
      <c r="U6422" s="371"/>
    </row>
    <row r="6423" spans="12:21" s="292" customFormat="1" x14ac:dyDescent="0.2">
      <c r="L6423" s="279"/>
      <c r="M6423" s="279"/>
      <c r="N6423" s="279"/>
      <c r="O6423" s="279"/>
      <c r="P6423" s="838"/>
      <c r="Q6423" s="838"/>
      <c r="R6423" s="838"/>
      <c r="S6423" s="838"/>
      <c r="U6423" s="371"/>
    </row>
    <row r="6424" spans="12:21" s="292" customFormat="1" x14ac:dyDescent="0.2">
      <c r="L6424" s="279"/>
      <c r="M6424" s="279"/>
      <c r="N6424" s="279"/>
      <c r="O6424" s="279"/>
      <c r="P6424" s="838"/>
      <c r="Q6424" s="838"/>
      <c r="R6424" s="838"/>
      <c r="S6424" s="838"/>
      <c r="U6424" s="371"/>
    </row>
    <row r="6425" spans="12:21" s="292" customFormat="1" x14ac:dyDescent="0.2">
      <c r="L6425" s="279"/>
      <c r="M6425" s="279"/>
      <c r="N6425" s="279"/>
      <c r="O6425" s="279"/>
      <c r="P6425" s="838"/>
      <c r="Q6425" s="838"/>
      <c r="R6425" s="838"/>
      <c r="S6425" s="838"/>
      <c r="U6425" s="371"/>
    </row>
    <row r="6426" spans="12:21" s="292" customFormat="1" x14ac:dyDescent="0.2">
      <c r="L6426" s="279"/>
      <c r="M6426" s="279"/>
      <c r="N6426" s="279"/>
      <c r="O6426" s="279"/>
      <c r="P6426" s="838"/>
      <c r="Q6426" s="838"/>
      <c r="R6426" s="838"/>
      <c r="S6426" s="838"/>
      <c r="U6426" s="371"/>
    </row>
    <row r="6427" spans="12:21" s="292" customFormat="1" x14ac:dyDescent="0.2">
      <c r="L6427" s="279"/>
      <c r="M6427" s="279"/>
      <c r="N6427" s="279"/>
      <c r="O6427" s="279"/>
      <c r="P6427" s="838"/>
      <c r="Q6427" s="838"/>
      <c r="R6427" s="838"/>
      <c r="S6427" s="838"/>
      <c r="U6427" s="371"/>
    </row>
    <row r="6428" spans="12:21" s="292" customFormat="1" x14ac:dyDescent="0.2">
      <c r="L6428" s="279"/>
      <c r="M6428" s="279"/>
      <c r="N6428" s="279"/>
      <c r="O6428" s="279"/>
      <c r="P6428" s="838"/>
      <c r="Q6428" s="838"/>
      <c r="R6428" s="838"/>
      <c r="S6428" s="838"/>
      <c r="U6428" s="371"/>
    </row>
    <row r="6429" spans="12:21" s="292" customFormat="1" x14ac:dyDescent="0.2">
      <c r="L6429" s="279"/>
      <c r="M6429" s="279"/>
      <c r="N6429" s="279"/>
      <c r="O6429" s="279"/>
      <c r="P6429" s="838"/>
      <c r="Q6429" s="838"/>
      <c r="R6429" s="838"/>
      <c r="S6429" s="838"/>
      <c r="U6429" s="371"/>
    </row>
    <row r="6430" spans="12:21" s="292" customFormat="1" x14ac:dyDescent="0.2">
      <c r="L6430" s="279"/>
      <c r="M6430" s="279"/>
      <c r="N6430" s="279"/>
      <c r="O6430" s="279"/>
      <c r="P6430" s="838"/>
      <c r="Q6430" s="838"/>
      <c r="R6430" s="838"/>
      <c r="S6430" s="838"/>
      <c r="U6430" s="371"/>
    </row>
    <row r="6431" spans="12:21" s="292" customFormat="1" x14ac:dyDescent="0.2">
      <c r="L6431" s="279"/>
      <c r="M6431" s="279"/>
      <c r="N6431" s="279"/>
      <c r="O6431" s="279"/>
      <c r="P6431" s="838"/>
      <c r="Q6431" s="838"/>
      <c r="R6431" s="838"/>
      <c r="S6431" s="838"/>
      <c r="U6431" s="371"/>
    </row>
    <row r="6432" spans="12:21" s="292" customFormat="1" x14ac:dyDescent="0.2">
      <c r="L6432" s="279"/>
      <c r="M6432" s="279"/>
      <c r="N6432" s="279"/>
      <c r="O6432" s="279"/>
      <c r="P6432" s="838"/>
      <c r="Q6432" s="838"/>
      <c r="R6432" s="838"/>
      <c r="S6432" s="838"/>
      <c r="U6432" s="371"/>
    </row>
    <row r="6433" spans="12:21" s="292" customFormat="1" x14ac:dyDescent="0.2">
      <c r="L6433" s="279"/>
      <c r="M6433" s="279"/>
      <c r="N6433" s="279"/>
      <c r="O6433" s="279"/>
      <c r="P6433" s="838"/>
      <c r="Q6433" s="838"/>
      <c r="R6433" s="838"/>
      <c r="S6433" s="838"/>
      <c r="U6433" s="371"/>
    </row>
    <row r="6434" spans="12:21" s="292" customFormat="1" x14ac:dyDescent="0.2">
      <c r="L6434" s="279"/>
      <c r="M6434" s="279"/>
      <c r="N6434" s="279"/>
      <c r="O6434" s="279"/>
      <c r="P6434" s="838"/>
      <c r="Q6434" s="838"/>
      <c r="R6434" s="838"/>
      <c r="S6434" s="838"/>
      <c r="U6434" s="371"/>
    </row>
    <row r="6435" spans="12:21" s="292" customFormat="1" x14ac:dyDescent="0.2">
      <c r="L6435" s="279"/>
      <c r="M6435" s="279"/>
      <c r="N6435" s="279"/>
      <c r="O6435" s="279"/>
      <c r="P6435" s="838"/>
      <c r="Q6435" s="838"/>
      <c r="R6435" s="838"/>
      <c r="S6435" s="838"/>
      <c r="U6435" s="371"/>
    </row>
    <row r="6436" spans="12:21" s="292" customFormat="1" x14ac:dyDescent="0.2">
      <c r="L6436" s="279"/>
      <c r="M6436" s="279"/>
      <c r="N6436" s="279"/>
      <c r="O6436" s="279"/>
      <c r="P6436" s="838"/>
      <c r="Q6436" s="838"/>
      <c r="R6436" s="838"/>
      <c r="S6436" s="838"/>
      <c r="U6436" s="371"/>
    </row>
    <row r="6437" spans="12:21" s="292" customFormat="1" x14ac:dyDescent="0.2">
      <c r="L6437" s="279"/>
      <c r="M6437" s="279"/>
      <c r="N6437" s="279"/>
      <c r="O6437" s="279"/>
      <c r="P6437" s="838"/>
      <c r="Q6437" s="838"/>
      <c r="R6437" s="838"/>
      <c r="S6437" s="838"/>
      <c r="U6437" s="371"/>
    </row>
    <row r="6438" spans="12:21" s="292" customFormat="1" x14ac:dyDescent="0.2">
      <c r="L6438" s="279"/>
      <c r="M6438" s="279"/>
      <c r="N6438" s="279"/>
      <c r="O6438" s="279"/>
      <c r="P6438" s="838"/>
      <c r="Q6438" s="838"/>
      <c r="R6438" s="838"/>
      <c r="S6438" s="838"/>
      <c r="U6438" s="371"/>
    </row>
    <row r="6439" spans="12:21" s="292" customFormat="1" x14ac:dyDescent="0.2">
      <c r="L6439" s="279"/>
      <c r="M6439" s="279"/>
      <c r="N6439" s="279"/>
      <c r="O6439" s="279"/>
      <c r="P6439" s="838"/>
      <c r="Q6439" s="838"/>
      <c r="R6439" s="838"/>
      <c r="S6439" s="838"/>
      <c r="U6439" s="371"/>
    </row>
    <row r="6440" spans="12:21" s="292" customFormat="1" x14ac:dyDescent="0.2">
      <c r="L6440" s="279"/>
      <c r="M6440" s="279"/>
      <c r="N6440" s="279"/>
      <c r="O6440" s="279"/>
      <c r="P6440" s="838"/>
      <c r="Q6440" s="838"/>
      <c r="R6440" s="838"/>
      <c r="S6440" s="838"/>
      <c r="U6440" s="371"/>
    </row>
    <row r="6441" spans="12:21" s="292" customFormat="1" x14ac:dyDescent="0.2">
      <c r="L6441" s="279"/>
      <c r="M6441" s="279"/>
      <c r="N6441" s="279"/>
      <c r="O6441" s="279"/>
      <c r="P6441" s="838"/>
      <c r="Q6441" s="838"/>
      <c r="R6441" s="838"/>
      <c r="S6441" s="838"/>
      <c r="U6441" s="371"/>
    </row>
    <row r="6442" spans="12:21" s="292" customFormat="1" x14ac:dyDescent="0.2">
      <c r="L6442" s="279"/>
      <c r="M6442" s="279"/>
      <c r="N6442" s="279"/>
      <c r="O6442" s="279"/>
      <c r="P6442" s="838"/>
      <c r="Q6442" s="838"/>
      <c r="R6442" s="838"/>
      <c r="S6442" s="838"/>
      <c r="U6442" s="371"/>
    </row>
    <row r="6443" spans="12:21" s="292" customFormat="1" x14ac:dyDescent="0.2">
      <c r="L6443" s="279"/>
      <c r="M6443" s="279"/>
      <c r="N6443" s="279"/>
      <c r="O6443" s="279"/>
      <c r="P6443" s="838"/>
      <c r="Q6443" s="838"/>
      <c r="R6443" s="838"/>
      <c r="S6443" s="838"/>
      <c r="U6443" s="371"/>
    </row>
    <row r="6444" spans="12:21" s="292" customFormat="1" x14ac:dyDescent="0.2">
      <c r="L6444" s="279"/>
      <c r="M6444" s="279"/>
      <c r="N6444" s="279"/>
      <c r="O6444" s="279"/>
      <c r="P6444" s="838"/>
      <c r="Q6444" s="838"/>
      <c r="R6444" s="838"/>
      <c r="S6444" s="838"/>
      <c r="U6444" s="371"/>
    </row>
    <row r="6445" spans="12:21" s="292" customFormat="1" x14ac:dyDescent="0.2">
      <c r="L6445" s="279"/>
      <c r="M6445" s="279"/>
      <c r="N6445" s="279"/>
      <c r="O6445" s="279"/>
      <c r="P6445" s="838"/>
      <c r="Q6445" s="838"/>
      <c r="R6445" s="838"/>
      <c r="S6445" s="838"/>
      <c r="U6445" s="371"/>
    </row>
    <row r="6446" spans="12:21" s="292" customFormat="1" x14ac:dyDescent="0.2">
      <c r="L6446" s="279"/>
      <c r="M6446" s="279"/>
      <c r="N6446" s="279"/>
      <c r="O6446" s="279"/>
      <c r="P6446" s="838"/>
      <c r="Q6446" s="838"/>
      <c r="R6446" s="838"/>
      <c r="S6446" s="838"/>
      <c r="U6446" s="371"/>
    </row>
    <row r="6447" spans="12:21" s="292" customFormat="1" x14ac:dyDescent="0.2">
      <c r="L6447" s="279"/>
      <c r="M6447" s="279"/>
      <c r="N6447" s="279"/>
      <c r="O6447" s="279"/>
      <c r="P6447" s="838"/>
      <c r="Q6447" s="838"/>
      <c r="R6447" s="838"/>
      <c r="S6447" s="838"/>
      <c r="U6447" s="371"/>
    </row>
    <row r="6448" spans="12:21" s="292" customFormat="1" x14ac:dyDescent="0.2">
      <c r="L6448" s="279"/>
      <c r="M6448" s="279"/>
      <c r="N6448" s="279"/>
      <c r="O6448" s="279"/>
      <c r="P6448" s="838"/>
      <c r="Q6448" s="838"/>
      <c r="R6448" s="838"/>
      <c r="S6448" s="838"/>
      <c r="U6448" s="371"/>
    </row>
    <row r="6449" spans="12:21" s="292" customFormat="1" x14ac:dyDescent="0.2">
      <c r="L6449" s="279"/>
      <c r="M6449" s="279"/>
      <c r="N6449" s="279"/>
      <c r="O6449" s="279"/>
      <c r="P6449" s="838"/>
      <c r="Q6449" s="838"/>
      <c r="R6449" s="838"/>
      <c r="S6449" s="838"/>
      <c r="U6449" s="371"/>
    </row>
    <row r="6450" spans="12:21" s="292" customFormat="1" x14ac:dyDescent="0.2">
      <c r="L6450" s="279"/>
      <c r="M6450" s="279"/>
      <c r="N6450" s="279"/>
      <c r="O6450" s="279"/>
      <c r="P6450" s="838"/>
      <c r="Q6450" s="838"/>
      <c r="R6450" s="838"/>
      <c r="S6450" s="838"/>
      <c r="U6450" s="371"/>
    </row>
    <row r="6451" spans="12:21" s="292" customFormat="1" x14ac:dyDescent="0.2">
      <c r="L6451" s="279"/>
      <c r="M6451" s="279"/>
      <c r="N6451" s="279"/>
      <c r="O6451" s="279"/>
      <c r="P6451" s="838"/>
      <c r="Q6451" s="838"/>
      <c r="R6451" s="838"/>
      <c r="S6451" s="838"/>
      <c r="U6451" s="371"/>
    </row>
    <row r="6452" spans="12:21" s="292" customFormat="1" x14ac:dyDescent="0.2">
      <c r="L6452" s="279"/>
      <c r="M6452" s="279"/>
      <c r="N6452" s="279"/>
      <c r="O6452" s="279"/>
      <c r="P6452" s="838"/>
      <c r="Q6452" s="838"/>
      <c r="R6452" s="838"/>
      <c r="S6452" s="838"/>
      <c r="U6452" s="371"/>
    </row>
    <row r="6453" spans="12:21" s="292" customFormat="1" x14ac:dyDescent="0.2">
      <c r="L6453" s="279"/>
      <c r="M6453" s="279"/>
      <c r="N6453" s="279"/>
      <c r="O6453" s="279"/>
      <c r="P6453" s="838"/>
      <c r="Q6453" s="838"/>
      <c r="R6453" s="838"/>
      <c r="S6453" s="838"/>
      <c r="U6453" s="371"/>
    </row>
    <row r="6454" spans="12:21" s="292" customFormat="1" x14ac:dyDescent="0.2">
      <c r="L6454" s="279"/>
      <c r="M6454" s="279"/>
      <c r="N6454" s="279"/>
      <c r="O6454" s="279"/>
      <c r="P6454" s="838"/>
      <c r="Q6454" s="838"/>
      <c r="R6454" s="838"/>
      <c r="S6454" s="838"/>
      <c r="U6454" s="371"/>
    </row>
    <row r="6455" spans="12:21" s="292" customFormat="1" x14ac:dyDescent="0.2">
      <c r="L6455" s="279"/>
      <c r="M6455" s="279"/>
      <c r="N6455" s="279"/>
      <c r="O6455" s="279"/>
      <c r="P6455" s="838"/>
      <c r="Q6455" s="838"/>
      <c r="R6455" s="838"/>
      <c r="S6455" s="838"/>
      <c r="U6455" s="371"/>
    </row>
    <row r="6456" spans="12:21" s="292" customFormat="1" x14ac:dyDescent="0.2">
      <c r="L6456" s="279"/>
      <c r="M6456" s="279"/>
      <c r="N6456" s="279"/>
      <c r="O6456" s="279"/>
      <c r="P6456" s="838"/>
      <c r="Q6456" s="838"/>
      <c r="R6456" s="838"/>
      <c r="S6456" s="838"/>
      <c r="U6456" s="371"/>
    </row>
    <row r="6457" spans="12:21" s="292" customFormat="1" x14ac:dyDescent="0.2">
      <c r="L6457" s="279"/>
      <c r="M6457" s="279"/>
      <c r="N6457" s="279"/>
      <c r="O6457" s="279"/>
      <c r="P6457" s="838"/>
      <c r="Q6457" s="838"/>
      <c r="R6457" s="838"/>
      <c r="S6457" s="838"/>
      <c r="U6457" s="371"/>
    </row>
    <row r="6458" spans="12:21" s="292" customFormat="1" x14ac:dyDescent="0.2">
      <c r="L6458" s="279"/>
      <c r="M6458" s="279"/>
      <c r="N6458" s="279"/>
      <c r="O6458" s="279"/>
      <c r="P6458" s="838"/>
      <c r="Q6458" s="838"/>
      <c r="R6458" s="838"/>
      <c r="S6458" s="838"/>
      <c r="U6458" s="371"/>
    </row>
    <row r="6459" spans="12:21" s="292" customFormat="1" x14ac:dyDescent="0.2">
      <c r="L6459" s="279"/>
      <c r="M6459" s="279"/>
      <c r="N6459" s="279"/>
      <c r="O6459" s="279"/>
      <c r="P6459" s="838"/>
      <c r="Q6459" s="838"/>
      <c r="R6459" s="838"/>
      <c r="S6459" s="838"/>
      <c r="U6459" s="371"/>
    </row>
    <row r="6460" spans="12:21" s="292" customFormat="1" x14ac:dyDescent="0.2">
      <c r="L6460" s="279"/>
      <c r="M6460" s="279"/>
      <c r="N6460" s="279"/>
      <c r="O6460" s="279"/>
      <c r="P6460" s="838"/>
      <c r="Q6460" s="838"/>
      <c r="R6460" s="838"/>
      <c r="S6460" s="838"/>
      <c r="U6460" s="371"/>
    </row>
    <row r="6461" spans="12:21" s="292" customFormat="1" x14ac:dyDescent="0.2">
      <c r="L6461" s="279"/>
      <c r="M6461" s="279"/>
      <c r="N6461" s="279"/>
      <c r="O6461" s="279"/>
      <c r="P6461" s="838"/>
      <c r="Q6461" s="838"/>
      <c r="R6461" s="838"/>
      <c r="S6461" s="838"/>
      <c r="U6461" s="371"/>
    </row>
    <row r="6462" spans="12:21" s="292" customFormat="1" x14ac:dyDescent="0.2">
      <c r="L6462" s="279"/>
      <c r="M6462" s="279"/>
      <c r="N6462" s="279"/>
      <c r="O6462" s="279"/>
      <c r="P6462" s="838"/>
      <c r="Q6462" s="838"/>
      <c r="R6462" s="838"/>
      <c r="S6462" s="838"/>
      <c r="U6462" s="371"/>
    </row>
    <row r="6463" spans="12:21" s="292" customFormat="1" x14ac:dyDescent="0.2">
      <c r="L6463" s="279"/>
      <c r="M6463" s="279"/>
      <c r="N6463" s="279"/>
      <c r="O6463" s="279"/>
      <c r="P6463" s="838"/>
      <c r="Q6463" s="838"/>
      <c r="R6463" s="838"/>
      <c r="S6463" s="838"/>
      <c r="U6463" s="371"/>
    </row>
    <row r="6464" spans="12:21" s="292" customFormat="1" x14ac:dyDescent="0.2">
      <c r="L6464" s="279"/>
      <c r="M6464" s="279"/>
      <c r="N6464" s="279"/>
      <c r="O6464" s="279"/>
      <c r="P6464" s="838"/>
      <c r="Q6464" s="838"/>
      <c r="R6464" s="838"/>
      <c r="S6464" s="838"/>
      <c r="U6464" s="371"/>
    </row>
    <row r="6465" spans="12:21" s="292" customFormat="1" x14ac:dyDescent="0.2">
      <c r="L6465" s="279"/>
      <c r="M6465" s="279"/>
      <c r="N6465" s="279"/>
      <c r="O6465" s="279"/>
      <c r="P6465" s="838"/>
      <c r="Q6465" s="838"/>
      <c r="R6465" s="838"/>
      <c r="S6465" s="838"/>
      <c r="U6465" s="371"/>
    </row>
    <row r="6466" spans="12:21" s="292" customFormat="1" x14ac:dyDescent="0.2">
      <c r="L6466" s="279"/>
      <c r="M6466" s="279"/>
      <c r="N6466" s="279"/>
      <c r="O6466" s="279"/>
      <c r="P6466" s="838"/>
      <c r="Q6466" s="838"/>
      <c r="R6466" s="838"/>
      <c r="S6466" s="838"/>
      <c r="U6466" s="371"/>
    </row>
    <row r="6467" spans="12:21" s="292" customFormat="1" x14ac:dyDescent="0.2">
      <c r="L6467" s="279"/>
      <c r="M6467" s="279"/>
      <c r="N6467" s="279"/>
      <c r="O6467" s="279"/>
      <c r="P6467" s="838"/>
      <c r="Q6467" s="838"/>
      <c r="R6467" s="838"/>
      <c r="S6467" s="838"/>
      <c r="U6467" s="371"/>
    </row>
    <row r="6468" spans="12:21" s="292" customFormat="1" x14ac:dyDescent="0.2">
      <c r="L6468" s="279"/>
      <c r="M6468" s="279"/>
      <c r="N6468" s="279"/>
      <c r="O6468" s="279"/>
      <c r="P6468" s="838"/>
      <c r="Q6468" s="838"/>
      <c r="R6468" s="838"/>
      <c r="S6468" s="838"/>
      <c r="U6468" s="371"/>
    </row>
    <row r="6469" spans="12:21" s="292" customFormat="1" x14ac:dyDescent="0.2">
      <c r="L6469" s="279"/>
      <c r="M6469" s="279"/>
      <c r="N6469" s="279"/>
      <c r="O6469" s="279"/>
      <c r="P6469" s="838"/>
      <c r="Q6469" s="838"/>
      <c r="R6469" s="838"/>
      <c r="S6469" s="838"/>
      <c r="U6469" s="371"/>
    </row>
    <row r="6470" spans="12:21" s="292" customFormat="1" x14ac:dyDescent="0.2">
      <c r="L6470" s="279"/>
      <c r="M6470" s="279"/>
      <c r="N6470" s="279"/>
      <c r="O6470" s="279"/>
      <c r="P6470" s="838"/>
      <c r="Q6470" s="838"/>
      <c r="R6470" s="838"/>
      <c r="S6470" s="838"/>
      <c r="U6470" s="371"/>
    </row>
    <row r="6471" spans="12:21" s="292" customFormat="1" x14ac:dyDescent="0.2">
      <c r="L6471" s="279"/>
      <c r="M6471" s="279"/>
      <c r="N6471" s="279"/>
      <c r="O6471" s="279"/>
      <c r="P6471" s="838"/>
      <c r="Q6471" s="838"/>
      <c r="R6471" s="838"/>
      <c r="S6471" s="838"/>
      <c r="U6471" s="371"/>
    </row>
    <row r="6472" spans="12:21" s="292" customFormat="1" x14ac:dyDescent="0.2">
      <c r="L6472" s="279"/>
      <c r="M6472" s="279"/>
      <c r="N6472" s="279"/>
      <c r="O6472" s="279"/>
      <c r="P6472" s="838"/>
      <c r="Q6472" s="838"/>
      <c r="R6472" s="838"/>
      <c r="S6472" s="838"/>
      <c r="U6472" s="371"/>
    </row>
    <row r="6473" spans="12:21" s="292" customFormat="1" x14ac:dyDescent="0.2">
      <c r="L6473" s="279"/>
      <c r="M6473" s="279"/>
      <c r="N6473" s="279"/>
      <c r="O6473" s="279"/>
      <c r="P6473" s="838"/>
      <c r="Q6473" s="838"/>
      <c r="R6473" s="838"/>
      <c r="S6473" s="838"/>
      <c r="U6473" s="371"/>
    </row>
    <row r="6474" spans="12:21" s="292" customFormat="1" x14ac:dyDescent="0.2">
      <c r="L6474" s="279"/>
      <c r="M6474" s="279"/>
      <c r="N6474" s="279"/>
      <c r="O6474" s="279"/>
      <c r="P6474" s="838"/>
      <c r="Q6474" s="838"/>
      <c r="R6474" s="838"/>
      <c r="S6474" s="838"/>
      <c r="U6474" s="371"/>
    </row>
    <row r="6475" spans="12:21" s="292" customFormat="1" x14ac:dyDescent="0.2">
      <c r="L6475" s="279"/>
      <c r="M6475" s="279"/>
      <c r="N6475" s="279"/>
      <c r="O6475" s="279"/>
      <c r="P6475" s="838"/>
      <c r="Q6475" s="838"/>
      <c r="R6475" s="838"/>
      <c r="S6475" s="838"/>
      <c r="U6475" s="371"/>
    </row>
    <row r="6476" spans="12:21" s="292" customFormat="1" x14ac:dyDescent="0.2">
      <c r="L6476" s="279"/>
      <c r="M6476" s="279"/>
      <c r="N6476" s="279"/>
      <c r="O6476" s="279"/>
      <c r="P6476" s="838"/>
      <c r="Q6476" s="838"/>
      <c r="R6476" s="838"/>
      <c r="S6476" s="838"/>
      <c r="U6476" s="371"/>
    </row>
    <row r="6477" spans="12:21" s="292" customFormat="1" x14ac:dyDescent="0.2">
      <c r="L6477" s="279"/>
      <c r="M6477" s="279"/>
      <c r="N6477" s="279"/>
      <c r="O6477" s="279"/>
      <c r="P6477" s="838"/>
      <c r="Q6477" s="838"/>
      <c r="R6477" s="838"/>
      <c r="S6477" s="838"/>
      <c r="U6477" s="371"/>
    </row>
    <row r="6478" spans="12:21" s="292" customFormat="1" x14ac:dyDescent="0.2">
      <c r="L6478" s="279"/>
      <c r="M6478" s="279"/>
      <c r="N6478" s="279"/>
      <c r="O6478" s="279"/>
      <c r="P6478" s="838"/>
      <c r="Q6478" s="838"/>
      <c r="R6478" s="838"/>
      <c r="S6478" s="838"/>
      <c r="U6478" s="371"/>
    </row>
    <row r="6479" spans="12:21" s="292" customFormat="1" x14ac:dyDescent="0.2">
      <c r="L6479" s="279"/>
      <c r="M6479" s="279"/>
      <c r="N6479" s="279"/>
      <c r="O6479" s="279"/>
      <c r="P6479" s="838"/>
      <c r="Q6479" s="838"/>
      <c r="R6479" s="838"/>
      <c r="S6479" s="838"/>
      <c r="U6479" s="371"/>
    </row>
    <row r="6480" spans="12:21" s="292" customFormat="1" x14ac:dyDescent="0.2">
      <c r="L6480" s="279"/>
      <c r="M6480" s="279"/>
      <c r="N6480" s="279"/>
      <c r="O6480" s="279"/>
      <c r="P6480" s="838"/>
      <c r="Q6480" s="838"/>
      <c r="R6480" s="838"/>
      <c r="S6480" s="838"/>
      <c r="U6480" s="371"/>
    </row>
    <row r="6481" spans="12:21" s="292" customFormat="1" x14ac:dyDescent="0.2">
      <c r="L6481" s="279"/>
      <c r="M6481" s="279"/>
      <c r="N6481" s="279"/>
      <c r="O6481" s="279"/>
      <c r="P6481" s="838"/>
      <c r="Q6481" s="838"/>
      <c r="R6481" s="838"/>
      <c r="S6481" s="838"/>
      <c r="U6481" s="371"/>
    </row>
    <row r="6482" spans="12:21" s="292" customFormat="1" x14ac:dyDescent="0.2">
      <c r="L6482" s="279"/>
      <c r="M6482" s="279"/>
      <c r="N6482" s="279"/>
      <c r="O6482" s="279"/>
      <c r="P6482" s="838"/>
      <c r="Q6482" s="838"/>
      <c r="R6482" s="838"/>
      <c r="S6482" s="838"/>
      <c r="U6482" s="371"/>
    </row>
    <row r="6483" spans="12:21" s="292" customFormat="1" x14ac:dyDescent="0.2">
      <c r="L6483" s="279"/>
      <c r="M6483" s="279"/>
      <c r="N6483" s="279"/>
      <c r="O6483" s="279"/>
      <c r="P6483" s="838"/>
      <c r="Q6483" s="838"/>
      <c r="R6483" s="838"/>
      <c r="S6483" s="838"/>
      <c r="U6483" s="371"/>
    </row>
    <row r="6484" spans="12:21" s="292" customFormat="1" x14ac:dyDescent="0.2">
      <c r="L6484" s="279"/>
      <c r="M6484" s="279"/>
      <c r="N6484" s="279"/>
      <c r="O6484" s="279"/>
      <c r="P6484" s="838"/>
      <c r="Q6484" s="838"/>
      <c r="R6484" s="838"/>
      <c r="S6484" s="838"/>
      <c r="U6484" s="371"/>
    </row>
    <row r="6485" spans="12:21" s="292" customFormat="1" x14ac:dyDescent="0.2">
      <c r="L6485" s="279"/>
      <c r="M6485" s="279"/>
      <c r="N6485" s="279"/>
      <c r="O6485" s="279"/>
      <c r="P6485" s="838"/>
      <c r="Q6485" s="838"/>
      <c r="R6485" s="838"/>
      <c r="S6485" s="838"/>
      <c r="U6485" s="371"/>
    </row>
    <row r="6486" spans="12:21" s="292" customFormat="1" x14ac:dyDescent="0.2">
      <c r="L6486" s="279"/>
      <c r="M6486" s="279"/>
      <c r="N6486" s="279"/>
      <c r="O6486" s="279"/>
      <c r="P6486" s="838"/>
      <c r="Q6486" s="838"/>
      <c r="R6486" s="838"/>
      <c r="S6486" s="838"/>
      <c r="U6486" s="371"/>
    </row>
    <row r="6487" spans="12:21" s="292" customFormat="1" x14ac:dyDescent="0.2">
      <c r="L6487" s="279"/>
      <c r="M6487" s="279"/>
      <c r="N6487" s="279"/>
      <c r="O6487" s="279"/>
      <c r="P6487" s="838"/>
      <c r="Q6487" s="838"/>
      <c r="R6487" s="838"/>
      <c r="S6487" s="838"/>
      <c r="U6487" s="371"/>
    </row>
    <row r="6488" spans="12:21" s="292" customFormat="1" x14ac:dyDescent="0.2">
      <c r="L6488" s="279"/>
      <c r="M6488" s="279"/>
      <c r="N6488" s="279"/>
      <c r="O6488" s="279"/>
      <c r="P6488" s="838"/>
      <c r="Q6488" s="838"/>
      <c r="R6488" s="838"/>
      <c r="S6488" s="838"/>
      <c r="U6488" s="371"/>
    </row>
    <row r="6489" spans="12:21" s="292" customFormat="1" x14ac:dyDescent="0.2">
      <c r="L6489" s="279"/>
      <c r="M6489" s="279"/>
      <c r="N6489" s="279"/>
      <c r="O6489" s="279"/>
      <c r="P6489" s="838"/>
      <c r="Q6489" s="838"/>
      <c r="R6489" s="838"/>
      <c r="S6489" s="838"/>
      <c r="U6489" s="371"/>
    </row>
    <row r="6490" spans="12:21" s="292" customFormat="1" x14ac:dyDescent="0.2">
      <c r="L6490" s="279"/>
      <c r="M6490" s="279"/>
      <c r="N6490" s="279"/>
      <c r="O6490" s="279"/>
      <c r="P6490" s="838"/>
      <c r="Q6490" s="838"/>
      <c r="R6490" s="838"/>
      <c r="S6490" s="838"/>
      <c r="U6490" s="371"/>
    </row>
    <row r="6491" spans="12:21" s="292" customFormat="1" x14ac:dyDescent="0.2">
      <c r="L6491" s="279"/>
      <c r="M6491" s="279"/>
      <c r="N6491" s="279"/>
      <c r="O6491" s="279"/>
      <c r="P6491" s="838"/>
      <c r="Q6491" s="838"/>
      <c r="R6491" s="838"/>
      <c r="S6491" s="838"/>
      <c r="U6491" s="371"/>
    </row>
    <row r="6492" spans="12:21" s="292" customFormat="1" x14ac:dyDescent="0.2">
      <c r="L6492" s="279"/>
      <c r="M6492" s="279"/>
      <c r="N6492" s="279"/>
      <c r="O6492" s="279"/>
      <c r="P6492" s="838"/>
      <c r="Q6492" s="838"/>
      <c r="R6492" s="838"/>
      <c r="S6492" s="838"/>
      <c r="U6492" s="371"/>
    </row>
    <row r="6493" spans="12:21" s="292" customFormat="1" x14ac:dyDescent="0.2">
      <c r="L6493" s="279"/>
      <c r="M6493" s="279"/>
      <c r="N6493" s="279"/>
      <c r="O6493" s="279"/>
      <c r="P6493" s="838"/>
      <c r="Q6493" s="838"/>
      <c r="R6493" s="838"/>
      <c r="S6493" s="838"/>
      <c r="U6493" s="371"/>
    </row>
    <row r="6494" spans="12:21" s="292" customFormat="1" x14ac:dyDescent="0.2">
      <c r="L6494" s="279"/>
      <c r="M6494" s="279"/>
      <c r="N6494" s="279"/>
      <c r="O6494" s="279"/>
      <c r="P6494" s="838"/>
      <c r="Q6494" s="838"/>
      <c r="R6494" s="838"/>
      <c r="S6494" s="838"/>
      <c r="U6494" s="371"/>
    </row>
    <row r="6495" spans="12:21" s="292" customFormat="1" x14ac:dyDescent="0.2">
      <c r="L6495" s="279"/>
      <c r="M6495" s="279"/>
      <c r="N6495" s="279"/>
      <c r="O6495" s="279"/>
      <c r="P6495" s="838"/>
      <c r="Q6495" s="838"/>
      <c r="R6495" s="838"/>
      <c r="S6495" s="838"/>
      <c r="U6495" s="371"/>
    </row>
    <row r="6496" spans="12:21" s="292" customFormat="1" x14ac:dyDescent="0.2">
      <c r="L6496" s="279"/>
      <c r="M6496" s="279"/>
      <c r="N6496" s="279"/>
      <c r="O6496" s="279"/>
      <c r="P6496" s="838"/>
      <c r="Q6496" s="838"/>
      <c r="R6496" s="838"/>
      <c r="S6496" s="838"/>
      <c r="U6496" s="371"/>
    </row>
    <row r="6497" spans="12:21" s="292" customFormat="1" x14ac:dyDescent="0.2">
      <c r="L6497" s="279"/>
      <c r="M6497" s="279"/>
      <c r="N6497" s="279"/>
      <c r="O6497" s="279"/>
      <c r="P6497" s="838"/>
      <c r="Q6497" s="838"/>
      <c r="R6497" s="838"/>
      <c r="S6497" s="838"/>
      <c r="U6497" s="371"/>
    </row>
    <row r="6498" spans="12:21" s="292" customFormat="1" x14ac:dyDescent="0.2">
      <c r="L6498" s="279"/>
      <c r="M6498" s="279"/>
      <c r="N6498" s="279"/>
      <c r="O6498" s="279"/>
      <c r="P6498" s="838"/>
      <c r="Q6498" s="838"/>
      <c r="R6498" s="838"/>
      <c r="S6498" s="838"/>
      <c r="U6498" s="371"/>
    </row>
    <row r="6499" spans="12:21" s="292" customFormat="1" x14ac:dyDescent="0.2">
      <c r="L6499" s="279"/>
      <c r="M6499" s="279"/>
      <c r="N6499" s="279"/>
      <c r="O6499" s="279"/>
      <c r="P6499" s="838"/>
      <c r="Q6499" s="838"/>
      <c r="R6499" s="838"/>
      <c r="S6499" s="838"/>
      <c r="U6499" s="371"/>
    </row>
    <row r="6500" spans="12:21" s="292" customFormat="1" x14ac:dyDescent="0.2">
      <c r="L6500" s="279"/>
      <c r="M6500" s="279"/>
      <c r="N6500" s="279"/>
      <c r="O6500" s="279"/>
      <c r="P6500" s="838"/>
      <c r="Q6500" s="838"/>
      <c r="R6500" s="838"/>
      <c r="S6500" s="838"/>
      <c r="U6500" s="371"/>
    </row>
    <row r="6501" spans="12:21" s="292" customFormat="1" x14ac:dyDescent="0.2">
      <c r="L6501" s="279"/>
      <c r="M6501" s="279"/>
      <c r="N6501" s="279"/>
      <c r="O6501" s="279"/>
      <c r="P6501" s="838"/>
      <c r="Q6501" s="838"/>
      <c r="R6501" s="838"/>
      <c r="S6501" s="838"/>
      <c r="U6501" s="371"/>
    </row>
    <row r="6502" spans="12:21" s="292" customFormat="1" x14ac:dyDescent="0.2">
      <c r="L6502" s="279"/>
      <c r="M6502" s="279"/>
      <c r="N6502" s="279"/>
      <c r="O6502" s="279"/>
      <c r="P6502" s="838"/>
      <c r="Q6502" s="838"/>
      <c r="R6502" s="838"/>
      <c r="S6502" s="838"/>
      <c r="U6502" s="371"/>
    </row>
    <row r="6503" spans="12:21" s="292" customFormat="1" x14ac:dyDescent="0.2">
      <c r="L6503" s="279"/>
      <c r="M6503" s="279"/>
      <c r="N6503" s="279"/>
      <c r="O6503" s="279"/>
      <c r="P6503" s="838"/>
      <c r="Q6503" s="838"/>
      <c r="R6503" s="838"/>
      <c r="S6503" s="838"/>
      <c r="U6503" s="371"/>
    </row>
    <row r="6504" spans="12:21" s="292" customFormat="1" x14ac:dyDescent="0.2">
      <c r="L6504" s="279"/>
      <c r="M6504" s="279"/>
      <c r="N6504" s="279"/>
      <c r="O6504" s="279"/>
      <c r="P6504" s="838"/>
      <c r="Q6504" s="838"/>
      <c r="R6504" s="838"/>
      <c r="S6504" s="838"/>
      <c r="U6504" s="371"/>
    </row>
    <row r="6505" spans="12:21" s="292" customFormat="1" x14ac:dyDescent="0.2">
      <c r="L6505" s="279"/>
      <c r="M6505" s="279"/>
      <c r="N6505" s="279"/>
      <c r="O6505" s="279"/>
      <c r="P6505" s="838"/>
      <c r="Q6505" s="838"/>
      <c r="R6505" s="838"/>
      <c r="S6505" s="838"/>
      <c r="U6505" s="371"/>
    </row>
    <row r="6506" spans="12:21" s="292" customFormat="1" x14ac:dyDescent="0.2">
      <c r="L6506" s="279"/>
      <c r="M6506" s="279"/>
      <c r="N6506" s="279"/>
      <c r="O6506" s="279"/>
      <c r="P6506" s="838"/>
      <c r="Q6506" s="838"/>
      <c r="R6506" s="838"/>
      <c r="S6506" s="838"/>
      <c r="U6506" s="371"/>
    </row>
    <row r="6507" spans="12:21" s="292" customFormat="1" x14ac:dyDescent="0.2">
      <c r="L6507" s="279"/>
      <c r="M6507" s="279"/>
      <c r="N6507" s="279"/>
      <c r="O6507" s="279"/>
      <c r="P6507" s="838"/>
      <c r="Q6507" s="838"/>
      <c r="R6507" s="838"/>
      <c r="S6507" s="838"/>
      <c r="U6507" s="371"/>
    </row>
    <row r="6508" spans="12:21" s="292" customFormat="1" x14ac:dyDescent="0.2">
      <c r="L6508" s="279"/>
      <c r="M6508" s="279"/>
      <c r="N6508" s="279"/>
      <c r="O6508" s="279"/>
      <c r="P6508" s="838"/>
      <c r="Q6508" s="838"/>
      <c r="R6508" s="838"/>
      <c r="S6508" s="838"/>
      <c r="U6508" s="371"/>
    </row>
    <row r="6509" spans="12:21" s="292" customFormat="1" x14ac:dyDescent="0.2">
      <c r="L6509" s="279"/>
      <c r="M6509" s="279"/>
      <c r="N6509" s="279"/>
      <c r="O6509" s="279"/>
      <c r="P6509" s="838"/>
      <c r="Q6509" s="838"/>
      <c r="R6509" s="838"/>
      <c r="S6509" s="838"/>
      <c r="U6509" s="371"/>
    </row>
    <row r="6510" spans="12:21" s="292" customFormat="1" x14ac:dyDescent="0.2">
      <c r="L6510" s="279"/>
      <c r="M6510" s="279"/>
      <c r="N6510" s="279"/>
      <c r="O6510" s="279"/>
      <c r="P6510" s="838"/>
      <c r="Q6510" s="838"/>
      <c r="R6510" s="838"/>
      <c r="S6510" s="838"/>
      <c r="U6510" s="371"/>
    </row>
    <row r="6511" spans="12:21" s="292" customFormat="1" x14ac:dyDescent="0.2">
      <c r="L6511" s="279"/>
      <c r="M6511" s="279"/>
      <c r="N6511" s="279"/>
      <c r="O6511" s="279"/>
      <c r="P6511" s="838"/>
      <c r="Q6511" s="838"/>
      <c r="R6511" s="838"/>
      <c r="S6511" s="838"/>
      <c r="U6511" s="371"/>
    </row>
    <row r="6512" spans="12:21" s="292" customFormat="1" x14ac:dyDescent="0.2">
      <c r="L6512" s="279"/>
      <c r="M6512" s="279"/>
      <c r="N6512" s="279"/>
      <c r="O6512" s="279"/>
      <c r="P6512" s="838"/>
      <c r="Q6512" s="838"/>
      <c r="R6512" s="838"/>
      <c r="S6512" s="838"/>
      <c r="U6512" s="371"/>
    </row>
    <row r="6513" spans="12:21" s="292" customFormat="1" x14ac:dyDescent="0.2">
      <c r="L6513" s="279"/>
      <c r="M6513" s="279"/>
      <c r="N6513" s="279"/>
      <c r="O6513" s="279"/>
      <c r="P6513" s="838"/>
      <c r="Q6513" s="838"/>
      <c r="R6513" s="838"/>
      <c r="S6513" s="838"/>
      <c r="U6513" s="371"/>
    </row>
    <row r="6514" spans="12:21" s="292" customFormat="1" x14ac:dyDescent="0.2">
      <c r="L6514" s="279"/>
      <c r="M6514" s="279"/>
      <c r="N6514" s="279"/>
      <c r="O6514" s="279"/>
      <c r="P6514" s="838"/>
      <c r="Q6514" s="838"/>
      <c r="R6514" s="838"/>
      <c r="S6514" s="838"/>
      <c r="U6514" s="371"/>
    </row>
    <row r="6515" spans="12:21" s="292" customFormat="1" x14ac:dyDescent="0.2">
      <c r="L6515" s="279"/>
      <c r="M6515" s="279"/>
      <c r="N6515" s="279"/>
      <c r="O6515" s="279"/>
      <c r="P6515" s="838"/>
      <c r="Q6515" s="838"/>
      <c r="R6515" s="838"/>
      <c r="S6515" s="838"/>
      <c r="U6515" s="371"/>
    </row>
    <row r="6516" spans="12:21" s="292" customFormat="1" x14ac:dyDescent="0.2">
      <c r="L6516" s="279"/>
      <c r="M6516" s="279"/>
      <c r="N6516" s="279"/>
      <c r="O6516" s="279"/>
      <c r="P6516" s="838"/>
      <c r="Q6516" s="838"/>
      <c r="R6516" s="838"/>
      <c r="S6516" s="838"/>
      <c r="U6516" s="371"/>
    </row>
    <row r="6517" spans="12:21" s="292" customFormat="1" x14ac:dyDescent="0.2">
      <c r="L6517" s="279"/>
      <c r="M6517" s="279"/>
      <c r="N6517" s="279"/>
      <c r="O6517" s="279"/>
      <c r="P6517" s="838"/>
      <c r="Q6517" s="838"/>
      <c r="R6517" s="838"/>
      <c r="S6517" s="838"/>
      <c r="U6517" s="371"/>
    </row>
    <row r="6518" spans="12:21" s="292" customFormat="1" x14ac:dyDescent="0.2">
      <c r="L6518" s="279"/>
      <c r="M6518" s="279"/>
      <c r="N6518" s="279"/>
      <c r="O6518" s="279"/>
      <c r="P6518" s="838"/>
      <c r="Q6518" s="838"/>
      <c r="R6518" s="838"/>
      <c r="S6518" s="838"/>
      <c r="U6518" s="371"/>
    </row>
    <row r="6519" spans="12:21" s="292" customFormat="1" x14ac:dyDescent="0.2">
      <c r="L6519" s="279"/>
      <c r="M6519" s="279"/>
      <c r="N6519" s="279"/>
      <c r="O6519" s="279"/>
      <c r="P6519" s="838"/>
      <c r="Q6519" s="838"/>
      <c r="R6519" s="838"/>
      <c r="S6519" s="838"/>
      <c r="U6519" s="371"/>
    </row>
    <row r="6520" spans="12:21" s="292" customFormat="1" x14ac:dyDescent="0.2">
      <c r="L6520" s="279"/>
      <c r="M6520" s="279"/>
      <c r="N6520" s="279"/>
      <c r="O6520" s="279"/>
      <c r="P6520" s="838"/>
      <c r="Q6520" s="838"/>
      <c r="R6520" s="838"/>
      <c r="S6520" s="838"/>
      <c r="U6520" s="371"/>
    </row>
    <row r="6521" spans="12:21" s="292" customFormat="1" x14ac:dyDescent="0.2">
      <c r="L6521" s="279"/>
      <c r="M6521" s="279"/>
      <c r="N6521" s="279"/>
      <c r="O6521" s="279"/>
      <c r="P6521" s="838"/>
      <c r="Q6521" s="838"/>
      <c r="R6521" s="838"/>
      <c r="S6521" s="838"/>
      <c r="U6521" s="371"/>
    </row>
    <row r="6522" spans="12:21" s="292" customFormat="1" x14ac:dyDescent="0.2">
      <c r="L6522" s="279"/>
      <c r="M6522" s="279"/>
      <c r="N6522" s="279"/>
      <c r="O6522" s="279"/>
      <c r="P6522" s="838"/>
      <c r="Q6522" s="838"/>
      <c r="R6522" s="838"/>
      <c r="S6522" s="838"/>
      <c r="U6522" s="371"/>
    </row>
    <row r="6523" spans="12:21" s="292" customFormat="1" x14ac:dyDescent="0.2">
      <c r="L6523" s="279"/>
      <c r="M6523" s="279"/>
      <c r="N6523" s="279"/>
      <c r="O6523" s="279"/>
      <c r="P6523" s="838"/>
      <c r="Q6523" s="838"/>
      <c r="R6523" s="838"/>
      <c r="S6523" s="838"/>
      <c r="U6523" s="371"/>
    </row>
    <row r="6524" spans="12:21" s="292" customFormat="1" x14ac:dyDescent="0.2">
      <c r="L6524" s="279"/>
      <c r="M6524" s="279"/>
      <c r="N6524" s="279"/>
      <c r="O6524" s="279"/>
      <c r="P6524" s="838"/>
      <c r="Q6524" s="838"/>
      <c r="R6524" s="838"/>
      <c r="S6524" s="838"/>
      <c r="U6524" s="371"/>
    </row>
    <row r="6525" spans="12:21" s="292" customFormat="1" x14ac:dyDescent="0.2">
      <c r="L6525" s="279"/>
      <c r="M6525" s="279"/>
      <c r="N6525" s="279"/>
      <c r="O6525" s="279"/>
      <c r="P6525" s="838"/>
      <c r="Q6525" s="838"/>
      <c r="R6525" s="838"/>
      <c r="S6525" s="838"/>
      <c r="U6525" s="371"/>
    </row>
    <row r="6526" spans="12:21" s="292" customFormat="1" x14ac:dyDescent="0.2">
      <c r="L6526" s="279"/>
      <c r="M6526" s="279"/>
      <c r="N6526" s="279"/>
      <c r="O6526" s="279"/>
      <c r="P6526" s="838"/>
      <c r="Q6526" s="838"/>
      <c r="R6526" s="838"/>
      <c r="S6526" s="838"/>
      <c r="U6526" s="371"/>
    </row>
    <row r="6527" spans="12:21" s="292" customFormat="1" x14ac:dyDescent="0.2">
      <c r="L6527" s="279"/>
      <c r="M6527" s="279"/>
      <c r="N6527" s="279"/>
      <c r="O6527" s="279"/>
      <c r="P6527" s="838"/>
      <c r="Q6527" s="838"/>
      <c r="R6527" s="838"/>
      <c r="S6527" s="838"/>
      <c r="U6527" s="371"/>
    </row>
    <row r="6528" spans="12:21" s="292" customFormat="1" x14ac:dyDescent="0.2">
      <c r="L6528" s="279"/>
      <c r="M6528" s="279"/>
      <c r="N6528" s="279"/>
      <c r="O6528" s="279"/>
      <c r="P6528" s="838"/>
      <c r="Q6528" s="838"/>
      <c r="R6528" s="838"/>
      <c r="S6528" s="838"/>
      <c r="U6528" s="371"/>
    </row>
    <row r="6529" spans="12:21" s="292" customFormat="1" x14ac:dyDescent="0.2">
      <c r="L6529" s="279"/>
      <c r="M6529" s="279"/>
      <c r="N6529" s="279"/>
      <c r="O6529" s="279"/>
      <c r="P6529" s="838"/>
      <c r="Q6529" s="838"/>
      <c r="R6529" s="838"/>
      <c r="S6529" s="838"/>
      <c r="U6529" s="371"/>
    </row>
    <row r="6530" spans="12:21" s="292" customFormat="1" x14ac:dyDescent="0.2">
      <c r="L6530" s="279"/>
      <c r="M6530" s="279"/>
      <c r="N6530" s="279"/>
      <c r="O6530" s="279"/>
      <c r="P6530" s="838"/>
      <c r="Q6530" s="838"/>
      <c r="R6530" s="838"/>
      <c r="S6530" s="838"/>
      <c r="U6530" s="371"/>
    </row>
    <row r="6531" spans="12:21" s="292" customFormat="1" x14ac:dyDescent="0.2">
      <c r="L6531" s="279"/>
      <c r="M6531" s="279"/>
      <c r="N6531" s="279"/>
      <c r="O6531" s="279"/>
      <c r="P6531" s="838"/>
      <c r="Q6531" s="838"/>
      <c r="R6531" s="838"/>
      <c r="S6531" s="838"/>
      <c r="U6531" s="371"/>
    </row>
    <row r="6532" spans="12:21" s="292" customFormat="1" x14ac:dyDescent="0.2">
      <c r="L6532" s="279"/>
      <c r="M6532" s="279"/>
      <c r="N6532" s="279"/>
      <c r="O6532" s="279"/>
      <c r="P6532" s="838"/>
      <c r="Q6532" s="838"/>
      <c r="R6532" s="838"/>
      <c r="S6532" s="838"/>
      <c r="U6532" s="371"/>
    </row>
    <row r="6533" spans="12:21" s="292" customFormat="1" x14ac:dyDescent="0.2">
      <c r="L6533" s="279"/>
      <c r="M6533" s="279"/>
      <c r="N6533" s="279"/>
      <c r="O6533" s="279"/>
      <c r="P6533" s="838"/>
      <c r="Q6533" s="838"/>
      <c r="R6533" s="838"/>
      <c r="S6533" s="838"/>
      <c r="U6533" s="371"/>
    </row>
    <row r="6534" spans="12:21" s="292" customFormat="1" x14ac:dyDescent="0.2">
      <c r="L6534" s="279"/>
      <c r="M6534" s="279"/>
      <c r="N6534" s="279"/>
      <c r="O6534" s="279"/>
      <c r="P6534" s="838"/>
      <c r="Q6534" s="838"/>
      <c r="R6534" s="838"/>
      <c r="S6534" s="838"/>
      <c r="U6534" s="371"/>
    </row>
    <row r="6535" spans="12:21" s="292" customFormat="1" x14ac:dyDescent="0.2">
      <c r="L6535" s="279"/>
      <c r="M6535" s="279"/>
      <c r="N6535" s="279"/>
      <c r="O6535" s="279"/>
      <c r="P6535" s="838"/>
      <c r="Q6535" s="838"/>
      <c r="R6535" s="838"/>
      <c r="S6535" s="838"/>
      <c r="U6535" s="371"/>
    </row>
    <row r="6536" spans="12:21" s="292" customFormat="1" x14ac:dyDescent="0.2">
      <c r="L6536" s="279"/>
      <c r="M6536" s="279"/>
      <c r="N6536" s="279"/>
      <c r="O6536" s="279"/>
      <c r="P6536" s="838"/>
      <c r="Q6536" s="838"/>
      <c r="R6536" s="838"/>
      <c r="S6536" s="838"/>
      <c r="U6536" s="371"/>
    </row>
    <row r="6537" spans="12:21" s="292" customFormat="1" x14ac:dyDescent="0.2">
      <c r="L6537" s="279"/>
      <c r="M6537" s="279"/>
      <c r="N6537" s="279"/>
      <c r="O6537" s="279"/>
      <c r="P6537" s="838"/>
      <c r="Q6537" s="838"/>
      <c r="R6537" s="838"/>
      <c r="S6537" s="838"/>
      <c r="U6537" s="371"/>
    </row>
    <row r="6538" spans="12:21" s="292" customFormat="1" x14ac:dyDescent="0.2">
      <c r="L6538" s="279"/>
      <c r="M6538" s="279"/>
      <c r="N6538" s="279"/>
      <c r="O6538" s="279"/>
      <c r="P6538" s="838"/>
      <c r="Q6538" s="838"/>
      <c r="R6538" s="838"/>
      <c r="S6538" s="838"/>
      <c r="U6538" s="371"/>
    </row>
    <row r="6539" spans="12:21" s="292" customFormat="1" x14ac:dyDescent="0.2">
      <c r="L6539" s="279"/>
      <c r="M6539" s="279"/>
      <c r="N6539" s="279"/>
      <c r="O6539" s="279"/>
      <c r="P6539" s="838"/>
      <c r="Q6539" s="838"/>
      <c r="R6539" s="838"/>
      <c r="S6539" s="838"/>
      <c r="U6539" s="371"/>
    </row>
    <row r="6540" spans="12:21" s="292" customFormat="1" x14ac:dyDescent="0.2">
      <c r="L6540" s="279"/>
      <c r="M6540" s="279"/>
      <c r="N6540" s="279"/>
      <c r="O6540" s="279"/>
      <c r="P6540" s="838"/>
      <c r="Q6540" s="838"/>
      <c r="R6540" s="838"/>
      <c r="S6540" s="838"/>
      <c r="U6540" s="371"/>
    </row>
    <row r="6541" spans="12:21" s="292" customFormat="1" x14ac:dyDescent="0.2">
      <c r="L6541" s="279"/>
      <c r="M6541" s="279"/>
      <c r="N6541" s="279"/>
      <c r="O6541" s="279"/>
      <c r="P6541" s="838"/>
      <c r="Q6541" s="838"/>
      <c r="R6541" s="838"/>
      <c r="S6541" s="838"/>
      <c r="U6541" s="371"/>
    </row>
    <row r="6542" spans="12:21" s="292" customFormat="1" x14ac:dyDescent="0.2">
      <c r="L6542" s="279"/>
      <c r="M6542" s="279"/>
      <c r="N6542" s="279"/>
      <c r="O6542" s="279"/>
      <c r="P6542" s="838"/>
      <c r="Q6542" s="838"/>
      <c r="R6542" s="838"/>
      <c r="S6542" s="838"/>
      <c r="U6542" s="371"/>
    </row>
    <row r="6543" spans="12:21" s="292" customFormat="1" x14ac:dyDescent="0.2">
      <c r="L6543" s="279"/>
      <c r="M6543" s="279"/>
      <c r="N6543" s="279"/>
      <c r="O6543" s="279"/>
      <c r="P6543" s="838"/>
      <c r="Q6543" s="838"/>
      <c r="R6543" s="838"/>
      <c r="S6543" s="838"/>
      <c r="U6543" s="371"/>
    </row>
    <row r="6544" spans="12:21" s="292" customFormat="1" x14ac:dyDescent="0.2">
      <c r="L6544" s="279"/>
      <c r="M6544" s="279"/>
      <c r="N6544" s="279"/>
      <c r="O6544" s="279"/>
      <c r="P6544" s="838"/>
      <c r="Q6544" s="838"/>
      <c r="R6544" s="838"/>
      <c r="S6544" s="838"/>
      <c r="U6544" s="371"/>
    </row>
    <row r="6545" spans="12:21" s="292" customFormat="1" x14ac:dyDescent="0.2">
      <c r="L6545" s="279"/>
      <c r="M6545" s="279"/>
      <c r="N6545" s="279"/>
      <c r="O6545" s="279"/>
      <c r="P6545" s="838"/>
      <c r="Q6545" s="838"/>
      <c r="R6545" s="838"/>
      <c r="S6545" s="838"/>
      <c r="U6545" s="371"/>
    </row>
    <row r="6546" spans="12:21" s="292" customFormat="1" x14ac:dyDescent="0.2">
      <c r="L6546" s="279"/>
      <c r="M6546" s="279"/>
      <c r="N6546" s="279"/>
      <c r="O6546" s="279"/>
      <c r="P6546" s="838"/>
      <c r="Q6546" s="838"/>
      <c r="R6546" s="838"/>
      <c r="S6546" s="838"/>
      <c r="U6546" s="371"/>
    </row>
    <row r="6547" spans="12:21" s="292" customFormat="1" x14ac:dyDescent="0.2">
      <c r="L6547" s="279"/>
      <c r="M6547" s="279"/>
      <c r="N6547" s="279"/>
      <c r="O6547" s="279"/>
      <c r="P6547" s="838"/>
      <c r="Q6547" s="838"/>
      <c r="R6547" s="838"/>
      <c r="S6547" s="838"/>
      <c r="U6547" s="371"/>
    </row>
    <row r="6548" spans="12:21" s="292" customFormat="1" x14ac:dyDescent="0.2">
      <c r="L6548" s="279"/>
      <c r="M6548" s="279"/>
      <c r="N6548" s="279"/>
      <c r="O6548" s="279"/>
      <c r="P6548" s="838"/>
      <c r="Q6548" s="838"/>
      <c r="R6548" s="838"/>
      <c r="S6548" s="838"/>
      <c r="U6548" s="371"/>
    </row>
    <row r="6549" spans="12:21" s="292" customFormat="1" x14ac:dyDescent="0.2">
      <c r="L6549" s="279"/>
      <c r="M6549" s="279"/>
      <c r="N6549" s="279"/>
      <c r="O6549" s="279"/>
      <c r="P6549" s="838"/>
      <c r="Q6549" s="838"/>
      <c r="R6549" s="838"/>
      <c r="S6549" s="838"/>
      <c r="U6549" s="371"/>
    </row>
    <row r="6550" spans="12:21" s="292" customFormat="1" x14ac:dyDescent="0.2">
      <c r="L6550" s="279"/>
      <c r="M6550" s="279"/>
      <c r="N6550" s="279"/>
      <c r="O6550" s="279"/>
      <c r="P6550" s="838"/>
      <c r="Q6550" s="838"/>
      <c r="R6550" s="838"/>
      <c r="S6550" s="838"/>
      <c r="U6550" s="371"/>
    </row>
    <row r="6551" spans="12:21" s="292" customFormat="1" x14ac:dyDescent="0.2">
      <c r="L6551" s="279"/>
      <c r="M6551" s="279"/>
      <c r="N6551" s="279"/>
      <c r="O6551" s="279"/>
      <c r="P6551" s="838"/>
      <c r="Q6551" s="838"/>
      <c r="R6551" s="838"/>
      <c r="S6551" s="838"/>
      <c r="U6551" s="371"/>
    </row>
    <row r="6552" spans="12:21" s="292" customFormat="1" x14ac:dyDescent="0.2">
      <c r="L6552" s="279"/>
      <c r="M6552" s="279"/>
      <c r="N6552" s="279"/>
      <c r="O6552" s="279"/>
      <c r="P6552" s="838"/>
      <c r="Q6552" s="838"/>
      <c r="R6552" s="838"/>
      <c r="S6552" s="838"/>
      <c r="U6552" s="371"/>
    </row>
    <row r="6553" spans="12:21" s="292" customFormat="1" x14ac:dyDescent="0.2">
      <c r="L6553" s="279"/>
      <c r="M6553" s="279"/>
      <c r="N6553" s="279"/>
      <c r="O6553" s="279"/>
      <c r="P6553" s="838"/>
      <c r="Q6553" s="838"/>
      <c r="R6553" s="838"/>
      <c r="S6553" s="838"/>
      <c r="U6553" s="371"/>
    </row>
    <row r="6554" spans="12:21" s="292" customFormat="1" x14ac:dyDescent="0.2">
      <c r="L6554" s="279"/>
      <c r="M6554" s="279"/>
      <c r="N6554" s="279"/>
      <c r="O6554" s="279"/>
      <c r="P6554" s="838"/>
      <c r="Q6554" s="838"/>
      <c r="R6554" s="838"/>
      <c r="S6554" s="838"/>
      <c r="U6554" s="371"/>
    </row>
    <row r="6555" spans="12:21" s="292" customFormat="1" x14ac:dyDescent="0.2">
      <c r="L6555" s="279"/>
      <c r="M6555" s="279"/>
      <c r="N6555" s="279"/>
      <c r="O6555" s="279"/>
      <c r="P6555" s="838"/>
      <c r="Q6555" s="838"/>
      <c r="R6555" s="838"/>
      <c r="S6555" s="838"/>
      <c r="U6555" s="371"/>
    </row>
    <row r="6556" spans="12:21" s="292" customFormat="1" x14ac:dyDescent="0.2">
      <c r="L6556" s="279"/>
      <c r="M6556" s="279"/>
      <c r="N6556" s="279"/>
      <c r="O6556" s="279"/>
      <c r="P6556" s="838"/>
      <c r="Q6556" s="838"/>
      <c r="R6556" s="838"/>
      <c r="S6556" s="838"/>
      <c r="U6556" s="371"/>
    </row>
    <row r="6557" spans="12:21" s="292" customFormat="1" x14ac:dyDescent="0.2">
      <c r="L6557" s="279"/>
      <c r="M6557" s="279"/>
      <c r="N6557" s="279"/>
      <c r="O6557" s="279"/>
      <c r="P6557" s="838"/>
      <c r="Q6557" s="838"/>
      <c r="R6557" s="838"/>
      <c r="S6557" s="838"/>
      <c r="U6557" s="371"/>
    </row>
    <row r="6558" spans="12:21" s="292" customFormat="1" x14ac:dyDescent="0.2">
      <c r="L6558" s="279"/>
      <c r="M6558" s="279"/>
      <c r="N6558" s="279"/>
      <c r="O6558" s="279"/>
      <c r="P6558" s="838"/>
      <c r="Q6558" s="838"/>
      <c r="R6558" s="838"/>
      <c r="S6558" s="838"/>
      <c r="U6558" s="371"/>
    </row>
    <row r="6559" spans="12:21" s="292" customFormat="1" x14ac:dyDescent="0.2">
      <c r="L6559" s="279"/>
      <c r="M6559" s="279"/>
      <c r="N6559" s="279"/>
      <c r="O6559" s="279"/>
      <c r="P6559" s="838"/>
      <c r="Q6559" s="838"/>
      <c r="R6559" s="838"/>
      <c r="S6559" s="838"/>
      <c r="U6559" s="371"/>
    </row>
    <row r="6560" spans="12:21" s="292" customFormat="1" x14ac:dyDescent="0.2">
      <c r="L6560" s="279"/>
      <c r="M6560" s="279"/>
      <c r="N6560" s="279"/>
      <c r="O6560" s="279"/>
      <c r="P6560" s="838"/>
      <c r="Q6560" s="838"/>
      <c r="R6560" s="838"/>
      <c r="S6560" s="838"/>
      <c r="U6560" s="371"/>
    </row>
    <row r="6561" spans="12:21" s="292" customFormat="1" x14ac:dyDescent="0.2">
      <c r="L6561" s="279"/>
      <c r="M6561" s="279"/>
      <c r="N6561" s="279"/>
      <c r="O6561" s="279"/>
      <c r="P6561" s="838"/>
      <c r="Q6561" s="838"/>
      <c r="R6561" s="838"/>
      <c r="S6561" s="838"/>
      <c r="U6561" s="371"/>
    </row>
    <row r="6562" spans="12:21" s="292" customFormat="1" x14ac:dyDescent="0.2">
      <c r="L6562" s="279"/>
      <c r="M6562" s="279"/>
      <c r="N6562" s="279"/>
      <c r="O6562" s="279"/>
      <c r="P6562" s="838"/>
      <c r="Q6562" s="838"/>
      <c r="R6562" s="838"/>
      <c r="S6562" s="838"/>
      <c r="U6562" s="371"/>
    </row>
    <row r="6563" spans="12:21" s="292" customFormat="1" x14ac:dyDescent="0.2">
      <c r="L6563" s="279"/>
      <c r="M6563" s="279"/>
      <c r="N6563" s="279"/>
      <c r="O6563" s="279"/>
      <c r="P6563" s="838"/>
      <c r="Q6563" s="838"/>
      <c r="R6563" s="838"/>
      <c r="S6563" s="838"/>
      <c r="U6563" s="371"/>
    </row>
    <row r="6564" spans="12:21" s="292" customFormat="1" x14ac:dyDescent="0.2">
      <c r="L6564" s="279"/>
      <c r="M6564" s="279"/>
      <c r="N6564" s="279"/>
      <c r="O6564" s="279"/>
      <c r="P6564" s="838"/>
      <c r="Q6564" s="838"/>
      <c r="R6564" s="838"/>
      <c r="S6564" s="838"/>
      <c r="U6564" s="371"/>
    </row>
    <row r="6565" spans="12:21" s="292" customFormat="1" x14ac:dyDescent="0.2">
      <c r="L6565" s="279"/>
      <c r="M6565" s="279"/>
      <c r="N6565" s="279"/>
      <c r="O6565" s="279"/>
      <c r="P6565" s="838"/>
      <c r="Q6565" s="838"/>
      <c r="R6565" s="838"/>
      <c r="S6565" s="838"/>
      <c r="U6565" s="371"/>
    </row>
    <row r="6566" spans="12:21" s="292" customFormat="1" x14ac:dyDescent="0.2">
      <c r="L6566" s="279"/>
      <c r="M6566" s="279"/>
      <c r="N6566" s="279"/>
      <c r="O6566" s="279"/>
      <c r="P6566" s="838"/>
      <c r="Q6566" s="838"/>
      <c r="R6566" s="838"/>
      <c r="S6566" s="838"/>
      <c r="U6566" s="371"/>
    </row>
    <row r="6567" spans="12:21" s="292" customFormat="1" x14ac:dyDescent="0.2">
      <c r="L6567" s="279"/>
      <c r="M6567" s="279"/>
      <c r="N6567" s="279"/>
      <c r="O6567" s="279"/>
      <c r="P6567" s="838"/>
      <c r="Q6567" s="838"/>
      <c r="R6567" s="838"/>
      <c r="S6567" s="838"/>
      <c r="U6567" s="371"/>
    </row>
    <row r="6568" spans="12:21" s="292" customFormat="1" x14ac:dyDescent="0.2">
      <c r="L6568" s="279"/>
      <c r="M6568" s="279"/>
      <c r="N6568" s="279"/>
      <c r="O6568" s="279"/>
      <c r="P6568" s="838"/>
      <c r="Q6568" s="838"/>
      <c r="R6568" s="838"/>
      <c r="S6568" s="838"/>
      <c r="U6568" s="371"/>
    </row>
    <row r="6569" spans="12:21" s="292" customFormat="1" x14ac:dyDescent="0.2">
      <c r="L6569" s="279"/>
      <c r="M6569" s="279"/>
      <c r="N6569" s="279"/>
      <c r="O6569" s="279"/>
      <c r="P6569" s="838"/>
      <c r="Q6569" s="838"/>
      <c r="R6569" s="838"/>
      <c r="S6569" s="838"/>
      <c r="U6569" s="371"/>
    </row>
    <row r="6570" spans="12:21" s="292" customFormat="1" x14ac:dyDescent="0.2">
      <c r="L6570" s="279"/>
      <c r="M6570" s="279"/>
      <c r="N6570" s="279"/>
      <c r="O6570" s="279"/>
      <c r="P6570" s="838"/>
      <c r="Q6570" s="838"/>
      <c r="R6570" s="838"/>
      <c r="S6570" s="838"/>
      <c r="U6570" s="371"/>
    </row>
    <row r="6571" spans="12:21" s="292" customFormat="1" x14ac:dyDescent="0.2">
      <c r="L6571" s="279"/>
      <c r="M6571" s="279"/>
      <c r="N6571" s="279"/>
      <c r="O6571" s="279"/>
      <c r="P6571" s="838"/>
      <c r="Q6571" s="838"/>
      <c r="R6571" s="838"/>
      <c r="S6571" s="838"/>
      <c r="U6571" s="371"/>
    </row>
    <row r="6572" spans="12:21" s="292" customFormat="1" x14ac:dyDescent="0.2">
      <c r="L6572" s="279"/>
      <c r="M6572" s="279"/>
      <c r="N6572" s="279"/>
      <c r="O6572" s="279"/>
      <c r="P6572" s="838"/>
      <c r="Q6572" s="838"/>
      <c r="R6572" s="838"/>
      <c r="S6572" s="838"/>
      <c r="U6572" s="371"/>
    </row>
    <row r="6573" spans="12:21" s="292" customFormat="1" x14ac:dyDescent="0.2">
      <c r="L6573" s="279"/>
      <c r="M6573" s="279"/>
      <c r="N6573" s="279"/>
      <c r="O6573" s="279"/>
      <c r="P6573" s="838"/>
      <c r="Q6573" s="838"/>
      <c r="R6573" s="838"/>
      <c r="S6573" s="838"/>
      <c r="U6573" s="371"/>
    </row>
    <row r="6574" spans="12:21" s="292" customFormat="1" x14ac:dyDescent="0.2">
      <c r="L6574" s="279"/>
      <c r="M6574" s="279"/>
      <c r="N6574" s="279"/>
      <c r="O6574" s="279"/>
      <c r="P6574" s="838"/>
      <c r="Q6574" s="838"/>
      <c r="R6574" s="838"/>
      <c r="S6574" s="838"/>
      <c r="U6574" s="371"/>
    </row>
    <row r="6575" spans="12:21" s="292" customFormat="1" x14ac:dyDescent="0.2">
      <c r="L6575" s="279"/>
      <c r="M6575" s="279"/>
      <c r="N6575" s="279"/>
      <c r="O6575" s="279"/>
      <c r="P6575" s="838"/>
      <c r="Q6575" s="838"/>
      <c r="R6575" s="838"/>
      <c r="S6575" s="838"/>
      <c r="U6575" s="371"/>
    </row>
    <row r="6576" spans="12:21" s="292" customFormat="1" x14ac:dyDescent="0.2">
      <c r="L6576" s="279"/>
      <c r="M6576" s="279"/>
      <c r="N6576" s="279"/>
      <c r="O6576" s="279"/>
      <c r="P6576" s="838"/>
      <c r="Q6576" s="838"/>
      <c r="R6576" s="838"/>
      <c r="S6576" s="838"/>
      <c r="U6576" s="371"/>
    </row>
    <row r="6577" spans="12:21" s="292" customFormat="1" x14ac:dyDescent="0.2">
      <c r="L6577" s="279"/>
      <c r="M6577" s="279"/>
      <c r="N6577" s="279"/>
      <c r="O6577" s="279"/>
      <c r="P6577" s="838"/>
      <c r="Q6577" s="838"/>
      <c r="R6577" s="838"/>
      <c r="S6577" s="838"/>
      <c r="U6577" s="371"/>
    </row>
    <row r="6578" spans="12:21" s="292" customFormat="1" x14ac:dyDescent="0.2">
      <c r="L6578" s="279"/>
      <c r="M6578" s="279"/>
      <c r="N6578" s="279"/>
      <c r="O6578" s="279"/>
      <c r="P6578" s="838"/>
      <c r="Q6578" s="838"/>
      <c r="R6578" s="838"/>
      <c r="S6578" s="838"/>
      <c r="U6578" s="371"/>
    </row>
    <row r="6579" spans="12:21" s="292" customFormat="1" x14ac:dyDescent="0.2">
      <c r="L6579" s="279"/>
      <c r="M6579" s="279"/>
      <c r="N6579" s="279"/>
      <c r="O6579" s="279"/>
      <c r="P6579" s="838"/>
      <c r="Q6579" s="838"/>
      <c r="R6579" s="838"/>
      <c r="S6579" s="838"/>
      <c r="U6579" s="371"/>
    </row>
    <row r="6580" spans="12:21" s="292" customFormat="1" x14ac:dyDescent="0.2">
      <c r="L6580" s="279"/>
      <c r="M6580" s="279"/>
      <c r="N6580" s="279"/>
      <c r="O6580" s="279"/>
      <c r="P6580" s="838"/>
      <c r="Q6580" s="838"/>
      <c r="R6580" s="838"/>
      <c r="S6580" s="838"/>
      <c r="U6580" s="371"/>
    </row>
    <row r="6581" spans="12:21" s="292" customFormat="1" x14ac:dyDescent="0.2">
      <c r="L6581" s="279"/>
      <c r="M6581" s="279"/>
      <c r="N6581" s="279"/>
      <c r="O6581" s="279"/>
      <c r="P6581" s="838"/>
      <c r="Q6581" s="838"/>
      <c r="R6581" s="838"/>
      <c r="S6581" s="838"/>
      <c r="U6581" s="371"/>
    </row>
    <row r="6582" spans="12:21" s="292" customFormat="1" x14ac:dyDescent="0.2">
      <c r="L6582" s="279"/>
      <c r="M6582" s="279"/>
      <c r="N6582" s="279"/>
      <c r="O6582" s="279"/>
      <c r="P6582" s="838"/>
      <c r="Q6582" s="838"/>
      <c r="R6582" s="838"/>
      <c r="S6582" s="838"/>
      <c r="U6582" s="371"/>
    </row>
    <row r="6583" spans="12:21" s="292" customFormat="1" x14ac:dyDescent="0.2">
      <c r="L6583" s="279"/>
      <c r="M6583" s="279"/>
      <c r="N6583" s="279"/>
      <c r="O6583" s="279"/>
      <c r="P6583" s="838"/>
      <c r="Q6583" s="838"/>
      <c r="R6583" s="838"/>
      <c r="S6583" s="838"/>
      <c r="U6583" s="371"/>
    </row>
    <row r="6584" spans="12:21" s="292" customFormat="1" x14ac:dyDescent="0.2">
      <c r="L6584" s="279"/>
      <c r="M6584" s="279"/>
      <c r="N6584" s="279"/>
      <c r="O6584" s="279"/>
      <c r="P6584" s="838"/>
      <c r="Q6584" s="838"/>
      <c r="R6584" s="838"/>
      <c r="S6584" s="838"/>
      <c r="U6584" s="371"/>
    </row>
    <row r="6585" spans="12:21" s="292" customFormat="1" x14ac:dyDescent="0.2">
      <c r="L6585" s="279"/>
      <c r="M6585" s="279"/>
      <c r="N6585" s="279"/>
      <c r="O6585" s="279"/>
      <c r="P6585" s="838"/>
      <c r="Q6585" s="838"/>
      <c r="R6585" s="838"/>
      <c r="S6585" s="838"/>
      <c r="U6585" s="371"/>
    </row>
    <row r="6586" spans="12:21" s="292" customFormat="1" x14ac:dyDescent="0.2">
      <c r="L6586" s="279"/>
      <c r="M6586" s="279"/>
      <c r="N6586" s="279"/>
      <c r="O6586" s="279"/>
      <c r="P6586" s="838"/>
      <c r="Q6586" s="838"/>
      <c r="R6586" s="838"/>
      <c r="S6586" s="838"/>
      <c r="U6586" s="371"/>
    </row>
    <row r="6587" spans="12:21" s="292" customFormat="1" x14ac:dyDescent="0.2">
      <c r="L6587" s="279"/>
      <c r="M6587" s="279"/>
      <c r="N6587" s="279"/>
      <c r="O6587" s="279"/>
      <c r="P6587" s="838"/>
      <c r="Q6587" s="838"/>
      <c r="R6587" s="838"/>
      <c r="S6587" s="838"/>
      <c r="U6587" s="371"/>
    </row>
    <row r="6588" spans="12:21" s="292" customFormat="1" x14ac:dyDescent="0.2">
      <c r="L6588" s="279"/>
      <c r="M6588" s="279"/>
      <c r="N6588" s="279"/>
      <c r="O6588" s="279"/>
      <c r="P6588" s="838"/>
      <c r="Q6588" s="838"/>
      <c r="R6588" s="838"/>
      <c r="S6588" s="838"/>
      <c r="U6588" s="371"/>
    </row>
    <row r="6589" spans="12:21" s="292" customFormat="1" x14ac:dyDescent="0.2">
      <c r="L6589" s="279"/>
      <c r="M6589" s="279"/>
      <c r="N6589" s="279"/>
      <c r="O6589" s="279"/>
      <c r="P6589" s="838"/>
      <c r="Q6589" s="838"/>
      <c r="R6589" s="838"/>
      <c r="S6589" s="838"/>
      <c r="U6589" s="371"/>
    </row>
    <row r="6590" spans="12:21" s="292" customFormat="1" x14ac:dyDescent="0.2">
      <c r="L6590" s="279"/>
      <c r="M6590" s="279"/>
      <c r="N6590" s="279"/>
      <c r="O6590" s="279"/>
      <c r="P6590" s="838"/>
      <c r="Q6590" s="838"/>
      <c r="R6590" s="838"/>
      <c r="S6590" s="838"/>
      <c r="U6590" s="371"/>
    </row>
    <row r="6591" spans="12:21" s="292" customFormat="1" x14ac:dyDescent="0.2">
      <c r="L6591" s="279"/>
      <c r="M6591" s="279"/>
      <c r="N6591" s="279"/>
      <c r="O6591" s="279"/>
      <c r="P6591" s="838"/>
      <c r="Q6591" s="838"/>
      <c r="R6591" s="838"/>
      <c r="S6591" s="838"/>
      <c r="U6591" s="371"/>
    </row>
    <row r="6592" spans="12:21" s="292" customFormat="1" x14ac:dyDescent="0.2">
      <c r="L6592" s="279"/>
      <c r="M6592" s="279"/>
      <c r="N6592" s="279"/>
      <c r="O6592" s="279"/>
      <c r="P6592" s="838"/>
      <c r="Q6592" s="838"/>
      <c r="R6592" s="838"/>
      <c r="S6592" s="838"/>
      <c r="U6592" s="371"/>
    </row>
    <row r="6593" spans="12:21" s="292" customFormat="1" x14ac:dyDescent="0.2">
      <c r="L6593" s="279"/>
      <c r="M6593" s="279"/>
      <c r="N6593" s="279"/>
      <c r="O6593" s="279"/>
      <c r="P6593" s="838"/>
      <c r="Q6593" s="838"/>
      <c r="R6593" s="838"/>
      <c r="S6593" s="838"/>
      <c r="U6593" s="371"/>
    </row>
    <row r="6594" spans="12:21" s="292" customFormat="1" x14ac:dyDescent="0.2">
      <c r="L6594" s="279"/>
      <c r="M6594" s="279"/>
      <c r="N6594" s="279"/>
      <c r="O6594" s="279"/>
      <c r="P6594" s="838"/>
      <c r="Q6594" s="838"/>
      <c r="R6594" s="838"/>
      <c r="S6594" s="838"/>
      <c r="U6594" s="371"/>
    </row>
    <row r="6595" spans="12:21" s="292" customFormat="1" x14ac:dyDescent="0.2">
      <c r="L6595" s="279"/>
      <c r="M6595" s="279"/>
      <c r="N6595" s="279"/>
      <c r="O6595" s="279"/>
      <c r="P6595" s="838"/>
      <c r="Q6595" s="838"/>
      <c r="R6595" s="838"/>
      <c r="S6595" s="838"/>
      <c r="U6595" s="371"/>
    </row>
    <row r="6596" spans="12:21" s="292" customFormat="1" x14ac:dyDescent="0.2">
      <c r="L6596" s="279"/>
      <c r="M6596" s="279"/>
      <c r="N6596" s="279"/>
      <c r="O6596" s="279"/>
      <c r="P6596" s="838"/>
      <c r="Q6596" s="838"/>
      <c r="R6596" s="838"/>
      <c r="S6596" s="838"/>
      <c r="U6596" s="371"/>
    </row>
    <row r="6597" spans="12:21" s="292" customFormat="1" x14ac:dyDescent="0.2">
      <c r="L6597" s="279"/>
      <c r="M6597" s="279"/>
      <c r="N6597" s="279"/>
      <c r="O6597" s="279"/>
      <c r="P6597" s="838"/>
      <c r="Q6597" s="838"/>
      <c r="R6597" s="838"/>
      <c r="S6597" s="838"/>
      <c r="U6597" s="371"/>
    </row>
    <row r="6598" spans="12:21" s="292" customFormat="1" x14ac:dyDescent="0.2">
      <c r="L6598" s="279"/>
      <c r="M6598" s="279"/>
      <c r="N6598" s="279"/>
      <c r="O6598" s="279"/>
      <c r="P6598" s="838"/>
      <c r="Q6598" s="838"/>
      <c r="R6598" s="838"/>
      <c r="S6598" s="838"/>
      <c r="U6598" s="371"/>
    </row>
    <row r="6599" spans="12:21" s="292" customFormat="1" x14ac:dyDescent="0.2">
      <c r="L6599" s="279"/>
      <c r="M6599" s="279"/>
      <c r="N6599" s="279"/>
      <c r="O6599" s="279"/>
      <c r="P6599" s="838"/>
      <c r="Q6599" s="838"/>
      <c r="R6599" s="838"/>
      <c r="S6599" s="838"/>
      <c r="U6599" s="371"/>
    </row>
    <row r="6600" spans="12:21" s="292" customFormat="1" x14ac:dyDescent="0.2">
      <c r="L6600" s="279"/>
      <c r="M6600" s="279"/>
      <c r="N6600" s="279"/>
      <c r="O6600" s="279"/>
      <c r="P6600" s="838"/>
      <c r="Q6600" s="838"/>
      <c r="R6600" s="838"/>
      <c r="S6600" s="838"/>
      <c r="U6600" s="371"/>
    </row>
    <row r="6601" spans="12:21" s="292" customFormat="1" x14ac:dyDescent="0.2">
      <c r="L6601" s="279"/>
      <c r="M6601" s="279"/>
      <c r="N6601" s="279"/>
      <c r="O6601" s="279"/>
      <c r="P6601" s="838"/>
      <c r="Q6601" s="838"/>
      <c r="R6601" s="838"/>
      <c r="S6601" s="838"/>
      <c r="U6601" s="371"/>
    </row>
    <row r="6602" spans="12:21" s="292" customFormat="1" x14ac:dyDescent="0.2">
      <c r="L6602" s="279"/>
      <c r="M6602" s="279"/>
      <c r="N6602" s="279"/>
      <c r="O6602" s="279"/>
      <c r="P6602" s="838"/>
      <c r="Q6602" s="838"/>
      <c r="R6602" s="838"/>
      <c r="S6602" s="838"/>
      <c r="U6602" s="371"/>
    </row>
    <row r="6603" spans="12:21" s="292" customFormat="1" x14ac:dyDescent="0.2">
      <c r="L6603" s="279"/>
      <c r="M6603" s="279"/>
      <c r="N6603" s="279"/>
      <c r="O6603" s="279"/>
      <c r="P6603" s="838"/>
      <c r="Q6603" s="838"/>
      <c r="R6603" s="838"/>
      <c r="S6603" s="838"/>
      <c r="U6603" s="371"/>
    </row>
    <row r="6604" spans="12:21" s="292" customFormat="1" x14ac:dyDescent="0.2">
      <c r="L6604" s="279"/>
      <c r="M6604" s="279"/>
      <c r="N6604" s="279"/>
      <c r="O6604" s="279"/>
      <c r="P6604" s="838"/>
      <c r="Q6604" s="838"/>
      <c r="R6604" s="838"/>
      <c r="S6604" s="838"/>
      <c r="U6604" s="371"/>
    </row>
    <row r="6605" spans="12:21" s="292" customFormat="1" x14ac:dyDescent="0.2">
      <c r="L6605" s="279"/>
      <c r="M6605" s="279"/>
      <c r="N6605" s="279"/>
      <c r="O6605" s="279"/>
      <c r="P6605" s="838"/>
      <c r="Q6605" s="838"/>
      <c r="R6605" s="838"/>
      <c r="S6605" s="838"/>
      <c r="U6605" s="371"/>
    </row>
    <row r="6606" spans="12:21" s="292" customFormat="1" x14ac:dyDescent="0.2">
      <c r="L6606" s="279"/>
      <c r="M6606" s="279"/>
      <c r="N6606" s="279"/>
      <c r="O6606" s="279"/>
      <c r="P6606" s="838"/>
      <c r="Q6606" s="838"/>
      <c r="R6606" s="838"/>
      <c r="S6606" s="838"/>
      <c r="U6606" s="371"/>
    </row>
    <row r="6607" spans="12:21" s="292" customFormat="1" x14ac:dyDescent="0.2">
      <c r="L6607" s="279"/>
      <c r="M6607" s="279"/>
      <c r="N6607" s="279"/>
      <c r="O6607" s="279"/>
      <c r="P6607" s="838"/>
      <c r="Q6607" s="838"/>
      <c r="R6607" s="838"/>
      <c r="S6607" s="838"/>
      <c r="U6607" s="371"/>
    </row>
    <row r="6608" spans="12:21" s="292" customFormat="1" x14ac:dyDescent="0.2">
      <c r="L6608" s="279"/>
      <c r="M6608" s="279"/>
      <c r="N6608" s="279"/>
      <c r="O6608" s="279"/>
      <c r="P6608" s="838"/>
      <c r="Q6608" s="838"/>
      <c r="R6608" s="838"/>
      <c r="S6608" s="838"/>
      <c r="U6608" s="371"/>
    </row>
    <row r="6609" spans="12:21" s="292" customFormat="1" x14ac:dyDescent="0.2">
      <c r="L6609" s="279"/>
      <c r="M6609" s="279"/>
      <c r="N6609" s="279"/>
      <c r="O6609" s="279"/>
      <c r="P6609" s="838"/>
      <c r="Q6609" s="838"/>
      <c r="R6609" s="838"/>
      <c r="S6609" s="838"/>
      <c r="U6609" s="371"/>
    </row>
    <row r="6610" spans="12:21" s="292" customFormat="1" x14ac:dyDescent="0.2">
      <c r="L6610" s="279"/>
      <c r="M6610" s="279"/>
      <c r="N6610" s="279"/>
      <c r="O6610" s="279"/>
      <c r="P6610" s="838"/>
      <c r="Q6610" s="838"/>
      <c r="R6610" s="838"/>
      <c r="S6610" s="838"/>
      <c r="U6610" s="371"/>
    </row>
    <row r="6611" spans="12:21" s="292" customFormat="1" x14ac:dyDescent="0.2">
      <c r="L6611" s="279"/>
      <c r="M6611" s="279"/>
      <c r="N6611" s="279"/>
      <c r="O6611" s="279"/>
      <c r="P6611" s="838"/>
      <c r="Q6611" s="838"/>
      <c r="R6611" s="838"/>
      <c r="S6611" s="838"/>
      <c r="U6611" s="371"/>
    </row>
    <row r="6612" spans="12:21" s="292" customFormat="1" x14ac:dyDescent="0.2">
      <c r="L6612" s="279"/>
      <c r="M6612" s="279"/>
      <c r="N6612" s="279"/>
      <c r="O6612" s="279"/>
      <c r="P6612" s="838"/>
      <c r="Q6612" s="838"/>
      <c r="R6612" s="838"/>
      <c r="S6612" s="838"/>
      <c r="U6612" s="371"/>
    </row>
    <row r="6613" spans="12:21" s="292" customFormat="1" x14ac:dyDescent="0.2">
      <c r="L6613" s="279"/>
      <c r="M6613" s="279"/>
      <c r="N6613" s="279"/>
      <c r="O6613" s="279"/>
      <c r="P6613" s="838"/>
      <c r="Q6613" s="838"/>
      <c r="R6613" s="838"/>
      <c r="S6613" s="838"/>
      <c r="U6613" s="371"/>
    </row>
    <row r="6614" spans="12:21" s="292" customFormat="1" x14ac:dyDescent="0.2">
      <c r="L6614" s="279"/>
      <c r="M6614" s="279"/>
      <c r="N6614" s="279"/>
      <c r="O6614" s="279"/>
      <c r="P6614" s="838"/>
      <c r="Q6614" s="838"/>
      <c r="R6614" s="838"/>
      <c r="S6614" s="838"/>
      <c r="U6614" s="371"/>
    </row>
    <row r="6615" spans="12:21" s="292" customFormat="1" x14ac:dyDescent="0.2">
      <c r="L6615" s="279"/>
      <c r="M6615" s="279"/>
      <c r="N6615" s="279"/>
      <c r="O6615" s="279"/>
      <c r="P6615" s="838"/>
      <c r="Q6615" s="838"/>
      <c r="R6615" s="838"/>
      <c r="S6615" s="838"/>
      <c r="U6615" s="371"/>
    </row>
    <row r="6616" spans="12:21" s="292" customFormat="1" x14ac:dyDescent="0.2">
      <c r="L6616" s="279"/>
      <c r="M6616" s="279"/>
      <c r="N6616" s="279"/>
      <c r="O6616" s="279"/>
      <c r="P6616" s="838"/>
      <c r="Q6616" s="838"/>
      <c r="R6616" s="838"/>
      <c r="S6616" s="838"/>
      <c r="U6616" s="371"/>
    </row>
    <row r="6617" spans="12:21" s="292" customFormat="1" x14ac:dyDescent="0.2">
      <c r="L6617" s="279"/>
      <c r="M6617" s="279"/>
      <c r="N6617" s="279"/>
      <c r="O6617" s="279"/>
      <c r="P6617" s="838"/>
      <c r="Q6617" s="838"/>
      <c r="R6617" s="838"/>
      <c r="S6617" s="838"/>
      <c r="U6617" s="371"/>
    </row>
    <row r="6618" spans="12:21" s="292" customFormat="1" x14ac:dyDescent="0.2">
      <c r="L6618" s="279"/>
      <c r="M6618" s="279"/>
      <c r="N6618" s="279"/>
      <c r="O6618" s="279"/>
      <c r="P6618" s="838"/>
      <c r="Q6618" s="838"/>
      <c r="R6618" s="838"/>
      <c r="S6618" s="838"/>
      <c r="U6618" s="371"/>
    </row>
    <row r="6619" spans="12:21" s="292" customFormat="1" x14ac:dyDescent="0.2">
      <c r="L6619" s="279"/>
      <c r="M6619" s="279"/>
      <c r="N6619" s="279"/>
      <c r="O6619" s="279"/>
      <c r="P6619" s="838"/>
      <c r="Q6619" s="838"/>
      <c r="R6619" s="838"/>
      <c r="S6619" s="838"/>
      <c r="U6619" s="371"/>
    </row>
    <row r="6620" spans="12:21" s="292" customFormat="1" x14ac:dyDescent="0.2">
      <c r="L6620" s="279"/>
      <c r="M6620" s="279"/>
      <c r="N6620" s="279"/>
      <c r="O6620" s="279"/>
      <c r="P6620" s="838"/>
      <c r="Q6620" s="838"/>
      <c r="R6620" s="838"/>
      <c r="S6620" s="838"/>
      <c r="U6620" s="371"/>
    </row>
    <row r="6621" spans="12:21" s="292" customFormat="1" x14ac:dyDescent="0.2">
      <c r="L6621" s="279"/>
      <c r="M6621" s="279"/>
      <c r="N6621" s="279"/>
      <c r="O6621" s="279"/>
      <c r="P6621" s="838"/>
      <c r="Q6621" s="838"/>
      <c r="R6621" s="838"/>
      <c r="S6621" s="838"/>
      <c r="U6621" s="371"/>
    </row>
    <row r="6622" spans="12:21" s="292" customFormat="1" x14ac:dyDescent="0.2">
      <c r="L6622" s="279"/>
      <c r="M6622" s="279"/>
      <c r="N6622" s="279"/>
      <c r="O6622" s="279"/>
      <c r="P6622" s="838"/>
      <c r="Q6622" s="838"/>
      <c r="R6622" s="838"/>
      <c r="S6622" s="838"/>
      <c r="U6622" s="371"/>
    </row>
    <row r="6623" spans="12:21" s="292" customFormat="1" x14ac:dyDescent="0.2">
      <c r="L6623" s="279"/>
      <c r="M6623" s="279"/>
      <c r="N6623" s="279"/>
      <c r="O6623" s="279"/>
      <c r="P6623" s="838"/>
      <c r="Q6623" s="838"/>
      <c r="R6623" s="838"/>
      <c r="S6623" s="838"/>
      <c r="U6623" s="371"/>
    </row>
    <row r="6624" spans="12:21" s="292" customFormat="1" x14ac:dyDescent="0.2">
      <c r="L6624" s="279"/>
      <c r="M6624" s="279"/>
      <c r="N6624" s="279"/>
      <c r="O6624" s="279"/>
      <c r="P6624" s="838"/>
      <c r="Q6624" s="838"/>
      <c r="R6624" s="838"/>
      <c r="S6624" s="838"/>
      <c r="U6624" s="371"/>
    </row>
    <row r="6625" spans="12:21" s="292" customFormat="1" x14ac:dyDescent="0.2">
      <c r="L6625" s="279"/>
      <c r="M6625" s="279"/>
      <c r="N6625" s="279"/>
      <c r="O6625" s="279"/>
      <c r="P6625" s="838"/>
      <c r="Q6625" s="838"/>
      <c r="R6625" s="838"/>
      <c r="S6625" s="838"/>
      <c r="U6625" s="371"/>
    </row>
    <row r="6626" spans="12:21" s="292" customFormat="1" x14ac:dyDescent="0.2">
      <c r="L6626" s="279"/>
      <c r="M6626" s="279"/>
      <c r="N6626" s="279"/>
      <c r="O6626" s="279"/>
      <c r="P6626" s="838"/>
      <c r="Q6626" s="838"/>
      <c r="R6626" s="838"/>
      <c r="S6626" s="838"/>
      <c r="U6626" s="371"/>
    </row>
    <row r="6627" spans="12:21" s="292" customFormat="1" x14ac:dyDescent="0.2">
      <c r="L6627" s="279"/>
      <c r="M6627" s="279"/>
      <c r="N6627" s="279"/>
      <c r="O6627" s="279"/>
      <c r="P6627" s="838"/>
      <c r="Q6627" s="838"/>
      <c r="R6627" s="838"/>
      <c r="S6627" s="838"/>
      <c r="U6627" s="371"/>
    </row>
    <row r="6628" spans="12:21" s="292" customFormat="1" x14ac:dyDescent="0.2">
      <c r="L6628" s="279"/>
      <c r="M6628" s="279"/>
      <c r="N6628" s="279"/>
      <c r="O6628" s="279"/>
      <c r="P6628" s="838"/>
      <c r="Q6628" s="838"/>
      <c r="R6628" s="838"/>
      <c r="S6628" s="838"/>
      <c r="U6628" s="371"/>
    </row>
    <row r="6629" spans="12:21" s="292" customFormat="1" x14ac:dyDescent="0.2">
      <c r="L6629" s="279"/>
      <c r="M6629" s="279"/>
      <c r="N6629" s="279"/>
      <c r="O6629" s="279"/>
      <c r="P6629" s="838"/>
      <c r="Q6629" s="838"/>
      <c r="R6629" s="838"/>
      <c r="S6629" s="838"/>
      <c r="U6629" s="371"/>
    </row>
    <row r="6630" spans="12:21" s="292" customFormat="1" x14ac:dyDescent="0.2">
      <c r="L6630" s="279"/>
      <c r="M6630" s="279"/>
      <c r="N6630" s="279"/>
      <c r="O6630" s="279"/>
      <c r="P6630" s="838"/>
      <c r="Q6630" s="838"/>
      <c r="R6630" s="838"/>
      <c r="S6630" s="838"/>
      <c r="U6630" s="371"/>
    </row>
    <row r="6631" spans="12:21" s="292" customFormat="1" x14ac:dyDescent="0.2">
      <c r="L6631" s="279"/>
      <c r="M6631" s="279"/>
      <c r="N6631" s="279"/>
      <c r="O6631" s="279"/>
      <c r="P6631" s="838"/>
      <c r="Q6631" s="838"/>
      <c r="R6631" s="838"/>
      <c r="S6631" s="838"/>
      <c r="U6631" s="371"/>
    </row>
    <row r="6632" spans="12:21" s="292" customFormat="1" x14ac:dyDescent="0.2">
      <c r="L6632" s="279"/>
      <c r="M6632" s="279"/>
      <c r="N6632" s="279"/>
      <c r="O6632" s="279"/>
      <c r="P6632" s="838"/>
      <c r="Q6632" s="838"/>
      <c r="R6632" s="838"/>
      <c r="S6632" s="838"/>
      <c r="U6632" s="371"/>
    </row>
    <row r="6633" spans="12:21" s="292" customFormat="1" x14ac:dyDescent="0.2">
      <c r="L6633" s="279"/>
      <c r="M6633" s="279"/>
      <c r="N6633" s="279"/>
      <c r="O6633" s="279"/>
      <c r="P6633" s="838"/>
      <c r="Q6633" s="838"/>
      <c r="R6633" s="838"/>
      <c r="S6633" s="838"/>
      <c r="U6633" s="371"/>
    </row>
    <row r="6634" spans="12:21" s="292" customFormat="1" x14ac:dyDescent="0.2">
      <c r="L6634" s="279"/>
      <c r="M6634" s="279"/>
      <c r="N6634" s="279"/>
      <c r="O6634" s="279"/>
      <c r="P6634" s="838"/>
      <c r="Q6634" s="838"/>
      <c r="R6634" s="838"/>
      <c r="S6634" s="838"/>
      <c r="U6634" s="371"/>
    </row>
    <row r="6635" spans="12:21" s="292" customFormat="1" x14ac:dyDescent="0.2">
      <c r="L6635" s="279"/>
      <c r="M6635" s="279"/>
      <c r="N6635" s="279"/>
      <c r="O6635" s="279"/>
      <c r="P6635" s="838"/>
      <c r="Q6635" s="838"/>
      <c r="R6635" s="838"/>
      <c r="S6635" s="838"/>
      <c r="U6635" s="371"/>
    </row>
    <row r="6636" spans="12:21" s="292" customFormat="1" x14ac:dyDescent="0.2">
      <c r="L6636" s="279"/>
      <c r="M6636" s="279"/>
      <c r="N6636" s="279"/>
      <c r="O6636" s="279"/>
      <c r="P6636" s="838"/>
      <c r="Q6636" s="838"/>
      <c r="R6636" s="838"/>
      <c r="S6636" s="838"/>
      <c r="U6636" s="371"/>
    </row>
    <row r="6637" spans="12:21" s="292" customFormat="1" x14ac:dyDescent="0.2">
      <c r="L6637" s="279"/>
      <c r="M6637" s="279"/>
      <c r="N6637" s="279"/>
      <c r="O6637" s="279"/>
      <c r="P6637" s="838"/>
      <c r="Q6637" s="838"/>
      <c r="R6637" s="838"/>
      <c r="S6637" s="838"/>
      <c r="U6637" s="371"/>
    </row>
    <row r="6638" spans="12:21" s="292" customFormat="1" x14ac:dyDescent="0.2">
      <c r="L6638" s="279"/>
      <c r="M6638" s="279"/>
      <c r="N6638" s="279"/>
      <c r="O6638" s="279"/>
      <c r="P6638" s="838"/>
      <c r="Q6638" s="838"/>
      <c r="R6638" s="838"/>
      <c r="S6638" s="838"/>
      <c r="U6638" s="371"/>
    </row>
    <row r="6639" spans="12:21" s="292" customFormat="1" x14ac:dyDescent="0.2">
      <c r="L6639" s="279"/>
      <c r="M6639" s="279"/>
      <c r="N6639" s="279"/>
      <c r="O6639" s="279"/>
      <c r="P6639" s="838"/>
      <c r="Q6639" s="838"/>
      <c r="R6639" s="838"/>
      <c r="S6639" s="838"/>
      <c r="U6639" s="371"/>
    </row>
    <row r="6640" spans="12:21" s="292" customFormat="1" x14ac:dyDescent="0.2">
      <c r="L6640" s="279"/>
      <c r="M6640" s="279"/>
      <c r="N6640" s="279"/>
      <c r="O6640" s="279"/>
      <c r="P6640" s="838"/>
      <c r="Q6640" s="838"/>
      <c r="R6640" s="838"/>
      <c r="S6640" s="838"/>
      <c r="U6640" s="371"/>
    </row>
    <row r="6641" spans="12:21" s="292" customFormat="1" x14ac:dyDescent="0.2">
      <c r="L6641" s="279"/>
      <c r="M6641" s="279"/>
      <c r="N6641" s="279"/>
      <c r="O6641" s="279"/>
      <c r="P6641" s="838"/>
      <c r="Q6641" s="838"/>
      <c r="R6641" s="838"/>
      <c r="S6641" s="838"/>
      <c r="U6641" s="371"/>
    </row>
    <row r="6642" spans="12:21" s="292" customFormat="1" x14ac:dyDescent="0.2">
      <c r="L6642" s="279"/>
      <c r="M6642" s="279"/>
      <c r="N6642" s="279"/>
      <c r="O6642" s="279"/>
      <c r="P6642" s="838"/>
      <c r="Q6642" s="838"/>
      <c r="R6642" s="838"/>
      <c r="S6642" s="838"/>
      <c r="U6642" s="371"/>
    </row>
    <row r="6643" spans="12:21" s="292" customFormat="1" x14ac:dyDescent="0.2">
      <c r="L6643" s="279"/>
      <c r="M6643" s="279"/>
      <c r="N6643" s="279"/>
      <c r="O6643" s="279"/>
      <c r="P6643" s="838"/>
      <c r="Q6643" s="838"/>
      <c r="R6643" s="838"/>
      <c r="S6643" s="838"/>
      <c r="U6643" s="371"/>
    </row>
    <row r="6644" spans="12:21" s="292" customFormat="1" x14ac:dyDescent="0.2">
      <c r="L6644" s="279"/>
      <c r="M6644" s="279"/>
      <c r="N6644" s="279"/>
      <c r="O6644" s="279"/>
      <c r="P6644" s="838"/>
      <c r="Q6644" s="838"/>
      <c r="R6644" s="838"/>
      <c r="S6644" s="838"/>
      <c r="U6644" s="371"/>
    </row>
    <row r="6645" spans="12:21" s="292" customFormat="1" x14ac:dyDescent="0.2">
      <c r="L6645" s="279"/>
      <c r="M6645" s="279"/>
      <c r="N6645" s="279"/>
      <c r="O6645" s="279"/>
      <c r="P6645" s="838"/>
      <c r="Q6645" s="838"/>
      <c r="R6645" s="838"/>
      <c r="S6645" s="838"/>
      <c r="U6645" s="371"/>
    </row>
    <row r="6646" spans="12:21" s="292" customFormat="1" x14ac:dyDescent="0.2">
      <c r="L6646" s="279"/>
      <c r="M6646" s="279"/>
      <c r="N6646" s="279"/>
      <c r="O6646" s="279"/>
      <c r="P6646" s="838"/>
      <c r="Q6646" s="838"/>
      <c r="R6646" s="838"/>
      <c r="S6646" s="838"/>
      <c r="U6646" s="371"/>
    </row>
    <row r="6647" spans="12:21" s="292" customFormat="1" x14ac:dyDescent="0.2">
      <c r="L6647" s="279"/>
      <c r="M6647" s="279"/>
      <c r="N6647" s="279"/>
      <c r="O6647" s="279"/>
      <c r="P6647" s="838"/>
      <c r="Q6647" s="838"/>
      <c r="R6647" s="838"/>
      <c r="S6647" s="838"/>
      <c r="U6647" s="371"/>
    </row>
    <row r="6648" spans="12:21" s="292" customFormat="1" x14ac:dyDescent="0.2">
      <c r="L6648" s="279"/>
      <c r="M6648" s="279"/>
      <c r="N6648" s="279"/>
      <c r="O6648" s="279"/>
      <c r="P6648" s="838"/>
      <c r="Q6648" s="838"/>
      <c r="R6648" s="838"/>
      <c r="S6648" s="838"/>
      <c r="U6648" s="371"/>
    </row>
    <row r="6649" spans="12:21" s="292" customFormat="1" x14ac:dyDescent="0.2">
      <c r="L6649" s="279"/>
      <c r="M6649" s="279"/>
      <c r="N6649" s="279"/>
      <c r="O6649" s="279"/>
      <c r="P6649" s="838"/>
      <c r="Q6649" s="838"/>
      <c r="R6649" s="838"/>
      <c r="S6649" s="838"/>
      <c r="U6649" s="371"/>
    </row>
    <row r="6650" spans="12:21" s="292" customFormat="1" x14ac:dyDescent="0.2">
      <c r="L6650" s="279"/>
      <c r="M6650" s="279"/>
      <c r="N6650" s="279"/>
      <c r="O6650" s="279"/>
      <c r="P6650" s="838"/>
      <c r="Q6650" s="838"/>
      <c r="R6650" s="838"/>
      <c r="S6650" s="838"/>
      <c r="U6650" s="371"/>
    </row>
    <row r="6651" spans="12:21" s="292" customFormat="1" x14ac:dyDescent="0.2">
      <c r="L6651" s="279"/>
      <c r="M6651" s="279"/>
      <c r="N6651" s="279"/>
      <c r="O6651" s="279"/>
      <c r="P6651" s="838"/>
      <c r="Q6651" s="838"/>
      <c r="R6651" s="838"/>
      <c r="S6651" s="838"/>
      <c r="U6651" s="371"/>
    </row>
    <row r="6652" spans="12:21" s="292" customFormat="1" x14ac:dyDescent="0.2">
      <c r="L6652" s="279"/>
      <c r="M6652" s="279"/>
      <c r="N6652" s="279"/>
      <c r="O6652" s="279"/>
      <c r="P6652" s="838"/>
      <c r="Q6652" s="838"/>
      <c r="R6652" s="838"/>
      <c r="S6652" s="838"/>
      <c r="U6652" s="371"/>
    </row>
    <row r="6653" spans="12:21" s="292" customFormat="1" x14ac:dyDescent="0.2">
      <c r="L6653" s="279"/>
      <c r="M6653" s="279"/>
      <c r="N6653" s="279"/>
      <c r="O6653" s="279"/>
      <c r="P6653" s="838"/>
      <c r="Q6653" s="838"/>
      <c r="R6653" s="838"/>
      <c r="S6653" s="838"/>
      <c r="U6653" s="371"/>
    </row>
    <row r="6654" spans="12:21" s="292" customFormat="1" x14ac:dyDescent="0.2">
      <c r="L6654" s="279"/>
      <c r="M6654" s="279"/>
      <c r="N6654" s="279"/>
      <c r="O6654" s="279"/>
      <c r="P6654" s="838"/>
      <c r="Q6654" s="838"/>
      <c r="R6654" s="838"/>
      <c r="S6654" s="838"/>
      <c r="U6654" s="371"/>
    </row>
    <row r="6655" spans="12:21" s="292" customFormat="1" x14ac:dyDescent="0.2">
      <c r="L6655" s="279"/>
      <c r="M6655" s="279"/>
      <c r="N6655" s="279"/>
      <c r="O6655" s="279"/>
      <c r="P6655" s="838"/>
      <c r="Q6655" s="838"/>
      <c r="R6655" s="838"/>
      <c r="S6655" s="838"/>
      <c r="U6655" s="371"/>
    </row>
    <row r="6656" spans="12:21" s="292" customFormat="1" x14ac:dyDescent="0.2">
      <c r="L6656" s="279"/>
      <c r="M6656" s="279"/>
      <c r="N6656" s="279"/>
      <c r="O6656" s="279"/>
      <c r="P6656" s="838"/>
      <c r="Q6656" s="838"/>
      <c r="R6656" s="838"/>
      <c r="S6656" s="838"/>
      <c r="U6656" s="371"/>
    </row>
    <row r="6657" spans="12:21" s="292" customFormat="1" x14ac:dyDescent="0.2">
      <c r="L6657" s="279"/>
      <c r="M6657" s="279"/>
      <c r="N6657" s="279"/>
      <c r="O6657" s="279"/>
      <c r="P6657" s="838"/>
      <c r="Q6657" s="838"/>
      <c r="R6657" s="838"/>
      <c r="S6657" s="838"/>
      <c r="U6657" s="371"/>
    </row>
    <row r="6658" spans="12:21" s="292" customFormat="1" x14ac:dyDescent="0.2">
      <c r="L6658" s="279"/>
      <c r="M6658" s="279"/>
      <c r="N6658" s="279"/>
      <c r="O6658" s="279"/>
      <c r="P6658" s="838"/>
      <c r="Q6658" s="838"/>
      <c r="R6658" s="838"/>
      <c r="S6658" s="838"/>
      <c r="U6658" s="371"/>
    </row>
    <row r="6659" spans="12:21" s="292" customFormat="1" x14ac:dyDescent="0.2">
      <c r="L6659" s="279"/>
      <c r="M6659" s="279"/>
      <c r="N6659" s="279"/>
      <c r="O6659" s="279"/>
      <c r="P6659" s="838"/>
      <c r="Q6659" s="838"/>
      <c r="R6659" s="838"/>
      <c r="S6659" s="838"/>
      <c r="U6659" s="371"/>
    </row>
    <row r="6660" spans="12:21" s="292" customFormat="1" x14ac:dyDescent="0.2">
      <c r="L6660" s="279"/>
      <c r="M6660" s="279"/>
      <c r="N6660" s="279"/>
      <c r="O6660" s="279"/>
      <c r="P6660" s="838"/>
      <c r="Q6660" s="838"/>
      <c r="R6660" s="838"/>
      <c r="S6660" s="838"/>
      <c r="U6660" s="371"/>
    </row>
    <row r="6661" spans="12:21" s="292" customFormat="1" x14ac:dyDescent="0.2">
      <c r="L6661" s="279"/>
      <c r="M6661" s="279"/>
      <c r="N6661" s="279"/>
      <c r="O6661" s="279"/>
      <c r="P6661" s="838"/>
      <c r="Q6661" s="838"/>
      <c r="R6661" s="838"/>
      <c r="S6661" s="838"/>
      <c r="U6661" s="371"/>
    </row>
    <row r="6662" spans="12:21" s="292" customFormat="1" x14ac:dyDescent="0.2">
      <c r="L6662" s="279"/>
      <c r="M6662" s="279"/>
      <c r="N6662" s="279"/>
      <c r="O6662" s="279"/>
      <c r="P6662" s="838"/>
      <c r="Q6662" s="838"/>
      <c r="R6662" s="838"/>
      <c r="S6662" s="838"/>
      <c r="U6662" s="371"/>
    </row>
    <row r="6663" spans="12:21" s="292" customFormat="1" x14ac:dyDescent="0.2">
      <c r="L6663" s="279"/>
      <c r="M6663" s="279"/>
      <c r="N6663" s="279"/>
      <c r="O6663" s="279"/>
      <c r="P6663" s="838"/>
      <c r="Q6663" s="838"/>
      <c r="R6663" s="838"/>
      <c r="S6663" s="838"/>
      <c r="U6663" s="371"/>
    </row>
    <row r="6664" spans="12:21" s="292" customFormat="1" x14ac:dyDescent="0.2">
      <c r="L6664" s="279"/>
      <c r="M6664" s="279"/>
      <c r="N6664" s="279"/>
      <c r="O6664" s="279"/>
      <c r="P6664" s="838"/>
      <c r="Q6664" s="838"/>
      <c r="R6664" s="838"/>
      <c r="S6664" s="838"/>
      <c r="U6664" s="371"/>
    </row>
    <row r="6665" spans="12:21" s="292" customFormat="1" x14ac:dyDescent="0.2">
      <c r="L6665" s="279"/>
      <c r="M6665" s="279"/>
      <c r="N6665" s="279"/>
      <c r="O6665" s="279"/>
      <c r="P6665" s="838"/>
      <c r="Q6665" s="838"/>
      <c r="R6665" s="838"/>
      <c r="S6665" s="838"/>
      <c r="U6665" s="371"/>
    </row>
    <row r="6666" spans="12:21" s="292" customFormat="1" x14ac:dyDescent="0.2">
      <c r="L6666" s="279"/>
      <c r="M6666" s="279"/>
      <c r="N6666" s="279"/>
      <c r="O6666" s="279"/>
      <c r="P6666" s="838"/>
      <c r="Q6666" s="838"/>
      <c r="R6666" s="838"/>
      <c r="S6666" s="838"/>
      <c r="U6666" s="371"/>
    </row>
    <row r="6667" spans="12:21" s="292" customFormat="1" x14ac:dyDescent="0.2">
      <c r="L6667" s="279"/>
      <c r="M6667" s="279"/>
      <c r="N6667" s="279"/>
      <c r="O6667" s="279"/>
      <c r="P6667" s="838"/>
      <c r="Q6667" s="838"/>
      <c r="R6667" s="838"/>
      <c r="S6667" s="838"/>
      <c r="U6667" s="371"/>
    </row>
    <row r="6668" spans="12:21" s="292" customFormat="1" x14ac:dyDescent="0.2">
      <c r="L6668" s="279"/>
      <c r="M6668" s="279"/>
      <c r="N6668" s="279"/>
      <c r="O6668" s="279"/>
      <c r="P6668" s="838"/>
      <c r="Q6668" s="838"/>
      <c r="R6668" s="838"/>
      <c r="S6668" s="838"/>
      <c r="U6668" s="371"/>
    </row>
    <row r="6669" spans="12:21" s="292" customFormat="1" x14ac:dyDescent="0.2">
      <c r="L6669" s="279"/>
      <c r="M6669" s="279"/>
      <c r="N6669" s="279"/>
      <c r="O6669" s="279"/>
      <c r="P6669" s="838"/>
      <c r="Q6669" s="838"/>
      <c r="R6669" s="838"/>
      <c r="S6669" s="838"/>
      <c r="U6669" s="371"/>
    </row>
    <row r="6670" spans="12:21" s="292" customFormat="1" x14ac:dyDescent="0.2">
      <c r="L6670" s="279"/>
      <c r="M6670" s="279"/>
      <c r="N6670" s="279"/>
      <c r="O6670" s="279"/>
      <c r="P6670" s="838"/>
      <c r="Q6670" s="838"/>
      <c r="R6670" s="838"/>
      <c r="S6670" s="838"/>
      <c r="U6670" s="371"/>
    </row>
    <row r="6671" spans="12:21" s="292" customFormat="1" x14ac:dyDescent="0.2">
      <c r="L6671" s="279"/>
      <c r="M6671" s="279"/>
      <c r="N6671" s="279"/>
      <c r="O6671" s="279"/>
      <c r="P6671" s="838"/>
      <c r="Q6671" s="838"/>
      <c r="R6671" s="838"/>
      <c r="S6671" s="838"/>
      <c r="U6671" s="371"/>
    </row>
    <row r="6672" spans="12:21" s="292" customFormat="1" x14ac:dyDescent="0.2">
      <c r="L6672" s="279"/>
      <c r="M6672" s="279"/>
      <c r="N6672" s="279"/>
      <c r="O6672" s="279"/>
      <c r="P6672" s="838"/>
      <c r="Q6672" s="838"/>
      <c r="R6672" s="838"/>
      <c r="S6672" s="838"/>
      <c r="U6672" s="371"/>
    </row>
    <row r="6673" spans="12:21" s="292" customFormat="1" x14ac:dyDescent="0.2">
      <c r="L6673" s="279"/>
      <c r="M6673" s="279"/>
      <c r="N6673" s="279"/>
      <c r="O6673" s="279"/>
      <c r="P6673" s="838"/>
      <c r="Q6673" s="838"/>
      <c r="R6673" s="838"/>
      <c r="S6673" s="838"/>
      <c r="U6673" s="371"/>
    </row>
    <row r="6674" spans="12:21" s="292" customFormat="1" x14ac:dyDescent="0.2">
      <c r="L6674" s="279"/>
      <c r="M6674" s="279"/>
      <c r="N6674" s="279"/>
      <c r="O6674" s="279"/>
      <c r="P6674" s="838"/>
      <c r="Q6674" s="838"/>
      <c r="R6674" s="838"/>
      <c r="S6674" s="838"/>
      <c r="U6674" s="371"/>
    </row>
    <row r="6675" spans="12:21" s="292" customFormat="1" x14ac:dyDescent="0.2">
      <c r="L6675" s="279"/>
      <c r="M6675" s="279"/>
      <c r="N6675" s="279"/>
      <c r="O6675" s="279"/>
      <c r="P6675" s="838"/>
      <c r="Q6675" s="838"/>
      <c r="R6675" s="838"/>
      <c r="S6675" s="838"/>
      <c r="U6675" s="371"/>
    </row>
    <row r="6676" spans="12:21" s="292" customFormat="1" x14ac:dyDescent="0.2">
      <c r="L6676" s="279"/>
      <c r="M6676" s="279"/>
      <c r="N6676" s="279"/>
      <c r="O6676" s="279"/>
      <c r="P6676" s="838"/>
      <c r="Q6676" s="838"/>
      <c r="R6676" s="838"/>
      <c r="S6676" s="838"/>
      <c r="U6676" s="371"/>
    </row>
    <row r="6677" spans="12:21" s="292" customFormat="1" x14ac:dyDescent="0.2">
      <c r="L6677" s="279"/>
      <c r="M6677" s="279"/>
      <c r="N6677" s="279"/>
      <c r="O6677" s="279"/>
      <c r="P6677" s="838"/>
      <c r="Q6677" s="838"/>
      <c r="R6677" s="838"/>
      <c r="S6677" s="838"/>
      <c r="U6677" s="371"/>
    </row>
    <row r="6678" spans="12:21" s="292" customFormat="1" x14ac:dyDescent="0.2">
      <c r="L6678" s="279"/>
      <c r="M6678" s="279"/>
      <c r="N6678" s="279"/>
      <c r="O6678" s="279"/>
      <c r="P6678" s="838"/>
      <c r="Q6678" s="838"/>
      <c r="R6678" s="838"/>
      <c r="S6678" s="838"/>
      <c r="U6678" s="371"/>
    </row>
    <row r="6679" spans="12:21" s="292" customFormat="1" x14ac:dyDescent="0.2">
      <c r="L6679" s="279"/>
      <c r="M6679" s="279"/>
      <c r="N6679" s="279"/>
      <c r="O6679" s="279"/>
      <c r="P6679" s="838"/>
      <c r="Q6679" s="838"/>
      <c r="R6679" s="838"/>
      <c r="S6679" s="838"/>
      <c r="U6679" s="371"/>
    </row>
    <row r="6680" spans="12:21" s="292" customFormat="1" x14ac:dyDescent="0.2">
      <c r="L6680" s="279"/>
      <c r="M6680" s="279"/>
      <c r="N6680" s="279"/>
      <c r="O6680" s="279"/>
      <c r="P6680" s="838"/>
      <c r="Q6680" s="838"/>
      <c r="R6680" s="838"/>
      <c r="S6680" s="838"/>
      <c r="U6680" s="371"/>
    </row>
    <row r="6681" spans="12:21" s="292" customFormat="1" x14ac:dyDescent="0.2">
      <c r="L6681" s="279"/>
      <c r="M6681" s="279"/>
      <c r="N6681" s="279"/>
      <c r="O6681" s="279"/>
      <c r="P6681" s="838"/>
      <c r="Q6681" s="838"/>
      <c r="R6681" s="838"/>
      <c r="S6681" s="838"/>
      <c r="U6681" s="371"/>
    </row>
    <row r="6682" spans="12:21" s="292" customFormat="1" x14ac:dyDescent="0.2">
      <c r="L6682" s="279"/>
      <c r="M6682" s="279"/>
      <c r="N6682" s="279"/>
      <c r="O6682" s="279"/>
      <c r="P6682" s="838"/>
      <c r="Q6682" s="838"/>
      <c r="R6682" s="838"/>
      <c r="S6682" s="838"/>
      <c r="U6682" s="371"/>
    </row>
    <row r="6683" spans="12:21" s="292" customFormat="1" x14ac:dyDescent="0.2">
      <c r="L6683" s="279"/>
      <c r="M6683" s="279"/>
      <c r="N6683" s="279"/>
      <c r="O6683" s="279"/>
      <c r="P6683" s="838"/>
      <c r="Q6683" s="838"/>
      <c r="R6683" s="838"/>
      <c r="S6683" s="838"/>
      <c r="U6683" s="371"/>
    </row>
    <row r="6684" spans="12:21" s="292" customFormat="1" x14ac:dyDescent="0.2">
      <c r="L6684" s="279"/>
      <c r="M6684" s="279"/>
      <c r="N6684" s="279"/>
      <c r="O6684" s="279"/>
      <c r="P6684" s="838"/>
      <c r="Q6684" s="838"/>
      <c r="R6684" s="838"/>
      <c r="S6684" s="838"/>
      <c r="U6684" s="371"/>
    </row>
    <row r="6685" spans="12:21" s="292" customFormat="1" x14ac:dyDescent="0.2">
      <c r="L6685" s="279"/>
      <c r="M6685" s="279"/>
      <c r="N6685" s="279"/>
      <c r="O6685" s="279"/>
      <c r="P6685" s="838"/>
      <c r="Q6685" s="838"/>
      <c r="R6685" s="838"/>
      <c r="S6685" s="838"/>
      <c r="U6685" s="371"/>
    </row>
    <row r="6686" spans="12:21" s="292" customFormat="1" x14ac:dyDescent="0.2">
      <c r="L6686" s="279"/>
      <c r="M6686" s="279"/>
      <c r="N6686" s="279"/>
      <c r="O6686" s="279"/>
      <c r="P6686" s="838"/>
      <c r="Q6686" s="838"/>
      <c r="R6686" s="838"/>
      <c r="S6686" s="838"/>
      <c r="U6686" s="371"/>
    </row>
    <row r="6687" spans="12:21" s="292" customFormat="1" x14ac:dyDescent="0.2">
      <c r="L6687" s="279"/>
      <c r="M6687" s="279"/>
      <c r="N6687" s="279"/>
      <c r="O6687" s="279"/>
      <c r="P6687" s="838"/>
      <c r="Q6687" s="838"/>
      <c r="R6687" s="838"/>
      <c r="S6687" s="838"/>
      <c r="U6687" s="371"/>
    </row>
    <row r="6688" spans="12:21" s="292" customFormat="1" x14ac:dyDescent="0.2">
      <c r="L6688" s="279"/>
      <c r="M6688" s="279"/>
      <c r="N6688" s="279"/>
      <c r="O6688" s="279"/>
      <c r="P6688" s="838"/>
      <c r="Q6688" s="838"/>
      <c r="R6688" s="838"/>
      <c r="S6688" s="838"/>
      <c r="U6688" s="371"/>
    </row>
    <row r="6689" spans="12:21" s="292" customFormat="1" x14ac:dyDescent="0.2">
      <c r="L6689" s="279"/>
      <c r="M6689" s="279"/>
      <c r="N6689" s="279"/>
      <c r="O6689" s="279"/>
      <c r="P6689" s="838"/>
      <c r="Q6689" s="838"/>
      <c r="R6689" s="838"/>
      <c r="S6689" s="838"/>
      <c r="U6689" s="371"/>
    </row>
    <row r="6690" spans="12:21" s="292" customFormat="1" x14ac:dyDescent="0.2">
      <c r="L6690" s="279"/>
      <c r="M6690" s="279"/>
      <c r="N6690" s="279"/>
      <c r="O6690" s="279"/>
      <c r="P6690" s="838"/>
      <c r="Q6690" s="838"/>
      <c r="R6690" s="838"/>
      <c r="S6690" s="838"/>
      <c r="U6690" s="371"/>
    </row>
    <row r="6691" spans="12:21" s="292" customFormat="1" x14ac:dyDescent="0.2">
      <c r="L6691" s="279"/>
      <c r="M6691" s="279"/>
      <c r="N6691" s="279"/>
      <c r="O6691" s="279"/>
      <c r="P6691" s="838"/>
      <c r="Q6691" s="838"/>
      <c r="R6691" s="838"/>
      <c r="S6691" s="838"/>
      <c r="U6691" s="371"/>
    </row>
    <row r="6692" spans="12:21" s="292" customFormat="1" x14ac:dyDescent="0.2">
      <c r="L6692" s="279"/>
      <c r="M6692" s="279"/>
      <c r="N6692" s="279"/>
      <c r="O6692" s="279"/>
      <c r="P6692" s="838"/>
      <c r="Q6692" s="838"/>
      <c r="R6692" s="838"/>
      <c r="S6692" s="838"/>
      <c r="U6692" s="371"/>
    </row>
    <row r="6693" spans="12:21" s="292" customFormat="1" x14ac:dyDescent="0.2">
      <c r="L6693" s="279"/>
      <c r="M6693" s="279"/>
      <c r="N6693" s="279"/>
      <c r="O6693" s="279"/>
      <c r="P6693" s="838"/>
      <c r="Q6693" s="838"/>
      <c r="R6693" s="838"/>
      <c r="S6693" s="838"/>
      <c r="U6693" s="371"/>
    </row>
    <row r="6694" spans="12:21" s="292" customFormat="1" x14ac:dyDescent="0.2">
      <c r="L6694" s="279"/>
      <c r="M6694" s="279"/>
      <c r="N6694" s="279"/>
      <c r="O6694" s="279"/>
      <c r="P6694" s="838"/>
      <c r="Q6694" s="838"/>
      <c r="R6694" s="838"/>
      <c r="S6694" s="838"/>
      <c r="U6694" s="371"/>
    </row>
    <row r="6695" spans="12:21" s="292" customFormat="1" x14ac:dyDescent="0.2">
      <c r="L6695" s="279"/>
      <c r="M6695" s="279"/>
      <c r="N6695" s="279"/>
      <c r="O6695" s="279"/>
      <c r="P6695" s="838"/>
      <c r="Q6695" s="838"/>
      <c r="R6695" s="838"/>
      <c r="S6695" s="838"/>
      <c r="U6695" s="371"/>
    </row>
    <row r="6696" spans="12:21" s="292" customFormat="1" x14ac:dyDescent="0.2">
      <c r="L6696" s="279"/>
      <c r="M6696" s="279"/>
      <c r="N6696" s="279"/>
      <c r="O6696" s="279"/>
      <c r="P6696" s="838"/>
      <c r="Q6696" s="838"/>
      <c r="R6696" s="838"/>
      <c r="S6696" s="838"/>
      <c r="U6696" s="371"/>
    </row>
    <row r="6697" spans="12:21" s="292" customFormat="1" x14ac:dyDescent="0.2">
      <c r="L6697" s="279"/>
      <c r="M6697" s="279"/>
      <c r="N6697" s="279"/>
      <c r="O6697" s="279"/>
      <c r="P6697" s="838"/>
      <c r="Q6697" s="838"/>
      <c r="R6697" s="838"/>
      <c r="S6697" s="838"/>
      <c r="U6697" s="371"/>
    </row>
    <row r="6698" spans="12:21" s="292" customFormat="1" x14ac:dyDescent="0.2">
      <c r="L6698" s="279"/>
      <c r="M6698" s="279"/>
      <c r="N6698" s="279"/>
      <c r="O6698" s="279"/>
      <c r="P6698" s="838"/>
      <c r="Q6698" s="838"/>
      <c r="R6698" s="838"/>
      <c r="S6698" s="838"/>
      <c r="U6698" s="371"/>
    </row>
    <row r="6699" spans="12:21" s="292" customFormat="1" x14ac:dyDescent="0.2">
      <c r="L6699" s="279"/>
      <c r="M6699" s="279"/>
      <c r="N6699" s="279"/>
      <c r="O6699" s="279"/>
      <c r="P6699" s="838"/>
      <c r="Q6699" s="838"/>
      <c r="R6699" s="838"/>
      <c r="S6699" s="838"/>
      <c r="U6699" s="371"/>
    </row>
    <row r="6700" spans="12:21" s="292" customFormat="1" x14ac:dyDescent="0.2">
      <c r="L6700" s="279"/>
      <c r="M6700" s="279"/>
      <c r="N6700" s="279"/>
      <c r="O6700" s="279"/>
      <c r="P6700" s="838"/>
      <c r="Q6700" s="838"/>
      <c r="R6700" s="838"/>
      <c r="S6700" s="838"/>
      <c r="U6700" s="371"/>
    </row>
    <row r="6701" spans="12:21" s="292" customFormat="1" x14ac:dyDescent="0.2">
      <c r="L6701" s="279"/>
      <c r="M6701" s="279"/>
      <c r="N6701" s="279"/>
      <c r="O6701" s="279"/>
      <c r="P6701" s="838"/>
      <c r="Q6701" s="838"/>
      <c r="R6701" s="838"/>
      <c r="S6701" s="838"/>
      <c r="U6701" s="371"/>
    </row>
    <row r="6702" spans="12:21" s="292" customFormat="1" x14ac:dyDescent="0.2">
      <c r="L6702" s="279"/>
      <c r="M6702" s="279"/>
      <c r="N6702" s="279"/>
      <c r="O6702" s="279"/>
      <c r="P6702" s="838"/>
      <c r="Q6702" s="838"/>
      <c r="R6702" s="838"/>
      <c r="S6702" s="838"/>
      <c r="U6702" s="371"/>
    </row>
    <row r="6703" spans="12:21" s="292" customFormat="1" x14ac:dyDescent="0.2">
      <c r="L6703" s="279"/>
      <c r="M6703" s="279"/>
      <c r="N6703" s="279"/>
      <c r="O6703" s="279"/>
      <c r="P6703" s="838"/>
      <c r="Q6703" s="838"/>
      <c r="R6703" s="838"/>
      <c r="S6703" s="838"/>
      <c r="U6703" s="371"/>
    </row>
    <row r="6704" spans="12:21" s="292" customFormat="1" x14ac:dyDescent="0.2">
      <c r="L6704" s="279"/>
      <c r="M6704" s="279"/>
      <c r="N6704" s="279"/>
      <c r="O6704" s="279"/>
      <c r="P6704" s="838"/>
      <c r="Q6704" s="838"/>
      <c r="R6704" s="838"/>
      <c r="S6704" s="838"/>
      <c r="U6704" s="371"/>
    </row>
    <row r="6705" spans="12:21" s="292" customFormat="1" x14ac:dyDescent="0.2">
      <c r="L6705" s="279"/>
      <c r="M6705" s="279"/>
      <c r="N6705" s="279"/>
      <c r="O6705" s="279"/>
      <c r="P6705" s="838"/>
      <c r="Q6705" s="838"/>
      <c r="R6705" s="838"/>
      <c r="S6705" s="838"/>
      <c r="U6705" s="371"/>
    </row>
    <row r="6706" spans="12:21" s="292" customFormat="1" x14ac:dyDescent="0.2">
      <c r="L6706" s="279"/>
      <c r="M6706" s="279"/>
      <c r="N6706" s="279"/>
      <c r="O6706" s="279"/>
      <c r="P6706" s="838"/>
      <c r="Q6706" s="838"/>
      <c r="R6706" s="838"/>
      <c r="S6706" s="838"/>
      <c r="U6706" s="371"/>
    </row>
    <row r="6707" spans="12:21" s="292" customFormat="1" x14ac:dyDescent="0.2">
      <c r="L6707" s="279"/>
      <c r="M6707" s="279"/>
      <c r="N6707" s="279"/>
      <c r="O6707" s="279"/>
      <c r="P6707" s="838"/>
      <c r="Q6707" s="838"/>
      <c r="R6707" s="838"/>
      <c r="S6707" s="838"/>
      <c r="U6707" s="371"/>
    </row>
    <row r="6708" spans="12:21" s="292" customFormat="1" x14ac:dyDescent="0.2">
      <c r="L6708" s="279"/>
      <c r="M6708" s="279"/>
      <c r="N6708" s="279"/>
      <c r="O6708" s="279"/>
      <c r="P6708" s="838"/>
      <c r="Q6708" s="838"/>
      <c r="R6708" s="838"/>
      <c r="S6708" s="838"/>
      <c r="U6708" s="371"/>
    </row>
    <row r="6709" spans="12:21" s="292" customFormat="1" x14ac:dyDescent="0.2">
      <c r="L6709" s="279"/>
      <c r="M6709" s="279"/>
      <c r="N6709" s="279"/>
      <c r="O6709" s="279"/>
      <c r="P6709" s="838"/>
      <c r="Q6709" s="838"/>
      <c r="R6709" s="838"/>
      <c r="S6709" s="838"/>
      <c r="U6709" s="371"/>
    </row>
    <row r="6710" spans="12:21" s="292" customFormat="1" x14ac:dyDescent="0.2">
      <c r="L6710" s="279"/>
      <c r="M6710" s="279"/>
      <c r="N6710" s="279"/>
      <c r="O6710" s="279"/>
      <c r="P6710" s="838"/>
      <c r="Q6710" s="838"/>
      <c r="R6710" s="838"/>
      <c r="S6710" s="838"/>
      <c r="U6710" s="371"/>
    </row>
    <row r="6711" spans="12:21" s="292" customFormat="1" x14ac:dyDescent="0.2">
      <c r="L6711" s="279"/>
      <c r="M6711" s="279"/>
      <c r="N6711" s="279"/>
      <c r="O6711" s="279"/>
      <c r="P6711" s="838"/>
      <c r="Q6711" s="838"/>
      <c r="R6711" s="838"/>
      <c r="S6711" s="838"/>
      <c r="U6711" s="371"/>
    </row>
    <row r="6712" spans="12:21" s="292" customFormat="1" x14ac:dyDescent="0.2">
      <c r="L6712" s="279"/>
      <c r="M6712" s="279"/>
      <c r="N6712" s="279"/>
      <c r="O6712" s="279"/>
      <c r="P6712" s="838"/>
      <c r="Q6712" s="838"/>
      <c r="R6712" s="838"/>
      <c r="S6712" s="838"/>
      <c r="U6712" s="371"/>
    </row>
    <row r="6713" spans="12:21" s="292" customFormat="1" x14ac:dyDescent="0.2">
      <c r="L6713" s="279"/>
      <c r="M6713" s="279"/>
      <c r="N6713" s="279"/>
      <c r="O6713" s="279"/>
      <c r="P6713" s="838"/>
      <c r="Q6713" s="838"/>
      <c r="R6713" s="838"/>
      <c r="S6713" s="838"/>
      <c r="U6713" s="371"/>
    </row>
    <row r="6714" spans="12:21" s="292" customFormat="1" x14ac:dyDescent="0.2">
      <c r="L6714" s="279"/>
      <c r="M6714" s="279"/>
      <c r="N6714" s="279"/>
      <c r="O6714" s="279"/>
      <c r="P6714" s="838"/>
      <c r="Q6714" s="838"/>
      <c r="R6714" s="838"/>
      <c r="S6714" s="838"/>
      <c r="U6714" s="371"/>
    </row>
    <row r="6715" spans="12:21" s="292" customFormat="1" x14ac:dyDescent="0.2">
      <c r="L6715" s="279"/>
      <c r="M6715" s="279"/>
      <c r="N6715" s="279"/>
      <c r="O6715" s="279"/>
      <c r="P6715" s="838"/>
      <c r="Q6715" s="838"/>
      <c r="R6715" s="838"/>
      <c r="S6715" s="838"/>
      <c r="U6715" s="371"/>
    </row>
    <row r="6716" spans="12:21" s="292" customFormat="1" x14ac:dyDescent="0.2">
      <c r="L6716" s="279"/>
      <c r="M6716" s="279"/>
      <c r="N6716" s="279"/>
      <c r="O6716" s="279"/>
      <c r="P6716" s="838"/>
      <c r="Q6716" s="838"/>
      <c r="R6716" s="838"/>
      <c r="S6716" s="838"/>
      <c r="U6716" s="371"/>
    </row>
    <row r="6717" spans="12:21" s="292" customFormat="1" x14ac:dyDescent="0.2">
      <c r="L6717" s="279"/>
      <c r="M6717" s="279"/>
      <c r="N6717" s="279"/>
      <c r="O6717" s="279"/>
      <c r="P6717" s="838"/>
      <c r="Q6717" s="838"/>
      <c r="R6717" s="838"/>
      <c r="S6717" s="838"/>
      <c r="U6717" s="371"/>
    </row>
    <row r="6718" spans="12:21" s="292" customFormat="1" x14ac:dyDescent="0.2">
      <c r="L6718" s="279"/>
      <c r="M6718" s="279"/>
      <c r="N6718" s="279"/>
      <c r="O6718" s="279"/>
      <c r="P6718" s="838"/>
      <c r="Q6718" s="838"/>
      <c r="R6718" s="838"/>
      <c r="S6718" s="838"/>
      <c r="U6718" s="371"/>
    </row>
    <row r="6719" spans="12:21" s="292" customFormat="1" x14ac:dyDescent="0.2">
      <c r="L6719" s="279"/>
      <c r="M6719" s="279"/>
      <c r="N6719" s="279"/>
      <c r="O6719" s="279"/>
      <c r="P6719" s="838"/>
      <c r="Q6719" s="838"/>
      <c r="R6719" s="838"/>
      <c r="S6719" s="838"/>
      <c r="U6719" s="371"/>
    </row>
    <row r="6720" spans="12:21" s="292" customFormat="1" x14ac:dyDescent="0.2">
      <c r="L6720" s="279"/>
      <c r="M6720" s="279"/>
      <c r="N6720" s="279"/>
      <c r="O6720" s="279"/>
      <c r="P6720" s="838"/>
      <c r="Q6720" s="838"/>
      <c r="R6720" s="838"/>
      <c r="S6720" s="838"/>
      <c r="U6720" s="371"/>
    </row>
    <row r="6721" spans="12:21" s="292" customFormat="1" x14ac:dyDescent="0.2">
      <c r="L6721" s="279"/>
      <c r="M6721" s="279"/>
      <c r="N6721" s="279"/>
      <c r="O6721" s="279"/>
      <c r="P6721" s="838"/>
      <c r="Q6721" s="838"/>
      <c r="R6721" s="838"/>
      <c r="S6721" s="838"/>
      <c r="U6721" s="371"/>
    </row>
    <row r="6722" spans="12:21" s="292" customFormat="1" x14ac:dyDescent="0.2">
      <c r="L6722" s="279"/>
      <c r="M6722" s="279"/>
      <c r="N6722" s="279"/>
      <c r="O6722" s="279"/>
      <c r="P6722" s="838"/>
      <c r="Q6722" s="838"/>
      <c r="R6722" s="838"/>
      <c r="S6722" s="838"/>
      <c r="U6722" s="371"/>
    </row>
    <row r="6723" spans="12:21" s="292" customFormat="1" x14ac:dyDescent="0.2">
      <c r="L6723" s="279"/>
      <c r="M6723" s="279"/>
      <c r="N6723" s="279"/>
      <c r="O6723" s="279"/>
      <c r="P6723" s="838"/>
      <c r="Q6723" s="838"/>
      <c r="R6723" s="838"/>
      <c r="S6723" s="838"/>
      <c r="U6723" s="371"/>
    </row>
    <row r="6724" spans="12:21" s="292" customFormat="1" x14ac:dyDescent="0.2">
      <c r="L6724" s="279"/>
      <c r="M6724" s="279"/>
      <c r="N6724" s="279"/>
      <c r="O6724" s="279"/>
      <c r="P6724" s="838"/>
      <c r="Q6724" s="838"/>
      <c r="R6724" s="838"/>
      <c r="S6724" s="838"/>
      <c r="U6724" s="371"/>
    </row>
    <row r="6725" spans="12:21" s="292" customFormat="1" x14ac:dyDescent="0.2">
      <c r="L6725" s="279"/>
      <c r="M6725" s="279"/>
      <c r="N6725" s="279"/>
      <c r="O6725" s="279"/>
      <c r="P6725" s="838"/>
      <c r="Q6725" s="838"/>
      <c r="R6725" s="838"/>
      <c r="S6725" s="838"/>
      <c r="U6725" s="371"/>
    </row>
    <row r="6726" spans="12:21" s="292" customFormat="1" x14ac:dyDescent="0.2">
      <c r="L6726" s="279"/>
      <c r="M6726" s="279"/>
      <c r="N6726" s="279"/>
      <c r="O6726" s="279"/>
      <c r="P6726" s="838"/>
      <c r="Q6726" s="838"/>
      <c r="R6726" s="838"/>
      <c r="S6726" s="838"/>
      <c r="U6726" s="371"/>
    </row>
    <row r="6727" spans="12:21" s="292" customFormat="1" x14ac:dyDescent="0.2">
      <c r="L6727" s="279"/>
      <c r="M6727" s="279"/>
      <c r="N6727" s="279"/>
      <c r="O6727" s="279"/>
      <c r="P6727" s="838"/>
      <c r="Q6727" s="838"/>
      <c r="R6727" s="838"/>
      <c r="S6727" s="838"/>
      <c r="U6727" s="371"/>
    </row>
    <row r="6728" spans="12:21" s="292" customFormat="1" x14ac:dyDescent="0.2">
      <c r="L6728" s="279"/>
      <c r="M6728" s="279"/>
      <c r="N6728" s="279"/>
      <c r="O6728" s="279"/>
      <c r="P6728" s="838"/>
      <c r="Q6728" s="838"/>
      <c r="R6728" s="838"/>
      <c r="S6728" s="838"/>
      <c r="U6728" s="371"/>
    </row>
    <row r="6729" spans="12:21" s="292" customFormat="1" x14ac:dyDescent="0.2">
      <c r="L6729" s="279"/>
      <c r="M6729" s="279"/>
      <c r="N6729" s="279"/>
      <c r="O6729" s="279"/>
      <c r="P6729" s="838"/>
      <c r="Q6729" s="838"/>
      <c r="R6729" s="838"/>
      <c r="S6729" s="838"/>
      <c r="U6729" s="371"/>
    </row>
    <row r="6730" spans="12:21" s="292" customFormat="1" x14ac:dyDescent="0.2">
      <c r="L6730" s="279"/>
      <c r="M6730" s="279"/>
      <c r="N6730" s="279"/>
      <c r="O6730" s="279"/>
      <c r="P6730" s="838"/>
      <c r="Q6730" s="838"/>
      <c r="R6730" s="838"/>
      <c r="S6730" s="838"/>
      <c r="U6730" s="371"/>
    </row>
    <row r="6731" spans="12:21" s="292" customFormat="1" x14ac:dyDescent="0.2">
      <c r="L6731" s="279"/>
      <c r="M6731" s="279"/>
      <c r="N6731" s="279"/>
      <c r="O6731" s="279"/>
      <c r="P6731" s="838"/>
      <c r="Q6731" s="838"/>
      <c r="R6731" s="838"/>
      <c r="S6731" s="838"/>
      <c r="U6731" s="371"/>
    </row>
    <row r="6732" spans="12:21" s="292" customFormat="1" x14ac:dyDescent="0.2">
      <c r="L6732" s="279"/>
      <c r="M6732" s="279"/>
      <c r="N6732" s="279"/>
      <c r="O6732" s="279"/>
      <c r="P6732" s="838"/>
      <c r="Q6732" s="838"/>
      <c r="R6732" s="838"/>
      <c r="S6732" s="838"/>
      <c r="U6732" s="371"/>
    </row>
    <row r="6733" spans="12:21" s="292" customFormat="1" x14ac:dyDescent="0.2">
      <c r="L6733" s="279"/>
      <c r="M6733" s="279"/>
      <c r="N6733" s="279"/>
      <c r="O6733" s="279"/>
      <c r="P6733" s="838"/>
      <c r="Q6733" s="838"/>
      <c r="R6733" s="838"/>
      <c r="S6733" s="838"/>
      <c r="U6733" s="371"/>
    </row>
    <row r="6734" spans="12:21" s="292" customFormat="1" x14ac:dyDescent="0.2">
      <c r="L6734" s="279"/>
      <c r="M6734" s="279"/>
      <c r="N6734" s="279"/>
      <c r="O6734" s="279"/>
      <c r="P6734" s="838"/>
      <c r="Q6734" s="838"/>
      <c r="R6734" s="838"/>
      <c r="S6734" s="838"/>
      <c r="U6734" s="371"/>
    </row>
    <row r="6735" spans="12:21" s="292" customFormat="1" x14ac:dyDescent="0.2">
      <c r="L6735" s="279"/>
      <c r="M6735" s="279"/>
      <c r="N6735" s="279"/>
      <c r="O6735" s="279"/>
      <c r="P6735" s="838"/>
      <c r="Q6735" s="838"/>
      <c r="R6735" s="838"/>
      <c r="S6735" s="838"/>
      <c r="U6735" s="371"/>
    </row>
    <row r="6736" spans="12:21" s="292" customFormat="1" x14ac:dyDescent="0.2">
      <c r="L6736" s="279"/>
      <c r="M6736" s="279"/>
      <c r="N6736" s="279"/>
      <c r="O6736" s="279"/>
      <c r="P6736" s="838"/>
      <c r="Q6736" s="838"/>
      <c r="R6736" s="838"/>
      <c r="S6736" s="838"/>
      <c r="U6736" s="371"/>
    </row>
    <row r="6737" spans="12:21" s="292" customFormat="1" x14ac:dyDescent="0.2">
      <c r="L6737" s="279"/>
      <c r="M6737" s="279"/>
      <c r="N6737" s="279"/>
      <c r="O6737" s="279"/>
      <c r="P6737" s="838"/>
      <c r="Q6737" s="838"/>
      <c r="R6737" s="838"/>
      <c r="S6737" s="838"/>
      <c r="U6737" s="371"/>
    </row>
    <row r="6738" spans="12:21" s="292" customFormat="1" x14ac:dyDescent="0.2">
      <c r="L6738" s="279"/>
      <c r="M6738" s="279"/>
      <c r="N6738" s="279"/>
      <c r="O6738" s="279"/>
      <c r="P6738" s="838"/>
      <c r="Q6738" s="838"/>
      <c r="R6738" s="838"/>
      <c r="S6738" s="838"/>
      <c r="U6738" s="371"/>
    </row>
    <row r="6739" spans="12:21" s="292" customFormat="1" x14ac:dyDescent="0.2">
      <c r="L6739" s="279"/>
      <c r="M6739" s="279"/>
      <c r="N6739" s="279"/>
      <c r="O6739" s="279"/>
      <c r="P6739" s="838"/>
      <c r="Q6739" s="838"/>
      <c r="R6739" s="838"/>
      <c r="S6739" s="838"/>
      <c r="U6739" s="371"/>
    </row>
    <row r="6740" spans="12:21" s="292" customFormat="1" x14ac:dyDescent="0.2">
      <c r="L6740" s="279"/>
      <c r="M6740" s="279"/>
      <c r="N6740" s="279"/>
      <c r="O6740" s="279"/>
      <c r="P6740" s="838"/>
      <c r="Q6740" s="838"/>
      <c r="R6740" s="838"/>
      <c r="S6740" s="838"/>
      <c r="U6740" s="371"/>
    </row>
    <row r="6741" spans="12:21" s="292" customFormat="1" x14ac:dyDescent="0.2">
      <c r="L6741" s="279"/>
      <c r="M6741" s="279"/>
      <c r="N6741" s="279"/>
      <c r="O6741" s="279"/>
      <c r="P6741" s="838"/>
      <c r="Q6741" s="838"/>
      <c r="R6741" s="838"/>
      <c r="S6741" s="838"/>
      <c r="U6741" s="371"/>
    </row>
    <row r="6742" spans="12:21" s="292" customFormat="1" x14ac:dyDescent="0.2">
      <c r="L6742" s="279"/>
      <c r="M6742" s="279"/>
      <c r="N6742" s="279"/>
      <c r="O6742" s="279"/>
      <c r="P6742" s="838"/>
      <c r="Q6742" s="838"/>
      <c r="R6742" s="838"/>
      <c r="S6742" s="838"/>
      <c r="U6742" s="371"/>
    </row>
    <row r="6743" spans="12:21" s="292" customFormat="1" x14ac:dyDescent="0.2">
      <c r="L6743" s="279"/>
      <c r="M6743" s="279"/>
      <c r="N6743" s="279"/>
      <c r="O6743" s="279"/>
      <c r="P6743" s="838"/>
      <c r="Q6743" s="838"/>
      <c r="R6743" s="838"/>
      <c r="S6743" s="838"/>
      <c r="U6743" s="371"/>
    </row>
    <row r="6744" spans="12:21" s="292" customFormat="1" x14ac:dyDescent="0.2">
      <c r="L6744" s="279"/>
      <c r="M6744" s="279"/>
      <c r="N6744" s="279"/>
      <c r="O6744" s="279"/>
      <c r="P6744" s="838"/>
      <c r="Q6744" s="838"/>
      <c r="R6744" s="838"/>
      <c r="S6744" s="838"/>
      <c r="U6744" s="371"/>
    </row>
    <row r="6745" spans="12:21" s="292" customFormat="1" x14ac:dyDescent="0.2">
      <c r="L6745" s="279"/>
      <c r="M6745" s="279"/>
      <c r="N6745" s="279"/>
      <c r="O6745" s="279"/>
      <c r="P6745" s="838"/>
      <c r="Q6745" s="838"/>
      <c r="R6745" s="838"/>
      <c r="S6745" s="838"/>
      <c r="U6745" s="371"/>
    </row>
    <row r="6746" spans="12:21" s="292" customFormat="1" x14ac:dyDescent="0.2">
      <c r="L6746" s="279"/>
      <c r="M6746" s="279"/>
      <c r="N6746" s="279"/>
      <c r="O6746" s="279"/>
      <c r="P6746" s="838"/>
      <c r="Q6746" s="838"/>
      <c r="R6746" s="838"/>
      <c r="S6746" s="838"/>
      <c r="U6746" s="371"/>
    </row>
    <row r="6747" spans="12:21" s="292" customFormat="1" x14ac:dyDescent="0.2">
      <c r="L6747" s="279"/>
      <c r="M6747" s="279"/>
      <c r="N6747" s="279"/>
      <c r="O6747" s="279"/>
      <c r="P6747" s="838"/>
      <c r="Q6747" s="838"/>
      <c r="R6747" s="838"/>
      <c r="S6747" s="838"/>
      <c r="U6747" s="371"/>
    </row>
    <row r="6748" spans="12:21" s="292" customFormat="1" x14ac:dyDescent="0.2">
      <c r="L6748" s="279"/>
      <c r="M6748" s="279"/>
      <c r="N6748" s="279"/>
      <c r="O6748" s="279"/>
      <c r="P6748" s="838"/>
      <c r="Q6748" s="838"/>
      <c r="R6748" s="838"/>
      <c r="S6748" s="838"/>
      <c r="U6748" s="371"/>
    </row>
    <row r="6749" spans="12:21" s="292" customFormat="1" x14ac:dyDescent="0.2">
      <c r="L6749" s="279"/>
      <c r="M6749" s="279"/>
      <c r="N6749" s="279"/>
      <c r="O6749" s="279"/>
      <c r="P6749" s="838"/>
      <c r="Q6749" s="838"/>
      <c r="R6749" s="838"/>
      <c r="S6749" s="838"/>
      <c r="U6749" s="371"/>
    </row>
    <row r="6750" spans="12:21" s="292" customFormat="1" x14ac:dyDescent="0.2">
      <c r="L6750" s="279"/>
      <c r="M6750" s="279"/>
      <c r="N6750" s="279"/>
      <c r="O6750" s="279"/>
      <c r="P6750" s="838"/>
      <c r="Q6750" s="838"/>
      <c r="R6750" s="838"/>
      <c r="S6750" s="838"/>
      <c r="U6750" s="371"/>
    </row>
    <row r="6751" spans="12:21" s="292" customFormat="1" x14ac:dyDescent="0.2">
      <c r="L6751" s="279"/>
      <c r="M6751" s="279"/>
      <c r="N6751" s="279"/>
      <c r="O6751" s="279"/>
      <c r="P6751" s="838"/>
      <c r="Q6751" s="838"/>
      <c r="R6751" s="838"/>
      <c r="S6751" s="838"/>
      <c r="U6751" s="371"/>
    </row>
    <row r="6752" spans="12:21" s="292" customFormat="1" x14ac:dyDescent="0.2">
      <c r="L6752" s="279"/>
      <c r="M6752" s="279"/>
      <c r="N6752" s="279"/>
      <c r="O6752" s="279"/>
      <c r="P6752" s="838"/>
      <c r="Q6752" s="838"/>
      <c r="R6752" s="838"/>
      <c r="S6752" s="838"/>
      <c r="U6752" s="371"/>
    </row>
    <row r="6753" spans="12:21" s="292" customFormat="1" x14ac:dyDescent="0.2">
      <c r="L6753" s="279"/>
      <c r="M6753" s="279"/>
      <c r="N6753" s="279"/>
      <c r="O6753" s="279"/>
      <c r="P6753" s="838"/>
      <c r="Q6753" s="838"/>
      <c r="R6753" s="838"/>
      <c r="S6753" s="838"/>
      <c r="U6753" s="371"/>
    </row>
    <row r="6754" spans="12:21" s="292" customFormat="1" x14ac:dyDescent="0.2">
      <c r="L6754" s="279"/>
      <c r="M6754" s="279"/>
      <c r="N6754" s="279"/>
      <c r="O6754" s="279"/>
      <c r="P6754" s="838"/>
      <c r="Q6754" s="838"/>
      <c r="R6754" s="838"/>
      <c r="S6754" s="838"/>
      <c r="U6754" s="371"/>
    </row>
    <row r="6755" spans="12:21" s="292" customFormat="1" x14ac:dyDescent="0.2">
      <c r="L6755" s="279"/>
      <c r="M6755" s="279"/>
      <c r="N6755" s="279"/>
      <c r="O6755" s="279"/>
      <c r="P6755" s="838"/>
      <c r="Q6755" s="838"/>
      <c r="R6755" s="838"/>
      <c r="S6755" s="838"/>
      <c r="U6755" s="371"/>
    </row>
    <row r="6756" spans="12:21" s="292" customFormat="1" x14ac:dyDescent="0.2">
      <c r="L6756" s="279"/>
      <c r="M6756" s="279"/>
      <c r="N6756" s="279"/>
      <c r="O6756" s="279"/>
      <c r="P6756" s="838"/>
      <c r="Q6756" s="838"/>
      <c r="R6756" s="838"/>
      <c r="S6756" s="838"/>
      <c r="U6756" s="371"/>
    </row>
    <row r="6757" spans="12:21" s="292" customFormat="1" x14ac:dyDescent="0.2">
      <c r="L6757" s="279"/>
      <c r="M6757" s="279"/>
      <c r="N6757" s="279"/>
      <c r="O6757" s="279"/>
      <c r="P6757" s="838"/>
      <c r="Q6757" s="838"/>
      <c r="R6757" s="838"/>
      <c r="S6757" s="838"/>
      <c r="U6757" s="371"/>
    </row>
    <row r="6758" spans="12:21" s="292" customFormat="1" x14ac:dyDescent="0.2">
      <c r="L6758" s="279"/>
      <c r="M6758" s="279"/>
      <c r="N6758" s="279"/>
      <c r="O6758" s="279"/>
      <c r="P6758" s="838"/>
      <c r="Q6758" s="838"/>
      <c r="R6758" s="838"/>
      <c r="S6758" s="838"/>
      <c r="U6758" s="371"/>
    </row>
    <row r="6759" spans="12:21" s="292" customFormat="1" x14ac:dyDescent="0.2">
      <c r="L6759" s="279"/>
      <c r="M6759" s="279"/>
      <c r="N6759" s="279"/>
      <c r="O6759" s="279"/>
      <c r="P6759" s="838"/>
      <c r="Q6759" s="838"/>
      <c r="R6759" s="838"/>
      <c r="S6759" s="838"/>
      <c r="U6759" s="371"/>
    </row>
    <row r="6760" spans="12:21" s="292" customFormat="1" x14ac:dyDescent="0.2">
      <c r="L6760" s="279"/>
      <c r="M6760" s="279"/>
      <c r="N6760" s="279"/>
      <c r="O6760" s="279"/>
      <c r="P6760" s="838"/>
      <c r="Q6760" s="838"/>
      <c r="R6760" s="838"/>
      <c r="S6760" s="838"/>
      <c r="U6760" s="371"/>
    </row>
    <row r="6761" spans="12:21" s="292" customFormat="1" x14ac:dyDescent="0.2">
      <c r="L6761" s="279"/>
      <c r="M6761" s="279"/>
      <c r="N6761" s="279"/>
      <c r="O6761" s="279"/>
      <c r="P6761" s="838"/>
      <c r="Q6761" s="838"/>
      <c r="R6761" s="838"/>
      <c r="S6761" s="838"/>
      <c r="U6761" s="371"/>
    </row>
    <row r="6762" spans="12:21" s="292" customFormat="1" x14ac:dyDescent="0.2">
      <c r="L6762" s="279"/>
      <c r="M6762" s="279"/>
      <c r="N6762" s="279"/>
      <c r="O6762" s="279"/>
      <c r="P6762" s="838"/>
      <c r="Q6762" s="838"/>
      <c r="R6762" s="838"/>
      <c r="S6762" s="838"/>
      <c r="U6762" s="371"/>
    </row>
    <row r="6763" spans="12:21" s="292" customFormat="1" x14ac:dyDescent="0.2">
      <c r="L6763" s="279"/>
      <c r="M6763" s="279"/>
      <c r="N6763" s="279"/>
      <c r="O6763" s="279"/>
      <c r="P6763" s="838"/>
      <c r="Q6763" s="838"/>
      <c r="R6763" s="838"/>
      <c r="S6763" s="838"/>
      <c r="U6763" s="371"/>
    </row>
    <row r="6764" spans="12:21" s="292" customFormat="1" x14ac:dyDescent="0.2">
      <c r="L6764" s="279"/>
      <c r="M6764" s="279"/>
      <c r="N6764" s="279"/>
      <c r="O6764" s="279"/>
      <c r="P6764" s="838"/>
      <c r="Q6764" s="838"/>
      <c r="R6764" s="838"/>
      <c r="S6764" s="838"/>
      <c r="U6764" s="371"/>
    </row>
    <row r="6765" spans="12:21" s="292" customFormat="1" x14ac:dyDescent="0.2">
      <c r="L6765" s="279"/>
      <c r="M6765" s="279"/>
      <c r="N6765" s="279"/>
      <c r="O6765" s="279"/>
      <c r="P6765" s="838"/>
      <c r="Q6765" s="838"/>
      <c r="R6765" s="838"/>
      <c r="S6765" s="838"/>
      <c r="U6765" s="371"/>
    </row>
    <row r="6766" spans="12:21" s="292" customFormat="1" x14ac:dyDescent="0.2">
      <c r="L6766" s="279"/>
      <c r="M6766" s="279"/>
      <c r="N6766" s="279"/>
      <c r="O6766" s="279"/>
      <c r="P6766" s="838"/>
      <c r="Q6766" s="838"/>
      <c r="R6766" s="838"/>
      <c r="S6766" s="838"/>
      <c r="U6766" s="371"/>
    </row>
    <row r="6767" spans="12:21" s="292" customFormat="1" x14ac:dyDescent="0.2">
      <c r="L6767" s="279"/>
      <c r="M6767" s="279"/>
      <c r="N6767" s="279"/>
      <c r="O6767" s="279"/>
      <c r="P6767" s="838"/>
      <c r="Q6767" s="838"/>
      <c r="R6767" s="838"/>
      <c r="S6767" s="838"/>
      <c r="U6767" s="371"/>
    </row>
    <row r="6768" spans="12:21" s="292" customFormat="1" x14ac:dyDescent="0.2">
      <c r="L6768" s="279"/>
      <c r="M6768" s="279"/>
      <c r="N6768" s="279"/>
      <c r="O6768" s="279"/>
      <c r="P6768" s="838"/>
      <c r="Q6768" s="838"/>
      <c r="R6768" s="838"/>
      <c r="S6768" s="838"/>
      <c r="U6768" s="371"/>
    </row>
    <row r="6769" spans="12:21" s="292" customFormat="1" x14ac:dyDescent="0.2">
      <c r="L6769" s="279"/>
      <c r="M6769" s="279"/>
      <c r="N6769" s="279"/>
      <c r="O6769" s="279"/>
      <c r="P6769" s="838"/>
      <c r="Q6769" s="838"/>
      <c r="R6769" s="838"/>
      <c r="S6769" s="838"/>
      <c r="U6769" s="371"/>
    </row>
    <row r="6770" spans="12:21" s="292" customFormat="1" x14ac:dyDescent="0.2">
      <c r="L6770" s="279"/>
      <c r="M6770" s="279"/>
      <c r="N6770" s="279"/>
      <c r="O6770" s="279"/>
      <c r="P6770" s="838"/>
      <c r="Q6770" s="838"/>
      <c r="R6770" s="838"/>
      <c r="S6770" s="838"/>
      <c r="U6770" s="371"/>
    </row>
    <row r="6771" spans="12:21" s="292" customFormat="1" x14ac:dyDescent="0.2">
      <c r="L6771" s="279"/>
      <c r="M6771" s="279"/>
      <c r="N6771" s="279"/>
      <c r="O6771" s="279"/>
      <c r="P6771" s="838"/>
      <c r="Q6771" s="838"/>
      <c r="R6771" s="838"/>
      <c r="S6771" s="838"/>
      <c r="U6771" s="371"/>
    </row>
    <row r="6772" spans="12:21" s="292" customFormat="1" x14ac:dyDescent="0.2">
      <c r="L6772" s="279"/>
      <c r="M6772" s="279"/>
      <c r="N6772" s="279"/>
      <c r="O6772" s="279"/>
      <c r="P6772" s="838"/>
      <c r="Q6772" s="838"/>
      <c r="R6772" s="838"/>
      <c r="S6772" s="838"/>
      <c r="U6772" s="371"/>
    </row>
    <row r="6773" spans="12:21" s="292" customFormat="1" x14ac:dyDescent="0.2">
      <c r="L6773" s="279"/>
      <c r="M6773" s="279"/>
      <c r="N6773" s="279"/>
      <c r="O6773" s="279"/>
      <c r="P6773" s="838"/>
      <c r="Q6773" s="838"/>
      <c r="R6773" s="838"/>
      <c r="S6773" s="838"/>
      <c r="U6773" s="371"/>
    </row>
    <row r="6774" spans="12:21" s="292" customFormat="1" x14ac:dyDescent="0.2">
      <c r="L6774" s="279"/>
      <c r="M6774" s="279"/>
      <c r="N6774" s="279"/>
      <c r="O6774" s="279"/>
      <c r="P6774" s="838"/>
      <c r="Q6774" s="838"/>
      <c r="R6774" s="838"/>
      <c r="S6774" s="838"/>
      <c r="U6774" s="371"/>
    </row>
    <row r="6775" spans="12:21" s="292" customFormat="1" x14ac:dyDescent="0.2">
      <c r="L6775" s="279"/>
      <c r="M6775" s="279"/>
      <c r="N6775" s="279"/>
      <c r="O6775" s="279"/>
      <c r="P6775" s="838"/>
      <c r="Q6775" s="838"/>
      <c r="R6775" s="838"/>
      <c r="S6775" s="838"/>
      <c r="U6775" s="371"/>
    </row>
    <row r="6776" spans="12:21" s="292" customFormat="1" x14ac:dyDescent="0.2">
      <c r="L6776" s="279"/>
      <c r="M6776" s="279"/>
      <c r="N6776" s="279"/>
      <c r="O6776" s="279"/>
      <c r="P6776" s="838"/>
      <c r="Q6776" s="838"/>
      <c r="R6776" s="838"/>
      <c r="S6776" s="838"/>
      <c r="U6776" s="371"/>
    </row>
    <row r="6777" spans="12:21" s="292" customFormat="1" x14ac:dyDescent="0.2">
      <c r="L6777" s="279"/>
      <c r="M6777" s="279"/>
      <c r="N6777" s="279"/>
      <c r="O6777" s="279"/>
      <c r="P6777" s="838"/>
      <c r="Q6777" s="838"/>
      <c r="R6777" s="838"/>
      <c r="S6777" s="838"/>
      <c r="U6777" s="371"/>
    </row>
    <row r="6778" spans="12:21" s="292" customFormat="1" x14ac:dyDescent="0.2">
      <c r="L6778" s="279"/>
      <c r="M6778" s="279"/>
      <c r="N6778" s="279"/>
      <c r="O6778" s="279"/>
      <c r="P6778" s="838"/>
      <c r="Q6778" s="838"/>
      <c r="R6778" s="838"/>
      <c r="S6778" s="838"/>
      <c r="U6778" s="371"/>
    </row>
    <row r="6779" spans="12:21" s="292" customFormat="1" x14ac:dyDescent="0.2">
      <c r="L6779" s="279"/>
      <c r="M6779" s="279"/>
      <c r="N6779" s="279"/>
      <c r="O6779" s="279"/>
      <c r="P6779" s="838"/>
      <c r="Q6779" s="838"/>
      <c r="R6779" s="838"/>
      <c r="S6779" s="838"/>
      <c r="U6779" s="371"/>
    </row>
    <row r="6780" spans="12:21" s="292" customFormat="1" x14ac:dyDescent="0.2">
      <c r="L6780" s="279"/>
      <c r="M6780" s="279"/>
      <c r="N6780" s="279"/>
      <c r="O6780" s="279"/>
      <c r="P6780" s="838"/>
      <c r="Q6780" s="838"/>
      <c r="R6780" s="838"/>
      <c r="S6780" s="838"/>
      <c r="U6780" s="371"/>
    </row>
    <row r="6781" spans="12:21" s="292" customFormat="1" x14ac:dyDescent="0.2">
      <c r="L6781" s="279"/>
      <c r="M6781" s="279"/>
      <c r="N6781" s="279"/>
      <c r="O6781" s="279"/>
      <c r="P6781" s="838"/>
      <c r="Q6781" s="838"/>
      <c r="R6781" s="838"/>
      <c r="S6781" s="838"/>
      <c r="U6781" s="371"/>
    </row>
    <row r="6782" spans="12:21" s="292" customFormat="1" x14ac:dyDescent="0.2">
      <c r="L6782" s="279"/>
      <c r="M6782" s="279"/>
      <c r="N6782" s="279"/>
      <c r="O6782" s="279"/>
      <c r="P6782" s="838"/>
      <c r="Q6782" s="838"/>
      <c r="R6782" s="838"/>
      <c r="S6782" s="838"/>
      <c r="U6782" s="371"/>
    </row>
    <row r="6783" spans="12:21" s="292" customFormat="1" x14ac:dyDescent="0.2">
      <c r="L6783" s="279"/>
      <c r="M6783" s="279"/>
      <c r="N6783" s="279"/>
      <c r="O6783" s="279"/>
      <c r="P6783" s="838"/>
      <c r="Q6783" s="838"/>
      <c r="R6783" s="838"/>
      <c r="S6783" s="838"/>
      <c r="U6783" s="371"/>
    </row>
    <row r="6784" spans="12:21" s="292" customFormat="1" x14ac:dyDescent="0.2">
      <c r="L6784" s="279"/>
      <c r="M6784" s="279"/>
      <c r="N6784" s="279"/>
      <c r="O6784" s="279"/>
      <c r="P6784" s="838"/>
      <c r="Q6784" s="838"/>
      <c r="R6784" s="838"/>
      <c r="S6784" s="838"/>
      <c r="U6784" s="371"/>
    </row>
    <row r="6785" spans="12:21" s="292" customFormat="1" x14ac:dyDescent="0.2">
      <c r="L6785" s="279"/>
      <c r="M6785" s="279"/>
      <c r="N6785" s="279"/>
      <c r="O6785" s="279"/>
      <c r="P6785" s="838"/>
      <c r="Q6785" s="838"/>
      <c r="R6785" s="838"/>
      <c r="S6785" s="838"/>
      <c r="U6785" s="371"/>
    </row>
    <row r="6786" spans="12:21" s="292" customFormat="1" x14ac:dyDescent="0.2">
      <c r="L6786" s="279"/>
      <c r="M6786" s="279"/>
      <c r="N6786" s="279"/>
      <c r="O6786" s="279"/>
      <c r="P6786" s="838"/>
      <c r="Q6786" s="838"/>
      <c r="R6786" s="838"/>
      <c r="S6786" s="838"/>
      <c r="U6786" s="371"/>
    </row>
    <row r="6787" spans="12:21" s="292" customFormat="1" x14ac:dyDescent="0.2">
      <c r="L6787" s="279"/>
      <c r="M6787" s="279"/>
      <c r="N6787" s="279"/>
      <c r="O6787" s="279"/>
      <c r="P6787" s="838"/>
      <c r="Q6787" s="838"/>
      <c r="R6787" s="838"/>
      <c r="S6787" s="838"/>
      <c r="U6787" s="371"/>
    </row>
    <row r="6788" spans="12:21" s="292" customFormat="1" x14ac:dyDescent="0.2">
      <c r="L6788" s="279"/>
      <c r="M6788" s="279"/>
      <c r="N6788" s="279"/>
      <c r="O6788" s="279"/>
      <c r="P6788" s="838"/>
      <c r="Q6788" s="838"/>
      <c r="R6788" s="838"/>
      <c r="S6788" s="838"/>
      <c r="U6788" s="371"/>
    </row>
    <row r="6789" spans="12:21" s="292" customFormat="1" x14ac:dyDescent="0.2">
      <c r="L6789" s="279"/>
      <c r="M6789" s="279"/>
      <c r="N6789" s="279"/>
      <c r="O6789" s="279"/>
      <c r="P6789" s="838"/>
      <c r="Q6789" s="838"/>
      <c r="R6789" s="838"/>
      <c r="S6789" s="838"/>
      <c r="U6789" s="371"/>
    </row>
    <row r="6790" spans="12:21" s="292" customFormat="1" x14ac:dyDescent="0.2">
      <c r="L6790" s="279"/>
      <c r="M6790" s="279"/>
      <c r="N6790" s="279"/>
      <c r="O6790" s="279"/>
      <c r="P6790" s="838"/>
      <c r="Q6790" s="838"/>
      <c r="R6790" s="838"/>
      <c r="S6790" s="838"/>
      <c r="U6790" s="371"/>
    </row>
    <row r="6791" spans="12:21" s="292" customFormat="1" x14ac:dyDescent="0.2">
      <c r="L6791" s="279"/>
      <c r="M6791" s="279"/>
      <c r="N6791" s="279"/>
      <c r="O6791" s="279"/>
      <c r="P6791" s="838"/>
      <c r="Q6791" s="838"/>
      <c r="R6791" s="838"/>
      <c r="S6791" s="838"/>
      <c r="U6791" s="371"/>
    </row>
    <row r="6792" spans="12:21" s="292" customFormat="1" x14ac:dyDescent="0.2">
      <c r="L6792" s="279"/>
      <c r="M6792" s="279"/>
      <c r="N6792" s="279"/>
      <c r="O6792" s="279"/>
      <c r="P6792" s="838"/>
      <c r="Q6792" s="838"/>
      <c r="R6792" s="838"/>
      <c r="S6792" s="838"/>
      <c r="U6792" s="371"/>
    </row>
    <row r="6793" spans="12:21" s="292" customFormat="1" x14ac:dyDescent="0.2">
      <c r="L6793" s="279"/>
      <c r="M6793" s="279"/>
      <c r="N6793" s="279"/>
      <c r="O6793" s="279"/>
      <c r="P6793" s="838"/>
      <c r="Q6793" s="838"/>
      <c r="R6793" s="838"/>
      <c r="S6793" s="838"/>
      <c r="U6793" s="371"/>
    </row>
    <row r="6794" spans="12:21" s="292" customFormat="1" x14ac:dyDescent="0.2">
      <c r="L6794" s="279"/>
      <c r="M6794" s="279"/>
      <c r="N6794" s="279"/>
      <c r="O6794" s="279"/>
      <c r="P6794" s="838"/>
      <c r="Q6794" s="838"/>
      <c r="R6794" s="838"/>
      <c r="S6794" s="838"/>
      <c r="U6794" s="371"/>
    </row>
    <row r="6795" spans="12:21" s="292" customFormat="1" x14ac:dyDescent="0.2">
      <c r="L6795" s="279"/>
      <c r="M6795" s="279"/>
      <c r="N6795" s="279"/>
      <c r="O6795" s="279"/>
      <c r="P6795" s="838"/>
      <c r="Q6795" s="838"/>
      <c r="R6795" s="838"/>
      <c r="S6795" s="838"/>
      <c r="U6795" s="371"/>
    </row>
    <row r="6796" spans="12:21" s="292" customFormat="1" x14ac:dyDescent="0.2">
      <c r="L6796" s="279"/>
      <c r="M6796" s="279"/>
      <c r="N6796" s="279"/>
      <c r="O6796" s="279"/>
      <c r="P6796" s="838"/>
      <c r="Q6796" s="838"/>
      <c r="R6796" s="838"/>
      <c r="S6796" s="838"/>
      <c r="U6796" s="371"/>
    </row>
    <row r="6797" spans="12:21" s="292" customFormat="1" x14ac:dyDescent="0.2">
      <c r="L6797" s="279"/>
      <c r="M6797" s="279"/>
      <c r="N6797" s="279"/>
      <c r="O6797" s="279"/>
      <c r="P6797" s="838"/>
      <c r="Q6797" s="838"/>
      <c r="R6797" s="838"/>
      <c r="S6797" s="838"/>
      <c r="U6797" s="371"/>
    </row>
    <row r="6798" spans="12:21" s="292" customFormat="1" x14ac:dyDescent="0.2">
      <c r="L6798" s="279"/>
      <c r="M6798" s="279"/>
      <c r="N6798" s="279"/>
      <c r="O6798" s="279"/>
      <c r="P6798" s="838"/>
      <c r="Q6798" s="838"/>
      <c r="R6798" s="838"/>
      <c r="S6798" s="838"/>
      <c r="U6798" s="371"/>
    </row>
    <row r="6799" spans="12:21" s="292" customFormat="1" x14ac:dyDescent="0.2">
      <c r="L6799" s="279"/>
      <c r="M6799" s="279"/>
      <c r="N6799" s="279"/>
      <c r="O6799" s="279"/>
      <c r="P6799" s="838"/>
      <c r="Q6799" s="838"/>
      <c r="R6799" s="838"/>
      <c r="S6799" s="838"/>
      <c r="U6799" s="371"/>
    </row>
    <row r="6800" spans="12:21" s="292" customFormat="1" x14ac:dyDescent="0.2">
      <c r="L6800" s="279"/>
      <c r="M6800" s="279"/>
      <c r="N6800" s="279"/>
      <c r="O6800" s="279"/>
      <c r="P6800" s="838"/>
      <c r="Q6800" s="838"/>
      <c r="R6800" s="838"/>
      <c r="S6800" s="838"/>
      <c r="U6800" s="371"/>
    </row>
    <row r="6801" spans="12:21" s="292" customFormat="1" x14ac:dyDescent="0.2">
      <c r="L6801" s="279"/>
      <c r="M6801" s="279"/>
      <c r="N6801" s="279"/>
      <c r="O6801" s="279"/>
      <c r="P6801" s="838"/>
      <c r="Q6801" s="838"/>
      <c r="R6801" s="838"/>
      <c r="S6801" s="838"/>
      <c r="U6801" s="371"/>
    </row>
    <row r="6802" spans="12:21" s="292" customFormat="1" x14ac:dyDescent="0.2">
      <c r="L6802" s="279"/>
      <c r="M6802" s="279"/>
      <c r="N6802" s="279"/>
      <c r="O6802" s="279"/>
      <c r="P6802" s="838"/>
      <c r="Q6802" s="838"/>
      <c r="R6802" s="838"/>
      <c r="S6802" s="838"/>
      <c r="U6802" s="371"/>
    </row>
    <row r="6803" spans="12:21" s="292" customFormat="1" x14ac:dyDescent="0.2">
      <c r="L6803" s="279"/>
      <c r="M6803" s="279"/>
      <c r="N6803" s="279"/>
      <c r="O6803" s="279"/>
      <c r="P6803" s="838"/>
      <c r="Q6803" s="838"/>
      <c r="R6803" s="838"/>
      <c r="S6803" s="838"/>
      <c r="U6803" s="371"/>
    </row>
    <row r="6804" spans="12:21" s="292" customFormat="1" x14ac:dyDescent="0.2">
      <c r="L6804" s="279"/>
      <c r="M6804" s="279"/>
      <c r="N6804" s="279"/>
      <c r="O6804" s="279"/>
      <c r="P6804" s="838"/>
      <c r="Q6804" s="838"/>
      <c r="R6804" s="838"/>
      <c r="S6804" s="838"/>
      <c r="U6804" s="371"/>
    </row>
    <row r="6805" spans="12:21" s="292" customFormat="1" x14ac:dyDescent="0.2">
      <c r="L6805" s="279"/>
      <c r="M6805" s="279"/>
      <c r="N6805" s="279"/>
      <c r="O6805" s="279"/>
      <c r="P6805" s="838"/>
      <c r="Q6805" s="838"/>
      <c r="R6805" s="838"/>
      <c r="S6805" s="838"/>
      <c r="U6805" s="371"/>
    </row>
    <row r="6806" spans="12:21" s="292" customFormat="1" x14ac:dyDescent="0.2">
      <c r="L6806" s="279"/>
      <c r="M6806" s="279"/>
      <c r="N6806" s="279"/>
      <c r="O6806" s="279"/>
      <c r="P6806" s="838"/>
      <c r="Q6806" s="838"/>
      <c r="R6806" s="838"/>
      <c r="S6806" s="838"/>
      <c r="U6806" s="371"/>
    </row>
    <row r="6807" spans="12:21" s="292" customFormat="1" x14ac:dyDescent="0.2">
      <c r="L6807" s="279"/>
      <c r="M6807" s="279"/>
      <c r="N6807" s="279"/>
      <c r="O6807" s="279"/>
      <c r="P6807" s="838"/>
      <c r="Q6807" s="838"/>
      <c r="R6807" s="838"/>
      <c r="S6807" s="838"/>
      <c r="U6807" s="371"/>
    </row>
    <row r="6808" spans="12:21" s="292" customFormat="1" x14ac:dyDescent="0.2">
      <c r="L6808" s="279"/>
      <c r="M6808" s="279"/>
      <c r="N6808" s="279"/>
      <c r="O6808" s="279"/>
      <c r="P6808" s="838"/>
      <c r="Q6808" s="838"/>
      <c r="R6808" s="838"/>
      <c r="S6808" s="838"/>
      <c r="U6808" s="371"/>
    </row>
    <row r="6809" spans="12:21" s="292" customFormat="1" x14ac:dyDescent="0.2">
      <c r="L6809" s="279"/>
      <c r="M6809" s="279"/>
      <c r="N6809" s="279"/>
      <c r="O6809" s="279"/>
      <c r="P6809" s="838"/>
      <c r="Q6809" s="838"/>
      <c r="R6809" s="838"/>
      <c r="S6809" s="838"/>
      <c r="U6809" s="371"/>
    </row>
    <row r="6810" spans="12:21" s="292" customFormat="1" x14ac:dyDescent="0.2">
      <c r="L6810" s="279"/>
      <c r="M6810" s="279"/>
      <c r="N6810" s="279"/>
      <c r="O6810" s="279"/>
      <c r="P6810" s="838"/>
      <c r="Q6810" s="838"/>
      <c r="R6810" s="838"/>
      <c r="S6810" s="838"/>
      <c r="U6810" s="371"/>
    </row>
    <row r="6811" spans="12:21" s="292" customFormat="1" x14ac:dyDescent="0.2">
      <c r="L6811" s="279"/>
      <c r="M6811" s="279"/>
      <c r="N6811" s="279"/>
      <c r="O6811" s="279"/>
      <c r="P6811" s="838"/>
      <c r="Q6811" s="838"/>
      <c r="R6811" s="838"/>
      <c r="S6811" s="838"/>
      <c r="U6811" s="371"/>
    </row>
    <row r="6812" spans="12:21" s="292" customFormat="1" x14ac:dyDescent="0.2">
      <c r="L6812" s="279"/>
      <c r="M6812" s="279"/>
      <c r="N6812" s="279"/>
      <c r="O6812" s="279"/>
      <c r="P6812" s="838"/>
      <c r="Q6812" s="838"/>
      <c r="R6812" s="838"/>
      <c r="S6812" s="838"/>
      <c r="U6812" s="371"/>
    </row>
    <row r="6813" spans="12:21" s="292" customFormat="1" x14ac:dyDescent="0.2">
      <c r="L6813" s="279"/>
      <c r="M6813" s="279"/>
      <c r="N6813" s="279"/>
      <c r="O6813" s="279"/>
      <c r="P6813" s="838"/>
      <c r="Q6813" s="838"/>
      <c r="R6813" s="838"/>
      <c r="S6813" s="838"/>
      <c r="U6813" s="371"/>
    </row>
    <row r="6814" spans="12:21" s="292" customFormat="1" x14ac:dyDescent="0.2">
      <c r="L6814" s="279"/>
      <c r="M6814" s="279"/>
      <c r="N6814" s="279"/>
      <c r="O6814" s="279"/>
      <c r="P6814" s="838"/>
      <c r="Q6814" s="838"/>
      <c r="R6814" s="838"/>
      <c r="S6814" s="838"/>
      <c r="U6814" s="371"/>
    </row>
    <row r="6815" spans="12:21" s="292" customFormat="1" x14ac:dyDescent="0.2">
      <c r="L6815" s="279"/>
      <c r="M6815" s="279"/>
      <c r="N6815" s="279"/>
      <c r="O6815" s="279"/>
      <c r="P6815" s="838"/>
      <c r="Q6815" s="838"/>
      <c r="R6815" s="838"/>
      <c r="S6815" s="838"/>
      <c r="U6815" s="371"/>
    </row>
    <row r="6816" spans="12:21" s="292" customFormat="1" x14ac:dyDescent="0.2">
      <c r="L6816" s="279"/>
      <c r="M6816" s="279"/>
      <c r="N6816" s="279"/>
      <c r="O6816" s="279"/>
      <c r="P6816" s="838"/>
      <c r="Q6816" s="838"/>
      <c r="R6816" s="838"/>
      <c r="S6816" s="838"/>
      <c r="U6816" s="371"/>
    </row>
    <row r="6817" spans="12:21" s="292" customFormat="1" x14ac:dyDescent="0.2">
      <c r="L6817" s="279"/>
      <c r="M6817" s="279"/>
      <c r="N6817" s="279"/>
      <c r="O6817" s="279"/>
      <c r="P6817" s="838"/>
      <c r="Q6817" s="838"/>
      <c r="R6817" s="838"/>
      <c r="S6817" s="838"/>
      <c r="U6817" s="371"/>
    </row>
    <row r="6818" spans="12:21" s="292" customFormat="1" x14ac:dyDescent="0.2">
      <c r="L6818" s="279"/>
      <c r="M6818" s="279"/>
      <c r="N6818" s="279"/>
      <c r="O6818" s="279"/>
      <c r="P6818" s="838"/>
      <c r="Q6818" s="838"/>
      <c r="R6818" s="838"/>
      <c r="S6818" s="838"/>
      <c r="U6818" s="371"/>
    </row>
    <row r="6819" spans="12:21" s="292" customFormat="1" x14ac:dyDescent="0.2">
      <c r="L6819" s="279"/>
      <c r="M6819" s="279"/>
      <c r="N6819" s="279"/>
      <c r="O6819" s="279"/>
      <c r="P6819" s="838"/>
      <c r="Q6819" s="838"/>
      <c r="R6819" s="838"/>
      <c r="S6819" s="838"/>
      <c r="U6819" s="371"/>
    </row>
    <row r="6820" spans="12:21" s="292" customFormat="1" x14ac:dyDescent="0.2">
      <c r="L6820" s="279"/>
      <c r="M6820" s="279"/>
      <c r="N6820" s="279"/>
      <c r="O6820" s="279"/>
      <c r="P6820" s="838"/>
      <c r="Q6820" s="838"/>
      <c r="R6820" s="838"/>
      <c r="S6820" s="838"/>
      <c r="U6820" s="371"/>
    </row>
    <row r="6821" spans="12:21" s="292" customFormat="1" x14ac:dyDescent="0.2">
      <c r="L6821" s="279"/>
      <c r="M6821" s="279"/>
      <c r="N6821" s="279"/>
      <c r="O6821" s="279"/>
      <c r="P6821" s="838"/>
      <c r="Q6821" s="838"/>
      <c r="R6821" s="838"/>
      <c r="S6821" s="838"/>
      <c r="U6821" s="371"/>
    </row>
    <row r="6822" spans="12:21" s="292" customFormat="1" x14ac:dyDescent="0.2">
      <c r="L6822" s="279"/>
      <c r="M6822" s="279"/>
      <c r="N6822" s="279"/>
      <c r="O6822" s="279"/>
      <c r="P6822" s="838"/>
      <c r="Q6822" s="838"/>
      <c r="R6822" s="838"/>
      <c r="S6822" s="838"/>
      <c r="U6822" s="371"/>
    </row>
    <row r="6823" spans="12:21" s="292" customFormat="1" x14ac:dyDescent="0.2">
      <c r="L6823" s="279"/>
      <c r="M6823" s="279"/>
      <c r="N6823" s="279"/>
      <c r="O6823" s="279"/>
      <c r="P6823" s="838"/>
      <c r="Q6823" s="838"/>
      <c r="R6823" s="838"/>
      <c r="S6823" s="838"/>
      <c r="U6823" s="371"/>
    </row>
    <row r="6824" spans="12:21" s="292" customFormat="1" x14ac:dyDescent="0.2">
      <c r="L6824" s="279"/>
      <c r="M6824" s="279"/>
      <c r="N6824" s="279"/>
      <c r="O6824" s="279"/>
      <c r="P6824" s="838"/>
      <c r="Q6824" s="838"/>
      <c r="R6824" s="838"/>
      <c r="S6824" s="838"/>
      <c r="U6824" s="371"/>
    </row>
    <row r="6825" spans="12:21" s="292" customFormat="1" x14ac:dyDescent="0.2">
      <c r="L6825" s="279"/>
      <c r="M6825" s="279"/>
      <c r="N6825" s="279"/>
      <c r="O6825" s="279"/>
      <c r="P6825" s="838"/>
      <c r="Q6825" s="838"/>
      <c r="R6825" s="838"/>
      <c r="S6825" s="838"/>
      <c r="U6825" s="371"/>
    </row>
    <row r="6826" spans="12:21" s="292" customFormat="1" x14ac:dyDescent="0.2">
      <c r="L6826" s="279"/>
      <c r="M6826" s="279"/>
      <c r="N6826" s="279"/>
      <c r="O6826" s="279"/>
      <c r="P6826" s="838"/>
      <c r="Q6826" s="838"/>
      <c r="R6826" s="838"/>
      <c r="S6826" s="838"/>
      <c r="U6826" s="371"/>
    </row>
    <row r="6827" spans="12:21" s="292" customFormat="1" x14ac:dyDescent="0.2">
      <c r="L6827" s="279"/>
      <c r="M6827" s="279"/>
      <c r="N6827" s="279"/>
      <c r="O6827" s="279"/>
      <c r="P6827" s="838"/>
      <c r="Q6827" s="838"/>
      <c r="R6827" s="838"/>
      <c r="S6827" s="838"/>
      <c r="U6827" s="371"/>
    </row>
    <row r="6828" spans="12:21" s="292" customFormat="1" x14ac:dyDescent="0.2">
      <c r="L6828" s="279"/>
      <c r="M6828" s="279"/>
      <c r="N6828" s="279"/>
      <c r="O6828" s="279"/>
      <c r="P6828" s="838"/>
      <c r="Q6828" s="838"/>
      <c r="R6828" s="838"/>
      <c r="S6828" s="838"/>
      <c r="U6828" s="371"/>
    </row>
    <row r="6829" spans="12:21" s="292" customFormat="1" x14ac:dyDescent="0.2">
      <c r="L6829" s="279"/>
      <c r="M6829" s="279"/>
      <c r="N6829" s="279"/>
      <c r="O6829" s="279"/>
      <c r="P6829" s="838"/>
      <c r="Q6829" s="838"/>
      <c r="R6829" s="838"/>
      <c r="S6829" s="838"/>
      <c r="U6829" s="371"/>
    </row>
    <row r="6830" spans="12:21" s="292" customFormat="1" x14ac:dyDescent="0.2">
      <c r="L6830" s="279"/>
      <c r="M6830" s="279"/>
      <c r="N6830" s="279"/>
      <c r="O6830" s="279"/>
      <c r="P6830" s="838"/>
      <c r="Q6830" s="838"/>
      <c r="R6830" s="838"/>
      <c r="S6830" s="838"/>
      <c r="U6830" s="371"/>
    </row>
    <row r="6831" spans="12:21" s="292" customFormat="1" x14ac:dyDescent="0.2">
      <c r="L6831" s="279"/>
      <c r="M6831" s="279"/>
      <c r="N6831" s="279"/>
      <c r="O6831" s="279"/>
      <c r="P6831" s="838"/>
      <c r="Q6831" s="838"/>
      <c r="R6831" s="838"/>
      <c r="S6831" s="838"/>
      <c r="U6831" s="371"/>
    </row>
    <row r="6832" spans="12:21" s="292" customFormat="1" x14ac:dyDescent="0.2">
      <c r="L6832" s="279"/>
      <c r="M6832" s="279"/>
      <c r="N6832" s="279"/>
      <c r="O6832" s="279"/>
      <c r="P6832" s="838"/>
      <c r="Q6832" s="838"/>
      <c r="R6832" s="838"/>
      <c r="S6832" s="838"/>
      <c r="U6832" s="371"/>
    </row>
    <row r="6833" spans="12:21" s="292" customFormat="1" x14ac:dyDescent="0.2">
      <c r="L6833" s="279"/>
      <c r="M6833" s="279"/>
      <c r="N6833" s="279"/>
      <c r="O6833" s="279"/>
      <c r="P6833" s="838"/>
      <c r="Q6833" s="838"/>
      <c r="R6833" s="838"/>
      <c r="S6833" s="838"/>
      <c r="U6833" s="371"/>
    </row>
    <row r="6834" spans="12:21" s="292" customFormat="1" x14ac:dyDescent="0.2">
      <c r="L6834" s="279"/>
      <c r="M6834" s="279"/>
      <c r="N6834" s="279"/>
      <c r="O6834" s="279"/>
      <c r="P6834" s="838"/>
      <c r="Q6834" s="838"/>
      <c r="R6834" s="838"/>
      <c r="S6834" s="838"/>
      <c r="U6834" s="371"/>
    </row>
    <row r="6835" spans="12:21" s="292" customFormat="1" x14ac:dyDescent="0.2">
      <c r="L6835" s="279"/>
      <c r="M6835" s="279"/>
      <c r="N6835" s="279"/>
      <c r="O6835" s="279"/>
      <c r="P6835" s="838"/>
      <c r="Q6835" s="838"/>
      <c r="R6835" s="838"/>
      <c r="S6835" s="838"/>
      <c r="U6835" s="371"/>
    </row>
    <row r="6836" spans="12:21" s="292" customFormat="1" x14ac:dyDescent="0.2">
      <c r="L6836" s="279"/>
      <c r="M6836" s="279"/>
      <c r="N6836" s="279"/>
      <c r="O6836" s="279"/>
      <c r="P6836" s="838"/>
      <c r="Q6836" s="838"/>
      <c r="R6836" s="838"/>
      <c r="S6836" s="838"/>
      <c r="U6836" s="371"/>
    </row>
    <row r="6837" spans="12:21" s="292" customFormat="1" x14ac:dyDescent="0.2">
      <c r="L6837" s="279"/>
      <c r="M6837" s="279"/>
      <c r="N6837" s="279"/>
      <c r="O6837" s="279"/>
      <c r="P6837" s="838"/>
      <c r="Q6837" s="838"/>
      <c r="R6837" s="838"/>
      <c r="S6837" s="838"/>
      <c r="U6837" s="371"/>
    </row>
    <row r="6838" spans="12:21" s="292" customFormat="1" x14ac:dyDescent="0.2">
      <c r="L6838" s="279"/>
      <c r="M6838" s="279"/>
      <c r="N6838" s="279"/>
      <c r="O6838" s="279"/>
      <c r="P6838" s="838"/>
      <c r="Q6838" s="838"/>
      <c r="R6838" s="838"/>
      <c r="S6838" s="838"/>
      <c r="U6838" s="371"/>
    </row>
    <row r="6839" spans="12:21" s="292" customFormat="1" x14ac:dyDescent="0.2">
      <c r="L6839" s="279"/>
      <c r="M6839" s="279"/>
      <c r="N6839" s="279"/>
      <c r="O6839" s="279"/>
      <c r="P6839" s="838"/>
      <c r="Q6839" s="838"/>
      <c r="R6839" s="838"/>
      <c r="S6839" s="838"/>
      <c r="U6839" s="371"/>
    </row>
    <row r="6840" spans="12:21" s="292" customFormat="1" x14ac:dyDescent="0.2">
      <c r="L6840" s="279"/>
      <c r="M6840" s="279"/>
      <c r="N6840" s="279"/>
      <c r="O6840" s="279"/>
      <c r="P6840" s="838"/>
      <c r="Q6840" s="838"/>
      <c r="R6840" s="838"/>
      <c r="S6840" s="838"/>
      <c r="U6840" s="371"/>
    </row>
    <row r="6841" spans="12:21" s="292" customFormat="1" x14ac:dyDescent="0.2">
      <c r="L6841" s="279"/>
      <c r="M6841" s="279"/>
      <c r="N6841" s="279"/>
      <c r="O6841" s="279"/>
      <c r="P6841" s="838"/>
      <c r="Q6841" s="838"/>
      <c r="R6841" s="838"/>
      <c r="S6841" s="838"/>
      <c r="U6841" s="371"/>
    </row>
    <row r="6842" spans="12:21" s="292" customFormat="1" x14ac:dyDescent="0.2">
      <c r="L6842" s="279"/>
      <c r="M6842" s="279"/>
      <c r="N6842" s="279"/>
      <c r="O6842" s="279"/>
      <c r="P6842" s="838"/>
      <c r="Q6842" s="838"/>
      <c r="R6842" s="838"/>
      <c r="S6842" s="838"/>
      <c r="U6842" s="371"/>
    </row>
    <row r="6843" spans="12:21" s="292" customFormat="1" x14ac:dyDescent="0.2">
      <c r="L6843" s="279"/>
      <c r="M6843" s="279"/>
      <c r="N6843" s="279"/>
      <c r="O6843" s="279"/>
      <c r="P6843" s="838"/>
      <c r="Q6843" s="838"/>
      <c r="R6843" s="838"/>
      <c r="S6843" s="838"/>
      <c r="U6843" s="371"/>
    </row>
    <row r="6844" spans="12:21" s="292" customFormat="1" x14ac:dyDescent="0.2">
      <c r="L6844" s="279"/>
      <c r="M6844" s="279"/>
      <c r="N6844" s="279"/>
      <c r="O6844" s="279"/>
      <c r="P6844" s="838"/>
      <c r="Q6844" s="838"/>
      <c r="R6844" s="838"/>
      <c r="S6844" s="838"/>
      <c r="U6844" s="371"/>
    </row>
    <row r="6845" spans="12:21" s="292" customFormat="1" x14ac:dyDescent="0.2">
      <c r="L6845" s="279"/>
      <c r="M6845" s="279"/>
      <c r="N6845" s="279"/>
      <c r="O6845" s="279"/>
      <c r="P6845" s="838"/>
      <c r="Q6845" s="838"/>
      <c r="R6845" s="838"/>
      <c r="S6845" s="838"/>
      <c r="U6845" s="371"/>
    </row>
    <row r="6846" spans="12:21" s="292" customFormat="1" x14ac:dyDescent="0.2">
      <c r="L6846" s="279"/>
      <c r="M6846" s="279"/>
      <c r="N6846" s="279"/>
      <c r="O6846" s="279"/>
      <c r="P6846" s="838"/>
      <c r="Q6846" s="838"/>
      <c r="R6846" s="838"/>
      <c r="S6846" s="838"/>
      <c r="U6846" s="371"/>
    </row>
    <row r="6847" spans="12:21" s="292" customFormat="1" x14ac:dyDescent="0.2">
      <c r="L6847" s="279"/>
      <c r="M6847" s="279"/>
      <c r="N6847" s="279"/>
      <c r="O6847" s="279"/>
      <c r="P6847" s="838"/>
      <c r="Q6847" s="838"/>
      <c r="R6847" s="838"/>
      <c r="S6847" s="838"/>
      <c r="U6847" s="371"/>
    </row>
    <row r="6848" spans="12:21" s="292" customFormat="1" x14ac:dyDescent="0.2">
      <c r="L6848" s="279"/>
      <c r="M6848" s="279"/>
      <c r="N6848" s="279"/>
      <c r="O6848" s="279"/>
      <c r="P6848" s="838"/>
      <c r="Q6848" s="838"/>
      <c r="R6848" s="838"/>
      <c r="S6848" s="838"/>
      <c r="U6848" s="371"/>
    </row>
    <row r="6849" spans="12:21" s="292" customFormat="1" x14ac:dyDescent="0.2">
      <c r="L6849" s="279"/>
      <c r="M6849" s="279"/>
      <c r="N6849" s="279"/>
      <c r="O6849" s="279"/>
      <c r="P6849" s="838"/>
      <c r="Q6849" s="838"/>
      <c r="R6849" s="838"/>
      <c r="S6849" s="838"/>
      <c r="U6849" s="371"/>
    </row>
    <row r="6850" spans="12:21" s="292" customFormat="1" x14ac:dyDescent="0.2">
      <c r="L6850" s="279"/>
      <c r="M6850" s="279"/>
      <c r="N6850" s="279"/>
      <c r="O6850" s="279"/>
      <c r="P6850" s="838"/>
      <c r="Q6850" s="838"/>
      <c r="R6850" s="838"/>
      <c r="S6850" s="838"/>
      <c r="U6850" s="371"/>
    </row>
    <row r="6851" spans="12:21" s="292" customFormat="1" x14ac:dyDescent="0.2">
      <c r="L6851" s="279"/>
      <c r="M6851" s="279"/>
      <c r="N6851" s="279"/>
      <c r="O6851" s="279"/>
      <c r="P6851" s="838"/>
      <c r="Q6851" s="838"/>
      <c r="R6851" s="838"/>
      <c r="S6851" s="838"/>
      <c r="U6851" s="371"/>
    </row>
    <row r="6852" spans="12:21" s="292" customFormat="1" x14ac:dyDescent="0.2">
      <c r="L6852" s="279"/>
      <c r="M6852" s="279"/>
      <c r="N6852" s="279"/>
      <c r="O6852" s="279"/>
      <c r="P6852" s="838"/>
      <c r="Q6852" s="838"/>
      <c r="R6852" s="838"/>
      <c r="S6852" s="838"/>
      <c r="U6852" s="371"/>
    </row>
    <row r="6853" spans="12:21" s="292" customFormat="1" x14ac:dyDescent="0.2">
      <c r="L6853" s="279"/>
      <c r="M6853" s="279"/>
      <c r="N6853" s="279"/>
      <c r="O6853" s="279"/>
      <c r="P6853" s="838"/>
      <c r="Q6853" s="838"/>
      <c r="R6853" s="838"/>
      <c r="S6853" s="838"/>
      <c r="U6853" s="371"/>
    </row>
    <row r="6854" spans="12:21" s="292" customFormat="1" x14ac:dyDescent="0.2">
      <c r="L6854" s="279"/>
      <c r="M6854" s="279"/>
      <c r="N6854" s="279"/>
      <c r="O6854" s="279"/>
      <c r="P6854" s="838"/>
      <c r="Q6854" s="838"/>
      <c r="R6854" s="838"/>
      <c r="S6854" s="838"/>
      <c r="U6854" s="371"/>
    </row>
    <row r="6855" spans="12:21" s="292" customFormat="1" x14ac:dyDescent="0.2">
      <c r="L6855" s="279"/>
      <c r="M6855" s="279"/>
      <c r="N6855" s="279"/>
      <c r="O6855" s="279"/>
      <c r="P6855" s="838"/>
      <c r="Q6855" s="838"/>
      <c r="R6855" s="838"/>
      <c r="S6855" s="838"/>
      <c r="U6855" s="371"/>
    </row>
    <row r="6856" spans="12:21" s="292" customFormat="1" x14ac:dyDescent="0.2">
      <c r="L6856" s="279"/>
      <c r="M6856" s="279"/>
      <c r="N6856" s="279"/>
      <c r="O6856" s="279"/>
      <c r="P6856" s="838"/>
      <c r="Q6856" s="838"/>
      <c r="R6856" s="838"/>
      <c r="S6856" s="838"/>
      <c r="U6856" s="371"/>
    </row>
    <row r="6857" spans="12:21" s="292" customFormat="1" x14ac:dyDescent="0.2">
      <c r="L6857" s="279"/>
      <c r="M6857" s="279"/>
      <c r="N6857" s="279"/>
      <c r="O6857" s="279"/>
      <c r="P6857" s="838"/>
      <c r="Q6857" s="838"/>
      <c r="R6857" s="838"/>
      <c r="S6857" s="838"/>
      <c r="U6857" s="371"/>
    </row>
    <row r="6858" spans="12:21" s="292" customFormat="1" x14ac:dyDescent="0.2">
      <c r="L6858" s="279"/>
      <c r="M6858" s="279"/>
      <c r="N6858" s="279"/>
      <c r="O6858" s="279"/>
      <c r="P6858" s="838"/>
      <c r="Q6858" s="838"/>
      <c r="R6858" s="838"/>
      <c r="S6858" s="838"/>
      <c r="U6858" s="371"/>
    </row>
    <row r="6859" spans="12:21" s="292" customFormat="1" x14ac:dyDescent="0.2">
      <c r="L6859" s="279"/>
      <c r="M6859" s="279"/>
      <c r="N6859" s="279"/>
      <c r="O6859" s="279"/>
      <c r="P6859" s="838"/>
      <c r="Q6859" s="838"/>
      <c r="R6859" s="838"/>
      <c r="S6859" s="838"/>
      <c r="U6859" s="371"/>
    </row>
    <row r="6860" spans="12:21" s="292" customFormat="1" x14ac:dyDescent="0.2">
      <c r="L6860" s="279"/>
      <c r="M6860" s="279"/>
      <c r="N6860" s="279"/>
      <c r="O6860" s="279"/>
      <c r="P6860" s="838"/>
      <c r="Q6860" s="838"/>
      <c r="R6860" s="838"/>
      <c r="S6860" s="838"/>
      <c r="U6860" s="371"/>
    </row>
    <row r="6861" spans="12:21" s="292" customFormat="1" x14ac:dyDescent="0.2">
      <c r="L6861" s="279"/>
      <c r="M6861" s="279"/>
      <c r="N6861" s="279"/>
      <c r="O6861" s="279"/>
      <c r="P6861" s="838"/>
      <c r="Q6861" s="838"/>
      <c r="R6861" s="838"/>
      <c r="S6861" s="838"/>
      <c r="U6861" s="371"/>
    </row>
    <row r="6862" spans="12:21" s="292" customFormat="1" x14ac:dyDescent="0.2">
      <c r="L6862" s="279"/>
      <c r="M6862" s="279"/>
      <c r="N6862" s="279"/>
      <c r="O6862" s="279"/>
      <c r="P6862" s="838"/>
      <c r="Q6862" s="838"/>
      <c r="R6862" s="838"/>
      <c r="S6862" s="838"/>
      <c r="U6862" s="371"/>
    </row>
    <row r="6863" spans="12:21" s="292" customFormat="1" x14ac:dyDescent="0.2">
      <c r="L6863" s="279"/>
      <c r="M6863" s="279"/>
      <c r="N6863" s="279"/>
      <c r="O6863" s="279"/>
      <c r="P6863" s="838"/>
      <c r="Q6863" s="838"/>
      <c r="R6863" s="838"/>
      <c r="S6863" s="838"/>
      <c r="U6863" s="371"/>
    </row>
    <row r="6864" spans="12:21" s="292" customFormat="1" x14ac:dyDescent="0.2">
      <c r="L6864" s="279"/>
      <c r="M6864" s="279"/>
      <c r="N6864" s="279"/>
      <c r="O6864" s="279"/>
      <c r="P6864" s="838"/>
      <c r="Q6864" s="838"/>
      <c r="R6864" s="838"/>
      <c r="S6864" s="838"/>
      <c r="U6864" s="371"/>
    </row>
    <row r="6865" spans="12:21" s="292" customFormat="1" x14ac:dyDescent="0.2">
      <c r="L6865" s="279"/>
      <c r="M6865" s="279"/>
      <c r="N6865" s="279"/>
      <c r="O6865" s="279"/>
      <c r="P6865" s="838"/>
      <c r="Q6865" s="838"/>
      <c r="R6865" s="838"/>
      <c r="S6865" s="838"/>
      <c r="U6865" s="371"/>
    </row>
    <row r="6866" spans="12:21" s="292" customFormat="1" x14ac:dyDescent="0.2">
      <c r="L6866" s="279"/>
      <c r="M6866" s="279"/>
      <c r="N6866" s="279"/>
      <c r="O6866" s="279"/>
      <c r="P6866" s="838"/>
      <c r="Q6866" s="838"/>
      <c r="R6866" s="838"/>
      <c r="S6866" s="838"/>
      <c r="U6866" s="371"/>
    </row>
    <row r="6867" spans="12:21" s="292" customFormat="1" x14ac:dyDescent="0.2">
      <c r="L6867" s="279"/>
      <c r="M6867" s="279"/>
      <c r="N6867" s="279"/>
      <c r="O6867" s="279"/>
      <c r="P6867" s="838"/>
      <c r="Q6867" s="838"/>
      <c r="R6867" s="838"/>
      <c r="S6867" s="838"/>
      <c r="U6867" s="371"/>
    </row>
    <row r="6868" spans="12:21" s="292" customFormat="1" x14ac:dyDescent="0.2">
      <c r="L6868" s="279"/>
      <c r="M6868" s="279"/>
      <c r="N6868" s="279"/>
      <c r="O6868" s="279"/>
      <c r="P6868" s="838"/>
      <c r="Q6868" s="838"/>
      <c r="R6868" s="838"/>
      <c r="S6868" s="838"/>
      <c r="U6868" s="371"/>
    </row>
    <row r="6869" spans="12:21" s="292" customFormat="1" x14ac:dyDescent="0.2">
      <c r="L6869" s="279"/>
      <c r="M6869" s="279"/>
      <c r="N6869" s="279"/>
      <c r="O6869" s="279"/>
      <c r="P6869" s="838"/>
      <c r="Q6869" s="838"/>
      <c r="R6869" s="838"/>
      <c r="S6869" s="838"/>
      <c r="U6869" s="371"/>
    </row>
    <row r="6870" spans="12:21" s="292" customFormat="1" x14ac:dyDescent="0.2">
      <c r="L6870" s="279"/>
      <c r="M6870" s="279"/>
      <c r="N6870" s="279"/>
      <c r="O6870" s="279"/>
      <c r="P6870" s="838"/>
      <c r="Q6870" s="838"/>
      <c r="R6870" s="838"/>
      <c r="S6870" s="838"/>
      <c r="U6870" s="371"/>
    </row>
    <row r="6871" spans="12:21" s="292" customFormat="1" x14ac:dyDescent="0.2">
      <c r="L6871" s="279"/>
      <c r="M6871" s="279"/>
      <c r="N6871" s="279"/>
      <c r="O6871" s="279"/>
      <c r="P6871" s="838"/>
      <c r="Q6871" s="838"/>
      <c r="R6871" s="838"/>
      <c r="S6871" s="838"/>
      <c r="U6871" s="371"/>
    </row>
    <row r="6872" spans="12:21" s="292" customFormat="1" x14ac:dyDescent="0.2">
      <c r="L6872" s="279"/>
      <c r="M6872" s="279"/>
      <c r="N6872" s="279"/>
      <c r="O6872" s="279"/>
      <c r="P6872" s="838"/>
      <c r="Q6872" s="838"/>
      <c r="R6872" s="838"/>
      <c r="S6872" s="838"/>
      <c r="U6872" s="371"/>
    </row>
    <row r="6873" spans="12:21" s="292" customFormat="1" x14ac:dyDescent="0.2">
      <c r="L6873" s="279"/>
      <c r="M6873" s="279"/>
      <c r="N6873" s="279"/>
      <c r="O6873" s="279"/>
      <c r="P6873" s="838"/>
      <c r="Q6873" s="838"/>
      <c r="R6873" s="838"/>
      <c r="S6873" s="838"/>
      <c r="U6873" s="371"/>
    </row>
    <row r="6874" spans="12:21" s="292" customFormat="1" x14ac:dyDescent="0.2">
      <c r="L6874" s="279"/>
      <c r="M6874" s="279"/>
      <c r="N6874" s="279"/>
      <c r="O6874" s="279"/>
      <c r="P6874" s="838"/>
      <c r="Q6874" s="838"/>
      <c r="R6874" s="838"/>
      <c r="S6874" s="838"/>
      <c r="U6874" s="371"/>
    </row>
    <row r="6875" spans="12:21" s="292" customFormat="1" x14ac:dyDescent="0.2">
      <c r="L6875" s="279"/>
      <c r="M6875" s="279"/>
      <c r="N6875" s="279"/>
      <c r="O6875" s="279"/>
      <c r="P6875" s="838"/>
      <c r="Q6875" s="838"/>
      <c r="R6875" s="838"/>
      <c r="S6875" s="838"/>
      <c r="U6875" s="371"/>
    </row>
    <row r="6876" spans="12:21" s="292" customFormat="1" x14ac:dyDescent="0.2">
      <c r="L6876" s="279"/>
      <c r="M6876" s="279"/>
      <c r="N6876" s="279"/>
      <c r="O6876" s="279"/>
      <c r="P6876" s="838"/>
      <c r="Q6876" s="838"/>
      <c r="R6876" s="838"/>
      <c r="S6876" s="838"/>
      <c r="U6876" s="371"/>
    </row>
    <row r="6877" spans="12:21" s="292" customFormat="1" x14ac:dyDescent="0.2">
      <c r="L6877" s="279"/>
      <c r="M6877" s="279"/>
      <c r="N6877" s="279"/>
      <c r="O6877" s="279"/>
      <c r="P6877" s="838"/>
      <c r="Q6877" s="838"/>
      <c r="R6877" s="838"/>
      <c r="S6877" s="838"/>
      <c r="U6877" s="371"/>
    </row>
    <row r="6878" spans="12:21" s="292" customFormat="1" x14ac:dyDescent="0.2">
      <c r="L6878" s="279"/>
      <c r="M6878" s="279"/>
      <c r="N6878" s="279"/>
      <c r="O6878" s="279"/>
      <c r="P6878" s="838"/>
      <c r="Q6878" s="838"/>
      <c r="R6878" s="838"/>
      <c r="S6878" s="838"/>
      <c r="U6878" s="371"/>
    </row>
    <row r="6879" spans="12:21" s="292" customFormat="1" x14ac:dyDescent="0.2">
      <c r="L6879" s="279"/>
      <c r="M6879" s="279"/>
      <c r="N6879" s="279"/>
      <c r="O6879" s="279"/>
      <c r="P6879" s="838"/>
      <c r="Q6879" s="838"/>
      <c r="R6879" s="838"/>
      <c r="S6879" s="838"/>
      <c r="U6879" s="371"/>
    </row>
    <row r="6880" spans="12:21" s="292" customFormat="1" x14ac:dyDescent="0.2">
      <c r="L6880" s="279"/>
      <c r="M6880" s="279"/>
      <c r="N6880" s="279"/>
      <c r="O6880" s="279"/>
      <c r="P6880" s="838"/>
      <c r="Q6880" s="838"/>
      <c r="R6880" s="838"/>
      <c r="S6880" s="838"/>
      <c r="U6880" s="371"/>
    </row>
    <row r="6881" spans="12:21" s="292" customFormat="1" x14ac:dyDescent="0.2">
      <c r="L6881" s="279"/>
      <c r="M6881" s="279"/>
      <c r="N6881" s="279"/>
      <c r="O6881" s="279"/>
      <c r="P6881" s="838"/>
      <c r="Q6881" s="838"/>
      <c r="R6881" s="838"/>
      <c r="S6881" s="838"/>
      <c r="U6881" s="371"/>
    </row>
    <row r="6882" spans="12:21" s="292" customFormat="1" x14ac:dyDescent="0.2">
      <c r="L6882" s="279"/>
      <c r="M6882" s="279"/>
      <c r="N6882" s="279"/>
      <c r="O6882" s="279"/>
      <c r="P6882" s="838"/>
      <c r="Q6882" s="838"/>
      <c r="R6882" s="838"/>
      <c r="S6882" s="838"/>
      <c r="U6882" s="371"/>
    </row>
    <row r="6883" spans="12:21" s="292" customFormat="1" x14ac:dyDescent="0.2">
      <c r="L6883" s="279"/>
      <c r="M6883" s="279"/>
      <c r="N6883" s="279"/>
      <c r="O6883" s="279"/>
      <c r="P6883" s="838"/>
      <c r="Q6883" s="838"/>
      <c r="R6883" s="838"/>
      <c r="S6883" s="838"/>
      <c r="U6883" s="371"/>
    </row>
    <row r="6884" spans="12:21" s="292" customFormat="1" x14ac:dyDescent="0.2">
      <c r="L6884" s="279"/>
      <c r="M6884" s="279"/>
      <c r="N6884" s="279"/>
      <c r="O6884" s="279"/>
      <c r="P6884" s="838"/>
      <c r="Q6884" s="838"/>
      <c r="R6884" s="838"/>
      <c r="S6884" s="838"/>
      <c r="U6884" s="371"/>
    </row>
    <row r="6885" spans="12:21" s="292" customFormat="1" x14ac:dyDescent="0.2">
      <c r="L6885" s="279"/>
      <c r="M6885" s="279"/>
      <c r="N6885" s="279"/>
      <c r="O6885" s="279"/>
      <c r="P6885" s="838"/>
      <c r="Q6885" s="838"/>
      <c r="R6885" s="838"/>
      <c r="S6885" s="838"/>
      <c r="U6885" s="371"/>
    </row>
    <row r="6886" spans="12:21" s="292" customFormat="1" x14ac:dyDescent="0.2">
      <c r="L6886" s="279"/>
      <c r="M6886" s="279"/>
      <c r="N6886" s="279"/>
      <c r="O6886" s="279"/>
      <c r="P6886" s="838"/>
      <c r="Q6886" s="838"/>
      <c r="R6886" s="838"/>
      <c r="S6886" s="838"/>
      <c r="U6886" s="371"/>
    </row>
    <row r="6887" spans="12:21" s="292" customFormat="1" x14ac:dyDescent="0.2">
      <c r="L6887" s="279"/>
      <c r="M6887" s="279"/>
      <c r="N6887" s="279"/>
      <c r="O6887" s="279"/>
      <c r="P6887" s="838"/>
      <c r="Q6887" s="838"/>
      <c r="R6887" s="838"/>
      <c r="S6887" s="838"/>
      <c r="U6887" s="371"/>
    </row>
    <row r="6888" spans="12:21" s="292" customFormat="1" x14ac:dyDescent="0.2">
      <c r="L6888" s="279"/>
      <c r="M6888" s="279"/>
      <c r="N6888" s="279"/>
      <c r="O6888" s="279"/>
      <c r="P6888" s="838"/>
      <c r="Q6888" s="838"/>
      <c r="R6888" s="838"/>
      <c r="S6888" s="838"/>
      <c r="U6888" s="371"/>
    </row>
    <row r="6889" spans="12:21" s="292" customFormat="1" x14ac:dyDescent="0.2">
      <c r="L6889" s="279"/>
      <c r="M6889" s="279"/>
      <c r="N6889" s="279"/>
      <c r="O6889" s="279"/>
      <c r="P6889" s="838"/>
      <c r="Q6889" s="838"/>
      <c r="R6889" s="838"/>
      <c r="S6889" s="838"/>
      <c r="U6889" s="371"/>
    </row>
    <row r="6890" spans="12:21" s="292" customFormat="1" x14ac:dyDescent="0.2">
      <c r="L6890" s="279"/>
      <c r="M6890" s="279"/>
      <c r="N6890" s="279"/>
      <c r="O6890" s="279"/>
      <c r="P6890" s="838"/>
      <c r="Q6890" s="838"/>
      <c r="R6890" s="838"/>
      <c r="S6890" s="838"/>
      <c r="U6890" s="371"/>
    </row>
    <row r="6891" spans="12:21" s="292" customFormat="1" x14ac:dyDescent="0.2">
      <c r="L6891" s="279"/>
      <c r="M6891" s="279"/>
      <c r="N6891" s="279"/>
      <c r="O6891" s="279"/>
      <c r="P6891" s="838"/>
      <c r="Q6891" s="838"/>
      <c r="R6891" s="838"/>
      <c r="S6891" s="838"/>
      <c r="U6891" s="371"/>
    </row>
    <row r="6892" spans="12:21" s="292" customFormat="1" x14ac:dyDescent="0.2">
      <c r="L6892" s="279"/>
      <c r="M6892" s="279"/>
      <c r="N6892" s="279"/>
      <c r="O6892" s="279"/>
      <c r="P6892" s="838"/>
      <c r="Q6892" s="838"/>
      <c r="R6892" s="838"/>
      <c r="S6892" s="838"/>
      <c r="U6892" s="371"/>
    </row>
    <row r="6893" spans="12:21" s="292" customFormat="1" x14ac:dyDescent="0.2">
      <c r="L6893" s="279"/>
      <c r="M6893" s="279"/>
      <c r="N6893" s="279"/>
      <c r="O6893" s="279"/>
      <c r="P6893" s="838"/>
      <c r="Q6893" s="838"/>
      <c r="R6893" s="838"/>
      <c r="S6893" s="838"/>
      <c r="U6893" s="371"/>
    </row>
    <row r="6894" spans="12:21" s="292" customFormat="1" x14ac:dyDescent="0.2">
      <c r="L6894" s="279"/>
      <c r="M6894" s="279"/>
      <c r="N6894" s="279"/>
      <c r="O6894" s="279"/>
      <c r="P6894" s="838"/>
      <c r="Q6894" s="838"/>
      <c r="R6894" s="838"/>
      <c r="S6894" s="838"/>
      <c r="U6894" s="371"/>
    </row>
    <row r="6895" spans="12:21" s="292" customFormat="1" x14ac:dyDescent="0.2">
      <c r="L6895" s="279"/>
      <c r="M6895" s="279"/>
      <c r="N6895" s="279"/>
      <c r="O6895" s="279"/>
      <c r="P6895" s="838"/>
      <c r="Q6895" s="838"/>
      <c r="R6895" s="838"/>
      <c r="S6895" s="838"/>
      <c r="U6895" s="371"/>
    </row>
    <row r="6896" spans="12:21" s="292" customFormat="1" x14ac:dyDescent="0.2">
      <c r="L6896" s="279"/>
      <c r="M6896" s="279"/>
      <c r="N6896" s="279"/>
      <c r="O6896" s="279"/>
      <c r="P6896" s="838"/>
      <c r="Q6896" s="838"/>
      <c r="R6896" s="838"/>
      <c r="S6896" s="838"/>
      <c r="U6896" s="371"/>
    </row>
    <row r="6897" spans="12:21" s="292" customFormat="1" x14ac:dyDescent="0.2">
      <c r="L6897" s="279"/>
      <c r="M6897" s="279"/>
      <c r="N6897" s="279"/>
      <c r="O6897" s="279"/>
      <c r="P6897" s="838"/>
      <c r="Q6897" s="838"/>
      <c r="R6897" s="838"/>
      <c r="S6897" s="838"/>
      <c r="U6897" s="371"/>
    </row>
    <row r="6898" spans="12:21" s="292" customFormat="1" x14ac:dyDescent="0.2">
      <c r="L6898" s="279"/>
      <c r="M6898" s="279"/>
      <c r="N6898" s="279"/>
      <c r="O6898" s="279"/>
      <c r="P6898" s="838"/>
      <c r="Q6898" s="838"/>
      <c r="R6898" s="838"/>
      <c r="S6898" s="838"/>
      <c r="U6898" s="371"/>
    </row>
    <row r="6899" spans="12:21" s="292" customFormat="1" x14ac:dyDescent="0.2">
      <c r="L6899" s="279"/>
      <c r="M6899" s="279"/>
      <c r="N6899" s="279"/>
      <c r="O6899" s="279"/>
      <c r="P6899" s="838"/>
      <c r="Q6899" s="838"/>
      <c r="R6899" s="838"/>
      <c r="S6899" s="838"/>
      <c r="U6899" s="371"/>
    </row>
    <row r="6900" spans="12:21" s="292" customFormat="1" x14ac:dyDescent="0.2">
      <c r="L6900" s="279"/>
      <c r="M6900" s="279"/>
      <c r="N6900" s="279"/>
      <c r="O6900" s="279"/>
      <c r="P6900" s="838"/>
      <c r="Q6900" s="838"/>
      <c r="R6900" s="838"/>
      <c r="S6900" s="838"/>
      <c r="U6900" s="371"/>
    </row>
    <row r="6901" spans="12:21" s="292" customFormat="1" x14ac:dyDescent="0.2">
      <c r="L6901" s="279"/>
      <c r="M6901" s="279"/>
      <c r="N6901" s="279"/>
      <c r="O6901" s="279"/>
      <c r="P6901" s="838"/>
      <c r="Q6901" s="838"/>
      <c r="R6901" s="838"/>
      <c r="S6901" s="838"/>
      <c r="U6901" s="371"/>
    </row>
    <row r="6902" spans="12:21" s="292" customFormat="1" x14ac:dyDescent="0.2">
      <c r="L6902" s="279"/>
      <c r="M6902" s="279"/>
      <c r="N6902" s="279"/>
      <c r="O6902" s="279"/>
      <c r="P6902" s="838"/>
      <c r="Q6902" s="838"/>
      <c r="R6902" s="838"/>
      <c r="S6902" s="838"/>
      <c r="U6902" s="371"/>
    </row>
    <row r="6903" spans="12:21" s="292" customFormat="1" x14ac:dyDescent="0.2">
      <c r="L6903" s="279"/>
      <c r="M6903" s="279"/>
      <c r="N6903" s="279"/>
      <c r="O6903" s="279"/>
      <c r="P6903" s="838"/>
      <c r="Q6903" s="838"/>
      <c r="R6903" s="838"/>
      <c r="S6903" s="838"/>
      <c r="U6903" s="371"/>
    </row>
    <row r="6904" spans="12:21" s="292" customFormat="1" x14ac:dyDescent="0.2">
      <c r="L6904" s="279"/>
      <c r="M6904" s="279"/>
      <c r="N6904" s="279"/>
      <c r="O6904" s="279"/>
      <c r="P6904" s="838"/>
      <c r="Q6904" s="838"/>
      <c r="R6904" s="838"/>
      <c r="S6904" s="838"/>
      <c r="U6904" s="371"/>
    </row>
    <row r="6905" spans="12:21" s="292" customFormat="1" x14ac:dyDescent="0.2">
      <c r="L6905" s="279"/>
      <c r="M6905" s="279"/>
      <c r="N6905" s="279"/>
      <c r="O6905" s="279"/>
      <c r="P6905" s="838"/>
      <c r="Q6905" s="838"/>
      <c r="R6905" s="838"/>
      <c r="S6905" s="838"/>
      <c r="U6905" s="371"/>
    </row>
    <row r="6906" spans="12:21" s="292" customFormat="1" x14ac:dyDescent="0.2">
      <c r="L6906" s="279"/>
      <c r="M6906" s="279"/>
      <c r="N6906" s="279"/>
      <c r="O6906" s="279"/>
      <c r="P6906" s="838"/>
      <c r="Q6906" s="838"/>
      <c r="R6906" s="838"/>
      <c r="S6906" s="838"/>
      <c r="U6906" s="371"/>
    </row>
    <row r="6907" spans="12:21" s="292" customFormat="1" x14ac:dyDescent="0.2">
      <c r="L6907" s="279"/>
      <c r="M6907" s="279"/>
      <c r="N6907" s="279"/>
      <c r="O6907" s="279"/>
      <c r="P6907" s="838"/>
      <c r="Q6907" s="838"/>
      <c r="R6907" s="838"/>
      <c r="S6907" s="838"/>
      <c r="U6907" s="371"/>
    </row>
    <row r="6908" spans="12:21" s="292" customFormat="1" x14ac:dyDescent="0.2">
      <c r="L6908" s="279"/>
      <c r="M6908" s="279"/>
      <c r="N6908" s="279"/>
      <c r="O6908" s="279"/>
      <c r="P6908" s="838"/>
      <c r="Q6908" s="838"/>
      <c r="R6908" s="838"/>
      <c r="S6908" s="838"/>
      <c r="U6908" s="371"/>
    </row>
    <row r="6909" spans="12:21" s="292" customFormat="1" x14ac:dyDescent="0.2">
      <c r="L6909" s="279"/>
      <c r="M6909" s="279"/>
      <c r="N6909" s="279"/>
      <c r="O6909" s="279"/>
      <c r="P6909" s="838"/>
      <c r="Q6909" s="838"/>
      <c r="R6909" s="838"/>
      <c r="S6909" s="838"/>
      <c r="U6909" s="371"/>
    </row>
    <row r="6910" spans="12:21" s="292" customFormat="1" x14ac:dyDescent="0.2">
      <c r="L6910" s="279"/>
      <c r="M6910" s="279"/>
      <c r="N6910" s="279"/>
      <c r="O6910" s="279"/>
      <c r="P6910" s="838"/>
      <c r="Q6910" s="838"/>
      <c r="R6910" s="838"/>
      <c r="S6910" s="838"/>
      <c r="U6910" s="371"/>
    </row>
    <row r="6911" spans="12:21" s="292" customFormat="1" x14ac:dyDescent="0.2">
      <c r="L6911" s="279"/>
      <c r="M6911" s="279"/>
      <c r="N6911" s="279"/>
      <c r="O6911" s="279"/>
      <c r="P6911" s="838"/>
      <c r="Q6911" s="838"/>
      <c r="R6911" s="838"/>
      <c r="S6911" s="838"/>
      <c r="U6911" s="371"/>
    </row>
    <row r="6912" spans="12:21" s="292" customFormat="1" x14ac:dyDescent="0.2">
      <c r="L6912" s="279"/>
      <c r="M6912" s="279"/>
      <c r="N6912" s="279"/>
      <c r="O6912" s="279"/>
      <c r="P6912" s="838"/>
      <c r="Q6912" s="838"/>
      <c r="R6912" s="838"/>
      <c r="S6912" s="838"/>
      <c r="U6912" s="371"/>
    </row>
    <row r="6913" spans="12:21" s="292" customFormat="1" x14ac:dyDescent="0.2">
      <c r="L6913" s="279"/>
      <c r="M6913" s="279"/>
      <c r="N6913" s="279"/>
      <c r="O6913" s="279"/>
      <c r="P6913" s="838"/>
      <c r="Q6913" s="838"/>
      <c r="R6913" s="838"/>
      <c r="S6913" s="838"/>
      <c r="U6913" s="371"/>
    </row>
    <row r="6914" spans="12:21" s="292" customFormat="1" x14ac:dyDescent="0.2">
      <c r="L6914" s="279"/>
      <c r="M6914" s="279"/>
      <c r="N6914" s="279"/>
      <c r="O6914" s="279"/>
      <c r="P6914" s="838"/>
      <c r="Q6914" s="838"/>
      <c r="R6914" s="838"/>
      <c r="S6914" s="838"/>
      <c r="U6914" s="371"/>
    </row>
    <row r="6915" spans="12:21" s="292" customFormat="1" x14ac:dyDescent="0.2">
      <c r="L6915" s="279"/>
      <c r="M6915" s="279"/>
      <c r="N6915" s="279"/>
      <c r="O6915" s="279"/>
      <c r="P6915" s="838"/>
      <c r="Q6915" s="838"/>
      <c r="R6915" s="838"/>
      <c r="S6915" s="838"/>
      <c r="U6915" s="371"/>
    </row>
    <row r="6916" spans="12:21" s="292" customFormat="1" x14ac:dyDescent="0.2">
      <c r="L6916" s="279"/>
      <c r="M6916" s="279"/>
      <c r="N6916" s="279"/>
      <c r="O6916" s="279"/>
      <c r="P6916" s="838"/>
      <c r="Q6916" s="838"/>
      <c r="R6916" s="838"/>
      <c r="S6916" s="838"/>
      <c r="U6916" s="371"/>
    </row>
    <row r="6917" spans="12:21" s="292" customFormat="1" x14ac:dyDescent="0.2">
      <c r="L6917" s="279"/>
      <c r="M6917" s="279"/>
      <c r="N6917" s="279"/>
      <c r="O6917" s="279"/>
      <c r="P6917" s="838"/>
      <c r="Q6917" s="838"/>
      <c r="R6917" s="838"/>
      <c r="S6917" s="838"/>
      <c r="U6917" s="371"/>
    </row>
    <row r="6918" spans="12:21" s="292" customFormat="1" x14ac:dyDescent="0.2">
      <c r="L6918" s="279"/>
      <c r="M6918" s="279"/>
      <c r="N6918" s="279"/>
      <c r="O6918" s="279"/>
      <c r="P6918" s="838"/>
      <c r="Q6918" s="838"/>
      <c r="R6918" s="838"/>
      <c r="S6918" s="838"/>
      <c r="U6918" s="371"/>
    </row>
    <row r="6919" spans="12:21" s="292" customFormat="1" x14ac:dyDescent="0.2">
      <c r="L6919" s="279"/>
      <c r="M6919" s="279"/>
      <c r="N6919" s="279"/>
      <c r="O6919" s="279"/>
      <c r="P6919" s="838"/>
      <c r="Q6919" s="838"/>
      <c r="R6919" s="838"/>
      <c r="S6919" s="838"/>
      <c r="U6919" s="371"/>
    </row>
    <row r="6920" spans="12:21" s="292" customFormat="1" x14ac:dyDescent="0.2">
      <c r="L6920" s="279"/>
      <c r="M6920" s="279"/>
      <c r="N6920" s="279"/>
      <c r="O6920" s="279"/>
      <c r="P6920" s="838"/>
      <c r="Q6920" s="838"/>
      <c r="R6920" s="838"/>
      <c r="S6920" s="838"/>
      <c r="U6920" s="371"/>
    </row>
    <row r="6921" spans="12:21" s="292" customFormat="1" x14ac:dyDescent="0.2">
      <c r="L6921" s="279"/>
      <c r="M6921" s="279"/>
      <c r="N6921" s="279"/>
      <c r="O6921" s="279"/>
      <c r="P6921" s="838"/>
      <c r="Q6921" s="838"/>
      <c r="R6921" s="838"/>
      <c r="S6921" s="838"/>
      <c r="U6921" s="371"/>
    </row>
    <row r="6922" spans="12:21" s="292" customFormat="1" x14ac:dyDescent="0.2">
      <c r="L6922" s="279"/>
      <c r="M6922" s="279"/>
      <c r="N6922" s="279"/>
      <c r="O6922" s="279"/>
      <c r="P6922" s="838"/>
      <c r="Q6922" s="838"/>
      <c r="R6922" s="838"/>
      <c r="S6922" s="838"/>
      <c r="U6922" s="371"/>
    </row>
    <row r="6923" spans="12:21" s="292" customFormat="1" x14ac:dyDescent="0.2">
      <c r="L6923" s="279"/>
      <c r="M6923" s="279"/>
      <c r="N6923" s="279"/>
      <c r="O6923" s="279"/>
      <c r="P6923" s="838"/>
      <c r="Q6923" s="838"/>
      <c r="R6923" s="838"/>
      <c r="S6923" s="838"/>
      <c r="U6923" s="371"/>
    </row>
    <row r="6924" spans="12:21" s="292" customFormat="1" x14ac:dyDescent="0.2">
      <c r="L6924" s="279"/>
      <c r="M6924" s="279"/>
      <c r="N6924" s="279"/>
      <c r="O6924" s="279"/>
      <c r="P6924" s="838"/>
      <c r="Q6924" s="838"/>
      <c r="R6924" s="838"/>
      <c r="S6924" s="838"/>
      <c r="U6924" s="371"/>
    </row>
    <row r="6925" spans="12:21" s="292" customFormat="1" x14ac:dyDescent="0.2">
      <c r="L6925" s="279"/>
      <c r="M6925" s="279"/>
      <c r="N6925" s="279"/>
      <c r="O6925" s="279"/>
      <c r="P6925" s="838"/>
      <c r="Q6925" s="838"/>
      <c r="R6925" s="838"/>
      <c r="S6925" s="838"/>
      <c r="U6925" s="371"/>
    </row>
    <row r="6926" spans="12:21" s="292" customFormat="1" x14ac:dyDescent="0.2">
      <c r="L6926" s="279"/>
      <c r="M6926" s="279"/>
      <c r="N6926" s="279"/>
      <c r="O6926" s="279"/>
      <c r="P6926" s="838"/>
      <c r="Q6926" s="838"/>
      <c r="R6926" s="838"/>
      <c r="S6926" s="838"/>
      <c r="U6926" s="371"/>
    </row>
    <row r="6927" spans="12:21" s="292" customFormat="1" x14ac:dyDescent="0.2">
      <c r="L6927" s="279"/>
      <c r="M6927" s="279"/>
      <c r="N6927" s="279"/>
      <c r="O6927" s="279"/>
      <c r="P6927" s="838"/>
      <c r="Q6927" s="838"/>
      <c r="R6927" s="838"/>
      <c r="S6927" s="838"/>
      <c r="U6927" s="371"/>
    </row>
    <row r="6928" spans="12:21" s="292" customFormat="1" x14ac:dyDescent="0.2">
      <c r="L6928" s="279"/>
      <c r="M6928" s="279"/>
      <c r="N6928" s="279"/>
      <c r="O6928" s="279"/>
      <c r="P6928" s="838"/>
      <c r="Q6928" s="838"/>
      <c r="R6928" s="838"/>
      <c r="S6928" s="838"/>
      <c r="U6928" s="371"/>
    </row>
    <row r="6929" spans="12:21" s="292" customFormat="1" x14ac:dyDescent="0.2">
      <c r="L6929" s="279"/>
      <c r="M6929" s="279"/>
      <c r="N6929" s="279"/>
      <c r="O6929" s="279"/>
      <c r="P6929" s="838"/>
      <c r="Q6929" s="838"/>
      <c r="R6929" s="838"/>
      <c r="S6929" s="838"/>
      <c r="U6929" s="371"/>
    </row>
    <row r="6930" spans="12:21" s="292" customFormat="1" x14ac:dyDescent="0.2">
      <c r="L6930" s="279"/>
      <c r="M6930" s="279"/>
      <c r="N6930" s="279"/>
      <c r="O6930" s="279"/>
      <c r="P6930" s="838"/>
      <c r="Q6930" s="838"/>
      <c r="R6930" s="838"/>
      <c r="S6930" s="838"/>
      <c r="U6930" s="371"/>
    </row>
    <row r="6931" spans="12:21" s="292" customFormat="1" x14ac:dyDescent="0.2">
      <c r="L6931" s="279"/>
      <c r="M6931" s="279"/>
      <c r="N6931" s="279"/>
      <c r="O6931" s="279"/>
      <c r="P6931" s="838"/>
      <c r="Q6931" s="838"/>
      <c r="R6931" s="838"/>
      <c r="S6931" s="838"/>
      <c r="U6931" s="371"/>
    </row>
    <row r="6932" spans="12:21" s="292" customFormat="1" x14ac:dyDescent="0.2">
      <c r="L6932" s="279"/>
      <c r="M6932" s="279"/>
      <c r="N6932" s="279"/>
      <c r="O6932" s="279"/>
      <c r="P6932" s="838"/>
      <c r="Q6932" s="838"/>
      <c r="R6932" s="838"/>
      <c r="S6932" s="838"/>
      <c r="U6932" s="371"/>
    </row>
    <row r="6933" spans="12:21" s="292" customFormat="1" x14ac:dyDescent="0.2">
      <c r="L6933" s="279"/>
      <c r="M6933" s="279"/>
      <c r="N6933" s="279"/>
      <c r="O6933" s="279"/>
      <c r="P6933" s="838"/>
      <c r="Q6933" s="838"/>
      <c r="R6933" s="838"/>
      <c r="S6933" s="838"/>
      <c r="U6933" s="371"/>
    </row>
    <row r="6934" spans="12:21" s="292" customFormat="1" x14ac:dyDescent="0.2">
      <c r="L6934" s="279"/>
      <c r="M6934" s="279"/>
      <c r="N6934" s="279"/>
      <c r="O6934" s="279"/>
      <c r="P6934" s="838"/>
      <c r="Q6934" s="838"/>
      <c r="R6934" s="838"/>
      <c r="S6934" s="838"/>
      <c r="U6934" s="371"/>
    </row>
    <row r="6935" spans="12:21" s="292" customFormat="1" x14ac:dyDescent="0.2">
      <c r="L6935" s="279"/>
      <c r="M6935" s="279"/>
      <c r="N6935" s="279"/>
      <c r="O6935" s="279"/>
      <c r="P6935" s="838"/>
      <c r="Q6935" s="838"/>
      <c r="R6935" s="838"/>
      <c r="S6935" s="838"/>
      <c r="U6935" s="371"/>
    </row>
    <row r="6936" spans="12:21" s="292" customFormat="1" x14ac:dyDescent="0.2">
      <c r="L6936" s="279"/>
      <c r="M6936" s="279"/>
      <c r="N6936" s="279"/>
      <c r="O6936" s="279"/>
      <c r="P6936" s="838"/>
      <c r="Q6936" s="838"/>
      <c r="R6936" s="838"/>
      <c r="S6936" s="838"/>
      <c r="U6936" s="371"/>
    </row>
    <row r="6937" spans="12:21" s="292" customFormat="1" x14ac:dyDescent="0.2">
      <c r="L6937" s="279"/>
      <c r="M6937" s="279"/>
      <c r="N6937" s="279"/>
      <c r="O6937" s="279"/>
      <c r="P6937" s="838"/>
      <c r="Q6937" s="838"/>
      <c r="R6937" s="838"/>
      <c r="S6937" s="838"/>
      <c r="U6937" s="371"/>
    </row>
    <row r="6938" spans="12:21" s="292" customFormat="1" x14ac:dyDescent="0.2">
      <c r="L6938" s="279"/>
      <c r="M6938" s="279"/>
      <c r="N6938" s="279"/>
      <c r="O6938" s="279"/>
      <c r="P6938" s="838"/>
      <c r="Q6938" s="838"/>
      <c r="R6938" s="838"/>
      <c r="S6938" s="838"/>
      <c r="U6938" s="371"/>
    </row>
    <row r="6939" spans="12:21" s="292" customFormat="1" x14ac:dyDescent="0.2">
      <c r="L6939" s="279"/>
      <c r="M6939" s="279"/>
      <c r="N6939" s="279"/>
      <c r="O6939" s="279"/>
      <c r="P6939" s="838"/>
      <c r="Q6939" s="838"/>
      <c r="R6939" s="838"/>
      <c r="S6939" s="838"/>
      <c r="U6939" s="371"/>
    </row>
    <row r="6940" spans="12:21" s="292" customFormat="1" x14ac:dyDescent="0.2">
      <c r="L6940" s="279"/>
      <c r="M6940" s="279"/>
      <c r="N6940" s="279"/>
      <c r="O6940" s="279"/>
      <c r="P6940" s="838"/>
      <c r="Q6940" s="838"/>
      <c r="R6940" s="838"/>
      <c r="S6940" s="838"/>
      <c r="U6940" s="371"/>
    </row>
    <row r="6941" spans="12:21" s="292" customFormat="1" x14ac:dyDescent="0.2">
      <c r="L6941" s="279"/>
      <c r="M6941" s="279"/>
      <c r="N6941" s="279"/>
      <c r="O6941" s="279"/>
      <c r="P6941" s="838"/>
      <c r="Q6941" s="838"/>
      <c r="R6941" s="838"/>
      <c r="S6941" s="838"/>
      <c r="U6941" s="371"/>
    </row>
    <row r="6942" spans="12:21" s="292" customFormat="1" x14ac:dyDescent="0.2">
      <c r="L6942" s="279"/>
      <c r="M6942" s="279"/>
      <c r="N6942" s="279"/>
      <c r="O6942" s="279"/>
      <c r="P6942" s="838"/>
      <c r="Q6942" s="838"/>
      <c r="R6942" s="838"/>
      <c r="S6942" s="838"/>
      <c r="U6942" s="371"/>
    </row>
    <row r="6943" spans="12:21" s="292" customFormat="1" x14ac:dyDescent="0.2">
      <c r="L6943" s="279"/>
      <c r="M6943" s="279"/>
      <c r="N6943" s="279"/>
      <c r="O6943" s="279"/>
      <c r="P6943" s="838"/>
      <c r="Q6943" s="838"/>
      <c r="R6943" s="838"/>
      <c r="S6943" s="838"/>
      <c r="U6943" s="371"/>
    </row>
    <row r="6944" spans="12:21" s="292" customFormat="1" x14ac:dyDescent="0.2">
      <c r="L6944" s="279"/>
      <c r="M6944" s="279"/>
      <c r="N6944" s="279"/>
      <c r="O6944" s="279"/>
      <c r="P6944" s="838"/>
      <c r="Q6944" s="838"/>
      <c r="R6944" s="838"/>
      <c r="S6944" s="838"/>
      <c r="U6944" s="371"/>
    </row>
    <row r="6945" spans="12:21" s="292" customFormat="1" x14ac:dyDescent="0.2">
      <c r="L6945" s="279"/>
      <c r="M6945" s="279"/>
      <c r="N6945" s="279"/>
      <c r="O6945" s="279"/>
      <c r="P6945" s="838"/>
      <c r="Q6945" s="838"/>
      <c r="R6945" s="838"/>
      <c r="S6945" s="838"/>
      <c r="U6945" s="371"/>
    </row>
    <row r="6946" spans="12:21" s="292" customFormat="1" x14ac:dyDescent="0.2">
      <c r="L6946" s="279"/>
      <c r="M6946" s="279"/>
      <c r="N6946" s="279"/>
      <c r="O6946" s="279"/>
      <c r="P6946" s="838"/>
      <c r="Q6946" s="838"/>
      <c r="R6946" s="838"/>
      <c r="S6946" s="838"/>
      <c r="U6946" s="371"/>
    </row>
    <row r="6947" spans="12:21" s="292" customFormat="1" x14ac:dyDescent="0.2">
      <c r="L6947" s="279"/>
      <c r="M6947" s="279"/>
      <c r="N6947" s="279"/>
      <c r="O6947" s="279"/>
      <c r="P6947" s="838"/>
      <c r="Q6947" s="838"/>
      <c r="R6947" s="838"/>
      <c r="S6947" s="838"/>
      <c r="U6947" s="371"/>
    </row>
    <row r="6948" spans="12:21" s="292" customFormat="1" x14ac:dyDescent="0.2">
      <c r="L6948" s="279"/>
      <c r="M6948" s="279"/>
      <c r="N6948" s="279"/>
      <c r="O6948" s="279"/>
      <c r="P6948" s="838"/>
      <c r="Q6948" s="838"/>
      <c r="R6948" s="838"/>
      <c r="S6948" s="838"/>
      <c r="U6948" s="371"/>
    </row>
    <row r="6949" spans="12:21" s="292" customFormat="1" x14ac:dyDescent="0.2">
      <c r="L6949" s="279"/>
      <c r="M6949" s="279"/>
      <c r="N6949" s="279"/>
      <c r="O6949" s="279"/>
      <c r="P6949" s="838"/>
      <c r="Q6949" s="838"/>
      <c r="R6949" s="838"/>
      <c r="S6949" s="838"/>
      <c r="U6949" s="371"/>
    </row>
    <row r="6950" spans="12:21" s="292" customFormat="1" x14ac:dyDescent="0.2">
      <c r="L6950" s="279"/>
      <c r="M6950" s="279"/>
      <c r="N6950" s="279"/>
      <c r="O6950" s="279"/>
      <c r="P6950" s="838"/>
      <c r="Q6950" s="838"/>
      <c r="R6950" s="838"/>
      <c r="S6950" s="838"/>
      <c r="U6950" s="371"/>
    </row>
    <row r="6951" spans="12:21" s="292" customFormat="1" x14ac:dyDescent="0.2">
      <c r="L6951" s="279"/>
      <c r="M6951" s="279"/>
      <c r="N6951" s="279"/>
      <c r="O6951" s="279"/>
      <c r="P6951" s="838"/>
      <c r="Q6951" s="838"/>
      <c r="R6951" s="838"/>
      <c r="S6951" s="838"/>
      <c r="U6951" s="371"/>
    </row>
    <row r="6952" spans="12:21" s="292" customFormat="1" x14ac:dyDescent="0.2">
      <c r="L6952" s="279"/>
      <c r="M6952" s="279"/>
      <c r="N6952" s="279"/>
      <c r="O6952" s="279"/>
      <c r="P6952" s="838"/>
      <c r="Q6952" s="838"/>
      <c r="R6952" s="838"/>
      <c r="S6952" s="838"/>
      <c r="U6952" s="371"/>
    </row>
    <row r="6953" spans="12:21" s="292" customFormat="1" x14ac:dyDescent="0.2">
      <c r="L6953" s="279"/>
      <c r="M6953" s="279"/>
      <c r="N6953" s="279"/>
      <c r="O6953" s="279"/>
      <c r="P6953" s="838"/>
      <c r="Q6953" s="838"/>
      <c r="R6953" s="838"/>
      <c r="S6953" s="838"/>
      <c r="U6953" s="371"/>
    </row>
    <row r="6954" spans="12:21" s="292" customFormat="1" x14ac:dyDescent="0.2">
      <c r="L6954" s="279"/>
      <c r="M6954" s="279"/>
      <c r="N6954" s="279"/>
      <c r="O6954" s="279"/>
      <c r="P6954" s="838"/>
      <c r="Q6954" s="838"/>
      <c r="R6954" s="838"/>
      <c r="S6954" s="838"/>
      <c r="U6954" s="371"/>
    </row>
    <row r="6955" spans="12:21" s="292" customFormat="1" x14ac:dyDescent="0.2">
      <c r="L6955" s="279"/>
      <c r="M6955" s="279"/>
      <c r="N6955" s="279"/>
      <c r="O6955" s="279"/>
      <c r="P6955" s="838"/>
      <c r="Q6955" s="838"/>
      <c r="R6955" s="838"/>
      <c r="S6955" s="838"/>
      <c r="U6955" s="371"/>
    </row>
    <row r="6956" spans="12:21" s="292" customFormat="1" x14ac:dyDescent="0.2">
      <c r="L6956" s="279"/>
      <c r="M6956" s="279"/>
      <c r="N6956" s="279"/>
      <c r="O6956" s="279"/>
      <c r="P6956" s="838"/>
      <c r="Q6956" s="838"/>
      <c r="R6956" s="838"/>
      <c r="S6956" s="838"/>
      <c r="U6956" s="371"/>
    </row>
    <row r="6957" spans="12:21" s="292" customFormat="1" x14ac:dyDescent="0.2">
      <c r="L6957" s="279"/>
      <c r="M6957" s="279"/>
      <c r="N6957" s="279"/>
      <c r="O6957" s="279"/>
      <c r="P6957" s="838"/>
      <c r="Q6957" s="838"/>
      <c r="R6957" s="838"/>
      <c r="S6957" s="838"/>
      <c r="U6957" s="371"/>
    </row>
    <row r="6958" spans="12:21" s="292" customFormat="1" x14ac:dyDescent="0.2">
      <c r="L6958" s="279"/>
      <c r="M6958" s="279"/>
      <c r="N6958" s="279"/>
      <c r="O6958" s="279"/>
      <c r="P6958" s="838"/>
      <c r="Q6958" s="838"/>
      <c r="R6958" s="838"/>
      <c r="S6958" s="838"/>
      <c r="U6958" s="371"/>
    </row>
    <row r="6959" spans="12:21" s="292" customFormat="1" x14ac:dyDescent="0.2">
      <c r="L6959" s="279"/>
      <c r="M6959" s="279"/>
      <c r="N6959" s="279"/>
      <c r="O6959" s="279"/>
      <c r="P6959" s="838"/>
      <c r="Q6959" s="838"/>
      <c r="R6959" s="838"/>
      <c r="S6959" s="838"/>
      <c r="U6959" s="371"/>
    </row>
    <row r="6960" spans="12:21" s="292" customFormat="1" x14ac:dyDescent="0.2">
      <c r="L6960" s="279"/>
      <c r="M6960" s="279"/>
      <c r="N6960" s="279"/>
      <c r="O6960" s="279"/>
      <c r="P6960" s="838"/>
      <c r="Q6960" s="838"/>
      <c r="R6960" s="838"/>
      <c r="S6960" s="838"/>
      <c r="U6960" s="371"/>
    </row>
    <row r="6961" spans="12:21" s="292" customFormat="1" x14ac:dyDescent="0.2">
      <c r="L6961" s="279"/>
      <c r="M6961" s="279"/>
      <c r="N6961" s="279"/>
      <c r="O6961" s="279"/>
      <c r="P6961" s="838"/>
      <c r="Q6961" s="838"/>
      <c r="R6961" s="838"/>
      <c r="S6961" s="838"/>
      <c r="U6961" s="371"/>
    </row>
    <row r="6962" spans="12:21" s="292" customFormat="1" x14ac:dyDescent="0.2">
      <c r="L6962" s="279"/>
      <c r="M6962" s="279"/>
      <c r="N6962" s="279"/>
      <c r="O6962" s="279"/>
      <c r="P6962" s="838"/>
      <c r="Q6962" s="838"/>
      <c r="R6962" s="838"/>
      <c r="S6962" s="838"/>
      <c r="U6962" s="371"/>
    </row>
    <row r="6963" spans="12:21" s="292" customFormat="1" x14ac:dyDescent="0.2">
      <c r="L6963" s="279"/>
      <c r="M6963" s="279"/>
      <c r="N6963" s="279"/>
      <c r="O6963" s="279"/>
      <c r="P6963" s="838"/>
      <c r="Q6963" s="838"/>
      <c r="R6963" s="838"/>
      <c r="S6963" s="838"/>
      <c r="U6963" s="371"/>
    </row>
    <row r="6964" spans="12:21" s="292" customFormat="1" x14ac:dyDescent="0.2">
      <c r="L6964" s="279"/>
      <c r="M6964" s="279"/>
      <c r="N6964" s="279"/>
      <c r="O6964" s="279"/>
      <c r="P6964" s="838"/>
      <c r="Q6964" s="838"/>
      <c r="R6964" s="838"/>
      <c r="S6964" s="838"/>
      <c r="U6964" s="371"/>
    </row>
    <row r="6965" spans="12:21" s="292" customFormat="1" x14ac:dyDescent="0.2">
      <c r="L6965" s="279"/>
      <c r="M6965" s="279"/>
      <c r="N6965" s="279"/>
      <c r="O6965" s="279"/>
      <c r="P6965" s="838"/>
      <c r="Q6965" s="838"/>
      <c r="R6965" s="838"/>
      <c r="S6965" s="838"/>
      <c r="U6965" s="371"/>
    </row>
    <row r="6966" spans="12:21" s="292" customFormat="1" x14ac:dyDescent="0.2">
      <c r="L6966" s="279"/>
      <c r="M6966" s="279"/>
      <c r="N6966" s="279"/>
      <c r="O6966" s="279"/>
      <c r="P6966" s="838"/>
      <c r="Q6966" s="838"/>
      <c r="R6966" s="838"/>
      <c r="S6966" s="838"/>
      <c r="U6966" s="371"/>
    </row>
    <row r="6967" spans="12:21" s="292" customFormat="1" x14ac:dyDescent="0.2">
      <c r="L6967" s="279"/>
      <c r="M6967" s="279"/>
      <c r="N6967" s="279"/>
      <c r="O6967" s="279"/>
      <c r="P6967" s="838"/>
      <c r="Q6967" s="838"/>
      <c r="R6967" s="838"/>
      <c r="S6967" s="838"/>
      <c r="U6967" s="371"/>
    </row>
    <row r="6968" spans="12:21" s="292" customFormat="1" x14ac:dyDescent="0.2">
      <c r="L6968" s="279"/>
      <c r="M6968" s="279"/>
      <c r="N6968" s="279"/>
      <c r="O6968" s="279"/>
      <c r="P6968" s="838"/>
      <c r="Q6968" s="838"/>
      <c r="R6968" s="838"/>
      <c r="S6968" s="838"/>
      <c r="U6968" s="371"/>
    </row>
    <row r="6969" spans="12:21" s="292" customFormat="1" x14ac:dyDescent="0.2">
      <c r="L6969" s="279"/>
      <c r="M6969" s="279"/>
      <c r="N6969" s="279"/>
      <c r="O6969" s="279"/>
      <c r="P6969" s="838"/>
      <c r="Q6969" s="838"/>
      <c r="R6969" s="838"/>
      <c r="S6969" s="838"/>
      <c r="U6969" s="371"/>
    </row>
    <row r="6970" spans="12:21" s="292" customFormat="1" x14ac:dyDescent="0.2">
      <c r="L6970" s="279"/>
      <c r="M6970" s="279"/>
      <c r="N6970" s="279"/>
      <c r="O6970" s="279"/>
      <c r="P6970" s="838"/>
      <c r="Q6970" s="838"/>
      <c r="R6970" s="838"/>
      <c r="S6970" s="838"/>
      <c r="U6970" s="371"/>
    </row>
    <row r="6971" spans="12:21" s="292" customFormat="1" x14ac:dyDescent="0.2">
      <c r="L6971" s="279"/>
      <c r="M6971" s="279"/>
      <c r="N6971" s="279"/>
      <c r="O6971" s="279"/>
      <c r="P6971" s="838"/>
      <c r="Q6971" s="838"/>
      <c r="R6971" s="838"/>
      <c r="S6971" s="838"/>
      <c r="U6971" s="371"/>
    </row>
    <row r="6972" spans="12:21" s="292" customFormat="1" x14ac:dyDescent="0.2">
      <c r="L6972" s="279"/>
      <c r="M6972" s="279"/>
      <c r="N6972" s="279"/>
      <c r="O6972" s="279"/>
      <c r="P6972" s="838"/>
      <c r="Q6972" s="838"/>
      <c r="R6972" s="838"/>
      <c r="S6972" s="838"/>
      <c r="U6972" s="371"/>
    </row>
    <row r="6973" spans="12:21" s="292" customFormat="1" x14ac:dyDescent="0.2">
      <c r="L6973" s="279"/>
      <c r="M6973" s="279"/>
      <c r="N6973" s="279"/>
      <c r="O6973" s="279"/>
      <c r="P6973" s="838"/>
      <c r="Q6973" s="838"/>
      <c r="R6973" s="838"/>
      <c r="S6973" s="838"/>
      <c r="U6973" s="371"/>
    </row>
    <row r="6974" spans="12:21" s="292" customFormat="1" x14ac:dyDescent="0.2">
      <c r="L6974" s="279"/>
      <c r="M6974" s="279"/>
      <c r="N6974" s="279"/>
      <c r="O6974" s="279"/>
      <c r="P6974" s="838"/>
      <c r="Q6974" s="838"/>
      <c r="R6974" s="838"/>
      <c r="S6974" s="838"/>
      <c r="U6974" s="371"/>
    </row>
    <row r="6975" spans="12:21" s="292" customFormat="1" x14ac:dyDescent="0.2">
      <c r="L6975" s="279"/>
      <c r="M6975" s="279"/>
      <c r="N6975" s="279"/>
      <c r="O6975" s="279"/>
      <c r="P6975" s="838"/>
      <c r="Q6975" s="838"/>
      <c r="R6975" s="838"/>
      <c r="S6975" s="838"/>
      <c r="U6975" s="371"/>
    </row>
    <row r="6976" spans="12:21" s="292" customFormat="1" x14ac:dyDescent="0.2">
      <c r="L6976" s="279"/>
      <c r="M6976" s="279"/>
      <c r="N6976" s="279"/>
      <c r="O6976" s="279"/>
      <c r="P6976" s="838"/>
      <c r="Q6976" s="838"/>
      <c r="R6976" s="838"/>
      <c r="S6976" s="838"/>
      <c r="U6976" s="371"/>
    </row>
    <row r="6977" spans="12:21" s="292" customFormat="1" x14ac:dyDescent="0.2">
      <c r="L6977" s="279"/>
      <c r="M6977" s="279"/>
      <c r="N6977" s="279"/>
      <c r="O6977" s="279"/>
      <c r="P6977" s="838"/>
      <c r="Q6977" s="838"/>
      <c r="R6977" s="838"/>
      <c r="S6977" s="838"/>
      <c r="U6977" s="371"/>
    </row>
    <row r="6978" spans="12:21" s="292" customFormat="1" x14ac:dyDescent="0.2">
      <c r="L6978" s="279"/>
      <c r="M6978" s="279"/>
      <c r="N6978" s="279"/>
      <c r="O6978" s="279"/>
      <c r="P6978" s="838"/>
      <c r="Q6978" s="838"/>
      <c r="R6978" s="838"/>
      <c r="S6978" s="838"/>
      <c r="U6978" s="371"/>
    </row>
    <row r="6979" spans="12:21" s="292" customFormat="1" x14ac:dyDescent="0.2">
      <c r="L6979" s="279"/>
      <c r="M6979" s="279"/>
      <c r="N6979" s="279"/>
      <c r="O6979" s="279"/>
      <c r="P6979" s="838"/>
      <c r="Q6979" s="838"/>
      <c r="R6979" s="838"/>
      <c r="S6979" s="838"/>
      <c r="U6979" s="371"/>
    </row>
    <row r="6980" spans="12:21" s="292" customFormat="1" x14ac:dyDescent="0.2">
      <c r="L6980" s="279"/>
      <c r="M6980" s="279"/>
      <c r="N6980" s="279"/>
      <c r="O6980" s="279"/>
      <c r="P6980" s="838"/>
      <c r="Q6980" s="838"/>
      <c r="R6980" s="838"/>
      <c r="S6980" s="838"/>
      <c r="U6980" s="371"/>
    </row>
    <row r="6981" spans="12:21" s="292" customFormat="1" x14ac:dyDescent="0.2">
      <c r="L6981" s="279"/>
      <c r="M6981" s="279"/>
      <c r="N6981" s="279"/>
      <c r="O6981" s="279"/>
      <c r="P6981" s="838"/>
      <c r="Q6981" s="838"/>
      <c r="R6981" s="838"/>
      <c r="S6981" s="838"/>
      <c r="U6981" s="371"/>
    </row>
    <row r="6982" spans="12:21" s="292" customFormat="1" x14ac:dyDescent="0.2">
      <c r="L6982" s="279"/>
      <c r="M6982" s="279"/>
      <c r="N6982" s="279"/>
      <c r="O6982" s="279"/>
      <c r="P6982" s="838"/>
      <c r="Q6982" s="838"/>
      <c r="R6982" s="838"/>
      <c r="S6982" s="838"/>
      <c r="U6982" s="371"/>
    </row>
    <row r="6983" spans="12:21" s="292" customFormat="1" x14ac:dyDescent="0.2">
      <c r="L6983" s="279"/>
      <c r="M6983" s="279"/>
      <c r="N6983" s="279"/>
      <c r="O6983" s="279"/>
      <c r="P6983" s="838"/>
      <c r="Q6983" s="838"/>
      <c r="R6983" s="838"/>
      <c r="S6983" s="838"/>
      <c r="U6983" s="371"/>
    </row>
    <row r="6984" spans="12:21" s="292" customFormat="1" x14ac:dyDescent="0.2">
      <c r="L6984" s="279"/>
      <c r="M6984" s="279"/>
      <c r="N6984" s="279"/>
      <c r="O6984" s="279"/>
      <c r="P6984" s="838"/>
      <c r="Q6984" s="838"/>
      <c r="R6984" s="838"/>
      <c r="S6984" s="838"/>
      <c r="U6984" s="371"/>
    </row>
    <row r="6985" spans="12:21" s="292" customFormat="1" x14ac:dyDescent="0.2">
      <c r="L6985" s="279"/>
      <c r="M6985" s="279"/>
      <c r="N6985" s="279"/>
      <c r="O6985" s="279"/>
      <c r="P6985" s="838"/>
      <c r="Q6985" s="838"/>
      <c r="R6985" s="838"/>
      <c r="S6985" s="838"/>
      <c r="U6985" s="371"/>
    </row>
    <row r="6986" spans="12:21" s="292" customFormat="1" x14ac:dyDescent="0.2">
      <c r="L6986" s="279"/>
      <c r="M6986" s="279"/>
      <c r="N6986" s="279"/>
      <c r="O6986" s="279"/>
      <c r="P6986" s="838"/>
      <c r="Q6986" s="838"/>
      <c r="R6986" s="838"/>
      <c r="S6986" s="838"/>
      <c r="U6986" s="371"/>
    </row>
    <row r="6987" spans="12:21" s="292" customFormat="1" x14ac:dyDescent="0.2">
      <c r="L6987" s="279"/>
      <c r="M6987" s="279"/>
      <c r="N6987" s="279"/>
      <c r="O6987" s="279"/>
      <c r="P6987" s="838"/>
      <c r="Q6987" s="838"/>
      <c r="R6987" s="838"/>
      <c r="S6987" s="838"/>
      <c r="U6987" s="371"/>
    </row>
    <row r="6988" spans="12:21" s="292" customFormat="1" x14ac:dyDescent="0.2">
      <c r="L6988" s="279"/>
      <c r="M6988" s="279"/>
      <c r="N6988" s="279"/>
      <c r="O6988" s="279"/>
      <c r="P6988" s="838"/>
      <c r="Q6988" s="838"/>
      <c r="R6988" s="838"/>
      <c r="S6988" s="838"/>
      <c r="U6988" s="371"/>
    </row>
    <row r="6989" spans="12:21" s="292" customFormat="1" x14ac:dyDescent="0.2">
      <c r="L6989" s="279"/>
      <c r="M6989" s="279"/>
      <c r="N6989" s="279"/>
      <c r="O6989" s="279"/>
      <c r="P6989" s="838"/>
      <c r="Q6989" s="838"/>
      <c r="R6989" s="838"/>
      <c r="S6989" s="838"/>
      <c r="U6989" s="371"/>
    </row>
    <row r="6990" spans="12:21" s="292" customFormat="1" x14ac:dyDescent="0.2">
      <c r="L6990" s="279"/>
      <c r="M6990" s="279"/>
      <c r="N6990" s="279"/>
      <c r="O6990" s="279"/>
      <c r="P6990" s="838"/>
      <c r="Q6990" s="838"/>
      <c r="R6990" s="838"/>
      <c r="S6990" s="838"/>
      <c r="U6990" s="371"/>
    </row>
    <row r="6991" spans="12:21" s="292" customFormat="1" x14ac:dyDescent="0.2">
      <c r="L6991" s="279"/>
      <c r="M6991" s="279"/>
      <c r="N6991" s="279"/>
      <c r="O6991" s="279"/>
      <c r="P6991" s="838"/>
      <c r="Q6991" s="838"/>
      <c r="R6991" s="838"/>
      <c r="S6991" s="838"/>
      <c r="U6991" s="371"/>
    </row>
    <row r="6992" spans="12:21" s="292" customFormat="1" x14ac:dyDescent="0.2">
      <c r="L6992" s="279"/>
      <c r="M6992" s="279"/>
      <c r="N6992" s="279"/>
      <c r="O6992" s="279"/>
      <c r="P6992" s="838"/>
      <c r="Q6992" s="838"/>
      <c r="R6992" s="838"/>
      <c r="S6992" s="838"/>
      <c r="U6992" s="371"/>
    </row>
    <row r="6993" spans="12:21" s="292" customFormat="1" x14ac:dyDescent="0.2">
      <c r="L6993" s="279"/>
      <c r="M6993" s="279"/>
      <c r="N6993" s="279"/>
      <c r="O6993" s="279"/>
      <c r="P6993" s="838"/>
      <c r="Q6993" s="838"/>
      <c r="R6993" s="838"/>
      <c r="S6993" s="838"/>
      <c r="U6993" s="371"/>
    </row>
    <row r="6994" spans="12:21" s="292" customFormat="1" x14ac:dyDescent="0.2">
      <c r="L6994" s="279"/>
      <c r="M6994" s="279"/>
      <c r="N6994" s="279"/>
      <c r="O6994" s="279"/>
      <c r="P6994" s="838"/>
      <c r="Q6994" s="838"/>
      <c r="R6994" s="838"/>
      <c r="S6994" s="838"/>
      <c r="U6994" s="371"/>
    </row>
    <row r="6995" spans="12:21" s="292" customFormat="1" x14ac:dyDescent="0.2">
      <c r="L6995" s="279"/>
      <c r="M6995" s="279"/>
      <c r="N6995" s="279"/>
      <c r="O6995" s="279"/>
      <c r="P6995" s="838"/>
      <c r="Q6995" s="838"/>
      <c r="R6995" s="838"/>
      <c r="S6995" s="838"/>
      <c r="U6995" s="371"/>
    </row>
    <row r="6996" spans="12:21" s="292" customFormat="1" x14ac:dyDescent="0.2">
      <c r="L6996" s="279"/>
      <c r="M6996" s="279"/>
      <c r="N6996" s="279"/>
      <c r="O6996" s="279"/>
      <c r="P6996" s="838"/>
      <c r="Q6996" s="838"/>
      <c r="R6996" s="838"/>
      <c r="S6996" s="838"/>
      <c r="U6996" s="371"/>
    </row>
    <row r="6997" spans="12:21" s="292" customFormat="1" x14ac:dyDescent="0.2">
      <c r="L6997" s="279"/>
      <c r="M6997" s="279"/>
      <c r="N6997" s="279"/>
      <c r="O6997" s="279"/>
      <c r="P6997" s="838"/>
      <c r="Q6997" s="838"/>
      <c r="R6997" s="838"/>
      <c r="S6997" s="838"/>
      <c r="U6997" s="371"/>
    </row>
    <row r="6998" spans="12:21" s="292" customFormat="1" x14ac:dyDescent="0.2">
      <c r="L6998" s="279"/>
      <c r="M6998" s="279"/>
      <c r="N6998" s="279"/>
      <c r="O6998" s="279"/>
      <c r="P6998" s="838"/>
      <c r="Q6998" s="838"/>
      <c r="R6998" s="838"/>
      <c r="S6998" s="838"/>
      <c r="U6998" s="371"/>
    </row>
    <row r="6999" spans="12:21" s="292" customFormat="1" x14ac:dyDescent="0.2">
      <c r="L6999" s="279"/>
      <c r="M6999" s="279"/>
      <c r="N6999" s="279"/>
      <c r="O6999" s="279"/>
      <c r="P6999" s="838"/>
      <c r="Q6999" s="838"/>
      <c r="R6999" s="838"/>
      <c r="S6999" s="838"/>
      <c r="U6999" s="371"/>
    </row>
    <row r="7000" spans="12:21" s="292" customFormat="1" x14ac:dyDescent="0.2">
      <c r="L7000" s="279"/>
      <c r="M7000" s="279"/>
      <c r="N7000" s="279"/>
      <c r="O7000" s="279"/>
      <c r="P7000" s="838"/>
      <c r="Q7000" s="838"/>
      <c r="R7000" s="838"/>
      <c r="S7000" s="838"/>
      <c r="U7000" s="371"/>
    </row>
    <row r="7001" spans="12:21" s="292" customFormat="1" x14ac:dyDescent="0.2">
      <c r="L7001" s="279"/>
      <c r="M7001" s="279"/>
      <c r="N7001" s="279"/>
      <c r="O7001" s="279"/>
      <c r="P7001" s="838"/>
      <c r="Q7001" s="838"/>
      <c r="R7001" s="838"/>
      <c r="S7001" s="838"/>
      <c r="U7001" s="371"/>
    </row>
    <row r="7002" spans="12:21" s="292" customFormat="1" x14ac:dyDescent="0.2">
      <c r="L7002" s="279"/>
      <c r="M7002" s="279"/>
      <c r="N7002" s="279"/>
      <c r="O7002" s="279"/>
      <c r="P7002" s="838"/>
      <c r="Q7002" s="838"/>
      <c r="R7002" s="838"/>
      <c r="S7002" s="838"/>
      <c r="U7002" s="371"/>
    </row>
    <row r="7003" spans="12:21" s="292" customFormat="1" x14ac:dyDescent="0.2">
      <c r="L7003" s="279"/>
      <c r="M7003" s="279"/>
      <c r="N7003" s="279"/>
      <c r="O7003" s="279"/>
      <c r="P7003" s="838"/>
      <c r="Q7003" s="838"/>
      <c r="R7003" s="838"/>
      <c r="S7003" s="838"/>
      <c r="U7003" s="371"/>
    </row>
    <row r="7004" spans="12:21" s="292" customFormat="1" x14ac:dyDescent="0.2">
      <c r="L7004" s="279"/>
      <c r="M7004" s="279"/>
      <c r="N7004" s="279"/>
      <c r="O7004" s="279"/>
      <c r="P7004" s="838"/>
      <c r="Q7004" s="838"/>
      <c r="R7004" s="838"/>
      <c r="S7004" s="838"/>
      <c r="U7004" s="371"/>
    </row>
    <row r="7005" spans="12:21" s="292" customFormat="1" x14ac:dyDescent="0.2">
      <c r="L7005" s="279"/>
      <c r="M7005" s="279"/>
      <c r="N7005" s="279"/>
      <c r="O7005" s="279"/>
      <c r="P7005" s="838"/>
      <c r="Q7005" s="838"/>
      <c r="R7005" s="838"/>
      <c r="S7005" s="838"/>
      <c r="U7005" s="371"/>
    </row>
    <row r="7006" spans="12:21" s="292" customFormat="1" x14ac:dyDescent="0.2">
      <c r="L7006" s="279"/>
      <c r="M7006" s="279"/>
      <c r="N7006" s="279"/>
      <c r="O7006" s="279"/>
      <c r="P7006" s="838"/>
      <c r="Q7006" s="838"/>
      <c r="R7006" s="838"/>
      <c r="S7006" s="838"/>
      <c r="U7006" s="371"/>
    </row>
    <row r="7007" spans="12:21" s="292" customFormat="1" x14ac:dyDescent="0.2">
      <c r="L7007" s="279"/>
      <c r="M7007" s="279"/>
      <c r="N7007" s="279"/>
      <c r="O7007" s="279"/>
      <c r="P7007" s="838"/>
      <c r="Q7007" s="838"/>
      <c r="R7007" s="838"/>
      <c r="S7007" s="838"/>
      <c r="U7007" s="371"/>
    </row>
    <row r="7008" spans="12:21" s="292" customFormat="1" x14ac:dyDescent="0.2">
      <c r="L7008" s="279"/>
      <c r="M7008" s="279"/>
      <c r="N7008" s="279"/>
      <c r="O7008" s="279"/>
      <c r="P7008" s="838"/>
      <c r="Q7008" s="838"/>
      <c r="R7008" s="838"/>
      <c r="S7008" s="838"/>
      <c r="U7008" s="371"/>
    </row>
    <row r="7009" spans="12:21" s="292" customFormat="1" x14ac:dyDescent="0.2">
      <c r="L7009" s="279"/>
      <c r="M7009" s="279"/>
      <c r="N7009" s="279"/>
      <c r="O7009" s="279"/>
      <c r="P7009" s="838"/>
      <c r="Q7009" s="838"/>
      <c r="R7009" s="838"/>
      <c r="S7009" s="838"/>
      <c r="U7009" s="371"/>
    </row>
    <row r="7010" spans="12:21" s="292" customFormat="1" x14ac:dyDescent="0.2">
      <c r="L7010" s="279"/>
      <c r="M7010" s="279"/>
      <c r="N7010" s="279"/>
      <c r="O7010" s="279"/>
      <c r="P7010" s="838"/>
      <c r="Q7010" s="838"/>
      <c r="R7010" s="838"/>
      <c r="S7010" s="838"/>
      <c r="U7010" s="371"/>
    </row>
    <row r="7011" spans="12:21" s="292" customFormat="1" x14ac:dyDescent="0.2">
      <c r="L7011" s="279"/>
      <c r="M7011" s="279"/>
      <c r="N7011" s="279"/>
      <c r="O7011" s="279"/>
      <c r="P7011" s="838"/>
      <c r="Q7011" s="838"/>
      <c r="R7011" s="838"/>
      <c r="S7011" s="838"/>
      <c r="U7011" s="371"/>
    </row>
    <row r="7012" spans="12:21" s="292" customFormat="1" x14ac:dyDescent="0.2">
      <c r="L7012" s="279"/>
      <c r="M7012" s="279"/>
      <c r="N7012" s="279"/>
      <c r="O7012" s="279"/>
      <c r="P7012" s="838"/>
      <c r="Q7012" s="838"/>
      <c r="R7012" s="838"/>
      <c r="S7012" s="838"/>
      <c r="U7012" s="371"/>
    </row>
    <row r="7013" spans="12:21" s="292" customFormat="1" x14ac:dyDescent="0.2">
      <c r="L7013" s="279"/>
      <c r="M7013" s="279"/>
      <c r="N7013" s="279"/>
      <c r="O7013" s="279"/>
      <c r="P7013" s="838"/>
      <c r="Q7013" s="838"/>
      <c r="R7013" s="838"/>
      <c r="S7013" s="838"/>
      <c r="U7013" s="371"/>
    </row>
    <row r="7014" spans="12:21" s="292" customFormat="1" x14ac:dyDescent="0.2">
      <c r="L7014" s="279"/>
      <c r="M7014" s="279"/>
      <c r="N7014" s="279"/>
      <c r="O7014" s="279"/>
      <c r="P7014" s="838"/>
      <c r="Q7014" s="838"/>
      <c r="R7014" s="838"/>
      <c r="S7014" s="838"/>
      <c r="U7014" s="371"/>
    </row>
    <row r="7015" spans="12:21" s="292" customFormat="1" x14ac:dyDescent="0.2">
      <c r="L7015" s="279"/>
      <c r="M7015" s="279"/>
      <c r="N7015" s="279"/>
      <c r="O7015" s="279"/>
      <c r="P7015" s="838"/>
      <c r="Q7015" s="838"/>
      <c r="R7015" s="838"/>
      <c r="S7015" s="838"/>
      <c r="U7015" s="371"/>
    </row>
    <row r="7016" spans="12:21" s="292" customFormat="1" x14ac:dyDescent="0.2">
      <c r="L7016" s="279"/>
      <c r="M7016" s="279"/>
      <c r="N7016" s="279"/>
      <c r="O7016" s="279"/>
      <c r="P7016" s="838"/>
      <c r="Q7016" s="838"/>
      <c r="R7016" s="838"/>
      <c r="S7016" s="838"/>
      <c r="U7016" s="371"/>
    </row>
    <row r="7017" spans="12:21" s="292" customFormat="1" x14ac:dyDescent="0.2">
      <c r="L7017" s="279"/>
      <c r="M7017" s="279"/>
      <c r="N7017" s="279"/>
      <c r="O7017" s="279"/>
      <c r="P7017" s="838"/>
      <c r="Q7017" s="838"/>
      <c r="R7017" s="838"/>
      <c r="S7017" s="838"/>
      <c r="U7017" s="371"/>
    </row>
    <row r="7018" spans="12:21" s="292" customFormat="1" x14ac:dyDescent="0.2">
      <c r="L7018" s="279"/>
      <c r="M7018" s="279"/>
      <c r="N7018" s="279"/>
      <c r="O7018" s="279"/>
      <c r="P7018" s="838"/>
      <c r="Q7018" s="838"/>
      <c r="R7018" s="838"/>
      <c r="S7018" s="838"/>
      <c r="U7018" s="371"/>
    </row>
    <row r="7019" spans="12:21" s="292" customFormat="1" x14ac:dyDescent="0.2">
      <c r="L7019" s="279"/>
      <c r="M7019" s="279"/>
      <c r="N7019" s="279"/>
      <c r="O7019" s="279"/>
      <c r="P7019" s="838"/>
      <c r="Q7019" s="838"/>
      <c r="R7019" s="838"/>
      <c r="S7019" s="838"/>
      <c r="U7019" s="371"/>
    </row>
    <row r="7020" spans="12:21" s="292" customFormat="1" x14ac:dyDescent="0.2">
      <c r="L7020" s="279"/>
      <c r="M7020" s="279"/>
      <c r="N7020" s="279"/>
      <c r="O7020" s="279"/>
      <c r="P7020" s="838"/>
      <c r="Q7020" s="838"/>
      <c r="R7020" s="838"/>
      <c r="S7020" s="838"/>
      <c r="U7020" s="371"/>
    </row>
    <row r="7021" spans="12:21" s="292" customFormat="1" x14ac:dyDescent="0.2">
      <c r="L7021" s="279"/>
      <c r="M7021" s="279"/>
      <c r="N7021" s="279"/>
      <c r="O7021" s="279"/>
      <c r="P7021" s="838"/>
      <c r="Q7021" s="838"/>
      <c r="R7021" s="838"/>
      <c r="S7021" s="838"/>
      <c r="U7021" s="371"/>
    </row>
    <row r="7022" spans="12:21" s="292" customFormat="1" x14ac:dyDescent="0.2">
      <c r="L7022" s="279"/>
      <c r="M7022" s="279"/>
      <c r="N7022" s="279"/>
      <c r="O7022" s="279"/>
      <c r="P7022" s="838"/>
      <c r="Q7022" s="838"/>
      <c r="R7022" s="838"/>
      <c r="S7022" s="838"/>
      <c r="U7022" s="371"/>
    </row>
    <row r="7023" spans="12:21" s="292" customFormat="1" x14ac:dyDescent="0.2">
      <c r="L7023" s="279"/>
      <c r="M7023" s="279"/>
      <c r="N7023" s="279"/>
      <c r="O7023" s="279"/>
      <c r="P7023" s="838"/>
      <c r="Q7023" s="838"/>
      <c r="R7023" s="838"/>
      <c r="S7023" s="838"/>
      <c r="U7023" s="371"/>
    </row>
    <row r="7024" spans="12:21" s="292" customFormat="1" x14ac:dyDescent="0.2">
      <c r="L7024" s="279"/>
      <c r="M7024" s="279"/>
      <c r="N7024" s="279"/>
      <c r="O7024" s="279"/>
      <c r="P7024" s="838"/>
      <c r="Q7024" s="838"/>
      <c r="R7024" s="838"/>
      <c r="S7024" s="838"/>
      <c r="U7024" s="371"/>
    </row>
    <row r="7025" spans="12:21" s="292" customFormat="1" x14ac:dyDescent="0.2">
      <c r="L7025" s="279"/>
      <c r="M7025" s="279"/>
      <c r="N7025" s="279"/>
      <c r="O7025" s="279"/>
      <c r="P7025" s="838"/>
      <c r="Q7025" s="838"/>
      <c r="R7025" s="838"/>
      <c r="S7025" s="838"/>
      <c r="U7025" s="371"/>
    </row>
    <row r="7026" spans="12:21" s="292" customFormat="1" x14ac:dyDescent="0.2">
      <c r="L7026" s="279"/>
      <c r="M7026" s="279"/>
      <c r="N7026" s="279"/>
      <c r="O7026" s="279"/>
      <c r="P7026" s="838"/>
      <c r="Q7026" s="838"/>
      <c r="R7026" s="838"/>
      <c r="S7026" s="838"/>
      <c r="U7026" s="371"/>
    </row>
    <row r="7027" spans="12:21" s="292" customFormat="1" x14ac:dyDescent="0.2">
      <c r="L7027" s="279"/>
      <c r="M7027" s="279"/>
      <c r="N7027" s="279"/>
      <c r="O7027" s="279"/>
      <c r="P7027" s="838"/>
      <c r="Q7027" s="838"/>
      <c r="R7027" s="838"/>
      <c r="S7027" s="838"/>
      <c r="U7027" s="371"/>
    </row>
    <row r="7028" spans="12:21" s="292" customFormat="1" x14ac:dyDescent="0.2">
      <c r="L7028" s="279"/>
      <c r="M7028" s="279"/>
      <c r="N7028" s="279"/>
      <c r="O7028" s="279"/>
      <c r="P7028" s="838"/>
      <c r="Q7028" s="838"/>
      <c r="R7028" s="838"/>
      <c r="S7028" s="838"/>
      <c r="U7028" s="371"/>
    </row>
    <row r="7029" spans="12:21" s="292" customFormat="1" x14ac:dyDescent="0.2">
      <c r="L7029" s="279"/>
      <c r="M7029" s="279"/>
      <c r="N7029" s="279"/>
      <c r="O7029" s="279"/>
      <c r="P7029" s="838"/>
      <c r="Q7029" s="838"/>
      <c r="R7029" s="838"/>
      <c r="S7029" s="838"/>
      <c r="U7029" s="371"/>
    </row>
    <row r="7030" spans="12:21" s="292" customFormat="1" x14ac:dyDescent="0.2">
      <c r="L7030" s="279"/>
      <c r="M7030" s="279"/>
      <c r="N7030" s="279"/>
      <c r="O7030" s="279"/>
      <c r="P7030" s="838"/>
      <c r="Q7030" s="838"/>
      <c r="R7030" s="838"/>
      <c r="S7030" s="838"/>
      <c r="U7030" s="371"/>
    </row>
    <row r="7031" spans="12:21" s="292" customFormat="1" x14ac:dyDescent="0.2">
      <c r="L7031" s="279"/>
      <c r="M7031" s="279"/>
      <c r="N7031" s="279"/>
      <c r="O7031" s="279"/>
      <c r="P7031" s="838"/>
      <c r="Q7031" s="838"/>
      <c r="R7031" s="838"/>
      <c r="S7031" s="838"/>
      <c r="U7031" s="371"/>
    </row>
    <row r="7032" spans="12:21" s="292" customFormat="1" x14ac:dyDescent="0.2">
      <c r="L7032" s="279"/>
      <c r="M7032" s="279"/>
      <c r="N7032" s="279"/>
      <c r="O7032" s="279"/>
      <c r="P7032" s="838"/>
      <c r="Q7032" s="838"/>
      <c r="R7032" s="838"/>
      <c r="S7032" s="838"/>
      <c r="U7032" s="371"/>
    </row>
    <row r="7033" spans="12:21" s="292" customFormat="1" x14ac:dyDescent="0.2">
      <c r="L7033" s="279"/>
      <c r="M7033" s="279"/>
      <c r="N7033" s="279"/>
      <c r="O7033" s="279"/>
      <c r="P7033" s="838"/>
      <c r="Q7033" s="838"/>
      <c r="R7033" s="838"/>
      <c r="S7033" s="838"/>
      <c r="U7033" s="371"/>
    </row>
    <row r="7034" spans="12:21" s="292" customFormat="1" x14ac:dyDescent="0.2">
      <c r="L7034" s="279"/>
      <c r="M7034" s="279"/>
      <c r="N7034" s="279"/>
      <c r="O7034" s="279"/>
      <c r="P7034" s="838"/>
      <c r="Q7034" s="838"/>
      <c r="R7034" s="838"/>
      <c r="S7034" s="838"/>
      <c r="U7034" s="371"/>
    </row>
    <row r="7035" spans="12:21" s="292" customFormat="1" x14ac:dyDescent="0.2">
      <c r="L7035" s="279"/>
      <c r="M7035" s="279"/>
      <c r="N7035" s="279"/>
      <c r="O7035" s="279"/>
      <c r="P7035" s="838"/>
      <c r="Q7035" s="838"/>
      <c r="R7035" s="838"/>
      <c r="S7035" s="838"/>
      <c r="U7035" s="371"/>
    </row>
    <row r="7036" spans="12:21" s="292" customFormat="1" x14ac:dyDescent="0.2">
      <c r="L7036" s="279"/>
      <c r="M7036" s="279"/>
      <c r="N7036" s="279"/>
      <c r="O7036" s="279"/>
      <c r="P7036" s="838"/>
      <c r="Q7036" s="838"/>
      <c r="R7036" s="838"/>
      <c r="S7036" s="838"/>
      <c r="U7036" s="371"/>
    </row>
    <row r="7037" spans="12:21" s="292" customFormat="1" x14ac:dyDescent="0.2">
      <c r="L7037" s="279"/>
      <c r="M7037" s="279"/>
      <c r="N7037" s="279"/>
      <c r="O7037" s="279"/>
      <c r="P7037" s="838"/>
      <c r="Q7037" s="838"/>
      <c r="R7037" s="838"/>
      <c r="S7037" s="838"/>
      <c r="U7037" s="371"/>
    </row>
    <row r="7038" spans="12:21" s="292" customFormat="1" x14ac:dyDescent="0.2">
      <c r="L7038" s="279"/>
      <c r="M7038" s="279"/>
      <c r="N7038" s="279"/>
      <c r="O7038" s="279"/>
      <c r="P7038" s="838"/>
      <c r="Q7038" s="838"/>
      <c r="R7038" s="838"/>
      <c r="S7038" s="838"/>
      <c r="U7038" s="371"/>
    </row>
    <row r="7039" spans="12:21" s="292" customFormat="1" x14ac:dyDescent="0.2">
      <c r="L7039" s="279"/>
      <c r="M7039" s="279"/>
      <c r="N7039" s="279"/>
      <c r="O7039" s="279"/>
      <c r="P7039" s="838"/>
      <c r="Q7039" s="838"/>
      <c r="R7039" s="838"/>
      <c r="S7039" s="838"/>
      <c r="U7039" s="371"/>
    </row>
    <row r="7040" spans="12:21" s="292" customFormat="1" x14ac:dyDescent="0.2">
      <c r="L7040" s="279"/>
      <c r="M7040" s="279"/>
      <c r="N7040" s="279"/>
      <c r="O7040" s="279"/>
      <c r="P7040" s="838"/>
      <c r="Q7040" s="838"/>
      <c r="R7040" s="838"/>
      <c r="S7040" s="838"/>
      <c r="U7040" s="371"/>
    </row>
    <row r="7041" spans="12:21" s="292" customFormat="1" x14ac:dyDescent="0.2">
      <c r="L7041" s="279"/>
      <c r="M7041" s="279"/>
      <c r="N7041" s="279"/>
      <c r="O7041" s="279"/>
      <c r="P7041" s="838"/>
      <c r="Q7041" s="838"/>
      <c r="R7041" s="838"/>
      <c r="S7041" s="838"/>
      <c r="U7041" s="371"/>
    </row>
    <row r="7042" spans="12:21" s="292" customFormat="1" x14ac:dyDescent="0.2">
      <c r="L7042" s="279"/>
      <c r="M7042" s="279"/>
      <c r="N7042" s="279"/>
      <c r="O7042" s="279"/>
      <c r="P7042" s="838"/>
      <c r="Q7042" s="838"/>
      <c r="R7042" s="838"/>
      <c r="S7042" s="838"/>
      <c r="U7042" s="371"/>
    </row>
    <row r="7043" spans="12:21" s="292" customFormat="1" x14ac:dyDescent="0.2">
      <c r="L7043" s="279"/>
      <c r="M7043" s="279"/>
      <c r="N7043" s="279"/>
      <c r="O7043" s="279"/>
      <c r="P7043" s="838"/>
      <c r="Q7043" s="838"/>
      <c r="R7043" s="838"/>
      <c r="S7043" s="838"/>
      <c r="U7043" s="371"/>
    </row>
    <row r="7044" spans="12:21" s="292" customFormat="1" x14ac:dyDescent="0.2">
      <c r="L7044" s="279"/>
      <c r="M7044" s="279"/>
      <c r="N7044" s="279"/>
      <c r="O7044" s="279"/>
      <c r="P7044" s="838"/>
      <c r="Q7044" s="838"/>
      <c r="R7044" s="838"/>
      <c r="S7044" s="838"/>
      <c r="U7044" s="371"/>
    </row>
    <row r="7045" spans="12:21" s="292" customFormat="1" x14ac:dyDescent="0.2">
      <c r="L7045" s="279"/>
      <c r="M7045" s="279"/>
      <c r="N7045" s="279"/>
      <c r="O7045" s="279"/>
      <c r="P7045" s="838"/>
      <c r="Q7045" s="838"/>
      <c r="R7045" s="838"/>
      <c r="S7045" s="838"/>
      <c r="U7045" s="371"/>
    </row>
    <row r="7046" spans="12:21" s="292" customFormat="1" x14ac:dyDescent="0.2">
      <c r="L7046" s="279"/>
      <c r="M7046" s="279"/>
      <c r="N7046" s="279"/>
      <c r="O7046" s="279"/>
      <c r="P7046" s="838"/>
      <c r="Q7046" s="838"/>
      <c r="R7046" s="838"/>
      <c r="S7046" s="838"/>
      <c r="U7046" s="371"/>
    </row>
    <row r="7047" spans="12:21" s="292" customFormat="1" x14ac:dyDescent="0.2">
      <c r="L7047" s="279"/>
      <c r="M7047" s="279"/>
      <c r="N7047" s="279"/>
      <c r="O7047" s="279"/>
      <c r="P7047" s="838"/>
      <c r="Q7047" s="838"/>
      <c r="R7047" s="838"/>
      <c r="S7047" s="838"/>
      <c r="U7047" s="371"/>
    </row>
    <row r="7048" spans="12:21" s="292" customFormat="1" x14ac:dyDescent="0.2">
      <c r="L7048" s="279"/>
      <c r="M7048" s="279"/>
      <c r="N7048" s="279"/>
      <c r="O7048" s="279"/>
      <c r="P7048" s="838"/>
      <c r="Q7048" s="838"/>
      <c r="R7048" s="838"/>
      <c r="S7048" s="838"/>
      <c r="U7048" s="371"/>
    </row>
    <row r="7049" spans="12:21" s="292" customFormat="1" x14ac:dyDescent="0.2">
      <c r="L7049" s="279"/>
      <c r="M7049" s="279"/>
      <c r="N7049" s="279"/>
      <c r="O7049" s="279"/>
      <c r="P7049" s="838"/>
      <c r="Q7049" s="838"/>
      <c r="R7049" s="838"/>
      <c r="S7049" s="838"/>
      <c r="U7049" s="371"/>
    </row>
    <row r="7050" spans="12:21" s="292" customFormat="1" x14ac:dyDescent="0.2">
      <c r="L7050" s="279"/>
      <c r="M7050" s="279"/>
      <c r="N7050" s="279"/>
      <c r="O7050" s="279"/>
      <c r="P7050" s="838"/>
      <c r="Q7050" s="838"/>
      <c r="R7050" s="838"/>
      <c r="S7050" s="838"/>
      <c r="U7050" s="371"/>
    </row>
    <row r="7051" spans="12:21" s="292" customFormat="1" x14ac:dyDescent="0.2">
      <c r="L7051" s="279"/>
      <c r="M7051" s="279"/>
      <c r="N7051" s="279"/>
      <c r="O7051" s="279"/>
      <c r="P7051" s="838"/>
      <c r="Q7051" s="838"/>
      <c r="R7051" s="838"/>
      <c r="S7051" s="838"/>
      <c r="U7051" s="371"/>
    </row>
    <row r="7052" spans="12:21" s="292" customFormat="1" x14ac:dyDescent="0.2">
      <c r="L7052" s="279"/>
      <c r="M7052" s="279"/>
      <c r="N7052" s="279"/>
      <c r="O7052" s="279"/>
      <c r="P7052" s="838"/>
      <c r="Q7052" s="838"/>
      <c r="R7052" s="838"/>
      <c r="S7052" s="838"/>
      <c r="U7052" s="371"/>
    </row>
    <row r="7053" spans="12:21" s="292" customFormat="1" x14ac:dyDescent="0.2">
      <c r="L7053" s="279"/>
      <c r="M7053" s="279"/>
      <c r="N7053" s="279"/>
      <c r="O7053" s="279"/>
      <c r="P7053" s="838"/>
      <c r="Q7053" s="838"/>
      <c r="R7053" s="838"/>
      <c r="S7053" s="838"/>
      <c r="U7053" s="371"/>
    </row>
    <row r="7054" spans="12:21" s="292" customFormat="1" x14ac:dyDescent="0.2">
      <c r="L7054" s="279"/>
      <c r="M7054" s="279"/>
      <c r="N7054" s="279"/>
      <c r="O7054" s="279"/>
      <c r="P7054" s="838"/>
      <c r="Q7054" s="838"/>
      <c r="R7054" s="838"/>
      <c r="S7054" s="838"/>
      <c r="U7054" s="371"/>
    </row>
    <row r="7055" spans="12:21" s="292" customFormat="1" x14ac:dyDescent="0.2">
      <c r="L7055" s="279"/>
      <c r="M7055" s="279"/>
      <c r="N7055" s="279"/>
      <c r="O7055" s="279"/>
      <c r="P7055" s="838"/>
      <c r="Q7055" s="838"/>
      <c r="R7055" s="838"/>
      <c r="S7055" s="838"/>
      <c r="U7055" s="371"/>
    </row>
    <row r="7056" spans="12:21" s="292" customFormat="1" x14ac:dyDescent="0.2">
      <c r="L7056" s="279"/>
      <c r="M7056" s="279"/>
      <c r="N7056" s="279"/>
      <c r="O7056" s="279"/>
      <c r="P7056" s="838"/>
      <c r="Q7056" s="838"/>
      <c r="R7056" s="838"/>
      <c r="S7056" s="838"/>
      <c r="U7056" s="371"/>
    </row>
    <row r="7057" spans="12:21" s="292" customFormat="1" x14ac:dyDescent="0.2">
      <c r="L7057" s="279"/>
      <c r="M7057" s="279"/>
      <c r="N7057" s="279"/>
      <c r="O7057" s="279"/>
      <c r="P7057" s="838"/>
      <c r="Q7057" s="838"/>
      <c r="R7057" s="838"/>
      <c r="S7057" s="838"/>
      <c r="U7057" s="371"/>
    </row>
    <row r="7058" spans="12:21" s="292" customFormat="1" x14ac:dyDescent="0.2">
      <c r="L7058" s="279"/>
      <c r="M7058" s="279"/>
      <c r="N7058" s="279"/>
      <c r="O7058" s="279"/>
      <c r="P7058" s="838"/>
      <c r="Q7058" s="838"/>
      <c r="R7058" s="838"/>
      <c r="S7058" s="838"/>
      <c r="U7058" s="371"/>
    </row>
    <row r="7059" spans="12:21" s="292" customFormat="1" x14ac:dyDescent="0.2">
      <c r="L7059" s="279"/>
      <c r="M7059" s="279"/>
      <c r="N7059" s="279"/>
      <c r="O7059" s="279"/>
      <c r="P7059" s="838"/>
      <c r="Q7059" s="838"/>
      <c r="R7059" s="838"/>
      <c r="S7059" s="838"/>
      <c r="U7059" s="371"/>
    </row>
    <row r="7060" spans="12:21" s="292" customFormat="1" x14ac:dyDescent="0.2">
      <c r="L7060" s="279"/>
      <c r="M7060" s="279"/>
      <c r="N7060" s="279"/>
      <c r="O7060" s="279"/>
      <c r="P7060" s="838"/>
      <c r="Q7060" s="838"/>
      <c r="R7060" s="838"/>
      <c r="S7060" s="838"/>
      <c r="U7060" s="371"/>
    </row>
    <row r="7061" spans="12:21" s="292" customFormat="1" x14ac:dyDescent="0.2">
      <c r="L7061" s="279"/>
      <c r="M7061" s="279"/>
      <c r="N7061" s="279"/>
      <c r="O7061" s="279"/>
      <c r="P7061" s="838"/>
      <c r="Q7061" s="838"/>
      <c r="R7061" s="838"/>
      <c r="S7061" s="838"/>
      <c r="U7061" s="371"/>
    </row>
    <row r="7062" spans="12:21" s="292" customFormat="1" x14ac:dyDescent="0.2">
      <c r="L7062" s="279"/>
      <c r="M7062" s="279"/>
      <c r="N7062" s="279"/>
      <c r="O7062" s="279"/>
      <c r="P7062" s="838"/>
      <c r="Q7062" s="838"/>
      <c r="R7062" s="838"/>
      <c r="S7062" s="838"/>
      <c r="U7062" s="371"/>
    </row>
    <row r="7063" spans="12:21" s="292" customFormat="1" x14ac:dyDescent="0.2">
      <c r="L7063" s="279"/>
      <c r="M7063" s="279"/>
      <c r="N7063" s="279"/>
      <c r="O7063" s="279"/>
      <c r="P7063" s="838"/>
      <c r="Q7063" s="838"/>
      <c r="R7063" s="838"/>
      <c r="S7063" s="838"/>
      <c r="U7063" s="371"/>
    </row>
    <row r="7064" spans="12:21" s="292" customFormat="1" x14ac:dyDescent="0.2">
      <c r="L7064" s="279"/>
      <c r="M7064" s="279"/>
      <c r="N7064" s="279"/>
      <c r="O7064" s="279"/>
      <c r="P7064" s="838"/>
      <c r="Q7064" s="838"/>
      <c r="R7064" s="838"/>
      <c r="S7064" s="838"/>
      <c r="U7064" s="371"/>
    </row>
    <row r="7065" spans="12:21" s="292" customFormat="1" x14ac:dyDescent="0.2">
      <c r="L7065" s="279"/>
      <c r="M7065" s="279"/>
      <c r="N7065" s="279"/>
      <c r="O7065" s="279"/>
      <c r="P7065" s="838"/>
      <c r="Q7065" s="838"/>
      <c r="R7065" s="838"/>
      <c r="S7065" s="838"/>
      <c r="U7065" s="371"/>
    </row>
    <row r="7066" spans="12:21" s="292" customFormat="1" x14ac:dyDescent="0.2">
      <c r="L7066" s="279"/>
      <c r="M7066" s="279"/>
      <c r="N7066" s="279"/>
      <c r="O7066" s="279"/>
      <c r="P7066" s="838"/>
      <c r="Q7066" s="838"/>
      <c r="R7066" s="838"/>
      <c r="S7066" s="838"/>
      <c r="U7066" s="371"/>
    </row>
    <row r="7067" spans="12:21" s="292" customFormat="1" x14ac:dyDescent="0.2">
      <c r="L7067" s="279"/>
      <c r="M7067" s="279"/>
      <c r="N7067" s="279"/>
      <c r="O7067" s="279"/>
      <c r="P7067" s="838"/>
      <c r="Q7067" s="838"/>
      <c r="R7067" s="838"/>
      <c r="S7067" s="838"/>
      <c r="U7067" s="371"/>
    </row>
    <row r="7068" spans="12:21" s="292" customFormat="1" x14ac:dyDescent="0.2">
      <c r="L7068" s="279"/>
      <c r="M7068" s="279"/>
      <c r="N7068" s="279"/>
      <c r="O7068" s="279"/>
      <c r="P7068" s="838"/>
      <c r="Q7068" s="838"/>
      <c r="R7068" s="838"/>
      <c r="S7068" s="838"/>
      <c r="U7068" s="371"/>
    </row>
    <row r="7069" spans="12:21" s="292" customFormat="1" x14ac:dyDescent="0.2">
      <c r="L7069" s="279"/>
      <c r="M7069" s="279"/>
      <c r="N7069" s="279"/>
      <c r="O7069" s="279"/>
      <c r="P7069" s="838"/>
      <c r="Q7069" s="838"/>
      <c r="R7069" s="838"/>
      <c r="S7069" s="838"/>
      <c r="U7069" s="371"/>
    </row>
    <row r="7070" spans="12:21" s="292" customFormat="1" x14ac:dyDescent="0.2">
      <c r="L7070" s="279"/>
      <c r="M7070" s="279"/>
      <c r="N7070" s="279"/>
      <c r="O7070" s="279"/>
      <c r="P7070" s="838"/>
      <c r="Q7070" s="838"/>
      <c r="R7070" s="838"/>
      <c r="S7070" s="838"/>
      <c r="U7070" s="371"/>
    </row>
    <row r="7071" spans="12:21" s="292" customFormat="1" x14ac:dyDescent="0.2">
      <c r="L7071" s="279"/>
      <c r="M7071" s="279"/>
      <c r="N7071" s="279"/>
      <c r="O7071" s="279"/>
      <c r="P7071" s="838"/>
      <c r="Q7071" s="838"/>
      <c r="R7071" s="838"/>
      <c r="S7071" s="838"/>
      <c r="U7071" s="371"/>
    </row>
    <row r="7072" spans="12:21" s="292" customFormat="1" x14ac:dyDescent="0.2">
      <c r="L7072" s="279"/>
      <c r="M7072" s="279"/>
      <c r="N7072" s="279"/>
      <c r="O7072" s="279"/>
      <c r="P7072" s="838"/>
      <c r="Q7072" s="838"/>
      <c r="R7072" s="838"/>
      <c r="S7072" s="838"/>
      <c r="U7072" s="371"/>
    </row>
    <row r="7073" spans="12:21" s="292" customFormat="1" x14ac:dyDescent="0.2">
      <c r="L7073" s="279"/>
      <c r="M7073" s="279"/>
      <c r="N7073" s="279"/>
      <c r="O7073" s="279"/>
      <c r="P7073" s="838"/>
      <c r="Q7073" s="838"/>
      <c r="R7073" s="838"/>
      <c r="S7073" s="838"/>
      <c r="U7073" s="371"/>
    </row>
    <row r="7074" spans="12:21" s="292" customFormat="1" x14ac:dyDescent="0.2">
      <c r="L7074" s="279"/>
      <c r="M7074" s="279"/>
      <c r="N7074" s="279"/>
      <c r="O7074" s="279"/>
      <c r="P7074" s="838"/>
      <c r="Q7074" s="838"/>
      <c r="R7074" s="838"/>
      <c r="S7074" s="838"/>
      <c r="U7074" s="371"/>
    </row>
    <row r="7075" spans="12:21" s="292" customFormat="1" x14ac:dyDescent="0.2">
      <c r="L7075" s="279"/>
      <c r="M7075" s="279"/>
      <c r="N7075" s="279"/>
      <c r="O7075" s="279"/>
      <c r="P7075" s="838"/>
      <c r="Q7075" s="838"/>
      <c r="R7075" s="838"/>
      <c r="S7075" s="838"/>
      <c r="U7075" s="371"/>
    </row>
    <row r="7076" spans="12:21" s="292" customFormat="1" x14ac:dyDescent="0.2">
      <c r="L7076" s="279"/>
      <c r="M7076" s="279"/>
      <c r="N7076" s="279"/>
      <c r="O7076" s="279"/>
      <c r="P7076" s="838"/>
      <c r="Q7076" s="838"/>
      <c r="R7076" s="838"/>
      <c r="S7076" s="838"/>
      <c r="U7076" s="371"/>
    </row>
    <row r="7077" spans="12:21" s="292" customFormat="1" x14ac:dyDescent="0.2">
      <c r="L7077" s="279"/>
      <c r="M7077" s="279"/>
      <c r="N7077" s="279"/>
      <c r="O7077" s="279"/>
      <c r="P7077" s="838"/>
      <c r="Q7077" s="838"/>
      <c r="R7077" s="838"/>
      <c r="S7077" s="838"/>
      <c r="U7077" s="371"/>
    </row>
    <row r="7078" spans="12:21" s="292" customFormat="1" x14ac:dyDescent="0.2">
      <c r="L7078" s="279"/>
      <c r="M7078" s="279"/>
      <c r="N7078" s="279"/>
      <c r="O7078" s="279"/>
      <c r="P7078" s="838"/>
      <c r="Q7078" s="838"/>
      <c r="R7078" s="838"/>
      <c r="S7078" s="838"/>
      <c r="U7078" s="371"/>
    </row>
    <row r="7079" spans="12:21" s="292" customFormat="1" x14ac:dyDescent="0.2">
      <c r="L7079" s="279"/>
      <c r="M7079" s="279"/>
      <c r="N7079" s="279"/>
      <c r="O7079" s="279"/>
      <c r="P7079" s="838"/>
      <c r="Q7079" s="838"/>
      <c r="R7079" s="838"/>
      <c r="S7079" s="838"/>
      <c r="U7079" s="371"/>
    </row>
    <row r="7080" spans="12:21" s="292" customFormat="1" x14ac:dyDescent="0.2">
      <c r="L7080" s="279"/>
      <c r="M7080" s="279"/>
      <c r="N7080" s="279"/>
      <c r="O7080" s="279"/>
      <c r="P7080" s="838"/>
      <c r="Q7080" s="838"/>
      <c r="R7080" s="838"/>
      <c r="S7080" s="838"/>
      <c r="U7080" s="371"/>
    </row>
    <row r="7081" spans="12:21" s="292" customFormat="1" x14ac:dyDescent="0.2">
      <c r="L7081" s="279"/>
      <c r="M7081" s="279"/>
      <c r="N7081" s="279"/>
      <c r="O7081" s="279"/>
      <c r="P7081" s="838"/>
      <c r="Q7081" s="838"/>
      <c r="R7081" s="838"/>
      <c r="S7081" s="838"/>
      <c r="U7081" s="371"/>
    </row>
    <row r="7082" spans="12:21" s="292" customFormat="1" x14ac:dyDescent="0.2">
      <c r="L7082" s="279"/>
      <c r="M7082" s="279"/>
      <c r="N7082" s="279"/>
      <c r="O7082" s="279"/>
      <c r="P7082" s="838"/>
      <c r="Q7082" s="838"/>
      <c r="R7082" s="838"/>
      <c r="S7082" s="838"/>
      <c r="U7082" s="371"/>
    </row>
    <row r="7083" spans="12:21" s="292" customFormat="1" x14ac:dyDescent="0.2">
      <c r="L7083" s="279"/>
      <c r="M7083" s="279"/>
      <c r="N7083" s="279"/>
      <c r="O7083" s="279"/>
      <c r="P7083" s="838"/>
      <c r="Q7083" s="838"/>
      <c r="R7083" s="838"/>
      <c r="S7083" s="838"/>
      <c r="U7083" s="371"/>
    </row>
    <row r="7084" spans="12:21" s="292" customFormat="1" x14ac:dyDescent="0.2">
      <c r="L7084" s="279"/>
      <c r="M7084" s="279"/>
      <c r="N7084" s="279"/>
      <c r="O7084" s="279"/>
      <c r="P7084" s="838"/>
      <c r="Q7084" s="838"/>
      <c r="R7084" s="838"/>
      <c r="S7084" s="838"/>
      <c r="U7084" s="371"/>
    </row>
    <row r="7085" spans="12:21" s="292" customFormat="1" x14ac:dyDescent="0.2">
      <c r="L7085" s="279"/>
      <c r="M7085" s="279"/>
      <c r="N7085" s="279"/>
      <c r="O7085" s="279"/>
      <c r="P7085" s="838"/>
      <c r="Q7085" s="838"/>
      <c r="R7085" s="838"/>
      <c r="S7085" s="838"/>
      <c r="U7085" s="371"/>
    </row>
    <row r="7086" spans="12:21" s="292" customFormat="1" x14ac:dyDescent="0.2">
      <c r="L7086" s="279"/>
      <c r="M7086" s="279"/>
      <c r="N7086" s="279"/>
      <c r="O7086" s="279"/>
      <c r="P7086" s="838"/>
      <c r="Q7086" s="838"/>
      <c r="R7086" s="838"/>
      <c r="S7086" s="838"/>
      <c r="U7086" s="371"/>
    </row>
    <row r="7087" spans="12:21" s="292" customFormat="1" x14ac:dyDescent="0.2">
      <c r="L7087" s="279"/>
      <c r="M7087" s="279"/>
      <c r="N7087" s="279"/>
      <c r="O7087" s="279"/>
      <c r="P7087" s="838"/>
      <c r="Q7087" s="838"/>
      <c r="R7087" s="838"/>
      <c r="S7087" s="838"/>
      <c r="U7087" s="371"/>
    </row>
    <row r="7088" spans="12:21" s="292" customFormat="1" x14ac:dyDescent="0.2">
      <c r="L7088" s="279"/>
      <c r="M7088" s="279"/>
      <c r="N7088" s="279"/>
      <c r="O7088" s="279"/>
      <c r="P7088" s="838"/>
      <c r="Q7088" s="838"/>
      <c r="R7088" s="838"/>
      <c r="S7088" s="838"/>
      <c r="U7088" s="371"/>
    </row>
    <row r="7089" spans="12:21" s="292" customFormat="1" x14ac:dyDescent="0.2">
      <c r="L7089" s="279"/>
      <c r="M7089" s="279"/>
      <c r="N7089" s="279"/>
      <c r="O7089" s="279"/>
      <c r="P7089" s="838"/>
      <c r="Q7089" s="838"/>
      <c r="R7089" s="838"/>
      <c r="S7089" s="838"/>
      <c r="U7089" s="371"/>
    </row>
    <row r="7090" spans="12:21" s="292" customFormat="1" x14ac:dyDescent="0.2">
      <c r="L7090" s="279"/>
      <c r="M7090" s="279"/>
      <c r="N7090" s="279"/>
      <c r="O7090" s="279"/>
      <c r="P7090" s="838"/>
      <c r="Q7090" s="838"/>
      <c r="R7090" s="838"/>
      <c r="S7090" s="838"/>
      <c r="U7090" s="371"/>
    </row>
    <row r="7091" spans="12:21" s="292" customFormat="1" x14ac:dyDescent="0.2">
      <c r="L7091" s="279"/>
      <c r="M7091" s="279"/>
      <c r="N7091" s="279"/>
      <c r="O7091" s="279"/>
      <c r="P7091" s="838"/>
      <c r="Q7091" s="838"/>
      <c r="R7091" s="838"/>
      <c r="S7091" s="838"/>
      <c r="U7091" s="371"/>
    </row>
    <row r="7092" spans="12:21" s="292" customFormat="1" x14ac:dyDescent="0.2">
      <c r="L7092" s="279"/>
      <c r="M7092" s="279"/>
      <c r="N7092" s="279"/>
      <c r="O7092" s="279"/>
      <c r="P7092" s="838"/>
      <c r="Q7092" s="838"/>
      <c r="R7092" s="838"/>
      <c r="S7092" s="838"/>
      <c r="U7092" s="371"/>
    </row>
    <row r="7093" spans="12:21" s="292" customFormat="1" x14ac:dyDescent="0.2">
      <c r="L7093" s="279"/>
      <c r="M7093" s="279"/>
      <c r="N7093" s="279"/>
      <c r="O7093" s="279"/>
      <c r="P7093" s="838"/>
      <c r="Q7093" s="838"/>
      <c r="R7093" s="838"/>
      <c r="S7093" s="838"/>
      <c r="U7093" s="371"/>
    </row>
    <row r="7094" spans="12:21" s="292" customFormat="1" x14ac:dyDescent="0.2">
      <c r="L7094" s="279"/>
      <c r="M7094" s="279"/>
      <c r="N7094" s="279"/>
      <c r="O7094" s="279"/>
      <c r="P7094" s="838"/>
      <c r="Q7094" s="838"/>
      <c r="R7094" s="838"/>
      <c r="S7094" s="838"/>
      <c r="U7094" s="371"/>
    </row>
    <row r="7095" spans="12:21" s="292" customFormat="1" x14ac:dyDescent="0.2">
      <c r="L7095" s="279"/>
      <c r="M7095" s="279"/>
      <c r="N7095" s="279"/>
      <c r="O7095" s="279"/>
      <c r="P7095" s="838"/>
      <c r="Q7095" s="838"/>
      <c r="R7095" s="838"/>
      <c r="S7095" s="838"/>
      <c r="U7095" s="371"/>
    </row>
    <row r="7096" spans="12:21" s="292" customFormat="1" x14ac:dyDescent="0.2">
      <c r="L7096" s="279"/>
      <c r="M7096" s="279"/>
      <c r="N7096" s="279"/>
      <c r="O7096" s="279"/>
      <c r="P7096" s="838"/>
      <c r="Q7096" s="838"/>
      <c r="R7096" s="838"/>
      <c r="S7096" s="838"/>
      <c r="U7096" s="371"/>
    </row>
    <row r="7097" spans="12:21" s="292" customFormat="1" x14ac:dyDescent="0.2">
      <c r="L7097" s="279"/>
      <c r="M7097" s="279"/>
      <c r="N7097" s="279"/>
      <c r="O7097" s="279"/>
      <c r="P7097" s="838"/>
      <c r="Q7097" s="838"/>
      <c r="R7097" s="838"/>
      <c r="S7097" s="838"/>
      <c r="U7097" s="371"/>
    </row>
    <row r="7098" spans="12:21" s="292" customFormat="1" x14ac:dyDescent="0.2">
      <c r="L7098" s="279"/>
      <c r="M7098" s="279"/>
      <c r="N7098" s="279"/>
      <c r="O7098" s="279"/>
      <c r="P7098" s="838"/>
      <c r="Q7098" s="838"/>
      <c r="R7098" s="838"/>
      <c r="S7098" s="838"/>
      <c r="U7098" s="371"/>
    </row>
    <row r="7099" spans="12:21" s="292" customFormat="1" x14ac:dyDescent="0.2">
      <c r="L7099" s="279"/>
      <c r="M7099" s="279"/>
      <c r="N7099" s="279"/>
      <c r="O7099" s="279"/>
      <c r="P7099" s="838"/>
      <c r="Q7099" s="838"/>
      <c r="R7099" s="838"/>
      <c r="S7099" s="838"/>
      <c r="U7099" s="371"/>
    </row>
    <row r="7100" spans="12:21" s="292" customFormat="1" x14ac:dyDescent="0.2">
      <c r="L7100" s="279"/>
      <c r="M7100" s="279"/>
      <c r="N7100" s="279"/>
      <c r="O7100" s="279"/>
      <c r="P7100" s="838"/>
      <c r="Q7100" s="838"/>
      <c r="R7100" s="838"/>
      <c r="S7100" s="838"/>
      <c r="U7100" s="371"/>
    </row>
    <row r="7101" spans="12:21" s="292" customFormat="1" x14ac:dyDescent="0.2">
      <c r="L7101" s="279"/>
      <c r="M7101" s="279"/>
      <c r="N7101" s="279"/>
      <c r="O7101" s="279"/>
      <c r="P7101" s="838"/>
      <c r="Q7101" s="838"/>
      <c r="R7101" s="838"/>
      <c r="S7101" s="838"/>
      <c r="U7101" s="371"/>
    </row>
    <row r="7102" spans="12:21" s="292" customFormat="1" x14ac:dyDescent="0.2">
      <c r="L7102" s="279"/>
      <c r="M7102" s="279"/>
      <c r="N7102" s="279"/>
      <c r="O7102" s="279"/>
      <c r="P7102" s="838"/>
      <c r="Q7102" s="838"/>
      <c r="R7102" s="838"/>
      <c r="S7102" s="838"/>
      <c r="U7102" s="371"/>
    </row>
    <row r="7103" spans="12:21" s="292" customFormat="1" x14ac:dyDescent="0.2">
      <c r="L7103" s="279"/>
      <c r="M7103" s="279"/>
      <c r="N7103" s="279"/>
      <c r="O7103" s="279"/>
      <c r="P7103" s="838"/>
      <c r="Q7103" s="838"/>
      <c r="R7103" s="838"/>
      <c r="S7103" s="838"/>
      <c r="U7103" s="371"/>
    </row>
    <row r="7104" spans="12:21" s="292" customFormat="1" x14ac:dyDescent="0.2">
      <c r="L7104" s="279"/>
      <c r="M7104" s="279"/>
      <c r="N7104" s="279"/>
      <c r="O7104" s="279"/>
      <c r="P7104" s="838"/>
      <c r="Q7104" s="838"/>
      <c r="R7104" s="838"/>
      <c r="S7104" s="838"/>
      <c r="U7104" s="371"/>
    </row>
    <row r="7105" spans="12:21" s="292" customFormat="1" x14ac:dyDescent="0.2">
      <c r="L7105" s="279"/>
      <c r="M7105" s="279"/>
      <c r="N7105" s="279"/>
      <c r="O7105" s="279"/>
      <c r="P7105" s="838"/>
      <c r="Q7105" s="838"/>
      <c r="R7105" s="838"/>
      <c r="S7105" s="838"/>
      <c r="U7105" s="371"/>
    </row>
    <row r="7106" spans="12:21" s="292" customFormat="1" x14ac:dyDescent="0.2">
      <c r="L7106" s="279"/>
      <c r="M7106" s="279"/>
      <c r="N7106" s="279"/>
      <c r="O7106" s="279"/>
      <c r="P7106" s="838"/>
      <c r="Q7106" s="838"/>
      <c r="R7106" s="838"/>
      <c r="S7106" s="838"/>
      <c r="U7106" s="371"/>
    </row>
    <row r="7107" spans="12:21" s="292" customFormat="1" x14ac:dyDescent="0.2">
      <c r="L7107" s="279"/>
      <c r="M7107" s="279"/>
      <c r="N7107" s="279"/>
      <c r="O7107" s="279"/>
      <c r="P7107" s="838"/>
      <c r="Q7107" s="838"/>
      <c r="R7107" s="838"/>
      <c r="S7107" s="838"/>
      <c r="U7107" s="371"/>
    </row>
    <row r="7108" spans="12:21" s="292" customFormat="1" x14ac:dyDescent="0.2">
      <c r="L7108" s="279"/>
      <c r="M7108" s="279"/>
      <c r="N7108" s="279"/>
      <c r="O7108" s="279"/>
      <c r="P7108" s="838"/>
      <c r="Q7108" s="838"/>
      <c r="R7108" s="838"/>
      <c r="S7108" s="838"/>
      <c r="U7108" s="371"/>
    </row>
    <row r="7109" spans="12:21" s="292" customFormat="1" x14ac:dyDescent="0.2">
      <c r="L7109" s="279"/>
      <c r="M7109" s="279"/>
      <c r="N7109" s="279"/>
      <c r="O7109" s="279"/>
      <c r="P7109" s="838"/>
      <c r="Q7109" s="838"/>
      <c r="R7109" s="838"/>
      <c r="S7109" s="838"/>
      <c r="U7109" s="371"/>
    </row>
    <row r="7110" spans="12:21" s="292" customFormat="1" x14ac:dyDescent="0.2">
      <c r="L7110" s="279"/>
      <c r="M7110" s="279"/>
      <c r="N7110" s="279"/>
      <c r="O7110" s="279"/>
      <c r="P7110" s="838"/>
      <c r="Q7110" s="838"/>
      <c r="R7110" s="838"/>
      <c r="S7110" s="838"/>
      <c r="U7110" s="371"/>
    </row>
    <row r="7111" spans="12:21" s="292" customFormat="1" x14ac:dyDescent="0.2">
      <c r="L7111" s="279"/>
      <c r="M7111" s="279"/>
      <c r="N7111" s="279"/>
      <c r="O7111" s="279"/>
      <c r="P7111" s="838"/>
      <c r="Q7111" s="838"/>
      <c r="R7111" s="838"/>
      <c r="S7111" s="838"/>
      <c r="U7111" s="371"/>
    </row>
    <row r="7112" spans="12:21" s="292" customFormat="1" x14ac:dyDescent="0.2">
      <c r="L7112" s="279"/>
      <c r="M7112" s="279"/>
      <c r="N7112" s="279"/>
      <c r="O7112" s="279"/>
      <c r="P7112" s="838"/>
      <c r="Q7112" s="838"/>
      <c r="R7112" s="838"/>
      <c r="S7112" s="838"/>
      <c r="U7112" s="371"/>
    </row>
    <row r="7113" spans="12:21" s="292" customFormat="1" x14ac:dyDescent="0.2">
      <c r="L7113" s="279"/>
      <c r="M7113" s="279"/>
      <c r="N7113" s="279"/>
      <c r="O7113" s="279"/>
      <c r="P7113" s="838"/>
      <c r="Q7113" s="838"/>
      <c r="R7113" s="838"/>
      <c r="S7113" s="838"/>
      <c r="U7113" s="371"/>
    </row>
    <row r="7114" spans="12:21" s="292" customFormat="1" x14ac:dyDescent="0.2">
      <c r="L7114" s="279"/>
      <c r="M7114" s="279"/>
      <c r="N7114" s="279"/>
      <c r="O7114" s="279"/>
      <c r="P7114" s="838"/>
      <c r="Q7114" s="838"/>
      <c r="R7114" s="838"/>
      <c r="S7114" s="838"/>
      <c r="U7114" s="371"/>
    </row>
    <row r="7115" spans="12:21" s="292" customFormat="1" x14ac:dyDescent="0.2">
      <c r="L7115" s="279"/>
      <c r="M7115" s="279"/>
      <c r="N7115" s="279"/>
      <c r="O7115" s="279"/>
      <c r="P7115" s="838"/>
      <c r="Q7115" s="838"/>
      <c r="R7115" s="838"/>
      <c r="S7115" s="838"/>
      <c r="U7115" s="371"/>
    </row>
    <row r="7116" spans="12:21" s="292" customFormat="1" x14ac:dyDescent="0.2">
      <c r="L7116" s="279"/>
      <c r="M7116" s="279"/>
      <c r="N7116" s="279"/>
      <c r="O7116" s="279"/>
      <c r="P7116" s="838"/>
      <c r="Q7116" s="838"/>
      <c r="R7116" s="838"/>
      <c r="S7116" s="838"/>
      <c r="U7116" s="371"/>
    </row>
    <row r="7117" spans="12:21" s="292" customFormat="1" x14ac:dyDescent="0.2">
      <c r="L7117" s="279"/>
      <c r="M7117" s="279"/>
      <c r="N7117" s="279"/>
      <c r="O7117" s="279"/>
      <c r="P7117" s="838"/>
      <c r="Q7117" s="838"/>
      <c r="R7117" s="838"/>
      <c r="S7117" s="838"/>
      <c r="U7117" s="371"/>
    </row>
    <row r="7118" spans="12:21" s="292" customFormat="1" x14ac:dyDescent="0.2">
      <c r="L7118" s="279"/>
      <c r="M7118" s="279"/>
      <c r="N7118" s="279"/>
      <c r="O7118" s="279"/>
      <c r="P7118" s="838"/>
      <c r="Q7118" s="838"/>
      <c r="R7118" s="838"/>
      <c r="S7118" s="838"/>
      <c r="U7118" s="371"/>
    </row>
    <row r="7119" spans="12:21" s="292" customFormat="1" x14ac:dyDescent="0.2">
      <c r="L7119" s="279"/>
      <c r="M7119" s="279"/>
      <c r="N7119" s="279"/>
      <c r="O7119" s="279"/>
      <c r="P7119" s="838"/>
      <c r="Q7119" s="838"/>
      <c r="R7119" s="838"/>
      <c r="S7119" s="838"/>
      <c r="U7119" s="371"/>
    </row>
    <row r="7120" spans="12:21" s="292" customFormat="1" x14ac:dyDescent="0.2">
      <c r="L7120" s="279"/>
      <c r="M7120" s="279"/>
      <c r="N7120" s="279"/>
      <c r="O7120" s="279"/>
      <c r="P7120" s="838"/>
      <c r="Q7120" s="838"/>
      <c r="R7120" s="838"/>
      <c r="S7120" s="838"/>
      <c r="U7120" s="371"/>
    </row>
    <row r="7121" spans="12:21" s="292" customFormat="1" x14ac:dyDescent="0.2">
      <c r="L7121" s="279"/>
      <c r="M7121" s="279"/>
      <c r="N7121" s="279"/>
      <c r="O7121" s="279"/>
      <c r="P7121" s="838"/>
      <c r="Q7121" s="838"/>
      <c r="R7121" s="838"/>
      <c r="S7121" s="838"/>
      <c r="U7121" s="371"/>
    </row>
    <row r="7122" spans="12:21" s="292" customFormat="1" x14ac:dyDescent="0.2">
      <c r="L7122" s="279"/>
      <c r="M7122" s="279"/>
      <c r="N7122" s="279"/>
      <c r="O7122" s="279"/>
      <c r="P7122" s="838"/>
      <c r="Q7122" s="838"/>
      <c r="R7122" s="838"/>
      <c r="S7122" s="838"/>
      <c r="U7122" s="371"/>
    </row>
    <row r="7123" spans="12:21" s="292" customFormat="1" x14ac:dyDescent="0.2">
      <c r="L7123" s="279"/>
      <c r="M7123" s="279"/>
      <c r="N7123" s="279"/>
      <c r="O7123" s="279"/>
      <c r="P7123" s="838"/>
      <c r="Q7123" s="838"/>
      <c r="R7123" s="838"/>
      <c r="S7123" s="838"/>
      <c r="U7123" s="371"/>
    </row>
    <row r="7124" spans="12:21" s="292" customFormat="1" x14ac:dyDescent="0.2">
      <c r="L7124" s="279"/>
      <c r="M7124" s="279"/>
      <c r="N7124" s="279"/>
      <c r="O7124" s="279"/>
      <c r="P7124" s="838"/>
      <c r="Q7124" s="838"/>
      <c r="R7124" s="838"/>
      <c r="S7124" s="838"/>
      <c r="U7124" s="371"/>
    </row>
    <row r="7125" spans="12:21" s="292" customFormat="1" x14ac:dyDescent="0.2">
      <c r="L7125" s="279"/>
      <c r="M7125" s="279"/>
      <c r="N7125" s="279"/>
      <c r="O7125" s="279"/>
      <c r="P7125" s="838"/>
      <c r="Q7125" s="838"/>
      <c r="R7125" s="838"/>
      <c r="S7125" s="838"/>
      <c r="U7125" s="371"/>
    </row>
    <row r="7126" spans="12:21" s="292" customFormat="1" x14ac:dyDescent="0.2">
      <c r="L7126" s="279"/>
      <c r="M7126" s="279"/>
      <c r="N7126" s="279"/>
      <c r="O7126" s="279"/>
      <c r="P7126" s="838"/>
      <c r="Q7126" s="838"/>
      <c r="R7126" s="838"/>
      <c r="S7126" s="838"/>
      <c r="U7126" s="371"/>
    </row>
    <row r="7127" spans="12:21" s="292" customFormat="1" x14ac:dyDescent="0.2">
      <c r="L7127" s="279"/>
      <c r="M7127" s="279"/>
      <c r="N7127" s="279"/>
      <c r="O7127" s="279"/>
      <c r="P7127" s="838"/>
      <c r="Q7127" s="838"/>
      <c r="R7127" s="838"/>
      <c r="S7127" s="838"/>
      <c r="U7127" s="371"/>
    </row>
    <row r="7128" spans="12:21" s="292" customFormat="1" x14ac:dyDescent="0.2">
      <c r="L7128" s="279"/>
      <c r="M7128" s="279"/>
      <c r="N7128" s="279"/>
      <c r="O7128" s="279"/>
      <c r="P7128" s="838"/>
      <c r="Q7128" s="838"/>
      <c r="R7128" s="838"/>
      <c r="S7128" s="838"/>
      <c r="U7128" s="371"/>
    </row>
    <row r="7129" spans="12:21" s="292" customFormat="1" x14ac:dyDescent="0.2">
      <c r="L7129" s="279"/>
      <c r="M7129" s="279"/>
      <c r="N7129" s="279"/>
      <c r="O7129" s="279"/>
      <c r="P7129" s="838"/>
      <c r="Q7129" s="838"/>
      <c r="R7129" s="838"/>
      <c r="S7129" s="838"/>
      <c r="U7129" s="371"/>
    </row>
    <row r="7130" spans="12:21" s="292" customFormat="1" x14ac:dyDescent="0.2">
      <c r="L7130" s="279"/>
      <c r="M7130" s="279"/>
      <c r="N7130" s="279"/>
      <c r="O7130" s="279"/>
      <c r="P7130" s="838"/>
      <c r="Q7130" s="838"/>
      <c r="R7130" s="838"/>
      <c r="S7130" s="838"/>
      <c r="U7130" s="371"/>
    </row>
    <row r="7131" spans="12:21" s="292" customFormat="1" x14ac:dyDescent="0.2">
      <c r="L7131" s="279"/>
      <c r="M7131" s="279"/>
      <c r="N7131" s="279"/>
      <c r="O7131" s="279"/>
      <c r="P7131" s="838"/>
      <c r="Q7131" s="838"/>
      <c r="R7131" s="838"/>
      <c r="S7131" s="838"/>
      <c r="U7131" s="371"/>
    </row>
    <row r="7132" spans="12:21" s="292" customFormat="1" x14ac:dyDescent="0.2">
      <c r="L7132" s="279"/>
      <c r="M7132" s="279"/>
      <c r="N7132" s="279"/>
      <c r="O7132" s="279"/>
      <c r="P7132" s="838"/>
      <c r="Q7132" s="838"/>
      <c r="R7132" s="838"/>
      <c r="S7132" s="838"/>
      <c r="U7132" s="371"/>
    </row>
    <row r="7133" spans="12:21" s="292" customFormat="1" x14ac:dyDescent="0.2">
      <c r="L7133" s="279"/>
      <c r="M7133" s="279"/>
      <c r="N7133" s="279"/>
      <c r="O7133" s="279"/>
      <c r="P7133" s="838"/>
      <c r="Q7133" s="838"/>
      <c r="R7133" s="838"/>
      <c r="S7133" s="838"/>
      <c r="U7133" s="371"/>
    </row>
    <row r="7134" spans="12:21" s="292" customFormat="1" x14ac:dyDescent="0.2">
      <c r="L7134" s="279"/>
      <c r="M7134" s="279"/>
      <c r="N7134" s="279"/>
      <c r="O7134" s="279"/>
      <c r="P7134" s="838"/>
      <c r="Q7134" s="838"/>
      <c r="R7134" s="838"/>
      <c r="S7134" s="838"/>
      <c r="U7134" s="371"/>
    </row>
    <row r="7135" spans="12:21" s="292" customFormat="1" x14ac:dyDescent="0.2">
      <c r="L7135" s="279"/>
      <c r="M7135" s="279"/>
      <c r="N7135" s="279"/>
      <c r="O7135" s="279"/>
      <c r="P7135" s="838"/>
      <c r="Q7135" s="838"/>
      <c r="R7135" s="838"/>
      <c r="S7135" s="838"/>
      <c r="U7135" s="371"/>
    </row>
    <row r="7136" spans="12:21" s="292" customFormat="1" x14ac:dyDescent="0.2">
      <c r="L7136" s="279"/>
      <c r="M7136" s="279"/>
      <c r="N7136" s="279"/>
      <c r="O7136" s="279"/>
      <c r="P7136" s="838"/>
      <c r="Q7136" s="838"/>
      <c r="R7136" s="838"/>
      <c r="S7136" s="838"/>
      <c r="U7136" s="371"/>
    </row>
    <row r="7137" spans="12:21" s="292" customFormat="1" x14ac:dyDescent="0.2">
      <c r="L7137" s="279"/>
      <c r="M7137" s="279"/>
      <c r="N7137" s="279"/>
      <c r="O7137" s="279"/>
      <c r="P7137" s="838"/>
      <c r="Q7137" s="838"/>
      <c r="R7137" s="838"/>
      <c r="S7137" s="838"/>
      <c r="U7137" s="371"/>
    </row>
    <row r="7138" spans="12:21" s="292" customFormat="1" x14ac:dyDescent="0.2">
      <c r="L7138" s="279"/>
      <c r="M7138" s="279"/>
      <c r="N7138" s="279"/>
      <c r="O7138" s="279"/>
      <c r="P7138" s="838"/>
      <c r="Q7138" s="838"/>
      <c r="R7138" s="838"/>
      <c r="S7138" s="838"/>
      <c r="U7138" s="371"/>
    </row>
    <row r="7139" spans="12:21" s="292" customFormat="1" x14ac:dyDescent="0.2">
      <c r="L7139" s="279"/>
      <c r="M7139" s="279"/>
      <c r="N7139" s="279"/>
      <c r="O7139" s="279"/>
      <c r="P7139" s="838"/>
      <c r="Q7139" s="838"/>
      <c r="R7139" s="838"/>
      <c r="S7139" s="838"/>
      <c r="U7139" s="371"/>
    </row>
    <row r="7140" spans="12:21" s="292" customFormat="1" x14ac:dyDescent="0.2">
      <c r="L7140" s="279"/>
      <c r="M7140" s="279"/>
      <c r="N7140" s="279"/>
      <c r="O7140" s="279"/>
      <c r="P7140" s="838"/>
      <c r="Q7140" s="838"/>
      <c r="R7140" s="838"/>
      <c r="S7140" s="838"/>
      <c r="U7140" s="371"/>
    </row>
    <row r="7141" spans="12:21" s="292" customFormat="1" x14ac:dyDescent="0.2">
      <c r="L7141" s="279"/>
      <c r="M7141" s="279"/>
      <c r="N7141" s="279"/>
      <c r="O7141" s="279"/>
      <c r="P7141" s="838"/>
      <c r="Q7141" s="838"/>
      <c r="R7141" s="838"/>
      <c r="S7141" s="838"/>
      <c r="U7141" s="371"/>
    </row>
    <row r="7142" spans="12:21" s="292" customFormat="1" x14ac:dyDescent="0.2">
      <c r="L7142" s="279"/>
      <c r="M7142" s="279"/>
      <c r="N7142" s="279"/>
      <c r="O7142" s="279"/>
      <c r="P7142" s="838"/>
      <c r="Q7142" s="838"/>
      <c r="R7142" s="838"/>
      <c r="S7142" s="838"/>
      <c r="U7142" s="371"/>
    </row>
    <row r="7143" spans="12:21" s="292" customFormat="1" x14ac:dyDescent="0.2">
      <c r="L7143" s="279"/>
      <c r="M7143" s="279"/>
      <c r="N7143" s="279"/>
      <c r="O7143" s="279"/>
      <c r="P7143" s="838"/>
      <c r="Q7143" s="838"/>
      <c r="R7143" s="838"/>
      <c r="S7143" s="838"/>
      <c r="U7143" s="371"/>
    </row>
    <row r="7144" spans="12:21" s="292" customFormat="1" x14ac:dyDescent="0.2">
      <c r="L7144" s="279"/>
      <c r="M7144" s="279"/>
      <c r="N7144" s="279"/>
      <c r="O7144" s="279"/>
      <c r="P7144" s="838"/>
      <c r="Q7144" s="838"/>
      <c r="R7144" s="838"/>
      <c r="S7144" s="838"/>
      <c r="U7144" s="371"/>
    </row>
    <row r="7145" spans="12:21" s="292" customFormat="1" x14ac:dyDescent="0.2">
      <c r="L7145" s="279"/>
      <c r="M7145" s="279"/>
      <c r="N7145" s="279"/>
      <c r="O7145" s="279"/>
      <c r="P7145" s="838"/>
      <c r="Q7145" s="838"/>
      <c r="R7145" s="838"/>
      <c r="S7145" s="838"/>
      <c r="U7145" s="371"/>
    </row>
    <row r="7146" spans="12:21" s="292" customFormat="1" x14ac:dyDescent="0.2">
      <c r="L7146" s="279"/>
      <c r="M7146" s="279"/>
      <c r="N7146" s="279"/>
      <c r="O7146" s="279"/>
      <c r="P7146" s="838"/>
      <c r="Q7146" s="838"/>
      <c r="R7146" s="838"/>
      <c r="S7146" s="838"/>
      <c r="U7146" s="371"/>
    </row>
    <row r="7147" spans="12:21" s="292" customFormat="1" x14ac:dyDescent="0.2">
      <c r="L7147" s="279"/>
      <c r="M7147" s="279"/>
      <c r="N7147" s="279"/>
      <c r="O7147" s="279"/>
      <c r="P7147" s="838"/>
      <c r="Q7147" s="838"/>
      <c r="R7147" s="838"/>
      <c r="S7147" s="838"/>
      <c r="U7147" s="371"/>
    </row>
    <row r="7148" spans="12:21" s="292" customFormat="1" x14ac:dyDescent="0.2">
      <c r="L7148" s="279"/>
      <c r="M7148" s="279"/>
      <c r="N7148" s="279"/>
      <c r="O7148" s="279"/>
      <c r="P7148" s="838"/>
      <c r="Q7148" s="838"/>
      <c r="R7148" s="838"/>
      <c r="S7148" s="838"/>
      <c r="U7148" s="371"/>
    </row>
    <row r="7149" spans="12:21" s="292" customFormat="1" x14ac:dyDescent="0.2">
      <c r="L7149" s="279"/>
      <c r="M7149" s="279"/>
      <c r="N7149" s="279"/>
      <c r="O7149" s="279"/>
      <c r="P7149" s="838"/>
      <c r="Q7149" s="838"/>
      <c r="R7149" s="838"/>
      <c r="S7149" s="838"/>
      <c r="U7149" s="371"/>
    </row>
    <row r="7150" spans="12:21" s="292" customFormat="1" x14ac:dyDescent="0.2">
      <c r="L7150" s="279"/>
      <c r="M7150" s="279"/>
      <c r="N7150" s="279"/>
      <c r="O7150" s="279"/>
      <c r="P7150" s="838"/>
      <c r="Q7150" s="838"/>
      <c r="R7150" s="838"/>
      <c r="S7150" s="838"/>
      <c r="U7150" s="371"/>
    </row>
    <row r="7151" spans="12:21" s="292" customFormat="1" x14ac:dyDescent="0.2">
      <c r="L7151" s="279"/>
      <c r="M7151" s="279"/>
      <c r="N7151" s="279"/>
      <c r="O7151" s="279"/>
      <c r="P7151" s="838"/>
      <c r="Q7151" s="838"/>
      <c r="R7151" s="838"/>
      <c r="S7151" s="838"/>
      <c r="U7151" s="371"/>
    </row>
    <row r="7152" spans="12:21" s="292" customFormat="1" x14ac:dyDescent="0.2">
      <c r="L7152" s="279"/>
      <c r="M7152" s="279"/>
      <c r="N7152" s="279"/>
      <c r="O7152" s="279"/>
      <c r="P7152" s="838"/>
      <c r="Q7152" s="838"/>
      <c r="R7152" s="838"/>
      <c r="S7152" s="838"/>
      <c r="U7152" s="371"/>
    </row>
    <row r="7153" spans="12:21" s="292" customFormat="1" x14ac:dyDescent="0.2">
      <c r="L7153" s="279"/>
      <c r="M7153" s="279"/>
      <c r="N7153" s="279"/>
      <c r="O7153" s="279"/>
      <c r="P7153" s="838"/>
      <c r="Q7153" s="838"/>
      <c r="R7153" s="838"/>
      <c r="S7153" s="838"/>
      <c r="U7153" s="371"/>
    </row>
    <row r="7154" spans="12:21" s="292" customFormat="1" x14ac:dyDescent="0.2">
      <c r="L7154" s="279"/>
      <c r="M7154" s="279"/>
      <c r="N7154" s="279"/>
      <c r="O7154" s="279"/>
      <c r="P7154" s="838"/>
      <c r="Q7154" s="838"/>
      <c r="R7154" s="838"/>
      <c r="S7154" s="838"/>
      <c r="U7154" s="371"/>
    </row>
    <row r="7155" spans="12:21" s="292" customFormat="1" x14ac:dyDescent="0.2">
      <c r="L7155" s="279"/>
      <c r="M7155" s="279"/>
      <c r="N7155" s="279"/>
      <c r="O7155" s="279"/>
      <c r="P7155" s="838"/>
      <c r="Q7155" s="838"/>
      <c r="R7155" s="838"/>
      <c r="S7155" s="838"/>
      <c r="U7155" s="371"/>
    </row>
    <row r="7156" spans="12:21" s="292" customFormat="1" x14ac:dyDescent="0.2">
      <c r="L7156" s="279"/>
      <c r="M7156" s="279"/>
      <c r="N7156" s="279"/>
      <c r="O7156" s="279"/>
      <c r="P7156" s="838"/>
      <c r="Q7156" s="838"/>
      <c r="R7156" s="838"/>
      <c r="S7156" s="838"/>
      <c r="U7156" s="371"/>
    </row>
    <row r="7157" spans="12:21" s="292" customFormat="1" x14ac:dyDescent="0.2">
      <c r="L7157" s="279"/>
      <c r="M7157" s="279"/>
      <c r="N7157" s="279"/>
      <c r="O7157" s="279"/>
      <c r="P7157" s="838"/>
      <c r="Q7157" s="838"/>
      <c r="R7157" s="838"/>
      <c r="S7157" s="838"/>
      <c r="U7157" s="371"/>
    </row>
    <row r="7158" spans="12:21" s="292" customFormat="1" x14ac:dyDescent="0.2">
      <c r="L7158" s="279"/>
      <c r="M7158" s="279"/>
      <c r="N7158" s="279"/>
      <c r="O7158" s="279"/>
      <c r="P7158" s="838"/>
      <c r="Q7158" s="838"/>
      <c r="R7158" s="838"/>
      <c r="S7158" s="838"/>
      <c r="U7158" s="371"/>
    </row>
    <row r="7159" spans="12:21" s="292" customFormat="1" x14ac:dyDescent="0.2">
      <c r="L7159" s="279"/>
      <c r="M7159" s="279"/>
      <c r="N7159" s="279"/>
      <c r="O7159" s="279"/>
      <c r="P7159" s="838"/>
      <c r="Q7159" s="838"/>
      <c r="R7159" s="838"/>
      <c r="S7159" s="838"/>
      <c r="U7159" s="371"/>
    </row>
    <row r="7160" spans="12:21" s="292" customFormat="1" x14ac:dyDescent="0.2">
      <c r="L7160" s="279"/>
      <c r="M7160" s="279"/>
      <c r="N7160" s="279"/>
      <c r="O7160" s="279"/>
      <c r="P7160" s="838"/>
      <c r="Q7160" s="838"/>
      <c r="R7160" s="838"/>
      <c r="S7160" s="838"/>
      <c r="U7160" s="371"/>
    </row>
    <row r="7161" spans="12:21" s="292" customFormat="1" x14ac:dyDescent="0.2">
      <c r="L7161" s="279"/>
      <c r="M7161" s="279"/>
      <c r="N7161" s="279"/>
      <c r="O7161" s="279"/>
      <c r="P7161" s="838"/>
      <c r="Q7161" s="838"/>
      <c r="R7161" s="838"/>
      <c r="S7161" s="838"/>
      <c r="U7161" s="371"/>
    </row>
    <row r="7162" spans="12:21" s="292" customFormat="1" x14ac:dyDescent="0.2">
      <c r="L7162" s="279"/>
      <c r="M7162" s="279"/>
      <c r="N7162" s="279"/>
      <c r="O7162" s="279"/>
      <c r="P7162" s="838"/>
      <c r="Q7162" s="838"/>
      <c r="R7162" s="838"/>
      <c r="S7162" s="838"/>
      <c r="U7162" s="371"/>
    </row>
    <row r="7163" spans="12:21" s="292" customFormat="1" x14ac:dyDescent="0.2">
      <c r="L7163" s="279"/>
      <c r="M7163" s="279"/>
      <c r="N7163" s="279"/>
      <c r="O7163" s="279"/>
      <c r="P7163" s="838"/>
      <c r="Q7163" s="838"/>
      <c r="R7163" s="838"/>
      <c r="S7163" s="838"/>
      <c r="U7163" s="371"/>
    </row>
    <row r="7164" spans="12:21" s="292" customFormat="1" x14ac:dyDescent="0.2">
      <c r="L7164" s="279"/>
      <c r="M7164" s="279"/>
      <c r="N7164" s="279"/>
      <c r="O7164" s="279"/>
      <c r="P7164" s="838"/>
      <c r="Q7164" s="838"/>
      <c r="R7164" s="838"/>
      <c r="S7164" s="838"/>
      <c r="U7164" s="371"/>
    </row>
    <row r="7165" spans="12:21" s="292" customFormat="1" x14ac:dyDescent="0.2">
      <c r="L7165" s="279"/>
      <c r="M7165" s="279"/>
      <c r="N7165" s="279"/>
      <c r="O7165" s="279"/>
      <c r="P7165" s="838"/>
      <c r="Q7165" s="838"/>
      <c r="R7165" s="838"/>
      <c r="S7165" s="838"/>
      <c r="U7165" s="371"/>
    </row>
    <row r="7166" spans="12:21" s="292" customFormat="1" x14ac:dyDescent="0.2">
      <c r="L7166" s="279"/>
      <c r="M7166" s="279"/>
      <c r="N7166" s="279"/>
      <c r="O7166" s="279"/>
      <c r="P7166" s="838"/>
      <c r="Q7166" s="838"/>
      <c r="R7166" s="838"/>
      <c r="S7166" s="838"/>
      <c r="U7166" s="371"/>
    </row>
    <row r="7167" spans="12:21" s="292" customFormat="1" x14ac:dyDescent="0.2">
      <c r="L7167" s="279"/>
      <c r="M7167" s="279"/>
      <c r="N7167" s="279"/>
      <c r="O7167" s="279"/>
      <c r="P7167" s="838"/>
      <c r="Q7167" s="838"/>
      <c r="R7167" s="838"/>
      <c r="S7167" s="838"/>
      <c r="U7167" s="371"/>
    </row>
    <row r="7168" spans="12:21" s="292" customFormat="1" x14ac:dyDescent="0.2">
      <c r="L7168" s="279"/>
      <c r="M7168" s="279"/>
      <c r="N7168" s="279"/>
      <c r="O7168" s="279"/>
      <c r="P7168" s="838"/>
      <c r="Q7168" s="838"/>
      <c r="R7168" s="838"/>
      <c r="S7168" s="838"/>
      <c r="U7168" s="371"/>
    </row>
    <row r="7169" spans="12:21" s="292" customFormat="1" x14ac:dyDescent="0.2">
      <c r="L7169" s="279"/>
      <c r="M7169" s="279"/>
      <c r="N7169" s="279"/>
      <c r="O7169" s="279"/>
      <c r="P7169" s="838"/>
      <c r="Q7169" s="838"/>
      <c r="R7169" s="838"/>
      <c r="S7169" s="838"/>
      <c r="U7169" s="371"/>
    </row>
    <row r="7170" spans="12:21" s="292" customFormat="1" x14ac:dyDescent="0.2">
      <c r="L7170" s="279"/>
      <c r="M7170" s="279"/>
      <c r="N7170" s="279"/>
      <c r="O7170" s="279"/>
      <c r="P7170" s="838"/>
      <c r="Q7170" s="838"/>
      <c r="R7170" s="838"/>
      <c r="S7170" s="838"/>
      <c r="U7170" s="371"/>
    </row>
    <row r="7171" spans="12:21" s="292" customFormat="1" x14ac:dyDescent="0.2">
      <c r="L7171" s="279"/>
      <c r="M7171" s="279"/>
      <c r="N7171" s="279"/>
      <c r="O7171" s="279"/>
      <c r="P7171" s="838"/>
      <c r="Q7171" s="838"/>
      <c r="R7171" s="838"/>
      <c r="S7171" s="838"/>
      <c r="U7171" s="371"/>
    </row>
    <row r="7172" spans="12:21" s="292" customFormat="1" x14ac:dyDescent="0.2">
      <c r="L7172" s="279"/>
      <c r="M7172" s="279"/>
      <c r="N7172" s="279"/>
      <c r="O7172" s="279"/>
      <c r="P7172" s="838"/>
      <c r="Q7172" s="838"/>
      <c r="R7172" s="838"/>
      <c r="S7172" s="838"/>
      <c r="U7172" s="371"/>
    </row>
    <row r="7173" spans="12:21" s="292" customFormat="1" x14ac:dyDescent="0.2">
      <c r="L7173" s="279"/>
      <c r="M7173" s="279"/>
      <c r="N7173" s="279"/>
      <c r="O7173" s="279"/>
      <c r="P7173" s="838"/>
      <c r="Q7173" s="838"/>
      <c r="R7173" s="838"/>
      <c r="S7173" s="838"/>
      <c r="U7173" s="371"/>
    </row>
    <row r="7174" spans="12:21" s="292" customFormat="1" x14ac:dyDescent="0.2">
      <c r="L7174" s="279"/>
      <c r="M7174" s="279"/>
      <c r="N7174" s="279"/>
      <c r="O7174" s="279"/>
      <c r="P7174" s="838"/>
      <c r="Q7174" s="838"/>
      <c r="R7174" s="838"/>
      <c r="S7174" s="838"/>
      <c r="U7174" s="371"/>
    </row>
    <row r="7175" spans="12:21" s="292" customFormat="1" x14ac:dyDescent="0.2">
      <c r="L7175" s="279"/>
      <c r="M7175" s="279"/>
      <c r="N7175" s="279"/>
      <c r="O7175" s="279"/>
      <c r="P7175" s="838"/>
      <c r="Q7175" s="838"/>
      <c r="R7175" s="838"/>
      <c r="S7175" s="838"/>
      <c r="U7175" s="371"/>
    </row>
    <row r="7176" spans="12:21" s="292" customFormat="1" x14ac:dyDescent="0.2">
      <c r="L7176" s="279"/>
      <c r="M7176" s="279"/>
      <c r="N7176" s="279"/>
      <c r="O7176" s="279"/>
      <c r="P7176" s="838"/>
      <c r="Q7176" s="838"/>
      <c r="R7176" s="838"/>
      <c r="S7176" s="838"/>
      <c r="U7176" s="371"/>
    </row>
    <row r="7177" spans="12:21" s="292" customFormat="1" x14ac:dyDescent="0.2">
      <c r="L7177" s="279"/>
      <c r="M7177" s="279"/>
      <c r="N7177" s="279"/>
      <c r="O7177" s="279"/>
      <c r="P7177" s="838"/>
      <c r="Q7177" s="838"/>
      <c r="R7177" s="838"/>
      <c r="S7177" s="838"/>
      <c r="U7177" s="371"/>
    </row>
    <row r="7178" spans="12:21" s="292" customFormat="1" x14ac:dyDescent="0.2">
      <c r="L7178" s="279"/>
      <c r="M7178" s="279"/>
      <c r="N7178" s="279"/>
      <c r="O7178" s="279"/>
      <c r="P7178" s="838"/>
      <c r="Q7178" s="838"/>
      <c r="R7178" s="838"/>
      <c r="S7178" s="838"/>
      <c r="U7178" s="371"/>
    </row>
    <row r="7179" spans="12:21" s="292" customFormat="1" x14ac:dyDescent="0.2">
      <c r="L7179" s="279"/>
      <c r="M7179" s="279"/>
      <c r="N7179" s="279"/>
      <c r="O7179" s="279"/>
      <c r="P7179" s="838"/>
      <c r="Q7179" s="838"/>
      <c r="R7179" s="838"/>
      <c r="S7179" s="838"/>
      <c r="U7179" s="371"/>
    </row>
    <row r="7180" spans="12:21" s="292" customFormat="1" x14ac:dyDescent="0.2">
      <c r="L7180" s="279"/>
      <c r="M7180" s="279"/>
      <c r="N7180" s="279"/>
      <c r="O7180" s="279"/>
      <c r="P7180" s="838"/>
      <c r="Q7180" s="838"/>
      <c r="R7180" s="838"/>
      <c r="S7180" s="838"/>
      <c r="U7180" s="371"/>
    </row>
    <row r="7181" spans="12:21" s="292" customFormat="1" x14ac:dyDescent="0.2">
      <c r="L7181" s="279"/>
      <c r="M7181" s="279"/>
      <c r="N7181" s="279"/>
      <c r="O7181" s="279"/>
      <c r="P7181" s="838"/>
      <c r="Q7181" s="838"/>
      <c r="R7181" s="838"/>
      <c r="S7181" s="838"/>
      <c r="U7181" s="371"/>
    </row>
    <row r="7182" spans="12:21" s="292" customFormat="1" x14ac:dyDescent="0.2">
      <c r="L7182" s="279"/>
      <c r="M7182" s="279"/>
      <c r="N7182" s="279"/>
      <c r="O7182" s="279"/>
      <c r="P7182" s="838"/>
      <c r="Q7182" s="838"/>
      <c r="R7182" s="838"/>
      <c r="S7182" s="838"/>
      <c r="U7182" s="371"/>
    </row>
    <row r="7183" spans="12:21" s="292" customFormat="1" x14ac:dyDescent="0.2">
      <c r="L7183" s="279"/>
      <c r="M7183" s="279"/>
      <c r="N7183" s="279"/>
      <c r="O7183" s="279"/>
      <c r="P7183" s="838"/>
      <c r="Q7183" s="838"/>
      <c r="R7183" s="838"/>
      <c r="S7183" s="838"/>
      <c r="U7183" s="371"/>
    </row>
    <row r="7184" spans="12:21" s="292" customFormat="1" x14ac:dyDescent="0.2">
      <c r="L7184" s="279"/>
      <c r="M7184" s="279"/>
      <c r="N7184" s="279"/>
      <c r="O7184" s="279"/>
      <c r="P7184" s="838"/>
      <c r="Q7184" s="838"/>
      <c r="R7184" s="838"/>
      <c r="S7184" s="838"/>
      <c r="U7184" s="371"/>
    </row>
    <row r="7185" spans="12:21" s="292" customFormat="1" x14ac:dyDescent="0.2">
      <c r="L7185" s="279"/>
      <c r="M7185" s="279"/>
      <c r="N7185" s="279"/>
      <c r="O7185" s="279"/>
      <c r="P7185" s="838"/>
      <c r="Q7185" s="838"/>
      <c r="R7185" s="838"/>
      <c r="S7185" s="838"/>
      <c r="U7185" s="371"/>
    </row>
    <row r="7186" spans="12:21" s="292" customFormat="1" x14ac:dyDescent="0.2">
      <c r="L7186" s="279"/>
      <c r="M7186" s="279"/>
      <c r="N7186" s="279"/>
      <c r="O7186" s="279"/>
      <c r="P7186" s="838"/>
      <c r="Q7186" s="838"/>
      <c r="R7186" s="838"/>
      <c r="S7186" s="838"/>
      <c r="U7186" s="371"/>
    </row>
    <row r="7187" spans="12:21" s="292" customFormat="1" x14ac:dyDescent="0.2">
      <c r="L7187" s="279"/>
      <c r="M7187" s="279"/>
      <c r="N7187" s="279"/>
      <c r="O7187" s="279"/>
      <c r="P7187" s="838"/>
      <c r="Q7187" s="838"/>
      <c r="R7187" s="838"/>
      <c r="S7187" s="838"/>
      <c r="U7187" s="371"/>
    </row>
    <row r="7188" spans="12:21" s="292" customFormat="1" x14ac:dyDescent="0.2">
      <c r="L7188" s="279"/>
      <c r="M7188" s="279"/>
      <c r="N7188" s="279"/>
      <c r="O7188" s="279"/>
      <c r="P7188" s="838"/>
      <c r="Q7188" s="838"/>
      <c r="R7188" s="838"/>
      <c r="S7188" s="838"/>
      <c r="U7188" s="371"/>
    </row>
    <row r="7189" spans="12:21" s="292" customFormat="1" x14ac:dyDescent="0.2">
      <c r="L7189" s="279"/>
      <c r="M7189" s="279"/>
      <c r="N7189" s="279"/>
      <c r="O7189" s="279"/>
      <c r="P7189" s="838"/>
      <c r="Q7189" s="838"/>
      <c r="R7189" s="838"/>
      <c r="S7189" s="838"/>
      <c r="U7189" s="371"/>
    </row>
    <row r="7190" spans="12:21" s="292" customFormat="1" x14ac:dyDescent="0.2">
      <c r="L7190" s="279"/>
      <c r="M7190" s="279"/>
      <c r="N7190" s="279"/>
      <c r="O7190" s="279"/>
      <c r="P7190" s="838"/>
      <c r="Q7190" s="838"/>
      <c r="R7190" s="838"/>
      <c r="S7190" s="838"/>
      <c r="U7190" s="371"/>
    </row>
    <row r="7191" spans="12:21" s="292" customFormat="1" x14ac:dyDescent="0.2">
      <c r="L7191" s="279"/>
      <c r="M7191" s="279"/>
      <c r="N7191" s="279"/>
      <c r="O7191" s="279"/>
      <c r="P7191" s="838"/>
      <c r="Q7191" s="838"/>
      <c r="R7191" s="838"/>
      <c r="S7191" s="838"/>
      <c r="U7191" s="371"/>
    </row>
    <row r="7192" spans="12:21" s="292" customFormat="1" x14ac:dyDescent="0.2">
      <c r="L7192" s="279"/>
      <c r="M7192" s="279"/>
      <c r="N7192" s="279"/>
      <c r="O7192" s="279"/>
      <c r="P7192" s="838"/>
      <c r="Q7192" s="838"/>
      <c r="R7192" s="838"/>
      <c r="S7192" s="838"/>
      <c r="U7192" s="371"/>
    </row>
    <row r="7193" spans="12:21" s="292" customFormat="1" x14ac:dyDescent="0.2">
      <c r="L7193" s="279"/>
      <c r="M7193" s="279"/>
      <c r="N7193" s="279"/>
      <c r="O7193" s="279"/>
      <c r="P7193" s="838"/>
      <c r="Q7193" s="838"/>
      <c r="R7193" s="838"/>
      <c r="S7193" s="838"/>
      <c r="U7193" s="371"/>
    </row>
    <row r="7194" spans="12:21" s="292" customFormat="1" x14ac:dyDescent="0.2">
      <c r="L7194" s="279"/>
      <c r="M7194" s="279"/>
      <c r="N7194" s="279"/>
      <c r="O7194" s="279"/>
      <c r="P7194" s="838"/>
      <c r="Q7194" s="838"/>
      <c r="R7194" s="838"/>
      <c r="S7194" s="838"/>
      <c r="U7194" s="371"/>
    </row>
    <row r="7195" spans="12:21" s="292" customFormat="1" x14ac:dyDescent="0.2">
      <c r="L7195" s="279"/>
      <c r="M7195" s="279"/>
      <c r="N7195" s="279"/>
      <c r="O7195" s="279"/>
      <c r="P7195" s="838"/>
      <c r="Q7195" s="838"/>
      <c r="R7195" s="838"/>
      <c r="S7195" s="838"/>
      <c r="U7195" s="371"/>
    </row>
    <row r="7196" spans="12:21" s="292" customFormat="1" x14ac:dyDescent="0.2">
      <c r="L7196" s="279"/>
      <c r="M7196" s="279"/>
      <c r="N7196" s="279"/>
      <c r="O7196" s="279"/>
      <c r="P7196" s="838"/>
      <c r="Q7196" s="838"/>
      <c r="R7196" s="838"/>
      <c r="S7196" s="838"/>
      <c r="U7196" s="371"/>
    </row>
    <row r="7197" spans="12:21" s="292" customFormat="1" x14ac:dyDescent="0.2">
      <c r="L7197" s="279"/>
      <c r="M7197" s="279"/>
      <c r="N7197" s="279"/>
      <c r="O7197" s="279"/>
      <c r="P7197" s="838"/>
      <c r="Q7197" s="838"/>
      <c r="R7197" s="838"/>
      <c r="S7197" s="838"/>
      <c r="U7197" s="371"/>
    </row>
    <row r="7198" spans="12:21" s="292" customFormat="1" x14ac:dyDescent="0.2">
      <c r="L7198" s="279"/>
      <c r="M7198" s="279"/>
      <c r="N7198" s="279"/>
      <c r="O7198" s="279"/>
      <c r="P7198" s="838"/>
      <c r="Q7198" s="838"/>
      <c r="R7198" s="838"/>
      <c r="S7198" s="838"/>
      <c r="U7198" s="371"/>
    </row>
    <row r="7199" spans="12:21" s="292" customFormat="1" x14ac:dyDescent="0.2">
      <c r="L7199" s="279"/>
      <c r="M7199" s="279"/>
      <c r="N7199" s="279"/>
      <c r="O7199" s="279"/>
      <c r="P7199" s="838"/>
      <c r="Q7199" s="838"/>
      <c r="R7199" s="838"/>
      <c r="S7199" s="838"/>
      <c r="U7199" s="371"/>
    </row>
    <row r="7200" spans="12:21" s="292" customFormat="1" x14ac:dyDescent="0.2">
      <c r="L7200" s="279"/>
      <c r="M7200" s="279"/>
      <c r="N7200" s="279"/>
      <c r="O7200" s="279"/>
      <c r="P7200" s="838"/>
      <c r="Q7200" s="838"/>
      <c r="R7200" s="838"/>
      <c r="S7200" s="838"/>
      <c r="U7200" s="371"/>
    </row>
    <row r="7201" spans="12:21" s="292" customFormat="1" x14ac:dyDescent="0.2">
      <c r="L7201" s="279"/>
      <c r="M7201" s="279"/>
      <c r="N7201" s="279"/>
      <c r="O7201" s="279"/>
      <c r="P7201" s="838"/>
      <c r="Q7201" s="838"/>
      <c r="R7201" s="838"/>
      <c r="S7201" s="838"/>
      <c r="U7201" s="371"/>
    </row>
    <row r="7202" spans="12:21" s="292" customFormat="1" x14ac:dyDescent="0.2">
      <c r="L7202" s="279"/>
      <c r="M7202" s="279"/>
      <c r="N7202" s="279"/>
      <c r="O7202" s="279"/>
      <c r="P7202" s="838"/>
      <c r="Q7202" s="838"/>
      <c r="R7202" s="838"/>
      <c r="S7202" s="838"/>
      <c r="U7202" s="371"/>
    </row>
    <row r="7203" spans="12:21" s="292" customFormat="1" x14ac:dyDescent="0.2">
      <c r="L7203" s="279"/>
      <c r="M7203" s="279"/>
      <c r="N7203" s="279"/>
      <c r="O7203" s="279"/>
      <c r="P7203" s="838"/>
      <c r="Q7203" s="838"/>
      <c r="R7203" s="838"/>
      <c r="S7203" s="838"/>
      <c r="U7203" s="371"/>
    </row>
    <row r="7204" spans="12:21" s="292" customFormat="1" x14ac:dyDescent="0.2">
      <c r="L7204" s="279"/>
      <c r="M7204" s="279"/>
      <c r="N7204" s="279"/>
      <c r="O7204" s="279"/>
      <c r="P7204" s="838"/>
      <c r="Q7204" s="838"/>
      <c r="R7204" s="838"/>
      <c r="S7204" s="838"/>
      <c r="U7204" s="371"/>
    </row>
    <row r="7205" spans="12:21" s="292" customFormat="1" x14ac:dyDescent="0.2">
      <c r="L7205" s="279"/>
      <c r="M7205" s="279"/>
      <c r="N7205" s="279"/>
      <c r="O7205" s="279"/>
      <c r="P7205" s="838"/>
      <c r="Q7205" s="838"/>
      <c r="R7205" s="838"/>
      <c r="S7205" s="838"/>
      <c r="U7205" s="371"/>
    </row>
    <row r="7206" spans="12:21" s="292" customFormat="1" x14ac:dyDescent="0.2">
      <c r="L7206" s="279"/>
      <c r="M7206" s="279"/>
      <c r="N7206" s="279"/>
      <c r="O7206" s="279"/>
      <c r="P7206" s="838"/>
      <c r="Q7206" s="838"/>
      <c r="R7206" s="838"/>
      <c r="S7206" s="838"/>
      <c r="U7206" s="371"/>
    </row>
    <row r="7207" spans="12:21" s="292" customFormat="1" x14ac:dyDescent="0.2">
      <c r="L7207" s="279"/>
      <c r="M7207" s="279"/>
      <c r="N7207" s="279"/>
      <c r="O7207" s="279"/>
      <c r="P7207" s="838"/>
      <c r="Q7207" s="838"/>
      <c r="R7207" s="838"/>
      <c r="S7207" s="838"/>
      <c r="U7207" s="371"/>
    </row>
    <row r="7208" spans="12:21" s="292" customFormat="1" x14ac:dyDescent="0.2">
      <c r="L7208" s="279"/>
      <c r="M7208" s="279"/>
      <c r="N7208" s="279"/>
      <c r="O7208" s="279"/>
      <c r="P7208" s="838"/>
      <c r="Q7208" s="838"/>
      <c r="R7208" s="838"/>
      <c r="S7208" s="838"/>
      <c r="U7208" s="371"/>
    </row>
    <row r="7209" spans="12:21" s="292" customFormat="1" x14ac:dyDescent="0.2">
      <c r="L7209" s="279"/>
      <c r="M7209" s="279"/>
      <c r="N7209" s="279"/>
      <c r="O7209" s="279"/>
      <c r="P7209" s="838"/>
      <c r="Q7209" s="838"/>
      <c r="R7209" s="838"/>
      <c r="S7209" s="838"/>
      <c r="U7209" s="371"/>
    </row>
    <row r="7210" spans="12:21" s="292" customFormat="1" x14ac:dyDescent="0.2">
      <c r="L7210" s="279"/>
      <c r="M7210" s="279"/>
      <c r="N7210" s="279"/>
      <c r="O7210" s="279"/>
      <c r="P7210" s="838"/>
      <c r="Q7210" s="838"/>
      <c r="R7210" s="838"/>
      <c r="S7210" s="838"/>
      <c r="U7210" s="371"/>
    </row>
    <row r="7211" spans="12:21" s="292" customFormat="1" x14ac:dyDescent="0.2">
      <c r="L7211" s="279"/>
      <c r="M7211" s="279"/>
      <c r="N7211" s="279"/>
      <c r="O7211" s="279"/>
      <c r="P7211" s="838"/>
      <c r="Q7211" s="838"/>
      <c r="R7211" s="838"/>
      <c r="S7211" s="838"/>
      <c r="U7211" s="371"/>
    </row>
    <row r="7212" spans="12:21" s="292" customFormat="1" x14ac:dyDescent="0.2">
      <c r="L7212" s="279"/>
      <c r="M7212" s="279"/>
      <c r="N7212" s="279"/>
      <c r="O7212" s="279"/>
      <c r="P7212" s="838"/>
      <c r="Q7212" s="838"/>
      <c r="R7212" s="838"/>
      <c r="S7212" s="838"/>
      <c r="U7212" s="371"/>
    </row>
    <row r="7213" spans="12:21" s="292" customFormat="1" x14ac:dyDescent="0.2">
      <c r="L7213" s="279"/>
      <c r="M7213" s="279"/>
      <c r="N7213" s="279"/>
      <c r="O7213" s="279"/>
      <c r="P7213" s="838"/>
      <c r="Q7213" s="838"/>
      <c r="R7213" s="838"/>
      <c r="S7213" s="838"/>
      <c r="U7213" s="371"/>
    </row>
    <row r="7214" spans="12:21" s="292" customFormat="1" x14ac:dyDescent="0.2">
      <c r="L7214" s="279"/>
      <c r="M7214" s="279"/>
      <c r="N7214" s="279"/>
      <c r="O7214" s="279"/>
      <c r="P7214" s="838"/>
      <c r="Q7214" s="838"/>
      <c r="R7214" s="838"/>
      <c r="S7214" s="838"/>
      <c r="U7214" s="371"/>
    </row>
    <row r="7215" spans="12:21" s="292" customFormat="1" x14ac:dyDescent="0.2">
      <c r="L7215" s="279"/>
      <c r="M7215" s="279"/>
      <c r="N7215" s="279"/>
      <c r="O7215" s="279"/>
      <c r="P7215" s="838"/>
      <c r="Q7215" s="838"/>
      <c r="R7215" s="838"/>
      <c r="S7215" s="838"/>
      <c r="U7215" s="371"/>
    </row>
    <row r="7216" spans="12:21" s="292" customFormat="1" x14ac:dyDescent="0.2">
      <c r="L7216" s="279"/>
      <c r="M7216" s="279"/>
      <c r="N7216" s="279"/>
      <c r="O7216" s="279"/>
      <c r="P7216" s="838"/>
      <c r="Q7216" s="838"/>
      <c r="R7216" s="838"/>
      <c r="S7216" s="838"/>
      <c r="U7216" s="371"/>
    </row>
    <row r="7217" spans="12:21" s="292" customFormat="1" x14ac:dyDescent="0.2">
      <c r="L7217" s="279"/>
      <c r="M7217" s="279"/>
      <c r="N7217" s="279"/>
      <c r="O7217" s="279"/>
      <c r="P7217" s="838"/>
      <c r="Q7217" s="838"/>
      <c r="R7217" s="838"/>
      <c r="S7217" s="838"/>
      <c r="U7217" s="371"/>
    </row>
    <row r="7218" spans="12:21" s="292" customFormat="1" x14ac:dyDescent="0.2">
      <c r="L7218" s="279"/>
      <c r="M7218" s="279"/>
      <c r="N7218" s="279"/>
      <c r="O7218" s="279"/>
      <c r="P7218" s="838"/>
      <c r="Q7218" s="838"/>
      <c r="R7218" s="838"/>
      <c r="S7218" s="838"/>
      <c r="U7218" s="371"/>
    </row>
    <row r="7219" spans="12:21" s="292" customFormat="1" x14ac:dyDescent="0.2">
      <c r="L7219" s="279"/>
      <c r="M7219" s="279"/>
      <c r="N7219" s="279"/>
      <c r="O7219" s="279"/>
      <c r="P7219" s="838"/>
      <c r="Q7219" s="838"/>
      <c r="R7219" s="838"/>
      <c r="S7219" s="838"/>
      <c r="U7219" s="371"/>
    </row>
    <row r="7220" spans="12:21" s="292" customFormat="1" x14ac:dyDescent="0.2">
      <c r="L7220" s="279"/>
      <c r="M7220" s="279"/>
      <c r="N7220" s="279"/>
      <c r="O7220" s="279"/>
      <c r="P7220" s="838"/>
      <c r="Q7220" s="838"/>
      <c r="R7220" s="838"/>
      <c r="S7220" s="838"/>
      <c r="U7220" s="371"/>
    </row>
    <row r="7221" spans="12:21" s="292" customFormat="1" x14ac:dyDescent="0.2">
      <c r="L7221" s="279"/>
      <c r="M7221" s="279"/>
      <c r="N7221" s="279"/>
      <c r="O7221" s="279"/>
      <c r="P7221" s="838"/>
      <c r="Q7221" s="838"/>
      <c r="R7221" s="838"/>
      <c r="S7221" s="838"/>
      <c r="U7221" s="371"/>
    </row>
    <row r="7222" spans="12:21" s="292" customFormat="1" x14ac:dyDescent="0.2">
      <c r="L7222" s="279"/>
      <c r="M7222" s="279"/>
      <c r="N7222" s="279"/>
      <c r="O7222" s="279"/>
      <c r="P7222" s="838"/>
      <c r="Q7222" s="838"/>
      <c r="R7222" s="838"/>
      <c r="S7222" s="838"/>
      <c r="U7222" s="371"/>
    </row>
    <row r="7223" spans="12:21" s="292" customFormat="1" x14ac:dyDescent="0.2">
      <c r="L7223" s="279"/>
      <c r="M7223" s="279"/>
      <c r="N7223" s="279"/>
      <c r="O7223" s="279"/>
      <c r="P7223" s="838"/>
      <c r="Q7223" s="838"/>
      <c r="R7223" s="838"/>
      <c r="S7223" s="838"/>
      <c r="U7223" s="371"/>
    </row>
    <row r="7224" spans="12:21" s="292" customFormat="1" x14ac:dyDescent="0.2">
      <c r="L7224" s="279"/>
      <c r="M7224" s="279"/>
      <c r="N7224" s="279"/>
      <c r="O7224" s="279"/>
      <c r="P7224" s="838"/>
      <c r="Q7224" s="838"/>
      <c r="R7224" s="838"/>
      <c r="S7224" s="838"/>
      <c r="U7224" s="371"/>
    </row>
    <row r="7225" spans="12:21" s="292" customFormat="1" x14ac:dyDescent="0.2">
      <c r="L7225" s="279"/>
      <c r="M7225" s="279"/>
      <c r="N7225" s="279"/>
      <c r="O7225" s="279"/>
      <c r="P7225" s="838"/>
      <c r="Q7225" s="838"/>
      <c r="R7225" s="838"/>
      <c r="S7225" s="838"/>
      <c r="U7225" s="371"/>
    </row>
    <row r="7226" spans="12:21" s="292" customFormat="1" x14ac:dyDescent="0.2">
      <c r="L7226" s="279"/>
      <c r="M7226" s="279"/>
      <c r="N7226" s="279"/>
      <c r="O7226" s="279"/>
      <c r="P7226" s="838"/>
      <c r="Q7226" s="838"/>
      <c r="R7226" s="838"/>
      <c r="S7226" s="838"/>
      <c r="U7226" s="371"/>
    </row>
    <row r="7227" spans="12:21" s="292" customFormat="1" x14ac:dyDescent="0.2">
      <c r="L7227" s="279"/>
      <c r="M7227" s="279"/>
      <c r="N7227" s="279"/>
      <c r="O7227" s="279"/>
      <c r="P7227" s="838"/>
      <c r="Q7227" s="838"/>
      <c r="R7227" s="838"/>
      <c r="S7227" s="838"/>
      <c r="U7227" s="371"/>
    </row>
    <row r="7228" spans="12:21" s="292" customFormat="1" x14ac:dyDescent="0.2">
      <c r="L7228" s="279"/>
      <c r="M7228" s="279"/>
      <c r="N7228" s="279"/>
      <c r="O7228" s="279"/>
      <c r="P7228" s="838"/>
      <c r="Q7228" s="838"/>
      <c r="R7228" s="838"/>
      <c r="S7228" s="838"/>
      <c r="U7228" s="371"/>
    </row>
    <row r="7229" spans="12:21" s="292" customFormat="1" x14ac:dyDescent="0.2">
      <c r="L7229" s="279"/>
      <c r="M7229" s="279"/>
      <c r="N7229" s="279"/>
      <c r="O7229" s="279"/>
      <c r="P7229" s="838"/>
      <c r="Q7229" s="838"/>
      <c r="R7229" s="838"/>
      <c r="S7229" s="838"/>
      <c r="U7229" s="371"/>
    </row>
    <row r="7230" spans="12:21" s="292" customFormat="1" x14ac:dyDescent="0.2">
      <c r="L7230" s="279"/>
      <c r="M7230" s="279"/>
      <c r="N7230" s="279"/>
      <c r="O7230" s="279"/>
      <c r="P7230" s="838"/>
      <c r="Q7230" s="838"/>
      <c r="R7230" s="838"/>
      <c r="S7230" s="838"/>
      <c r="U7230" s="371"/>
    </row>
    <row r="7231" spans="12:21" s="292" customFormat="1" x14ac:dyDescent="0.2">
      <c r="L7231" s="279"/>
      <c r="M7231" s="279"/>
      <c r="N7231" s="279"/>
      <c r="O7231" s="279"/>
      <c r="P7231" s="838"/>
      <c r="Q7231" s="838"/>
      <c r="R7231" s="838"/>
      <c r="S7231" s="838"/>
      <c r="U7231" s="371"/>
    </row>
    <row r="7232" spans="12:21" s="292" customFormat="1" x14ac:dyDescent="0.2">
      <c r="L7232" s="279"/>
      <c r="M7232" s="279"/>
      <c r="N7232" s="279"/>
      <c r="O7232" s="279"/>
      <c r="P7232" s="838"/>
      <c r="Q7232" s="838"/>
      <c r="R7232" s="838"/>
      <c r="S7232" s="838"/>
      <c r="U7232" s="371"/>
    </row>
    <row r="7233" spans="12:21" s="292" customFormat="1" x14ac:dyDescent="0.2">
      <c r="L7233" s="279"/>
      <c r="M7233" s="279"/>
      <c r="N7233" s="279"/>
      <c r="O7233" s="279"/>
      <c r="P7233" s="838"/>
      <c r="Q7233" s="838"/>
      <c r="R7233" s="838"/>
      <c r="S7233" s="838"/>
      <c r="U7233" s="371"/>
    </row>
    <row r="7234" spans="12:21" s="292" customFormat="1" x14ac:dyDescent="0.2">
      <c r="L7234" s="279"/>
      <c r="M7234" s="279"/>
      <c r="N7234" s="279"/>
      <c r="O7234" s="279"/>
      <c r="P7234" s="838"/>
      <c r="Q7234" s="838"/>
      <c r="R7234" s="838"/>
      <c r="S7234" s="838"/>
      <c r="U7234" s="371"/>
    </row>
    <row r="7235" spans="12:21" s="292" customFormat="1" x14ac:dyDescent="0.2">
      <c r="L7235" s="279"/>
      <c r="M7235" s="279"/>
      <c r="N7235" s="279"/>
      <c r="O7235" s="279"/>
      <c r="P7235" s="838"/>
      <c r="Q7235" s="838"/>
      <c r="R7235" s="838"/>
      <c r="S7235" s="838"/>
      <c r="U7235" s="371"/>
    </row>
    <row r="7236" spans="12:21" s="292" customFormat="1" x14ac:dyDescent="0.2">
      <c r="L7236" s="279"/>
      <c r="M7236" s="279"/>
      <c r="N7236" s="279"/>
      <c r="O7236" s="279"/>
      <c r="P7236" s="838"/>
      <c r="Q7236" s="838"/>
      <c r="R7236" s="838"/>
      <c r="S7236" s="838"/>
      <c r="U7236" s="371"/>
    </row>
    <row r="7237" spans="12:21" s="292" customFormat="1" x14ac:dyDescent="0.2">
      <c r="L7237" s="279"/>
      <c r="M7237" s="279"/>
      <c r="N7237" s="279"/>
      <c r="O7237" s="279"/>
      <c r="P7237" s="838"/>
      <c r="Q7237" s="838"/>
      <c r="R7237" s="838"/>
      <c r="S7237" s="838"/>
      <c r="U7237" s="371"/>
    </row>
    <row r="7238" spans="12:21" s="292" customFormat="1" x14ac:dyDescent="0.2">
      <c r="L7238" s="279"/>
      <c r="M7238" s="279"/>
      <c r="N7238" s="279"/>
      <c r="O7238" s="279"/>
      <c r="P7238" s="838"/>
      <c r="Q7238" s="838"/>
      <c r="R7238" s="838"/>
      <c r="S7238" s="838"/>
      <c r="U7238" s="371"/>
    </row>
    <row r="7239" spans="12:21" s="292" customFormat="1" x14ac:dyDescent="0.2">
      <c r="L7239" s="279"/>
      <c r="M7239" s="279"/>
      <c r="N7239" s="279"/>
      <c r="O7239" s="279"/>
      <c r="P7239" s="838"/>
      <c r="Q7239" s="838"/>
      <c r="R7239" s="838"/>
      <c r="S7239" s="838"/>
      <c r="U7239" s="371"/>
    </row>
    <row r="7240" spans="12:21" s="292" customFormat="1" x14ac:dyDescent="0.2">
      <c r="L7240" s="279"/>
      <c r="M7240" s="279"/>
      <c r="N7240" s="279"/>
      <c r="O7240" s="279"/>
      <c r="P7240" s="838"/>
      <c r="Q7240" s="838"/>
      <c r="R7240" s="838"/>
      <c r="S7240" s="838"/>
      <c r="U7240" s="371"/>
    </row>
    <row r="7241" spans="12:21" s="292" customFormat="1" x14ac:dyDescent="0.2">
      <c r="L7241" s="279"/>
      <c r="M7241" s="279"/>
      <c r="N7241" s="279"/>
      <c r="O7241" s="279"/>
      <c r="P7241" s="838"/>
      <c r="Q7241" s="838"/>
      <c r="R7241" s="838"/>
      <c r="S7241" s="838"/>
      <c r="U7241" s="371"/>
    </row>
    <row r="7242" spans="12:21" s="292" customFormat="1" x14ac:dyDescent="0.2">
      <c r="L7242" s="279"/>
      <c r="M7242" s="279"/>
      <c r="N7242" s="279"/>
      <c r="O7242" s="279"/>
      <c r="P7242" s="838"/>
      <c r="Q7242" s="838"/>
      <c r="R7242" s="838"/>
      <c r="S7242" s="838"/>
      <c r="U7242" s="371"/>
    </row>
    <row r="7243" spans="12:21" s="292" customFormat="1" x14ac:dyDescent="0.2">
      <c r="L7243" s="279"/>
      <c r="M7243" s="279"/>
      <c r="N7243" s="279"/>
      <c r="O7243" s="279"/>
      <c r="P7243" s="838"/>
      <c r="Q7243" s="838"/>
      <c r="R7243" s="838"/>
      <c r="S7243" s="838"/>
      <c r="U7243" s="371"/>
    </row>
    <row r="7244" spans="12:21" s="292" customFormat="1" x14ac:dyDescent="0.2">
      <c r="L7244" s="279"/>
      <c r="M7244" s="279"/>
      <c r="N7244" s="279"/>
      <c r="O7244" s="279"/>
      <c r="P7244" s="838"/>
      <c r="Q7244" s="838"/>
      <c r="R7244" s="838"/>
      <c r="S7244" s="838"/>
      <c r="U7244" s="371"/>
    </row>
    <row r="7245" spans="12:21" s="292" customFormat="1" x14ac:dyDescent="0.2">
      <c r="L7245" s="279"/>
      <c r="M7245" s="279"/>
      <c r="N7245" s="279"/>
      <c r="O7245" s="279"/>
      <c r="P7245" s="838"/>
      <c r="Q7245" s="838"/>
      <c r="R7245" s="838"/>
      <c r="S7245" s="838"/>
      <c r="U7245" s="371"/>
    </row>
    <row r="7246" spans="12:21" s="292" customFormat="1" x14ac:dyDescent="0.2">
      <c r="L7246" s="279"/>
      <c r="M7246" s="279"/>
      <c r="N7246" s="279"/>
      <c r="O7246" s="279"/>
      <c r="P7246" s="838"/>
      <c r="Q7246" s="838"/>
      <c r="R7246" s="838"/>
      <c r="S7246" s="838"/>
      <c r="U7246" s="371"/>
    </row>
    <row r="7247" spans="12:21" s="292" customFormat="1" x14ac:dyDescent="0.2">
      <c r="L7247" s="279"/>
      <c r="M7247" s="279"/>
      <c r="N7247" s="279"/>
      <c r="O7247" s="279"/>
      <c r="P7247" s="838"/>
      <c r="Q7247" s="838"/>
      <c r="R7247" s="838"/>
      <c r="S7247" s="838"/>
      <c r="U7247" s="371"/>
    </row>
    <row r="7248" spans="12:21" s="292" customFormat="1" x14ac:dyDescent="0.2">
      <c r="L7248" s="279"/>
      <c r="M7248" s="279"/>
      <c r="N7248" s="279"/>
      <c r="O7248" s="279"/>
      <c r="P7248" s="838"/>
      <c r="Q7248" s="838"/>
      <c r="R7248" s="838"/>
      <c r="S7248" s="838"/>
      <c r="U7248" s="371"/>
    </row>
    <row r="7249" spans="12:21" s="292" customFormat="1" x14ac:dyDescent="0.2">
      <c r="L7249" s="279"/>
      <c r="M7249" s="279"/>
      <c r="N7249" s="279"/>
      <c r="O7249" s="279"/>
      <c r="P7249" s="838"/>
      <c r="Q7249" s="838"/>
      <c r="R7249" s="838"/>
      <c r="S7249" s="838"/>
      <c r="U7249" s="371"/>
    </row>
    <row r="7250" spans="12:21" s="292" customFormat="1" x14ac:dyDescent="0.2">
      <c r="L7250" s="279"/>
      <c r="M7250" s="279"/>
      <c r="N7250" s="279"/>
      <c r="O7250" s="279"/>
      <c r="P7250" s="838"/>
      <c r="Q7250" s="838"/>
      <c r="R7250" s="838"/>
      <c r="S7250" s="838"/>
      <c r="U7250" s="371"/>
    </row>
    <row r="7251" spans="12:21" s="292" customFormat="1" x14ac:dyDescent="0.2">
      <c r="L7251" s="279"/>
      <c r="M7251" s="279"/>
      <c r="N7251" s="279"/>
      <c r="O7251" s="279"/>
      <c r="P7251" s="838"/>
      <c r="Q7251" s="838"/>
      <c r="R7251" s="838"/>
      <c r="S7251" s="838"/>
      <c r="U7251" s="371"/>
    </row>
    <row r="7252" spans="12:21" s="292" customFormat="1" x14ac:dyDescent="0.2">
      <c r="L7252" s="279"/>
      <c r="M7252" s="279"/>
      <c r="N7252" s="279"/>
      <c r="O7252" s="279"/>
      <c r="P7252" s="838"/>
      <c r="Q7252" s="838"/>
      <c r="R7252" s="838"/>
      <c r="S7252" s="838"/>
      <c r="U7252" s="371"/>
    </row>
    <row r="7253" spans="12:21" s="292" customFormat="1" x14ac:dyDescent="0.2">
      <c r="L7253" s="279"/>
      <c r="M7253" s="279"/>
      <c r="N7253" s="279"/>
      <c r="O7253" s="279"/>
      <c r="P7253" s="838"/>
      <c r="Q7253" s="838"/>
      <c r="R7253" s="838"/>
      <c r="S7253" s="838"/>
      <c r="U7253" s="371"/>
    </row>
    <row r="7254" spans="12:21" s="292" customFormat="1" x14ac:dyDescent="0.2">
      <c r="L7254" s="279"/>
      <c r="M7254" s="279"/>
      <c r="N7254" s="279"/>
      <c r="O7254" s="279"/>
      <c r="P7254" s="838"/>
      <c r="Q7254" s="838"/>
      <c r="R7254" s="838"/>
      <c r="S7254" s="838"/>
      <c r="U7254" s="371"/>
    </row>
    <row r="7255" spans="12:21" s="292" customFormat="1" x14ac:dyDescent="0.2">
      <c r="L7255" s="279"/>
      <c r="M7255" s="279"/>
      <c r="N7255" s="279"/>
      <c r="O7255" s="279"/>
      <c r="P7255" s="838"/>
      <c r="Q7255" s="838"/>
      <c r="R7255" s="838"/>
      <c r="S7255" s="838"/>
      <c r="U7255" s="371"/>
    </row>
    <row r="7256" spans="12:21" s="292" customFormat="1" x14ac:dyDescent="0.2">
      <c r="L7256" s="279"/>
      <c r="M7256" s="279"/>
      <c r="N7256" s="279"/>
      <c r="O7256" s="279"/>
      <c r="P7256" s="838"/>
      <c r="Q7256" s="838"/>
      <c r="R7256" s="838"/>
      <c r="S7256" s="838"/>
      <c r="U7256" s="371"/>
    </row>
    <row r="7257" spans="12:21" s="292" customFormat="1" x14ac:dyDescent="0.2">
      <c r="L7257" s="279"/>
      <c r="M7257" s="279"/>
      <c r="N7257" s="279"/>
      <c r="O7257" s="279"/>
      <c r="P7257" s="838"/>
      <c r="Q7257" s="838"/>
      <c r="R7257" s="838"/>
      <c r="S7257" s="838"/>
      <c r="U7257" s="371"/>
    </row>
    <row r="7258" spans="12:21" s="292" customFormat="1" x14ac:dyDescent="0.2">
      <c r="L7258" s="279"/>
      <c r="M7258" s="279"/>
      <c r="N7258" s="279"/>
      <c r="O7258" s="279"/>
      <c r="P7258" s="838"/>
      <c r="Q7258" s="838"/>
      <c r="R7258" s="838"/>
      <c r="S7258" s="838"/>
      <c r="U7258" s="371"/>
    </row>
    <row r="7259" spans="12:21" s="292" customFormat="1" x14ac:dyDescent="0.2">
      <c r="L7259" s="279"/>
      <c r="M7259" s="279"/>
      <c r="N7259" s="279"/>
      <c r="O7259" s="279"/>
      <c r="P7259" s="838"/>
      <c r="Q7259" s="838"/>
      <c r="R7259" s="838"/>
      <c r="S7259" s="838"/>
      <c r="U7259" s="371"/>
    </row>
    <row r="7260" spans="12:21" s="292" customFormat="1" x14ac:dyDescent="0.2">
      <c r="L7260" s="279"/>
      <c r="M7260" s="279"/>
      <c r="N7260" s="279"/>
      <c r="O7260" s="279"/>
      <c r="P7260" s="838"/>
      <c r="Q7260" s="838"/>
      <c r="R7260" s="838"/>
      <c r="S7260" s="838"/>
      <c r="U7260" s="371"/>
    </row>
    <row r="7261" spans="12:21" s="292" customFormat="1" x14ac:dyDescent="0.2">
      <c r="L7261" s="279"/>
      <c r="M7261" s="279"/>
      <c r="N7261" s="279"/>
      <c r="O7261" s="279"/>
      <c r="P7261" s="838"/>
      <c r="Q7261" s="838"/>
      <c r="R7261" s="838"/>
      <c r="S7261" s="838"/>
      <c r="U7261" s="371"/>
    </row>
    <row r="7262" spans="12:21" s="292" customFormat="1" x14ac:dyDescent="0.2">
      <c r="L7262" s="279"/>
      <c r="M7262" s="279"/>
      <c r="N7262" s="279"/>
      <c r="O7262" s="279"/>
      <c r="P7262" s="838"/>
      <c r="Q7262" s="838"/>
      <c r="R7262" s="838"/>
      <c r="S7262" s="838"/>
      <c r="U7262" s="371"/>
    </row>
    <row r="7263" spans="12:21" s="292" customFormat="1" x14ac:dyDescent="0.2">
      <c r="L7263" s="279"/>
      <c r="M7263" s="279"/>
      <c r="N7263" s="279"/>
      <c r="O7263" s="279"/>
      <c r="P7263" s="838"/>
      <c r="Q7263" s="838"/>
      <c r="R7263" s="838"/>
      <c r="S7263" s="838"/>
      <c r="U7263" s="371"/>
    </row>
    <row r="7264" spans="12:21" s="292" customFormat="1" x14ac:dyDescent="0.2">
      <c r="L7264" s="279"/>
      <c r="M7264" s="279"/>
      <c r="N7264" s="279"/>
      <c r="O7264" s="279"/>
      <c r="P7264" s="838"/>
      <c r="Q7264" s="838"/>
      <c r="R7264" s="838"/>
      <c r="S7264" s="838"/>
      <c r="U7264" s="371"/>
    </row>
    <row r="7265" spans="12:21" s="292" customFormat="1" x14ac:dyDescent="0.2">
      <c r="L7265" s="279"/>
      <c r="M7265" s="279"/>
      <c r="N7265" s="279"/>
      <c r="O7265" s="279"/>
      <c r="P7265" s="838"/>
      <c r="Q7265" s="838"/>
      <c r="R7265" s="838"/>
      <c r="S7265" s="838"/>
      <c r="U7265" s="371"/>
    </row>
    <row r="7266" spans="12:21" s="292" customFormat="1" x14ac:dyDescent="0.2">
      <c r="L7266" s="279"/>
      <c r="M7266" s="279"/>
      <c r="N7266" s="279"/>
      <c r="O7266" s="279"/>
      <c r="P7266" s="838"/>
      <c r="Q7266" s="838"/>
      <c r="R7266" s="838"/>
      <c r="S7266" s="838"/>
      <c r="U7266" s="371"/>
    </row>
    <row r="7267" spans="12:21" s="292" customFormat="1" x14ac:dyDescent="0.2">
      <c r="L7267" s="279"/>
      <c r="M7267" s="279"/>
      <c r="N7267" s="279"/>
      <c r="O7267" s="279"/>
      <c r="P7267" s="838"/>
      <c r="Q7267" s="838"/>
      <c r="R7267" s="838"/>
      <c r="S7267" s="838"/>
      <c r="U7267" s="371"/>
    </row>
    <row r="7268" spans="12:21" s="292" customFormat="1" x14ac:dyDescent="0.2">
      <c r="L7268" s="279"/>
      <c r="M7268" s="279"/>
      <c r="N7268" s="279"/>
      <c r="O7268" s="279"/>
      <c r="P7268" s="838"/>
      <c r="Q7268" s="838"/>
      <c r="R7268" s="838"/>
      <c r="S7268" s="838"/>
      <c r="U7268" s="371"/>
    </row>
    <row r="7269" spans="12:21" s="292" customFormat="1" x14ac:dyDescent="0.2">
      <c r="L7269" s="279"/>
      <c r="M7269" s="279"/>
      <c r="N7269" s="279"/>
      <c r="O7269" s="279"/>
      <c r="P7269" s="838"/>
      <c r="Q7269" s="838"/>
      <c r="R7269" s="838"/>
      <c r="S7269" s="838"/>
      <c r="U7269" s="371"/>
    </row>
    <row r="7270" spans="12:21" s="292" customFormat="1" x14ac:dyDescent="0.2">
      <c r="L7270" s="279"/>
      <c r="M7270" s="279"/>
      <c r="N7270" s="279"/>
      <c r="O7270" s="279"/>
      <c r="P7270" s="838"/>
      <c r="Q7270" s="838"/>
      <c r="R7270" s="838"/>
      <c r="S7270" s="838"/>
      <c r="U7270" s="371"/>
    </row>
    <row r="7271" spans="12:21" s="292" customFormat="1" x14ac:dyDescent="0.2">
      <c r="L7271" s="279"/>
      <c r="M7271" s="279"/>
      <c r="N7271" s="279"/>
      <c r="O7271" s="279"/>
      <c r="P7271" s="838"/>
      <c r="Q7271" s="838"/>
      <c r="R7271" s="838"/>
      <c r="S7271" s="838"/>
      <c r="U7271" s="371"/>
    </row>
    <row r="7272" spans="12:21" s="292" customFormat="1" x14ac:dyDescent="0.2">
      <c r="L7272" s="279"/>
      <c r="M7272" s="279"/>
      <c r="N7272" s="279"/>
      <c r="O7272" s="279"/>
      <c r="P7272" s="838"/>
      <c r="Q7272" s="838"/>
      <c r="R7272" s="838"/>
      <c r="S7272" s="838"/>
      <c r="U7272" s="371"/>
    </row>
    <row r="7273" spans="12:21" s="292" customFormat="1" x14ac:dyDescent="0.2">
      <c r="L7273" s="279"/>
      <c r="M7273" s="279"/>
      <c r="N7273" s="279"/>
      <c r="O7273" s="279"/>
      <c r="P7273" s="838"/>
      <c r="Q7273" s="838"/>
      <c r="R7273" s="838"/>
      <c r="S7273" s="838"/>
      <c r="U7273" s="371"/>
    </row>
    <row r="7274" spans="12:21" s="292" customFormat="1" x14ac:dyDescent="0.2">
      <c r="L7274" s="279"/>
      <c r="M7274" s="279"/>
      <c r="N7274" s="279"/>
      <c r="O7274" s="279"/>
      <c r="P7274" s="838"/>
      <c r="Q7274" s="838"/>
      <c r="R7274" s="838"/>
      <c r="S7274" s="838"/>
      <c r="U7274" s="371"/>
    </row>
    <row r="7275" spans="12:21" s="292" customFormat="1" x14ac:dyDescent="0.2">
      <c r="L7275" s="279"/>
      <c r="M7275" s="279"/>
      <c r="N7275" s="279"/>
      <c r="O7275" s="279"/>
      <c r="P7275" s="838"/>
      <c r="Q7275" s="838"/>
      <c r="R7275" s="838"/>
      <c r="S7275" s="838"/>
      <c r="U7275" s="371"/>
    </row>
    <row r="7276" spans="12:21" s="292" customFormat="1" x14ac:dyDescent="0.2">
      <c r="L7276" s="279"/>
      <c r="M7276" s="279"/>
      <c r="N7276" s="279"/>
      <c r="O7276" s="279"/>
      <c r="P7276" s="838"/>
      <c r="Q7276" s="838"/>
      <c r="R7276" s="838"/>
      <c r="S7276" s="838"/>
      <c r="U7276" s="371"/>
    </row>
    <row r="7277" spans="12:21" s="292" customFormat="1" x14ac:dyDescent="0.2">
      <c r="L7277" s="279"/>
      <c r="M7277" s="279"/>
      <c r="N7277" s="279"/>
      <c r="O7277" s="279"/>
      <c r="P7277" s="838"/>
      <c r="Q7277" s="838"/>
      <c r="R7277" s="838"/>
      <c r="S7277" s="838"/>
      <c r="U7277" s="371"/>
    </row>
    <row r="7278" spans="12:21" s="292" customFormat="1" x14ac:dyDescent="0.2">
      <c r="L7278" s="279"/>
      <c r="M7278" s="279"/>
      <c r="N7278" s="279"/>
      <c r="O7278" s="279"/>
      <c r="P7278" s="838"/>
      <c r="Q7278" s="838"/>
      <c r="R7278" s="838"/>
      <c r="S7278" s="838"/>
      <c r="U7278" s="371"/>
    </row>
    <row r="7279" spans="12:21" s="292" customFormat="1" x14ac:dyDescent="0.2">
      <c r="L7279" s="279"/>
      <c r="M7279" s="279"/>
      <c r="N7279" s="279"/>
      <c r="O7279" s="279"/>
      <c r="P7279" s="838"/>
      <c r="Q7279" s="838"/>
      <c r="R7279" s="838"/>
      <c r="S7279" s="838"/>
      <c r="U7279" s="371"/>
    </row>
    <row r="7280" spans="12:21" s="292" customFormat="1" x14ac:dyDescent="0.2">
      <c r="L7280" s="279"/>
      <c r="M7280" s="279"/>
      <c r="N7280" s="279"/>
      <c r="O7280" s="279"/>
      <c r="P7280" s="838"/>
      <c r="Q7280" s="838"/>
      <c r="R7280" s="838"/>
      <c r="S7280" s="838"/>
      <c r="U7280" s="371"/>
    </row>
    <row r="7281" spans="12:21" s="292" customFormat="1" x14ac:dyDescent="0.2">
      <c r="L7281" s="279"/>
      <c r="M7281" s="279"/>
      <c r="N7281" s="279"/>
      <c r="O7281" s="279"/>
      <c r="P7281" s="838"/>
      <c r="Q7281" s="838"/>
      <c r="R7281" s="838"/>
      <c r="S7281" s="838"/>
      <c r="U7281" s="371"/>
    </row>
    <row r="7282" spans="12:21" s="292" customFormat="1" x14ac:dyDescent="0.2">
      <c r="L7282" s="279"/>
      <c r="M7282" s="279"/>
      <c r="N7282" s="279"/>
      <c r="O7282" s="279"/>
      <c r="P7282" s="838"/>
      <c r="Q7282" s="838"/>
      <c r="R7282" s="838"/>
      <c r="S7282" s="838"/>
      <c r="U7282" s="371"/>
    </row>
    <row r="7283" spans="12:21" s="292" customFormat="1" x14ac:dyDescent="0.2">
      <c r="L7283" s="279"/>
      <c r="M7283" s="279"/>
      <c r="N7283" s="279"/>
      <c r="O7283" s="279"/>
      <c r="P7283" s="838"/>
      <c r="Q7283" s="838"/>
      <c r="R7283" s="838"/>
      <c r="S7283" s="838"/>
      <c r="U7283" s="371"/>
    </row>
    <row r="7284" spans="12:21" s="292" customFormat="1" x14ac:dyDescent="0.2">
      <c r="L7284" s="279"/>
      <c r="M7284" s="279"/>
      <c r="N7284" s="279"/>
      <c r="O7284" s="279"/>
      <c r="P7284" s="838"/>
      <c r="Q7284" s="838"/>
      <c r="R7284" s="838"/>
      <c r="S7284" s="838"/>
      <c r="U7284" s="371"/>
    </row>
    <row r="7285" spans="12:21" s="292" customFormat="1" x14ac:dyDescent="0.2">
      <c r="L7285" s="279"/>
      <c r="M7285" s="279"/>
      <c r="N7285" s="279"/>
      <c r="O7285" s="279"/>
      <c r="P7285" s="838"/>
      <c r="Q7285" s="838"/>
      <c r="R7285" s="838"/>
      <c r="S7285" s="838"/>
      <c r="U7285" s="371"/>
    </row>
    <row r="7286" spans="12:21" s="292" customFormat="1" x14ac:dyDescent="0.2">
      <c r="L7286" s="279"/>
      <c r="M7286" s="279"/>
      <c r="N7286" s="279"/>
      <c r="O7286" s="279"/>
      <c r="P7286" s="838"/>
      <c r="Q7286" s="838"/>
      <c r="R7286" s="838"/>
      <c r="S7286" s="838"/>
      <c r="U7286" s="371"/>
    </row>
    <row r="7287" spans="12:21" s="292" customFormat="1" x14ac:dyDescent="0.2">
      <c r="L7287" s="279"/>
      <c r="M7287" s="279"/>
      <c r="N7287" s="279"/>
      <c r="O7287" s="279"/>
      <c r="P7287" s="838"/>
      <c r="Q7287" s="838"/>
      <c r="R7287" s="838"/>
      <c r="S7287" s="838"/>
      <c r="U7287" s="371"/>
    </row>
    <row r="7288" spans="12:21" s="292" customFormat="1" x14ac:dyDescent="0.2">
      <c r="L7288" s="279"/>
      <c r="M7288" s="279"/>
      <c r="N7288" s="279"/>
      <c r="O7288" s="279"/>
      <c r="P7288" s="838"/>
      <c r="Q7288" s="838"/>
      <c r="R7288" s="838"/>
      <c r="S7288" s="838"/>
      <c r="U7288" s="371"/>
    </row>
    <row r="7289" spans="12:21" s="292" customFormat="1" x14ac:dyDescent="0.2">
      <c r="L7289" s="279"/>
      <c r="M7289" s="279"/>
      <c r="N7289" s="279"/>
      <c r="O7289" s="279"/>
      <c r="P7289" s="838"/>
      <c r="Q7289" s="838"/>
      <c r="R7289" s="838"/>
      <c r="S7289" s="838"/>
      <c r="U7289" s="371"/>
    </row>
    <row r="7290" spans="12:21" s="292" customFormat="1" x14ac:dyDescent="0.2">
      <c r="L7290" s="279"/>
      <c r="M7290" s="279"/>
      <c r="N7290" s="279"/>
      <c r="O7290" s="279"/>
      <c r="P7290" s="838"/>
      <c r="Q7290" s="838"/>
      <c r="R7290" s="838"/>
      <c r="S7290" s="838"/>
      <c r="U7290" s="371"/>
    </row>
    <row r="7291" spans="12:21" s="292" customFormat="1" x14ac:dyDescent="0.2">
      <c r="L7291" s="279"/>
      <c r="M7291" s="279"/>
      <c r="N7291" s="279"/>
      <c r="O7291" s="279"/>
      <c r="P7291" s="838"/>
      <c r="Q7291" s="838"/>
      <c r="R7291" s="838"/>
      <c r="S7291" s="838"/>
      <c r="U7291" s="371"/>
    </row>
    <row r="7292" spans="12:21" s="292" customFormat="1" x14ac:dyDescent="0.2">
      <c r="L7292" s="279"/>
      <c r="M7292" s="279"/>
      <c r="N7292" s="279"/>
      <c r="O7292" s="279"/>
      <c r="P7292" s="838"/>
      <c r="Q7292" s="838"/>
      <c r="R7292" s="838"/>
      <c r="S7292" s="838"/>
      <c r="U7292" s="371"/>
    </row>
    <row r="7293" spans="12:21" s="292" customFormat="1" x14ac:dyDescent="0.2">
      <c r="L7293" s="279"/>
      <c r="M7293" s="279"/>
      <c r="N7293" s="279"/>
      <c r="O7293" s="279"/>
      <c r="P7293" s="838"/>
      <c r="Q7293" s="838"/>
      <c r="R7293" s="838"/>
      <c r="S7293" s="838"/>
      <c r="U7293" s="371"/>
    </row>
    <row r="7294" spans="12:21" s="292" customFormat="1" x14ac:dyDescent="0.2">
      <c r="L7294" s="279"/>
      <c r="M7294" s="279"/>
      <c r="N7294" s="279"/>
      <c r="O7294" s="279"/>
      <c r="P7294" s="838"/>
      <c r="Q7294" s="838"/>
      <c r="R7294" s="838"/>
      <c r="S7294" s="838"/>
      <c r="U7294" s="371"/>
    </row>
    <row r="7295" spans="12:21" s="292" customFormat="1" x14ac:dyDescent="0.2">
      <c r="L7295" s="279"/>
      <c r="M7295" s="279"/>
      <c r="N7295" s="279"/>
      <c r="O7295" s="279"/>
      <c r="P7295" s="838"/>
      <c r="Q7295" s="838"/>
      <c r="R7295" s="838"/>
      <c r="S7295" s="838"/>
      <c r="U7295" s="371"/>
    </row>
    <row r="7296" spans="12:21" s="292" customFormat="1" x14ac:dyDescent="0.2">
      <c r="L7296" s="279"/>
      <c r="M7296" s="279"/>
      <c r="N7296" s="279"/>
      <c r="O7296" s="279"/>
      <c r="P7296" s="838"/>
      <c r="Q7296" s="838"/>
      <c r="R7296" s="838"/>
      <c r="S7296" s="838"/>
      <c r="U7296" s="371"/>
    </row>
    <row r="7297" spans="12:21" s="292" customFormat="1" x14ac:dyDescent="0.2">
      <c r="L7297" s="279"/>
      <c r="M7297" s="279"/>
      <c r="N7297" s="279"/>
      <c r="O7297" s="279"/>
      <c r="P7297" s="838"/>
      <c r="Q7297" s="838"/>
      <c r="R7297" s="838"/>
      <c r="S7297" s="838"/>
      <c r="U7297" s="371"/>
    </row>
    <row r="7298" spans="12:21" s="292" customFormat="1" x14ac:dyDescent="0.2">
      <c r="L7298" s="279"/>
      <c r="M7298" s="279"/>
      <c r="N7298" s="279"/>
      <c r="O7298" s="279"/>
      <c r="P7298" s="838"/>
      <c r="Q7298" s="838"/>
      <c r="R7298" s="838"/>
      <c r="S7298" s="838"/>
      <c r="U7298" s="371"/>
    </row>
    <row r="7299" spans="12:21" s="292" customFormat="1" x14ac:dyDescent="0.2">
      <c r="L7299" s="279"/>
      <c r="M7299" s="279"/>
      <c r="N7299" s="279"/>
      <c r="O7299" s="279"/>
      <c r="P7299" s="838"/>
      <c r="Q7299" s="838"/>
      <c r="R7299" s="838"/>
      <c r="S7299" s="838"/>
      <c r="U7299" s="371"/>
    </row>
    <row r="7300" spans="12:21" s="292" customFormat="1" x14ac:dyDescent="0.2">
      <c r="L7300" s="279"/>
      <c r="M7300" s="279"/>
      <c r="N7300" s="279"/>
      <c r="O7300" s="279"/>
      <c r="P7300" s="838"/>
      <c r="Q7300" s="838"/>
      <c r="R7300" s="838"/>
      <c r="S7300" s="838"/>
      <c r="U7300" s="371"/>
    </row>
    <row r="7301" spans="12:21" s="292" customFormat="1" x14ac:dyDescent="0.2">
      <c r="L7301" s="279"/>
      <c r="M7301" s="279"/>
      <c r="N7301" s="279"/>
      <c r="O7301" s="279"/>
      <c r="P7301" s="838"/>
      <c r="Q7301" s="838"/>
      <c r="R7301" s="838"/>
      <c r="S7301" s="838"/>
      <c r="U7301" s="371"/>
    </row>
    <row r="7302" spans="12:21" s="292" customFormat="1" x14ac:dyDescent="0.2">
      <c r="L7302" s="279"/>
      <c r="M7302" s="279"/>
      <c r="N7302" s="279"/>
      <c r="O7302" s="279"/>
      <c r="P7302" s="838"/>
      <c r="Q7302" s="838"/>
      <c r="R7302" s="838"/>
      <c r="S7302" s="838"/>
      <c r="U7302" s="371"/>
    </row>
    <row r="7303" spans="12:21" s="292" customFormat="1" x14ac:dyDescent="0.2">
      <c r="L7303" s="279"/>
      <c r="M7303" s="279"/>
      <c r="N7303" s="279"/>
      <c r="O7303" s="279"/>
      <c r="P7303" s="838"/>
      <c r="Q7303" s="838"/>
      <c r="R7303" s="838"/>
      <c r="S7303" s="838"/>
      <c r="U7303" s="371"/>
    </row>
    <row r="7304" spans="12:21" s="292" customFormat="1" x14ac:dyDescent="0.2">
      <c r="L7304" s="279"/>
      <c r="M7304" s="279"/>
      <c r="N7304" s="279"/>
      <c r="O7304" s="279"/>
      <c r="P7304" s="838"/>
      <c r="Q7304" s="838"/>
      <c r="R7304" s="838"/>
      <c r="S7304" s="838"/>
      <c r="U7304" s="371"/>
    </row>
    <row r="7305" spans="12:21" s="292" customFormat="1" x14ac:dyDescent="0.2">
      <c r="L7305" s="279"/>
      <c r="M7305" s="279"/>
      <c r="N7305" s="279"/>
      <c r="O7305" s="279"/>
      <c r="P7305" s="838"/>
      <c r="Q7305" s="838"/>
      <c r="R7305" s="838"/>
      <c r="S7305" s="838"/>
      <c r="U7305" s="371"/>
    </row>
    <row r="7306" spans="12:21" s="292" customFormat="1" x14ac:dyDescent="0.2">
      <c r="L7306" s="279"/>
      <c r="M7306" s="279"/>
      <c r="N7306" s="279"/>
      <c r="O7306" s="279"/>
      <c r="P7306" s="838"/>
      <c r="Q7306" s="838"/>
      <c r="R7306" s="838"/>
      <c r="S7306" s="838"/>
      <c r="U7306" s="371"/>
    </row>
    <row r="7307" spans="12:21" s="292" customFormat="1" x14ac:dyDescent="0.2">
      <c r="L7307" s="279"/>
      <c r="M7307" s="279"/>
      <c r="N7307" s="279"/>
      <c r="O7307" s="279"/>
      <c r="P7307" s="838"/>
      <c r="Q7307" s="838"/>
      <c r="R7307" s="838"/>
      <c r="S7307" s="838"/>
      <c r="U7307" s="371"/>
    </row>
    <row r="7308" spans="12:21" s="292" customFormat="1" x14ac:dyDescent="0.2">
      <c r="L7308" s="279"/>
      <c r="M7308" s="279"/>
      <c r="N7308" s="279"/>
      <c r="O7308" s="279"/>
      <c r="P7308" s="838"/>
      <c r="Q7308" s="838"/>
      <c r="R7308" s="838"/>
      <c r="S7308" s="838"/>
      <c r="U7308" s="371"/>
    </row>
    <row r="7309" spans="12:21" s="292" customFormat="1" x14ac:dyDescent="0.2">
      <c r="L7309" s="279"/>
      <c r="M7309" s="279"/>
      <c r="N7309" s="279"/>
      <c r="O7309" s="279"/>
      <c r="P7309" s="838"/>
      <c r="Q7309" s="838"/>
      <c r="R7309" s="838"/>
      <c r="S7309" s="838"/>
      <c r="U7309" s="371"/>
    </row>
    <row r="7310" spans="12:21" s="292" customFormat="1" x14ac:dyDescent="0.2">
      <c r="L7310" s="279"/>
      <c r="M7310" s="279"/>
      <c r="N7310" s="279"/>
      <c r="O7310" s="279"/>
      <c r="P7310" s="838"/>
      <c r="Q7310" s="838"/>
      <c r="R7310" s="838"/>
      <c r="S7310" s="838"/>
      <c r="U7310" s="371"/>
    </row>
    <row r="7311" spans="12:21" s="292" customFormat="1" x14ac:dyDescent="0.2">
      <c r="L7311" s="279"/>
      <c r="M7311" s="279"/>
      <c r="N7311" s="279"/>
      <c r="O7311" s="279"/>
      <c r="P7311" s="838"/>
      <c r="Q7311" s="838"/>
      <c r="R7311" s="838"/>
      <c r="S7311" s="838"/>
      <c r="U7311" s="371"/>
    </row>
    <row r="7312" spans="12:21" s="292" customFormat="1" x14ac:dyDescent="0.2">
      <c r="L7312" s="279"/>
      <c r="M7312" s="279"/>
      <c r="N7312" s="279"/>
      <c r="O7312" s="279"/>
      <c r="P7312" s="838"/>
      <c r="Q7312" s="838"/>
      <c r="R7312" s="838"/>
      <c r="S7312" s="838"/>
      <c r="U7312" s="371"/>
    </row>
    <row r="7313" spans="12:21" s="292" customFormat="1" x14ac:dyDescent="0.2">
      <c r="L7313" s="279"/>
      <c r="M7313" s="279"/>
      <c r="N7313" s="279"/>
      <c r="O7313" s="279"/>
      <c r="P7313" s="838"/>
      <c r="Q7313" s="838"/>
      <c r="R7313" s="838"/>
      <c r="S7313" s="838"/>
      <c r="U7313" s="371"/>
    </row>
    <row r="7314" spans="12:21" s="292" customFormat="1" x14ac:dyDescent="0.2">
      <c r="L7314" s="279"/>
      <c r="M7314" s="279"/>
      <c r="N7314" s="279"/>
      <c r="O7314" s="279"/>
      <c r="P7314" s="838"/>
      <c r="Q7314" s="838"/>
      <c r="R7314" s="838"/>
      <c r="S7314" s="838"/>
      <c r="U7314" s="371"/>
    </row>
    <row r="7315" spans="12:21" s="292" customFormat="1" x14ac:dyDescent="0.2">
      <c r="L7315" s="279"/>
      <c r="M7315" s="279"/>
      <c r="N7315" s="279"/>
      <c r="O7315" s="279"/>
      <c r="P7315" s="838"/>
      <c r="Q7315" s="838"/>
      <c r="R7315" s="838"/>
      <c r="S7315" s="838"/>
      <c r="U7315" s="371"/>
    </row>
    <row r="7316" spans="12:21" s="292" customFormat="1" x14ac:dyDescent="0.2">
      <c r="L7316" s="279"/>
      <c r="M7316" s="279"/>
      <c r="N7316" s="279"/>
      <c r="O7316" s="279"/>
      <c r="P7316" s="838"/>
      <c r="Q7316" s="838"/>
      <c r="R7316" s="838"/>
      <c r="S7316" s="838"/>
      <c r="U7316" s="371"/>
    </row>
    <row r="7317" spans="12:21" s="292" customFormat="1" x14ac:dyDescent="0.2">
      <c r="L7317" s="279"/>
      <c r="M7317" s="279"/>
      <c r="N7317" s="279"/>
      <c r="O7317" s="279"/>
      <c r="P7317" s="838"/>
      <c r="Q7317" s="838"/>
      <c r="R7317" s="838"/>
      <c r="S7317" s="838"/>
      <c r="U7317" s="371"/>
    </row>
    <row r="7318" spans="12:21" s="292" customFormat="1" x14ac:dyDescent="0.2">
      <c r="L7318" s="279"/>
      <c r="M7318" s="279"/>
      <c r="N7318" s="279"/>
      <c r="O7318" s="279"/>
      <c r="P7318" s="838"/>
      <c r="Q7318" s="838"/>
      <c r="R7318" s="838"/>
      <c r="S7318" s="838"/>
      <c r="U7318" s="371"/>
    </row>
    <row r="7319" spans="12:21" s="292" customFormat="1" x14ac:dyDescent="0.2">
      <c r="L7319" s="279"/>
      <c r="M7319" s="279"/>
      <c r="N7319" s="279"/>
      <c r="O7319" s="279"/>
      <c r="P7319" s="838"/>
      <c r="Q7319" s="838"/>
      <c r="R7319" s="838"/>
      <c r="S7319" s="838"/>
      <c r="U7319" s="371"/>
    </row>
    <row r="7320" spans="12:21" s="292" customFormat="1" x14ac:dyDescent="0.2">
      <c r="L7320" s="279"/>
      <c r="M7320" s="279"/>
      <c r="N7320" s="279"/>
      <c r="O7320" s="279"/>
      <c r="P7320" s="838"/>
      <c r="Q7320" s="838"/>
      <c r="R7320" s="838"/>
      <c r="S7320" s="838"/>
      <c r="U7320" s="371"/>
    </row>
    <row r="7321" spans="12:21" s="292" customFormat="1" x14ac:dyDescent="0.2">
      <c r="L7321" s="279"/>
      <c r="M7321" s="279"/>
      <c r="N7321" s="279"/>
      <c r="O7321" s="279"/>
      <c r="P7321" s="838"/>
      <c r="Q7321" s="838"/>
      <c r="R7321" s="838"/>
      <c r="S7321" s="838"/>
      <c r="U7321" s="371"/>
    </row>
    <row r="7322" spans="12:21" s="292" customFormat="1" x14ac:dyDescent="0.2">
      <c r="L7322" s="279"/>
      <c r="M7322" s="279"/>
      <c r="N7322" s="279"/>
      <c r="O7322" s="279"/>
      <c r="P7322" s="838"/>
      <c r="Q7322" s="838"/>
      <c r="R7322" s="838"/>
      <c r="S7322" s="838"/>
      <c r="U7322" s="371"/>
    </row>
    <row r="7323" spans="12:21" s="292" customFormat="1" x14ac:dyDescent="0.2">
      <c r="L7323" s="279"/>
      <c r="M7323" s="279"/>
      <c r="N7323" s="279"/>
      <c r="O7323" s="279"/>
      <c r="P7323" s="838"/>
      <c r="Q7323" s="838"/>
      <c r="R7323" s="838"/>
      <c r="S7323" s="838"/>
      <c r="U7323" s="371"/>
    </row>
    <row r="7324" spans="12:21" s="292" customFormat="1" x14ac:dyDescent="0.2">
      <c r="L7324" s="279"/>
      <c r="M7324" s="279"/>
      <c r="N7324" s="279"/>
      <c r="O7324" s="279"/>
      <c r="P7324" s="838"/>
      <c r="Q7324" s="838"/>
      <c r="R7324" s="838"/>
      <c r="S7324" s="838"/>
      <c r="U7324" s="371"/>
    </row>
    <row r="7325" spans="12:21" s="292" customFormat="1" x14ac:dyDescent="0.2">
      <c r="L7325" s="279"/>
      <c r="M7325" s="279"/>
      <c r="N7325" s="279"/>
      <c r="O7325" s="279"/>
      <c r="P7325" s="838"/>
      <c r="Q7325" s="838"/>
      <c r="R7325" s="838"/>
      <c r="S7325" s="838"/>
      <c r="U7325" s="371"/>
    </row>
    <row r="7326" spans="12:21" s="292" customFormat="1" x14ac:dyDescent="0.2">
      <c r="L7326" s="279"/>
      <c r="M7326" s="279"/>
      <c r="N7326" s="279"/>
      <c r="O7326" s="279"/>
      <c r="P7326" s="838"/>
      <c r="Q7326" s="838"/>
      <c r="R7326" s="838"/>
      <c r="S7326" s="838"/>
      <c r="U7326" s="371"/>
    </row>
    <row r="7327" spans="12:21" s="292" customFormat="1" x14ac:dyDescent="0.2">
      <c r="L7327" s="279"/>
      <c r="M7327" s="279"/>
      <c r="N7327" s="279"/>
      <c r="O7327" s="279"/>
      <c r="P7327" s="838"/>
      <c r="Q7327" s="838"/>
      <c r="R7327" s="838"/>
      <c r="S7327" s="838"/>
      <c r="U7327" s="371"/>
    </row>
    <row r="7328" spans="12:21" s="292" customFormat="1" x14ac:dyDescent="0.2">
      <c r="L7328" s="279"/>
      <c r="M7328" s="279"/>
      <c r="N7328" s="279"/>
      <c r="O7328" s="279"/>
      <c r="P7328" s="838"/>
      <c r="Q7328" s="838"/>
      <c r="R7328" s="838"/>
      <c r="S7328" s="838"/>
      <c r="U7328" s="371"/>
    </row>
    <row r="7329" spans="12:21" s="292" customFormat="1" x14ac:dyDescent="0.2">
      <c r="L7329" s="279"/>
      <c r="M7329" s="279"/>
      <c r="N7329" s="279"/>
      <c r="O7329" s="279"/>
      <c r="P7329" s="838"/>
      <c r="Q7329" s="838"/>
      <c r="R7329" s="838"/>
      <c r="S7329" s="838"/>
      <c r="U7329" s="371"/>
    </row>
    <row r="7330" spans="12:21" s="292" customFormat="1" x14ac:dyDescent="0.2">
      <c r="L7330" s="279"/>
      <c r="M7330" s="279"/>
      <c r="N7330" s="279"/>
      <c r="O7330" s="279"/>
      <c r="P7330" s="838"/>
      <c r="Q7330" s="838"/>
      <c r="R7330" s="838"/>
      <c r="S7330" s="838"/>
      <c r="U7330" s="371"/>
    </row>
    <row r="7331" spans="12:21" s="292" customFormat="1" x14ac:dyDescent="0.2">
      <c r="L7331" s="279"/>
      <c r="M7331" s="279"/>
      <c r="N7331" s="279"/>
      <c r="O7331" s="279"/>
      <c r="P7331" s="838"/>
      <c r="Q7331" s="838"/>
      <c r="R7331" s="838"/>
      <c r="S7331" s="838"/>
      <c r="U7331" s="371"/>
    </row>
    <row r="7332" spans="12:21" s="292" customFormat="1" x14ac:dyDescent="0.2">
      <c r="L7332" s="279"/>
      <c r="M7332" s="279"/>
      <c r="N7332" s="279"/>
      <c r="O7332" s="279"/>
      <c r="P7332" s="838"/>
      <c r="Q7332" s="838"/>
      <c r="R7332" s="838"/>
      <c r="S7332" s="838"/>
      <c r="U7332" s="371"/>
    </row>
    <row r="7333" spans="12:21" s="292" customFormat="1" x14ac:dyDescent="0.2">
      <c r="L7333" s="279"/>
      <c r="M7333" s="279"/>
      <c r="N7333" s="279"/>
      <c r="O7333" s="279"/>
      <c r="P7333" s="838"/>
      <c r="Q7333" s="838"/>
      <c r="R7333" s="838"/>
      <c r="S7333" s="838"/>
      <c r="U7333" s="371"/>
    </row>
    <row r="7334" spans="12:21" s="292" customFormat="1" x14ac:dyDescent="0.2">
      <c r="L7334" s="279"/>
      <c r="M7334" s="279"/>
      <c r="N7334" s="279"/>
      <c r="O7334" s="279"/>
      <c r="P7334" s="838"/>
      <c r="Q7334" s="838"/>
      <c r="R7334" s="838"/>
      <c r="S7334" s="838"/>
      <c r="U7334" s="371"/>
    </row>
    <row r="7335" spans="12:21" s="292" customFormat="1" x14ac:dyDescent="0.2">
      <c r="L7335" s="279"/>
      <c r="M7335" s="279"/>
      <c r="N7335" s="279"/>
      <c r="O7335" s="279"/>
      <c r="P7335" s="838"/>
      <c r="Q7335" s="838"/>
      <c r="R7335" s="838"/>
      <c r="S7335" s="838"/>
      <c r="U7335" s="371"/>
    </row>
    <row r="7336" spans="12:21" s="292" customFormat="1" x14ac:dyDescent="0.2">
      <c r="L7336" s="279"/>
      <c r="M7336" s="279"/>
      <c r="N7336" s="279"/>
      <c r="O7336" s="279"/>
      <c r="P7336" s="838"/>
      <c r="Q7336" s="838"/>
      <c r="R7336" s="838"/>
      <c r="S7336" s="838"/>
      <c r="U7336" s="371"/>
    </row>
    <row r="7337" spans="12:21" s="292" customFormat="1" x14ac:dyDescent="0.2">
      <c r="L7337" s="279"/>
      <c r="M7337" s="279"/>
      <c r="N7337" s="279"/>
      <c r="O7337" s="279"/>
      <c r="P7337" s="838"/>
      <c r="Q7337" s="838"/>
      <c r="R7337" s="838"/>
      <c r="S7337" s="838"/>
      <c r="U7337" s="371"/>
    </row>
    <row r="7338" spans="12:21" s="292" customFormat="1" x14ac:dyDescent="0.2">
      <c r="L7338" s="279"/>
      <c r="M7338" s="279"/>
      <c r="N7338" s="279"/>
      <c r="O7338" s="279"/>
      <c r="P7338" s="838"/>
      <c r="Q7338" s="838"/>
      <c r="R7338" s="838"/>
      <c r="S7338" s="838"/>
      <c r="U7338" s="371"/>
    </row>
    <row r="7339" spans="12:21" s="292" customFormat="1" x14ac:dyDescent="0.2">
      <c r="L7339" s="279"/>
      <c r="M7339" s="279"/>
      <c r="N7339" s="279"/>
      <c r="O7339" s="279"/>
      <c r="P7339" s="838"/>
      <c r="Q7339" s="838"/>
      <c r="R7339" s="838"/>
      <c r="S7339" s="838"/>
      <c r="U7339" s="371"/>
    </row>
    <row r="7340" spans="12:21" s="292" customFormat="1" x14ac:dyDescent="0.2">
      <c r="L7340" s="279"/>
      <c r="M7340" s="279"/>
      <c r="N7340" s="279"/>
      <c r="O7340" s="279"/>
      <c r="P7340" s="838"/>
      <c r="Q7340" s="838"/>
      <c r="R7340" s="838"/>
      <c r="S7340" s="838"/>
      <c r="U7340" s="371"/>
    </row>
    <row r="7341" spans="12:21" s="292" customFormat="1" x14ac:dyDescent="0.2">
      <c r="L7341" s="279"/>
      <c r="M7341" s="279"/>
      <c r="N7341" s="279"/>
      <c r="O7341" s="279"/>
      <c r="P7341" s="838"/>
      <c r="Q7341" s="838"/>
      <c r="R7341" s="838"/>
      <c r="S7341" s="838"/>
      <c r="U7341" s="371"/>
    </row>
    <row r="7342" spans="12:21" s="292" customFormat="1" x14ac:dyDescent="0.2">
      <c r="L7342" s="279"/>
      <c r="M7342" s="279"/>
      <c r="N7342" s="279"/>
      <c r="O7342" s="279"/>
      <c r="P7342" s="838"/>
      <c r="Q7342" s="838"/>
      <c r="R7342" s="838"/>
      <c r="S7342" s="838"/>
      <c r="U7342" s="371"/>
    </row>
    <row r="7343" spans="12:21" s="292" customFormat="1" x14ac:dyDescent="0.2">
      <c r="L7343" s="279"/>
      <c r="M7343" s="279"/>
      <c r="N7343" s="279"/>
      <c r="O7343" s="279"/>
      <c r="P7343" s="838"/>
      <c r="Q7343" s="838"/>
      <c r="R7343" s="838"/>
      <c r="S7343" s="838"/>
      <c r="U7343" s="371"/>
    </row>
    <row r="7344" spans="12:21" s="292" customFormat="1" x14ac:dyDescent="0.2">
      <c r="L7344" s="279"/>
      <c r="M7344" s="279"/>
      <c r="N7344" s="279"/>
      <c r="O7344" s="279"/>
      <c r="P7344" s="838"/>
      <c r="Q7344" s="838"/>
      <c r="R7344" s="838"/>
      <c r="S7344" s="838"/>
      <c r="U7344" s="371"/>
    </row>
    <row r="7345" spans="12:21" s="292" customFormat="1" x14ac:dyDescent="0.2">
      <c r="L7345" s="279"/>
      <c r="M7345" s="279"/>
      <c r="N7345" s="279"/>
      <c r="O7345" s="279"/>
      <c r="P7345" s="838"/>
      <c r="Q7345" s="838"/>
      <c r="R7345" s="838"/>
      <c r="S7345" s="838"/>
      <c r="U7345" s="371"/>
    </row>
    <row r="7346" spans="12:21" s="292" customFormat="1" x14ac:dyDescent="0.2">
      <c r="L7346" s="279"/>
      <c r="M7346" s="279"/>
      <c r="N7346" s="279"/>
      <c r="O7346" s="279"/>
      <c r="P7346" s="838"/>
      <c r="Q7346" s="838"/>
      <c r="R7346" s="838"/>
      <c r="S7346" s="838"/>
      <c r="U7346" s="371"/>
    </row>
    <row r="7347" spans="12:21" s="292" customFormat="1" x14ac:dyDescent="0.2">
      <c r="L7347" s="279"/>
      <c r="M7347" s="279"/>
      <c r="N7347" s="279"/>
      <c r="O7347" s="279"/>
      <c r="P7347" s="838"/>
      <c r="Q7347" s="838"/>
      <c r="R7347" s="838"/>
      <c r="S7347" s="838"/>
      <c r="U7347" s="371"/>
    </row>
    <row r="7348" spans="12:21" s="292" customFormat="1" x14ac:dyDescent="0.2">
      <c r="L7348" s="279"/>
      <c r="M7348" s="279"/>
      <c r="N7348" s="279"/>
      <c r="O7348" s="279"/>
      <c r="P7348" s="838"/>
      <c r="Q7348" s="838"/>
      <c r="R7348" s="838"/>
      <c r="S7348" s="838"/>
      <c r="U7348" s="371"/>
    </row>
    <row r="7349" spans="12:21" s="292" customFormat="1" x14ac:dyDescent="0.2">
      <c r="L7349" s="279"/>
      <c r="M7349" s="279"/>
      <c r="N7349" s="279"/>
      <c r="O7349" s="279"/>
      <c r="P7349" s="838"/>
      <c r="Q7349" s="838"/>
      <c r="R7349" s="838"/>
      <c r="S7349" s="838"/>
      <c r="U7349" s="371"/>
    </row>
    <row r="7350" spans="12:21" s="292" customFormat="1" x14ac:dyDescent="0.2">
      <c r="L7350" s="279"/>
      <c r="M7350" s="279"/>
      <c r="N7350" s="279"/>
      <c r="O7350" s="279"/>
      <c r="P7350" s="838"/>
      <c r="Q7350" s="838"/>
      <c r="R7350" s="838"/>
      <c r="S7350" s="838"/>
      <c r="U7350" s="371"/>
    </row>
    <row r="7351" spans="12:21" s="292" customFormat="1" x14ac:dyDescent="0.2">
      <c r="L7351" s="279"/>
      <c r="M7351" s="279"/>
      <c r="N7351" s="279"/>
      <c r="O7351" s="279"/>
      <c r="P7351" s="838"/>
      <c r="Q7351" s="838"/>
      <c r="R7351" s="838"/>
      <c r="S7351" s="838"/>
      <c r="U7351" s="371"/>
    </row>
    <row r="7352" spans="12:21" s="292" customFormat="1" x14ac:dyDescent="0.2">
      <c r="L7352" s="279"/>
      <c r="M7352" s="279"/>
      <c r="N7352" s="279"/>
      <c r="O7352" s="279"/>
      <c r="P7352" s="838"/>
      <c r="Q7352" s="838"/>
      <c r="R7352" s="838"/>
      <c r="S7352" s="838"/>
      <c r="U7352" s="371"/>
    </row>
    <row r="7353" spans="12:21" s="292" customFormat="1" x14ac:dyDescent="0.2">
      <c r="L7353" s="279"/>
      <c r="M7353" s="279"/>
      <c r="N7353" s="279"/>
      <c r="O7353" s="279"/>
      <c r="P7353" s="838"/>
      <c r="Q7353" s="838"/>
      <c r="R7353" s="838"/>
      <c r="S7353" s="838"/>
      <c r="U7353" s="371"/>
    </row>
    <row r="7354" spans="12:21" s="292" customFormat="1" x14ac:dyDescent="0.2">
      <c r="L7354" s="279"/>
      <c r="M7354" s="279"/>
      <c r="N7354" s="279"/>
      <c r="O7354" s="279"/>
      <c r="P7354" s="838"/>
      <c r="Q7354" s="838"/>
      <c r="R7354" s="838"/>
      <c r="S7354" s="838"/>
      <c r="U7354" s="371"/>
    </row>
    <row r="7355" spans="12:21" s="292" customFormat="1" x14ac:dyDescent="0.2">
      <c r="L7355" s="279"/>
      <c r="M7355" s="279"/>
      <c r="N7355" s="279"/>
      <c r="O7355" s="279"/>
      <c r="P7355" s="838"/>
      <c r="Q7355" s="838"/>
      <c r="R7355" s="838"/>
      <c r="S7355" s="838"/>
      <c r="U7355" s="371"/>
    </row>
    <row r="7356" spans="12:21" s="292" customFormat="1" x14ac:dyDescent="0.2">
      <c r="L7356" s="279"/>
      <c r="M7356" s="279"/>
      <c r="N7356" s="279"/>
      <c r="O7356" s="279"/>
      <c r="P7356" s="838"/>
      <c r="Q7356" s="838"/>
      <c r="R7356" s="838"/>
      <c r="S7356" s="838"/>
      <c r="U7356" s="371"/>
    </row>
    <row r="7357" spans="12:21" s="292" customFormat="1" x14ac:dyDescent="0.2">
      <c r="L7357" s="279"/>
      <c r="M7357" s="279"/>
      <c r="N7357" s="279"/>
      <c r="O7357" s="279"/>
      <c r="P7357" s="838"/>
      <c r="Q7357" s="838"/>
      <c r="R7357" s="838"/>
      <c r="S7357" s="838"/>
      <c r="U7357" s="371"/>
    </row>
    <row r="7358" spans="12:21" s="292" customFormat="1" x14ac:dyDescent="0.2">
      <c r="L7358" s="279"/>
      <c r="M7358" s="279"/>
      <c r="N7358" s="279"/>
      <c r="O7358" s="279"/>
      <c r="P7358" s="838"/>
      <c r="Q7358" s="838"/>
      <c r="R7358" s="838"/>
      <c r="S7358" s="838"/>
      <c r="U7358" s="371"/>
    </row>
    <row r="7359" spans="12:21" s="292" customFormat="1" x14ac:dyDescent="0.2">
      <c r="L7359" s="279"/>
      <c r="M7359" s="279"/>
      <c r="N7359" s="279"/>
      <c r="O7359" s="279"/>
      <c r="P7359" s="838"/>
      <c r="Q7359" s="838"/>
      <c r="R7359" s="838"/>
      <c r="S7359" s="838"/>
      <c r="U7359" s="371"/>
    </row>
    <row r="7360" spans="12:21" s="292" customFormat="1" x14ac:dyDescent="0.2">
      <c r="L7360" s="279"/>
      <c r="M7360" s="279"/>
      <c r="N7360" s="279"/>
      <c r="O7360" s="279"/>
      <c r="P7360" s="838"/>
      <c r="Q7360" s="838"/>
      <c r="R7360" s="838"/>
      <c r="S7360" s="838"/>
      <c r="U7360" s="371"/>
    </row>
    <row r="7361" spans="12:21" s="292" customFormat="1" x14ac:dyDescent="0.2">
      <c r="L7361" s="279"/>
      <c r="M7361" s="279"/>
      <c r="N7361" s="279"/>
      <c r="O7361" s="279"/>
      <c r="P7361" s="838"/>
      <c r="Q7361" s="838"/>
      <c r="R7361" s="838"/>
      <c r="S7361" s="838"/>
      <c r="U7361" s="371"/>
    </row>
    <row r="7362" spans="12:21" s="292" customFormat="1" x14ac:dyDescent="0.2">
      <c r="L7362" s="279"/>
      <c r="M7362" s="279"/>
      <c r="N7362" s="279"/>
      <c r="O7362" s="279"/>
      <c r="P7362" s="838"/>
      <c r="Q7362" s="838"/>
      <c r="R7362" s="838"/>
      <c r="S7362" s="838"/>
      <c r="U7362" s="371"/>
    </row>
    <row r="7363" spans="12:21" s="292" customFormat="1" x14ac:dyDescent="0.2">
      <c r="L7363" s="279"/>
      <c r="M7363" s="279"/>
      <c r="N7363" s="279"/>
      <c r="O7363" s="279"/>
      <c r="P7363" s="838"/>
      <c r="Q7363" s="838"/>
      <c r="R7363" s="838"/>
      <c r="S7363" s="838"/>
      <c r="U7363" s="371"/>
    </row>
    <row r="7364" spans="12:21" s="292" customFormat="1" x14ac:dyDescent="0.2">
      <c r="L7364" s="279"/>
      <c r="M7364" s="279"/>
      <c r="N7364" s="279"/>
      <c r="O7364" s="279"/>
      <c r="P7364" s="838"/>
      <c r="Q7364" s="838"/>
      <c r="R7364" s="838"/>
      <c r="S7364" s="838"/>
      <c r="U7364" s="371"/>
    </row>
    <row r="7365" spans="12:21" s="292" customFormat="1" x14ac:dyDescent="0.2">
      <c r="L7365" s="279"/>
      <c r="M7365" s="279"/>
      <c r="N7365" s="279"/>
      <c r="O7365" s="279"/>
      <c r="P7365" s="838"/>
      <c r="Q7365" s="838"/>
      <c r="R7365" s="838"/>
      <c r="S7365" s="838"/>
      <c r="U7365" s="371"/>
    </row>
    <row r="7366" spans="12:21" s="292" customFormat="1" x14ac:dyDescent="0.2">
      <c r="L7366" s="279"/>
      <c r="M7366" s="279"/>
      <c r="N7366" s="279"/>
      <c r="O7366" s="279"/>
      <c r="P7366" s="838"/>
      <c r="Q7366" s="838"/>
      <c r="R7366" s="838"/>
      <c r="S7366" s="838"/>
      <c r="U7366" s="371"/>
    </row>
    <row r="7367" spans="12:21" s="292" customFormat="1" x14ac:dyDescent="0.2">
      <c r="L7367" s="279"/>
      <c r="M7367" s="279"/>
      <c r="N7367" s="279"/>
      <c r="O7367" s="279"/>
      <c r="P7367" s="838"/>
      <c r="Q7367" s="838"/>
      <c r="R7367" s="838"/>
      <c r="S7367" s="838"/>
      <c r="U7367" s="371"/>
    </row>
    <row r="7368" spans="12:21" s="292" customFormat="1" x14ac:dyDescent="0.2">
      <c r="L7368" s="279"/>
      <c r="M7368" s="279"/>
      <c r="N7368" s="279"/>
      <c r="O7368" s="279"/>
      <c r="P7368" s="838"/>
      <c r="Q7368" s="838"/>
      <c r="R7368" s="838"/>
      <c r="S7368" s="838"/>
      <c r="U7368" s="371"/>
    </row>
    <row r="7369" spans="12:21" s="292" customFormat="1" x14ac:dyDescent="0.2">
      <c r="L7369" s="279"/>
      <c r="M7369" s="279"/>
      <c r="N7369" s="279"/>
      <c r="O7369" s="279"/>
      <c r="P7369" s="838"/>
      <c r="Q7369" s="838"/>
      <c r="R7369" s="838"/>
      <c r="S7369" s="838"/>
      <c r="U7369" s="371"/>
    </row>
    <row r="7370" spans="12:21" s="292" customFormat="1" x14ac:dyDescent="0.2">
      <c r="L7370" s="279"/>
      <c r="M7370" s="279"/>
      <c r="N7370" s="279"/>
      <c r="O7370" s="279"/>
      <c r="P7370" s="838"/>
      <c r="Q7370" s="838"/>
      <c r="R7370" s="838"/>
      <c r="S7370" s="838"/>
      <c r="U7370" s="371"/>
    </row>
    <row r="7371" spans="12:21" s="292" customFormat="1" x14ac:dyDescent="0.2">
      <c r="L7371" s="279"/>
      <c r="M7371" s="279"/>
      <c r="N7371" s="279"/>
      <c r="O7371" s="279"/>
      <c r="P7371" s="838"/>
      <c r="Q7371" s="838"/>
      <c r="R7371" s="838"/>
      <c r="S7371" s="838"/>
      <c r="U7371" s="371"/>
    </row>
    <row r="7372" spans="12:21" s="292" customFormat="1" x14ac:dyDescent="0.2">
      <c r="L7372" s="279"/>
      <c r="M7372" s="279"/>
      <c r="N7372" s="279"/>
      <c r="O7372" s="279"/>
      <c r="P7372" s="838"/>
      <c r="Q7372" s="838"/>
      <c r="R7372" s="838"/>
      <c r="S7372" s="838"/>
      <c r="U7372" s="371"/>
    </row>
    <row r="7373" spans="12:21" s="292" customFormat="1" x14ac:dyDescent="0.2">
      <c r="L7373" s="279"/>
      <c r="M7373" s="279"/>
      <c r="N7373" s="279"/>
      <c r="O7373" s="279"/>
      <c r="P7373" s="838"/>
      <c r="Q7373" s="838"/>
      <c r="R7373" s="838"/>
      <c r="S7373" s="838"/>
      <c r="U7373" s="371"/>
    </row>
    <row r="7374" spans="12:21" s="292" customFormat="1" x14ac:dyDescent="0.2">
      <c r="L7374" s="279"/>
      <c r="M7374" s="279"/>
      <c r="N7374" s="279"/>
      <c r="O7374" s="279"/>
      <c r="P7374" s="838"/>
      <c r="Q7374" s="838"/>
      <c r="R7374" s="838"/>
      <c r="S7374" s="838"/>
      <c r="U7374" s="371"/>
    </row>
    <row r="7375" spans="12:21" s="292" customFormat="1" x14ac:dyDescent="0.2">
      <c r="L7375" s="279"/>
      <c r="M7375" s="279"/>
      <c r="N7375" s="279"/>
      <c r="O7375" s="279"/>
      <c r="P7375" s="838"/>
      <c r="Q7375" s="838"/>
      <c r="R7375" s="838"/>
      <c r="S7375" s="838"/>
      <c r="U7375" s="371"/>
    </row>
    <row r="7376" spans="12:21" s="292" customFormat="1" x14ac:dyDescent="0.2">
      <c r="L7376" s="279"/>
      <c r="M7376" s="279"/>
      <c r="N7376" s="279"/>
      <c r="O7376" s="279"/>
      <c r="P7376" s="838"/>
      <c r="Q7376" s="838"/>
      <c r="R7376" s="838"/>
      <c r="S7376" s="838"/>
      <c r="U7376" s="371"/>
    </row>
    <row r="7377" spans="12:21" s="292" customFormat="1" x14ac:dyDescent="0.2">
      <c r="L7377" s="279"/>
      <c r="M7377" s="279"/>
      <c r="N7377" s="279"/>
      <c r="O7377" s="279"/>
      <c r="P7377" s="838"/>
      <c r="Q7377" s="838"/>
      <c r="R7377" s="838"/>
      <c r="S7377" s="838"/>
      <c r="U7377" s="371"/>
    </row>
    <row r="7378" spans="12:21" s="292" customFormat="1" x14ac:dyDescent="0.2">
      <c r="L7378" s="279"/>
      <c r="M7378" s="279"/>
      <c r="N7378" s="279"/>
      <c r="O7378" s="279"/>
      <c r="P7378" s="838"/>
      <c r="Q7378" s="838"/>
      <c r="R7378" s="838"/>
      <c r="S7378" s="838"/>
      <c r="U7378" s="371"/>
    </row>
    <row r="7379" spans="12:21" s="292" customFormat="1" x14ac:dyDescent="0.2">
      <c r="L7379" s="279"/>
      <c r="M7379" s="279"/>
      <c r="N7379" s="279"/>
      <c r="O7379" s="279"/>
      <c r="P7379" s="838"/>
      <c r="Q7379" s="838"/>
      <c r="R7379" s="838"/>
      <c r="S7379" s="838"/>
      <c r="U7379" s="371"/>
    </row>
    <row r="7380" spans="12:21" s="292" customFormat="1" x14ac:dyDescent="0.2">
      <c r="L7380" s="279"/>
      <c r="M7380" s="279"/>
      <c r="N7380" s="279"/>
      <c r="O7380" s="279"/>
      <c r="P7380" s="838"/>
      <c r="Q7380" s="838"/>
      <c r="R7380" s="838"/>
      <c r="S7380" s="838"/>
      <c r="U7380" s="371"/>
    </row>
    <row r="7381" spans="12:21" s="292" customFormat="1" x14ac:dyDescent="0.2">
      <c r="L7381" s="279"/>
      <c r="M7381" s="279"/>
      <c r="N7381" s="279"/>
      <c r="O7381" s="279"/>
      <c r="P7381" s="838"/>
      <c r="Q7381" s="838"/>
      <c r="R7381" s="838"/>
      <c r="S7381" s="838"/>
      <c r="U7381" s="371"/>
    </row>
    <row r="7382" spans="12:21" s="292" customFormat="1" x14ac:dyDescent="0.2">
      <c r="L7382" s="279"/>
      <c r="M7382" s="279"/>
      <c r="N7382" s="279"/>
      <c r="O7382" s="279"/>
      <c r="P7382" s="838"/>
      <c r="Q7382" s="838"/>
      <c r="R7382" s="838"/>
      <c r="S7382" s="838"/>
      <c r="U7382" s="371"/>
    </row>
    <row r="7383" spans="12:21" s="292" customFormat="1" x14ac:dyDescent="0.2">
      <c r="L7383" s="279"/>
      <c r="M7383" s="279"/>
      <c r="N7383" s="279"/>
      <c r="O7383" s="279"/>
      <c r="P7383" s="838"/>
      <c r="Q7383" s="838"/>
      <c r="R7383" s="838"/>
      <c r="S7383" s="838"/>
      <c r="U7383" s="371"/>
    </row>
    <row r="7384" spans="12:21" s="292" customFormat="1" x14ac:dyDescent="0.2">
      <c r="L7384" s="279"/>
      <c r="M7384" s="279"/>
      <c r="N7384" s="279"/>
      <c r="O7384" s="279"/>
      <c r="P7384" s="838"/>
      <c r="Q7384" s="838"/>
      <c r="R7384" s="838"/>
      <c r="S7384" s="838"/>
      <c r="U7384" s="371"/>
    </row>
    <row r="7385" spans="12:21" s="292" customFormat="1" x14ac:dyDescent="0.2">
      <c r="L7385" s="279"/>
      <c r="M7385" s="279"/>
      <c r="N7385" s="279"/>
      <c r="O7385" s="279"/>
      <c r="P7385" s="838"/>
      <c r="Q7385" s="838"/>
      <c r="R7385" s="838"/>
      <c r="S7385" s="838"/>
      <c r="U7385" s="371"/>
    </row>
    <row r="7386" spans="12:21" s="292" customFormat="1" x14ac:dyDescent="0.2">
      <c r="L7386" s="279"/>
      <c r="M7386" s="279"/>
      <c r="N7386" s="279"/>
      <c r="O7386" s="279"/>
      <c r="P7386" s="838"/>
      <c r="Q7386" s="838"/>
      <c r="R7386" s="838"/>
      <c r="S7386" s="838"/>
      <c r="U7386" s="371"/>
    </row>
    <row r="7387" spans="12:21" s="292" customFormat="1" x14ac:dyDescent="0.2">
      <c r="L7387" s="279"/>
      <c r="M7387" s="279"/>
      <c r="N7387" s="279"/>
      <c r="O7387" s="279"/>
      <c r="P7387" s="838"/>
      <c r="Q7387" s="838"/>
      <c r="R7387" s="838"/>
      <c r="S7387" s="838"/>
      <c r="U7387" s="371"/>
    </row>
    <row r="7388" spans="12:21" s="292" customFormat="1" x14ac:dyDescent="0.2">
      <c r="L7388" s="279"/>
      <c r="M7388" s="279"/>
      <c r="N7388" s="279"/>
      <c r="O7388" s="279"/>
      <c r="P7388" s="838"/>
      <c r="Q7388" s="838"/>
      <c r="R7388" s="838"/>
      <c r="S7388" s="838"/>
      <c r="U7388" s="371"/>
    </row>
    <row r="7389" spans="12:21" s="292" customFormat="1" x14ac:dyDescent="0.2">
      <c r="L7389" s="279"/>
      <c r="M7389" s="279"/>
      <c r="N7389" s="279"/>
      <c r="O7389" s="279"/>
      <c r="P7389" s="838"/>
      <c r="Q7389" s="838"/>
      <c r="R7389" s="838"/>
      <c r="S7389" s="838"/>
      <c r="U7389" s="371"/>
    </row>
    <row r="7390" spans="12:21" s="292" customFormat="1" x14ac:dyDescent="0.2">
      <c r="L7390" s="279"/>
      <c r="M7390" s="279"/>
      <c r="N7390" s="279"/>
      <c r="O7390" s="279"/>
      <c r="P7390" s="838"/>
      <c r="Q7390" s="838"/>
      <c r="R7390" s="838"/>
      <c r="S7390" s="838"/>
      <c r="U7390" s="371"/>
    </row>
    <row r="7391" spans="12:21" s="292" customFormat="1" x14ac:dyDescent="0.2">
      <c r="L7391" s="279"/>
      <c r="M7391" s="279"/>
      <c r="N7391" s="279"/>
      <c r="O7391" s="279"/>
      <c r="P7391" s="838"/>
      <c r="Q7391" s="838"/>
      <c r="R7391" s="838"/>
      <c r="S7391" s="838"/>
      <c r="U7391" s="371"/>
    </row>
    <row r="7392" spans="12:21" s="292" customFormat="1" x14ac:dyDescent="0.2">
      <c r="L7392" s="279"/>
      <c r="M7392" s="279"/>
      <c r="N7392" s="279"/>
      <c r="O7392" s="279"/>
      <c r="P7392" s="838"/>
      <c r="Q7392" s="838"/>
      <c r="R7392" s="838"/>
      <c r="S7392" s="838"/>
      <c r="U7392" s="371"/>
    </row>
    <row r="7393" spans="12:21" s="292" customFormat="1" x14ac:dyDescent="0.2">
      <c r="L7393" s="279"/>
      <c r="M7393" s="279"/>
      <c r="N7393" s="279"/>
      <c r="O7393" s="279"/>
      <c r="P7393" s="838"/>
      <c r="Q7393" s="838"/>
      <c r="R7393" s="838"/>
      <c r="S7393" s="838"/>
      <c r="U7393" s="371"/>
    </row>
    <row r="7394" spans="12:21" s="292" customFormat="1" x14ac:dyDescent="0.2">
      <c r="L7394" s="279"/>
      <c r="M7394" s="279"/>
      <c r="N7394" s="279"/>
      <c r="O7394" s="279"/>
      <c r="P7394" s="838"/>
      <c r="Q7394" s="838"/>
      <c r="R7394" s="838"/>
      <c r="S7394" s="838"/>
      <c r="U7394" s="371"/>
    </row>
    <row r="7395" spans="12:21" s="292" customFormat="1" x14ac:dyDescent="0.2">
      <c r="L7395" s="279"/>
      <c r="M7395" s="279"/>
      <c r="N7395" s="279"/>
      <c r="O7395" s="279"/>
      <c r="P7395" s="838"/>
      <c r="Q7395" s="838"/>
      <c r="R7395" s="838"/>
      <c r="S7395" s="838"/>
      <c r="U7395" s="371"/>
    </row>
    <row r="7396" spans="12:21" s="292" customFormat="1" x14ac:dyDescent="0.2">
      <c r="L7396" s="279"/>
      <c r="M7396" s="279"/>
      <c r="N7396" s="279"/>
      <c r="O7396" s="279"/>
      <c r="P7396" s="838"/>
      <c r="Q7396" s="838"/>
      <c r="R7396" s="838"/>
      <c r="S7396" s="838"/>
      <c r="U7396" s="371"/>
    </row>
    <row r="7397" spans="12:21" s="292" customFormat="1" x14ac:dyDescent="0.2">
      <c r="L7397" s="279"/>
      <c r="M7397" s="279"/>
      <c r="N7397" s="279"/>
      <c r="O7397" s="279"/>
      <c r="P7397" s="838"/>
      <c r="Q7397" s="838"/>
      <c r="R7397" s="838"/>
      <c r="S7397" s="838"/>
      <c r="U7397" s="371"/>
    </row>
    <row r="7398" spans="12:21" s="292" customFormat="1" x14ac:dyDescent="0.2">
      <c r="L7398" s="279"/>
      <c r="M7398" s="279"/>
      <c r="N7398" s="279"/>
      <c r="O7398" s="279"/>
      <c r="P7398" s="838"/>
      <c r="Q7398" s="838"/>
      <c r="R7398" s="838"/>
      <c r="S7398" s="838"/>
      <c r="U7398" s="371"/>
    </row>
    <row r="7399" spans="12:21" s="292" customFormat="1" x14ac:dyDescent="0.2">
      <c r="L7399" s="279"/>
      <c r="M7399" s="279"/>
      <c r="N7399" s="279"/>
      <c r="O7399" s="279"/>
      <c r="P7399" s="838"/>
      <c r="Q7399" s="838"/>
      <c r="R7399" s="838"/>
      <c r="S7399" s="838"/>
      <c r="U7399" s="371"/>
    </row>
    <row r="7400" spans="12:21" s="292" customFormat="1" x14ac:dyDescent="0.2">
      <c r="L7400" s="279"/>
      <c r="M7400" s="279"/>
      <c r="N7400" s="279"/>
      <c r="O7400" s="279"/>
      <c r="P7400" s="838"/>
      <c r="Q7400" s="838"/>
      <c r="R7400" s="838"/>
      <c r="S7400" s="838"/>
      <c r="U7400" s="371"/>
    </row>
    <row r="7401" spans="12:21" s="292" customFormat="1" x14ac:dyDescent="0.2">
      <c r="L7401" s="279"/>
      <c r="M7401" s="279"/>
      <c r="N7401" s="279"/>
      <c r="O7401" s="279"/>
      <c r="P7401" s="838"/>
      <c r="Q7401" s="838"/>
      <c r="R7401" s="838"/>
      <c r="S7401" s="838"/>
      <c r="U7401" s="371"/>
    </row>
    <row r="7402" spans="12:21" s="292" customFormat="1" x14ac:dyDescent="0.2">
      <c r="L7402" s="279"/>
      <c r="M7402" s="279"/>
      <c r="N7402" s="279"/>
      <c r="O7402" s="279"/>
      <c r="P7402" s="838"/>
      <c r="Q7402" s="838"/>
      <c r="R7402" s="838"/>
      <c r="S7402" s="838"/>
      <c r="U7402" s="371"/>
    </row>
    <row r="7403" spans="12:21" s="292" customFormat="1" x14ac:dyDescent="0.2">
      <c r="L7403" s="279"/>
      <c r="M7403" s="279"/>
      <c r="N7403" s="279"/>
      <c r="O7403" s="279"/>
      <c r="P7403" s="838"/>
      <c r="Q7403" s="838"/>
      <c r="R7403" s="838"/>
      <c r="S7403" s="838"/>
      <c r="U7403" s="371"/>
    </row>
    <row r="7404" spans="12:21" s="292" customFormat="1" x14ac:dyDescent="0.2">
      <c r="L7404" s="279"/>
      <c r="M7404" s="279"/>
      <c r="N7404" s="279"/>
      <c r="O7404" s="279"/>
      <c r="P7404" s="838"/>
      <c r="Q7404" s="838"/>
      <c r="R7404" s="838"/>
      <c r="S7404" s="838"/>
      <c r="U7404" s="371"/>
    </row>
    <row r="7405" spans="12:21" s="292" customFormat="1" x14ac:dyDescent="0.2">
      <c r="L7405" s="279"/>
      <c r="M7405" s="279"/>
      <c r="N7405" s="279"/>
      <c r="O7405" s="279"/>
      <c r="P7405" s="838"/>
      <c r="Q7405" s="838"/>
      <c r="R7405" s="838"/>
      <c r="S7405" s="838"/>
      <c r="U7405" s="371"/>
    </row>
    <row r="7406" spans="12:21" s="292" customFormat="1" x14ac:dyDescent="0.2">
      <c r="L7406" s="279"/>
      <c r="M7406" s="279"/>
      <c r="N7406" s="279"/>
      <c r="O7406" s="279"/>
      <c r="P7406" s="838"/>
      <c r="Q7406" s="838"/>
      <c r="R7406" s="838"/>
      <c r="S7406" s="838"/>
      <c r="U7406" s="371"/>
    </row>
    <row r="7407" spans="12:21" s="292" customFormat="1" x14ac:dyDescent="0.2">
      <c r="L7407" s="279"/>
      <c r="M7407" s="279"/>
      <c r="N7407" s="279"/>
      <c r="O7407" s="279"/>
      <c r="P7407" s="838"/>
      <c r="Q7407" s="838"/>
      <c r="R7407" s="838"/>
      <c r="S7407" s="838"/>
      <c r="U7407" s="371"/>
    </row>
    <row r="7408" spans="12:21" s="292" customFormat="1" x14ac:dyDescent="0.2">
      <c r="L7408" s="279"/>
      <c r="M7408" s="279"/>
      <c r="N7408" s="279"/>
      <c r="O7408" s="279"/>
      <c r="P7408" s="838"/>
      <c r="Q7408" s="838"/>
      <c r="R7408" s="838"/>
      <c r="S7408" s="838"/>
      <c r="U7408" s="371"/>
    </row>
    <row r="7409" spans="12:21" s="292" customFormat="1" x14ac:dyDescent="0.2">
      <c r="L7409" s="279"/>
      <c r="M7409" s="279"/>
      <c r="N7409" s="279"/>
      <c r="O7409" s="279"/>
      <c r="P7409" s="838"/>
      <c r="Q7409" s="838"/>
      <c r="R7409" s="838"/>
      <c r="S7409" s="838"/>
      <c r="U7409" s="371"/>
    </row>
    <row r="7410" spans="12:21" s="292" customFormat="1" x14ac:dyDescent="0.2">
      <c r="L7410" s="279"/>
      <c r="M7410" s="279"/>
      <c r="N7410" s="279"/>
      <c r="O7410" s="279"/>
      <c r="P7410" s="838"/>
      <c r="Q7410" s="838"/>
      <c r="R7410" s="838"/>
      <c r="S7410" s="838"/>
      <c r="U7410" s="371"/>
    </row>
    <row r="7411" spans="12:21" s="292" customFormat="1" x14ac:dyDescent="0.2">
      <c r="L7411" s="279"/>
      <c r="M7411" s="279"/>
      <c r="N7411" s="279"/>
      <c r="O7411" s="279"/>
      <c r="P7411" s="838"/>
      <c r="Q7411" s="838"/>
      <c r="R7411" s="838"/>
      <c r="S7411" s="838"/>
      <c r="U7411" s="371"/>
    </row>
    <row r="7412" spans="12:21" s="292" customFormat="1" x14ac:dyDescent="0.2">
      <c r="L7412" s="279"/>
      <c r="M7412" s="279"/>
      <c r="N7412" s="279"/>
      <c r="O7412" s="279"/>
      <c r="P7412" s="838"/>
      <c r="Q7412" s="838"/>
      <c r="R7412" s="838"/>
      <c r="S7412" s="838"/>
      <c r="U7412" s="371"/>
    </row>
    <row r="7413" spans="12:21" s="292" customFormat="1" x14ac:dyDescent="0.2">
      <c r="L7413" s="279"/>
      <c r="M7413" s="279"/>
      <c r="N7413" s="279"/>
      <c r="O7413" s="279"/>
      <c r="P7413" s="838"/>
      <c r="Q7413" s="838"/>
      <c r="R7413" s="838"/>
      <c r="S7413" s="838"/>
      <c r="U7413" s="371"/>
    </row>
    <row r="7414" spans="12:21" s="292" customFormat="1" x14ac:dyDescent="0.2">
      <c r="L7414" s="279"/>
      <c r="M7414" s="279"/>
      <c r="N7414" s="279"/>
      <c r="O7414" s="279"/>
      <c r="P7414" s="838"/>
      <c r="Q7414" s="838"/>
      <c r="R7414" s="838"/>
      <c r="S7414" s="838"/>
      <c r="U7414" s="371"/>
    </row>
    <row r="7415" spans="12:21" s="292" customFormat="1" x14ac:dyDescent="0.2">
      <c r="L7415" s="279"/>
      <c r="M7415" s="279"/>
      <c r="N7415" s="279"/>
      <c r="O7415" s="279"/>
      <c r="P7415" s="838"/>
      <c r="Q7415" s="838"/>
      <c r="R7415" s="838"/>
      <c r="S7415" s="838"/>
      <c r="U7415" s="371"/>
    </row>
    <row r="7416" spans="12:21" s="292" customFormat="1" x14ac:dyDescent="0.2">
      <c r="L7416" s="279"/>
      <c r="M7416" s="279"/>
      <c r="N7416" s="279"/>
      <c r="O7416" s="279"/>
      <c r="P7416" s="838"/>
      <c r="Q7416" s="838"/>
      <c r="R7416" s="838"/>
      <c r="S7416" s="838"/>
      <c r="U7416" s="371"/>
    </row>
    <row r="7417" spans="12:21" s="292" customFormat="1" x14ac:dyDescent="0.2">
      <c r="L7417" s="279"/>
      <c r="M7417" s="279"/>
      <c r="N7417" s="279"/>
      <c r="O7417" s="279"/>
      <c r="P7417" s="838"/>
      <c r="Q7417" s="838"/>
      <c r="R7417" s="838"/>
      <c r="S7417" s="838"/>
      <c r="U7417" s="371"/>
    </row>
    <row r="7418" spans="12:21" s="292" customFormat="1" x14ac:dyDescent="0.2">
      <c r="L7418" s="279"/>
      <c r="M7418" s="279"/>
      <c r="N7418" s="279"/>
      <c r="O7418" s="279"/>
      <c r="P7418" s="838"/>
      <c r="Q7418" s="838"/>
      <c r="R7418" s="838"/>
      <c r="S7418" s="838"/>
      <c r="U7418" s="371"/>
    </row>
    <row r="7419" spans="12:21" s="292" customFormat="1" x14ac:dyDescent="0.2">
      <c r="L7419" s="279"/>
      <c r="M7419" s="279"/>
      <c r="N7419" s="279"/>
      <c r="O7419" s="279"/>
      <c r="P7419" s="838"/>
      <c r="Q7419" s="838"/>
      <c r="R7419" s="838"/>
      <c r="S7419" s="838"/>
      <c r="U7419" s="371"/>
    </row>
    <row r="7420" spans="12:21" s="292" customFormat="1" x14ac:dyDescent="0.2">
      <c r="L7420" s="279"/>
      <c r="M7420" s="279"/>
      <c r="N7420" s="279"/>
      <c r="O7420" s="279"/>
      <c r="P7420" s="838"/>
      <c r="Q7420" s="838"/>
      <c r="R7420" s="838"/>
      <c r="S7420" s="838"/>
      <c r="U7420" s="371"/>
    </row>
    <row r="7421" spans="12:21" s="292" customFormat="1" x14ac:dyDescent="0.2">
      <c r="L7421" s="279"/>
      <c r="M7421" s="279"/>
      <c r="N7421" s="279"/>
      <c r="O7421" s="279"/>
      <c r="P7421" s="838"/>
      <c r="Q7421" s="838"/>
      <c r="R7421" s="838"/>
      <c r="S7421" s="838"/>
      <c r="U7421" s="371"/>
    </row>
    <row r="7422" spans="12:21" s="292" customFormat="1" x14ac:dyDescent="0.2">
      <c r="L7422" s="279"/>
      <c r="M7422" s="279"/>
      <c r="N7422" s="279"/>
      <c r="O7422" s="279"/>
      <c r="P7422" s="838"/>
      <c r="Q7422" s="838"/>
      <c r="R7422" s="838"/>
      <c r="S7422" s="838"/>
      <c r="U7422" s="371"/>
    </row>
    <row r="7423" spans="12:21" s="292" customFormat="1" x14ac:dyDescent="0.2">
      <c r="L7423" s="279"/>
      <c r="M7423" s="279"/>
      <c r="N7423" s="279"/>
      <c r="O7423" s="279"/>
      <c r="P7423" s="838"/>
      <c r="Q7423" s="838"/>
      <c r="R7423" s="838"/>
      <c r="S7423" s="838"/>
      <c r="U7423" s="371"/>
    </row>
    <row r="7424" spans="12:21" s="292" customFormat="1" x14ac:dyDescent="0.2">
      <c r="L7424" s="279"/>
      <c r="M7424" s="279"/>
      <c r="N7424" s="279"/>
      <c r="O7424" s="279"/>
      <c r="P7424" s="838"/>
      <c r="Q7424" s="838"/>
      <c r="R7424" s="838"/>
      <c r="S7424" s="838"/>
      <c r="U7424" s="371"/>
    </row>
    <row r="7425" spans="12:21" s="292" customFormat="1" x14ac:dyDescent="0.2">
      <c r="L7425" s="279"/>
      <c r="M7425" s="279"/>
      <c r="N7425" s="279"/>
      <c r="O7425" s="279"/>
      <c r="P7425" s="838"/>
      <c r="Q7425" s="838"/>
      <c r="R7425" s="838"/>
      <c r="S7425" s="838"/>
      <c r="U7425" s="371"/>
    </row>
    <row r="7426" spans="12:21" s="292" customFormat="1" x14ac:dyDescent="0.2">
      <c r="L7426" s="279"/>
      <c r="M7426" s="279"/>
      <c r="N7426" s="279"/>
      <c r="O7426" s="279"/>
      <c r="P7426" s="838"/>
      <c r="Q7426" s="838"/>
      <c r="R7426" s="838"/>
      <c r="S7426" s="838"/>
      <c r="U7426" s="371"/>
    </row>
    <row r="7427" spans="12:21" s="292" customFormat="1" x14ac:dyDescent="0.2">
      <c r="L7427" s="279"/>
      <c r="M7427" s="279"/>
      <c r="N7427" s="279"/>
      <c r="O7427" s="279"/>
      <c r="P7427" s="838"/>
      <c r="Q7427" s="838"/>
      <c r="R7427" s="838"/>
      <c r="S7427" s="838"/>
      <c r="U7427" s="371"/>
    </row>
    <row r="7428" spans="12:21" s="292" customFormat="1" x14ac:dyDescent="0.2">
      <c r="L7428" s="279"/>
      <c r="M7428" s="279"/>
      <c r="N7428" s="279"/>
      <c r="O7428" s="279"/>
      <c r="P7428" s="838"/>
      <c r="Q7428" s="838"/>
      <c r="R7428" s="838"/>
      <c r="S7428" s="838"/>
      <c r="U7428" s="371"/>
    </row>
    <row r="7429" spans="12:21" s="292" customFormat="1" x14ac:dyDescent="0.2">
      <c r="L7429" s="279"/>
      <c r="M7429" s="279"/>
      <c r="N7429" s="279"/>
      <c r="O7429" s="279"/>
      <c r="P7429" s="838"/>
      <c r="Q7429" s="838"/>
      <c r="R7429" s="838"/>
      <c r="S7429" s="838"/>
      <c r="U7429" s="371"/>
    </row>
    <row r="7430" spans="12:21" s="292" customFormat="1" x14ac:dyDescent="0.2">
      <c r="L7430" s="279"/>
      <c r="M7430" s="279"/>
      <c r="N7430" s="279"/>
      <c r="O7430" s="279"/>
      <c r="P7430" s="838"/>
      <c r="Q7430" s="838"/>
      <c r="R7430" s="838"/>
      <c r="S7430" s="838"/>
      <c r="U7430" s="371"/>
    </row>
    <row r="7431" spans="12:21" s="292" customFormat="1" x14ac:dyDescent="0.2">
      <c r="L7431" s="279"/>
      <c r="M7431" s="279"/>
      <c r="N7431" s="279"/>
      <c r="O7431" s="279"/>
      <c r="P7431" s="838"/>
      <c r="Q7431" s="838"/>
      <c r="R7431" s="838"/>
      <c r="S7431" s="838"/>
      <c r="U7431" s="371"/>
    </row>
    <row r="7432" spans="12:21" s="292" customFormat="1" x14ac:dyDescent="0.2">
      <c r="L7432" s="279"/>
      <c r="M7432" s="279"/>
      <c r="N7432" s="279"/>
      <c r="O7432" s="279"/>
      <c r="P7432" s="838"/>
      <c r="Q7432" s="838"/>
      <c r="R7432" s="838"/>
      <c r="S7432" s="838"/>
      <c r="U7432" s="371"/>
    </row>
    <row r="7433" spans="12:21" s="292" customFormat="1" x14ac:dyDescent="0.2">
      <c r="L7433" s="279"/>
      <c r="M7433" s="279"/>
      <c r="N7433" s="279"/>
      <c r="O7433" s="279"/>
      <c r="P7433" s="838"/>
      <c r="Q7433" s="838"/>
      <c r="R7433" s="838"/>
      <c r="S7433" s="838"/>
      <c r="U7433" s="371"/>
    </row>
    <row r="7434" spans="12:21" s="292" customFormat="1" x14ac:dyDescent="0.2">
      <c r="L7434" s="279"/>
      <c r="M7434" s="279"/>
      <c r="N7434" s="279"/>
      <c r="O7434" s="279"/>
      <c r="P7434" s="838"/>
      <c r="Q7434" s="838"/>
      <c r="R7434" s="838"/>
      <c r="S7434" s="838"/>
      <c r="U7434" s="371"/>
    </row>
    <row r="7435" spans="12:21" s="292" customFormat="1" x14ac:dyDescent="0.2">
      <c r="L7435" s="279"/>
      <c r="M7435" s="279"/>
      <c r="N7435" s="279"/>
      <c r="O7435" s="279"/>
      <c r="P7435" s="838"/>
      <c r="Q7435" s="838"/>
      <c r="R7435" s="838"/>
      <c r="S7435" s="838"/>
      <c r="U7435" s="371"/>
    </row>
    <row r="7436" spans="12:21" s="292" customFormat="1" x14ac:dyDescent="0.2">
      <c r="L7436" s="279"/>
      <c r="M7436" s="279"/>
      <c r="N7436" s="279"/>
      <c r="O7436" s="279"/>
      <c r="P7436" s="838"/>
      <c r="Q7436" s="838"/>
      <c r="R7436" s="838"/>
      <c r="S7436" s="838"/>
      <c r="U7436" s="371"/>
    </row>
    <row r="7437" spans="12:21" s="292" customFormat="1" x14ac:dyDescent="0.2">
      <c r="L7437" s="279"/>
      <c r="M7437" s="279"/>
      <c r="N7437" s="279"/>
      <c r="O7437" s="279"/>
      <c r="P7437" s="838"/>
      <c r="Q7437" s="838"/>
      <c r="R7437" s="838"/>
      <c r="S7437" s="838"/>
      <c r="U7437" s="371"/>
    </row>
    <row r="7438" spans="12:21" s="292" customFormat="1" x14ac:dyDescent="0.2">
      <c r="L7438" s="279"/>
      <c r="M7438" s="279"/>
      <c r="N7438" s="279"/>
      <c r="O7438" s="279"/>
      <c r="P7438" s="838"/>
      <c r="Q7438" s="838"/>
      <c r="R7438" s="838"/>
      <c r="S7438" s="838"/>
      <c r="U7438" s="371"/>
    </row>
    <row r="7439" spans="12:21" s="292" customFormat="1" x14ac:dyDescent="0.2">
      <c r="L7439" s="279"/>
      <c r="M7439" s="279"/>
      <c r="N7439" s="279"/>
      <c r="O7439" s="279"/>
      <c r="P7439" s="838"/>
      <c r="Q7439" s="838"/>
      <c r="R7439" s="838"/>
      <c r="S7439" s="838"/>
      <c r="U7439" s="371"/>
    </row>
    <row r="7440" spans="12:21" s="292" customFormat="1" x14ac:dyDescent="0.2">
      <c r="L7440" s="279"/>
      <c r="M7440" s="279"/>
      <c r="N7440" s="279"/>
      <c r="O7440" s="279"/>
      <c r="P7440" s="838"/>
      <c r="Q7440" s="838"/>
      <c r="R7440" s="838"/>
      <c r="S7440" s="838"/>
      <c r="U7440" s="371"/>
    </row>
    <row r="7441" spans="12:21" s="292" customFormat="1" x14ac:dyDescent="0.2">
      <c r="L7441" s="279"/>
      <c r="M7441" s="279"/>
      <c r="N7441" s="279"/>
      <c r="O7441" s="279"/>
      <c r="P7441" s="838"/>
      <c r="Q7441" s="838"/>
      <c r="R7441" s="838"/>
      <c r="S7441" s="838"/>
      <c r="U7441" s="371"/>
    </row>
    <row r="7442" spans="12:21" s="292" customFormat="1" x14ac:dyDescent="0.2">
      <c r="L7442" s="279"/>
      <c r="M7442" s="279"/>
      <c r="N7442" s="279"/>
      <c r="O7442" s="279"/>
      <c r="P7442" s="838"/>
      <c r="Q7442" s="838"/>
      <c r="R7442" s="838"/>
      <c r="S7442" s="838"/>
      <c r="U7442" s="371"/>
    </row>
    <row r="7443" spans="12:21" s="292" customFormat="1" x14ac:dyDescent="0.2">
      <c r="L7443" s="279"/>
      <c r="M7443" s="279"/>
      <c r="N7443" s="279"/>
      <c r="O7443" s="279"/>
      <c r="P7443" s="838"/>
      <c r="Q7443" s="838"/>
      <c r="R7443" s="838"/>
      <c r="S7443" s="838"/>
      <c r="U7443" s="371"/>
    </row>
    <row r="7444" spans="12:21" s="292" customFormat="1" x14ac:dyDescent="0.2">
      <c r="L7444" s="279"/>
      <c r="M7444" s="279"/>
      <c r="N7444" s="279"/>
      <c r="O7444" s="279"/>
      <c r="P7444" s="838"/>
      <c r="Q7444" s="838"/>
      <c r="R7444" s="838"/>
      <c r="S7444" s="838"/>
      <c r="U7444" s="371"/>
    </row>
    <row r="7445" spans="12:21" s="292" customFormat="1" x14ac:dyDescent="0.2">
      <c r="L7445" s="279"/>
      <c r="M7445" s="279"/>
      <c r="N7445" s="279"/>
      <c r="O7445" s="279"/>
      <c r="P7445" s="838"/>
      <c r="Q7445" s="838"/>
      <c r="R7445" s="838"/>
      <c r="S7445" s="838"/>
      <c r="U7445" s="371"/>
    </row>
    <row r="7446" spans="12:21" s="292" customFormat="1" x14ac:dyDescent="0.2">
      <c r="L7446" s="279"/>
      <c r="M7446" s="279"/>
      <c r="N7446" s="279"/>
      <c r="O7446" s="279"/>
      <c r="P7446" s="838"/>
      <c r="Q7446" s="838"/>
      <c r="R7446" s="838"/>
      <c r="S7446" s="838"/>
      <c r="U7446" s="371"/>
    </row>
    <row r="7447" spans="12:21" s="292" customFormat="1" x14ac:dyDescent="0.2">
      <c r="L7447" s="279"/>
      <c r="M7447" s="279"/>
      <c r="N7447" s="279"/>
      <c r="O7447" s="279"/>
      <c r="P7447" s="838"/>
      <c r="Q7447" s="838"/>
      <c r="R7447" s="838"/>
      <c r="S7447" s="838"/>
      <c r="U7447" s="371"/>
    </row>
    <row r="7448" spans="12:21" s="292" customFormat="1" x14ac:dyDescent="0.2">
      <c r="L7448" s="279"/>
      <c r="M7448" s="279"/>
      <c r="N7448" s="279"/>
      <c r="O7448" s="279"/>
      <c r="P7448" s="838"/>
      <c r="Q7448" s="838"/>
      <c r="R7448" s="838"/>
      <c r="S7448" s="838"/>
      <c r="U7448" s="371"/>
    </row>
    <row r="7449" spans="12:21" s="292" customFormat="1" x14ac:dyDescent="0.2">
      <c r="L7449" s="279"/>
      <c r="M7449" s="279"/>
      <c r="N7449" s="279"/>
      <c r="O7449" s="279"/>
      <c r="P7449" s="838"/>
      <c r="Q7449" s="838"/>
      <c r="R7449" s="838"/>
      <c r="S7449" s="838"/>
      <c r="U7449" s="371"/>
    </row>
    <row r="7450" spans="12:21" s="292" customFormat="1" x14ac:dyDescent="0.2">
      <c r="L7450" s="279"/>
      <c r="M7450" s="279"/>
      <c r="N7450" s="279"/>
      <c r="O7450" s="279"/>
      <c r="P7450" s="838"/>
      <c r="Q7450" s="838"/>
      <c r="R7450" s="838"/>
      <c r="S7450" s="838"/>
      <c r="U7450" s="371"/>
    </row>
    <row r="7451" spans="12:21" s="292" customFormat="1" x14ac:dyDescent="0.2">
      <c r="L7451" s="279"/>
      <c r="M7451" s="279"/>
      <c r="N7451" s="279"/>
      <c r="O7451" s="279"/>
      <c r="P7451" s="838"/>
      <c r="Q7451" s="838"/>
      <c r="R7451" s="838"/>
      <c r="S7451" s="838"/>
      <c r="U7451" s="371"/>
    </row>
    <row r="7452" spans="12:21" s="292" customFormat="1" x14ac:dyDescent="0.2">
      <c r="L7452" s="279"/>
      <c r="M7452" s="279"/>
      <c r="N7452" s="279"/>
      <c r="O7452" s="279"/>
      <c r="P7452" s="838"/>
      <c r="Q7452" s="838"/>
      <c r="R7452" s="838"/>
      <c r="S7452" s="838"/>
      <c r="U7452" s="371"/>
    </row>
    <row r="7453" spans="12:21" s="292" customFormat="1" x14ac:dyDescent="0.2">
      <c r="L7453" s="279"/>
      <c r="M7453" s="279"/>
      <c r="N7453" s="279"/>
      <c r="O7453" s="279"/>
      <c r="P7453" s="838"/>
      <c r="Q7453" s="838"/>
      <c r="R7453" s="838"/>
      <c r="S7453" s="838"/>
      <c r="U7453" s="371"/>
    </row>
    <row r="7454" spans="12:21" s="292" customFormat="1" x14ac:dyDescent="0.2">
      <c r="L7454" s="279"/>
      <c r="M7454" s="279"/>
      <c r="N7454" s="279"/>
      <c r="O7454" s="279"/>
      <c r="P7454" s="838"/>
      <c r="Q7454" s="838"/>
      <c r="R7454" s="838"/>
      <c r="S7454" s="838"/>
      <c r="U7454" s="371"/>
    </row>
    <row r="7455" spans="12:21" s="292" customFormat="1" x14ac:dyDescent="0.2">
      <c r="L7455" s="279"/>
      <c r="M7455" s="279"/>
      <c r="N7455" s="279"/>
      <c r="O7455" s="279"/>
      <c r="P7455" s="838"/>
      <c r="Q7455" s="838"/>
      <c r="R7455" s="838"/>
      <c r="S7455" s="838"/>
      <c r="U7455" s="371"/>
    </row>
    <row r="7456" spans="12:21" s="292" customFormat="1" x14ac:dyDescent="0.2">
      <c r="L7456" s="279"/>
      <c r="M7456" s="279"/>
      <c r="N7456" s="279"/>
      <c r="O7456" s="279"/>
      <c r="P7456" s="838"/>
      <c r="Q7456" s="838"/>
      <c r="R7456" s="838"/>
      <c r="S7456" s="838"/>
      <c r="U7456" s="371"/>
    </row>
    <row r="7457" spans="12:21" s="292" customFormat="1" x14ac:dyDescent="0.2">
      <c r="L7457" s="279"/>
      <c r="M7457" s="279"/>
      <c r="N7457" s="279"/>
      <c r="O7457" s="279"/>
      <c r="P7457" s="838"/>
      <c r="Q7457" s="838"/>
      <c r="R7457" s="838"/>
      <c r="S7457" s="838"/>
      <c r="U7457" s="371"/>
    </row>
    <row r="7458" spans="12:21" s="292" customFormat="1" x14ac:dyDescent="0.2">
      <c r="L7458" s="279"/>
      <c r="M7458" s="279"/>
      <c r="N7458" s="279"/>
      <c r="O7458" s="279"/>
      <c r="P7458" s="838"/>
      <c r="Q7458" s="838"/>
      <c r="R7458" s="838"/>
      <c r="S7458" s="838"/>
      <c r="U7458" s="371"/>
    </row>
    <row r="7459" spans="12:21" s="292" customFormat="1" x14ac:dyDescent="0.2">
      <c r="L7459" s="279"/>
      <c r="M7459" s="279"/>
      <c r="N7459" s="279"/>
      <c r="O7459" s="279"/>
      <c r="P7459" s="838"/>
      <c r="Q7459" s="838"/>
      <c r="R7459" s="838"/>
      <c r="S7459" s="838"/>
      <c r="U7459" s="371"/>
    </row>
    <row r="7460" spans="12:21" s="292" customFormat="1" x14ac:dyDescent="0.2">
      <c r="L7460" s="279"/>
      <c r="M7460" s="279"/>
      <c r="N7460" s="279"/>
      <c r="O7460" s="279"/>
      <c r="P7460" s="838"/>
      <c r="Q7460" s="838"/>
      <c r="R7460" s="838"/>
      <c r="S7460" s="838"/>
      <c r="U7460" s="371"/>
    </row>
    <row r="7461" spans="12:21" s="292" customFormat="1" x14ac:dyDescent="0.2">
      <c r="L7461" s="279"/>
      <c r="M7461" s="279"/>
      <c r="N7461" s="279"/>
      <c r="O7461" s="279"/>
      <c r="P7461" s="838"/>
      <c r="Q7461" s="838"/>
      <c r="R7461" s="838"/>
      <c r="S7461" s="838"/>
      <c r="U7461" s="371"/>
    </row>
    <row r="7462" spans="12:21" s="292" customFormat="1" x14ac:dyDescent="0.2">
      <c r="L7462" s="279"/>
      <c r="M7462" s="279"/>
      <c r="N7462" s="279"/>
      <c r="O7462" s="279"/>
      <c r="P7462" s="838"/>
      <c r="Q7462" s="838"/>
      <c r="R7462" s="838"/>
      <c r="S7462" s="838"/>
      <c r="U7462" s="371"/>
    </row>
    <row r="7463" spans="12:21" s="292" customFormat="1" x14ac:dyDescent="0.2">
      <c r="L7463" s="279"/>
      <c r="M7463" s="279"/>
      <c r="N7463" s="279"/>
      <c r="O7463" s="279"/>
      <c r="P7463" s="838"/>
      <c r="Q7463" s="838"/>
      <c r="R7463" s="838"/>
      <c r="S7463" s="838"/>
      <c r="U7463" s="371"/>
    </row>
    <row r="7464" spans="12:21" s="292" customFormat="1" x14ac:dyDescent="0.2">
      <c r="L7464" s="279"/>
      <c r="M7464" s="279"/>
      <c r="N7464" s="279"/>
      <c r="O7464" s="279"/>
      <c r="P7464" s="838"/>
      <c r="Q7464" s="838"/>
      <c r="R7464" s="838"/>
      <c r="S7464" s="838"/>
      <c r="U7464" s="371"/>
    </row>
    <row r="7465" spans="12:21" s="292" customFormat="1" x14ac:dyDescent="0.2">
      <c r="L7465" s="279"/>
      <c r="M7465" s="279"/>
      <c r="N7465" s="279"/>
      <c r="O7465" s="279"/>
      <c r="P7465" s="838"/>
      <c r="Q7465" s="838"/>
      <c r="R7465" s="838"/>
      <c r="S7465" s="838"/>
      <c r="U7465" s="371"/>
    </row>
    <row r="7466" spans="12:21" s="292" customFormat="1" x14ac:dyDescent="0.2">
      <c r="L7466" s="279"/>
      <c r="M7466" s="279"/>
      <c r="N7466" s="279"/>
      <c r="O7466" s="279"/>
      <c r="P7466" s="838"/>
      <c r="Q7466" s="838"/>
      <c r="R7466" s="838"/>
      <c r="S7466" s="838"/>
      <c r="U7466" s="371"/>
    </row>
    <row r="7467" spans="12:21" s="292" customFormat="1" x14ac:dyDescent="0.2">
      <c r="L7467" s="279"/>
      <c r="M7467" s="279"/>
      <c r="N7467" s="279"/>
      <c r="O7467" s="279"/>
      <c r="P7467" s="838"/>
      <c r="Q7467" s="838"/>
      <c r="R7467" s="838"/>
      <c r="S7467" s="838"/>
      <c r="U7467" s="371"/>
    </row>
    <row r="7468" spans="12:21" s="292" customFormat="1" x14ac:dyDescent="0.2">
      <c r="L7468" s="279"/>
      <c r="M7468" s="279"/>
      <c r="N7468" s="279"/>
      <c r="O7468" s="279"/>
      <c r="P7468" s="838"/>
      <c r="Q7468" s="838"/>
      <c r="R7468" s="838"/>
      <c r="S7468" s="838"/>
      <c r="U7468" s="371"/>
    </row>
    <row r="7469" spans="12:21" s="292" customFormat="1" x14ac:dyDescent="0.2">
      <c r="L7469" s="279"/>
      <c r="M7469" s="279"/>
      <c r="N7469" s="279"/>
      <c r="O7469" s="279"/>
      <c r="P7469" s="838"/>
      <c r="Q7469" s="838"/>
      <c r="R7469" s="838"/>
      <c r="S7469" s="838"/>
      <c r="U7469" s="371"/>
    </row>
    <row r="7470" spans="12:21" s="292" customFormat="1" x14ac:dyDescent="0.2">
      <c r="L7470" s="279"/>
      <c r="M7470" s="279"/>
      <c r="N7470" s="279"/>
      <c r="O7470" s="279"/>
      <c r="P7470" s="838"/>
      <c r="Q7470" s="838"/>
      <c r="R7470" s="838"/>
      <c r="S7470" s="838"/>
      <c r="U7470" s="371"/>
    </row>
    <row r="7471" spans="12:21" s="292" customFormat="1" x14ac:dyDescent="0.2">
      <c r="L7471" s="279"/>
      <c r="M7471" s="279"/>
      <c r="N7471" s="279"/>
      <c r="O7471" s="279"/>
      <c r="P7471" s="838"/>
      <c r="Q7471" s="838"/>
      <c r="R7471" s="838"/>
      <c r="S7471" s="838"/>
      <c r="U7471" s="371"/>
    </row>
    <row r="7472" spans="12:21" s="292" customFormat="1" x14ac:dyDescent="0.2">
      <c r="L7472" s="279"/>
      <c r="M7472" s="279"/>
      <c r="N7472" s="279"/>
      <c r="O7472" s="279"/>
      <c r="P7472" s="838"/>
      <c r="Q7472" s="838"/>
      <c r="R7472" s="838"/>
      <c r="S7472" s="838"/>
      <c r="U7472" s="371"/>
    </row>
    <row r="7473" spans="12:21" s="292" customFormat="1" x14ac:dyDescent="0.2">
      <c r="L7473" s="279"/>
      <c r="M7473" s="279"/>
      <c r="N7473" s="279"/>
      <c r="O7473" s="279"/>
      <c r="P7473" s="838"/>
      <c r="Q7473" s="838"/>
      <c r="R7473" s="838"/>
      <c r="S7473" s="838"/>
      <c r="U7473" s="371"/>
    </row>
    <row r="7474" spans="12:21" s="292" customFormat="1" x14ac:dyDescent="0.2">
      <c r="L7474" s="279"/>
      <c r="M7474" s="279"/>
      <c r="N7474" s="279"/>
      <c r="O7474" s="279"/>
      <c r="P7474" s="838"/>
      <c r="Q7474" s="838"/>
      <c r="R7474" s="838"/>
      <c r="S7474" s="838"/>
      <c r="U7474" s="371"/>
    </row>
    <row r="7475" spans="12:21" s="292" customFormat="1" x14ac:dyDescent="0.2">
      <c r="L7475" s="279"/>
      <c r="M7475" s="279"/>
      <c r="N7475" s="279"/>
      <c r="O7475" s="279"/>
      <c r="P7475" s="838"/>
      <c r="Q7475" s="838"/>
      <c r="R7475" s="838"/>
      <c r="S7475" s="838"/>
      <c r="U7475" s="371"/>
    </row>
    <row r="7476" spans="12:21" s="292" customFormat="1" x14ac:dyDescent="0.2">
      <c r="L7476" s="279"/>
      <c r="M7476" s="279"/>
      <c r="N7476" s="279"/>
      <c r="O7476" s="279"/>
      <c r="P7476" s="838"/>
      <c r="Q7476" s="838"/>
      <c r="R7476" s="838"/>
      <c r="S7476" s="838"/>
      <c r="U7476" s="371"/>
    </row>
    <row r="7477" spans="12:21" s="292" customFormat="1" x14ac:dyDescent="0.2">
      <c r="L7477" s="279"/>
      <c r="M7477" s="279"/>
      <c r="N7477" s="279"/>
      <c r="O7477" s="279"/>
      <c r="P7477" s="838"/>
      <c r="Q7477" s="838"/>
      <c r="R7477" s="838"/>
      <c r="S7477" s="838"/>
      <c r="U7477" s="371"/>
    </row>
    <row r="7478" spans="12:21" s="292" customFormat="1" x14ac:dyDescent="0.2">
      <c r="L7478" s="279"/>
      <c r="M7478" s="279"/>
      <c r="N7478" s="279"/>
      <c r="O7478" s="279"/>
      <c r="P7478" s="838"/>
      <c r="Q7478" s="838"/>
      <c r="R7478" s="838"/>
      <c r="S7478" s="838"/>
      <c r="U7478" s="371"/>
    </row>
    <row r="7479" spans="12:21" s="292" customFormat="1" x14ac:dyDescent="0.2">
      <c r="L7479" s="279"/>
      <c r="M7479" s="279"/>
      <c r="N7479" s="279"/>
      <c r="O7479" s="279"/>
      <c r="P7479" s="838"/>
      <c r="Q7479" s="838"/>
      <c r="R7479" s="838"/>
      <c r="S7479" s="838"/>
      <c r="U7479" s="371"/>
    </row>
    <row r="7480" spans="12:21" s="292" customFormat="1" x14ac:dyDescent="0.2">
      <c r="L7480" s="279"/>
      <c r="M7480" s="279"/>
      <c r="N7480" s="279"/>
      <c r="O7480" s="279"/>
      <c r="P7480" s="838"/>
      <c r="Q7480" s="838"/>
      <c r="R7480" s="838"/>
      <c r="S7480" s="838"/>
      <c r="U7480" s="371"/>
    </row>
    <row r="7481" spans="12:21" s="292" customFormat="1" x14ac:dyDescent="0.2">
      <c r="L7481" s="279"/>
      <c r="M7481" s="279"/>
      <c r="N7481" s="279"/>
      <c r="O7481" s="279"/>
      <c r="P7481" s="838"/>
      <c r="Q7481" s="838"/>
      <c r="R7481" s="838"/>
      <c r="S7481" s="838"/>
      <c r="U7481" s="371"/>
    </row>
    <row r="7482" spans="12:21" s="292" customFormat="1" x14ac:dyDescent="0.2">
      <c r="L7482" s="279"/>
      <c r="M7482" s="279"/>
      <c r="N7482" s="279"/>
      <c r="O7482" s="279"/>
      <c r="P7482" s="838"/>
      <c r="Q7482" s="838"/>
      <c r="R7482" s="838"/>
      <c r="S7482" s="838"/>
      <c r="U7482" s="371"/>
    </row>
    <row r="7483" spans="12:21" s="292" customFormat="1" x14ac:dyDescent="0.2">
      <c r="L7483" s="279"/>
      <c r="M7483" s="279"/>
      <c r="N7483" s="279"/>
      <c r="O7483" s="279"/>
      <c r="P7483" s="838"/>
      <c r="Q7483" s="838"/>
      <c r="R7483" s="838"/>
      <c r="S7483" s="838"/>
      <c r="U7483" s="371"/>
    </row>
    <row r="7484" spans="12:21" s="292" customFormat="1" x14ac:dyDescent="0.2">
      <c r="L7484" s="279"/>
      <c r="M7484" s="279"/>
      <c r="N7484" s="279"/>
      <c r="O7484" s="279"/>
      <c r="P7484" s="838"/>
      <c r="Q7484" s="838"/>
      <c r="R7484" s="838"/>
      <c r="S7484" s="838"/>
      <c r="U7484" s="371"/>
    </row>
    <row r="7485" spans="12:21" s="292" customFormat="1" x14ac:dyDescent="0.2">
      <c r="L7485" s="279"/>
      <c r="M7485" s="279"/>
      <c r="N7485" s="279"/>
      <c r="O7485" s="279"/>
      <c r="P7485" s="838"/>
      <c r="Q7485" s="838"/>
      <c r="R7485" s="838"/>
      <c r="S7485" s="838"/>
      <c r="U7485" s="371"/>
    </row>
    <row r="7486" spans="12:21" s="292" customFormat="1" x14ac:dyDescent="0.2">
      <c r="L7486" s="279"/>
      <c r="M7486" s="279"/>
      <c r="N7486" s="279"/>
      <c r="O7486" s="279"/>
      <c r="P7486" s="838"/>
      <c r="Q7486" s="838"/>
      <c r="R7486" s="838"/>
      <c r="S7486" s="838"/>
      <c r="U7486" s="371"/>
    </row>
    <row r="7487" spans="12:21" s="292" customFormat="1" x14ac:dyDescent="0.2">
      <c r="L7487" s="279"/>
      <c r="M7487" s="279"/>
      <c r="N7487" s="279"/>
      <c r="O7487" s="279"/>
      <c r="P7487" s="838"/>
      <c r="Q7487" s="838"/>
      <c r="R7487" s="838"/>
      <c r="S7487" s="838"/>
      <c r="U7487" s="371"/>
    </row>
    <row r="7488" spans="12:21" s="292" customFormat="1" x14ac:dyDescent="0.2">
      <c r="L7488" s="279"/>
      <c r="M7488" s="279"/>
      <c r="N7488" s="279"/>
      <c r="O7488" s="279"/>
      <c r="P7488" s="838"/>
      <c r="Q7488" s="838"/>
      <c r="R7488" s="838"/>
      <c r="S7488" s="838"/>
      <c r="U7488" s="371"/>
    </row>
    <row r="7489" spans="12:21" s="292" customFormat="1" x14ac:dyDescent="0.2">
      <c r="L7489" s="279"/>
      <c r="M7489" s="279"/>
      <c r="N7489" s="279"/>
      <c r="O7489" s="279"/>
      <c r="P7489" s="838"/>
      <c r="Q7489" s="838"/>
      <c r="R7489" s="838"/>
      <c r="S7489" s="838"/>
      <c r="U7489" s="371"/>
    </row>
    <row r="7490" spans="12:21" s="292" customFormat="1" x14ac:dyDescent="0.2">
      <c r="L7490" s="279"/>
      <c r="M7490" s="279"/>
      <c r="N7490" s="279"/>
      <c r="O7490" s="279"/>
      <c r="P7490" s="838"/>
      <c r="Q7490" s="838"/>
      <c r="R7490" s="838"/>
      <c r="S7490" s="838"/>
      <c r="U7490" s="371"/>
    </row>
    <row r="7491" spans="12:21" s="292" customFormat="1" x14ac:dyDescent="0.2">
      <c r="L7491" s="279"/>
      <c r="M7491" s="279"/>
      <c r="N7491" s="279"/>
      <c r="O7491" s="279"/>
      <c r="P7491" s="838"/>
      <c r="Q7491" s="838"/>
      <c r="R7491" s="838"/>
      <c r="S7491" s="838"/>
      <c r="U7491" s="371"/>
    </row>
    <row r="7492" spans="12:21" s="292" customFormat="1" x14ac:dyDescent="0.2">
      <c r="L7492" s="279"/>
      <c r="M7492" s="279"/>
      <c r="N7492" s="279"/>
      <c r="O7492" s="279"/>
      <c r="P7492" s="838"/>
      <c r="Q7492" s="838"/>
      <c r="R7492" s="838"/>
      <c r="S7492" s="838"/>
      <c r="U7492" s="371"/>
    </row>
    <row r="7493" spans="12:21" s="292" customFormat="1" x14ac:dyDescent="0.2">
      <c r="L7493" s="279"/>
      <c r="M7493" s="279"/>
      <c r="N7493" s="279"/>
      <c r="O7493" s="279"/>
      <c r="P7493" s="838"/>
      <c r="Q7493" s="838"/>
      <c r="R7493" s="838"/>
      <c r="S7493" s="838"/>
      <c r="U7493" s="371"/>
    </row>
    <row r="7494" spans="12:21" s="292" customFormat="1" x14ac:dyDescent="0.2">
      <c r="L7494" s="279"/>
      <c r="M7494" s="279"/>
      <c r="N7494" s="279"/>
      <c r="O7494" s="279"/>
      <c r="P7494" s="838"/>
      <c r="Q7494" s="838"/>
      <c r="R7494" s="838"/>
      <c r="S7494" s="838"/>
      <c r="U7494" s="371"/>
    </row>
    <row r="7495" spans="12:21" s="292" customFormat="1" x14ac:dyDescent="0.2">
      <c r="L7495" s="279"/>
      <c r="M7495" s="279"/>
      <c r="N7495" s="279"/>
      <c r="O7495" s="279"/>
      <c r="P7495" s="838"/>
      <c r="Q7495" s="838"/>
      <c r="R7495" s="838"/>
      <c r="S7495" s="838"/>
      <c r="U7495" s="371"/>
    </row>
    <row r="7496" spans="12:21" s="292" customFormat="1" x14ac:dyDescent="0.2">
      <c r="L7496" s="279"/>
      <c r="M7496" s="279"/>
      <c r="N7496" s="279"/>
      <c r="O7496" s="279"/>
      <c r="P7496" s="838"/>
      <c r="Q7496" s="838"/>
      <c r="R7496" s="838"/>
      <c r="S7496" s="838"/>
      <c r="U7496" s="371"/>
    </row>
    <row r="7497" spans="12:21" s="292" customFormat="1" x14ac:dyDescent="0.2">
      <c r="L7497" s="279"/>
      <c r="M7497" s="279"/>
      <c r="N7497" s="279"/>
      <c r="O7497" s="279"/>
      <c r="P7497" s="838"/>
      <c r="Q7497" s="838"/>
      <c r="R7497" s="838"/>
      <c r="S7497" s="838"/>
      <c r="U7497" s="371"/>
    </row>
    <row r="7498" spans="12:21" s="292" customFormat="1" x14ac:dyDescent="0.2">
      <c r="L7498" s="279"/>
      <c r="M7498" s="279"/>
      <c r="N7498" s="279"/>
      <c r="O7498" s="279"/>
      <c r="P7498" s="838"/>
      <c r="Q7498" s="838"/>
      <c r="R7498" s="838"/>
      <c r="S7498" s="838"/>
      <c r="U7498" s="371"/>
    </row>
    <row r="7499" spans="12:21" s="292" customFormat="1" x14ac:dyDescent="0.2">
      <c r="L7499" s="279"/>
      <c r="M7499" s="279"/>
      <c r="N7499" s="279"/>
      <c r="O7499" s="279"/>
      <c r="P7499" s="838"/>
      <c r="Q7499" s="838"/>
      <c r="R7499" s="838"/>
      <c r="S7499" s="838"/>
      <c r="U7499" s="371"/>
    </row>
    <row r="7500" spans="12:21" s="292" customFormat="1" x14ac:dyDescent="0.2">
      <c r="L7500" s="279"/>
      <c r="M7500" s="279"/>
      <c r="N7500" s="279"/>
      <c r="O7500" s="279"/>
      <c r="P7500" s="838"/>
      <c r="Q7500" s="838"/>
      <c r="R7500" s="838"/>
      <c r="S7500" s="838"/>
      <c r="U7500" s="371"/>
    </row>
    <row r="7501" spans="12:21" s="292" customFormat="1" x14ac:dyDescent="0.2">
      <c r="L7501" s="279"/>
      <c r="M7501" s="279"/>
      <c r="N7501" s="279"/>
      <c r="O7501" s="279"/>
      <c r="P7501" s="838"/>
      <c r="Q7501" s="838"/>
      <c r="R7501" s="838"/>
      <c r="S7501" s="838"/>
      <c r="U7501" s="371"/>
    </row>
    <row r="7502" spans="12:21" s="292" customFormat="1" x14ac:dyDescent="0.2">
      <c r="L7502" s="279"/>
      <c r="M7502" s="279"/>
      <c r="N7502" s="279"/>
      <c r="O7502" s="279"/>
      <c r="P7502" s="838"/>
      <c r="Q7502" s="838"/>
      <c r="R7502" s="838"/>
      <c r="S7502" s="838"/>
      <c r="U7502" s="371"/>
    </row>
    <row r="7503" spans="12:21" s="292" customFormat="1" x14ac:dyDescent="0.2">
      <c r="L7503" s="279"/>
      <c r="M7503" s="279"/>
      <c r="N7503" s="279"/>
      <c r="O7503" s="279"/>
      <c r="P7503" s="838"/>
      <c r="Q7503" s="838"/>
      <c r="R7503" s="838"/>
      <c r="S7503" s="838"/>
      <c r="U7503" s="371"/>
    </row>
    <row r="7504" spans="12:21" s="292" customFormat="1" x14ac:dyDescent="0.2">
      <c r="L7504" s="279"/>
      <c r="M7504" s="279"/>
      <c r="N7504" s="279"/>
      <c r="O7504" s="279"/>
      <c r="P7504" s="838"/>
      <c r="Q7504" s="838"/>
      <c r="R7504" s="838"/>
      <c r="S7504" s="838"/>
      <c r="U7504" s="371"/>
    </row>
    <row r="7505" spans="12:21" s="292" customFormat="1" x14ac:dyDescent="0.2">
      <c r="L7505" s="279"/>
      <c r="M7505" s="279"/>
      <c r="N7505" s="279"/>
      <c r="O7505" s="279"/>
      <c r="P7505" s="838"/>
      <c r="Q7505" s="838"/>
      <c r="R7505" s="838"/>
      <c r="S7505" s="838"/>
      <c r="U7505" s="371"/>
    </row>
    <row r="7506" spans="12:21" s="292" customFormat="1" x14ac:dyDescent="0.2">
      <c r="L7506" s="279"/>
      <c r="M7506" s="279"/>
      <c r="N7506" s="279"/>
      <c r="O7506" s="279"/>
      <c r="P7506" s="838"/>
      <c r="Q7506" s="838"/>
      <c r="R7506" s="838"/>
      <c r="S7506" s="838"/>
      <c r="U7506" s="371"/>
    </row>
    <row r="7507" spans="12:21" s="292" customFormat="1" x14ac:dyDescent="0.2">
      <c r="L7507" s="279"/>
      <c r="M7507" s="279"/>
      <c r="N7507" s="279"/>
      <c r="O7507" s="279"/>
      <c r="P7507" s="838"/>
      <c r="Q7507" s="838"/>
      <c r="R7507" s="838"/>
      <c r="S7507" s="838"/>
      <c r="U7507" s="371"/>
    </row>
    <row r="7508" spans="12:21" s="292" customFormat="1" x14ac:dyDescent="0.2">
      <c r="L7508" s="279"/>
      <c r="M7508" s="279"/>
      <c r="N7508" s="279"/>
      <c r="O7508" s="279"/>
      <c r="P7508" s="838"/>
      <c r="Q7508" s="838"/>
      <c r="R7508" s="838"/>
      <c r="S7508" s="838"/>
      <c r="U7508" s="371"/>
    </row>
    <row r="7509" spans="12:21" s="292" customFormat="1" x14ac:dyDescent="0.2">
      <c r="L7509" s="279"/>
      <c r="M7509" s="279"/>
      <c r="N7509" s="279"/>
      <c r="O7509" s="279"/>
      <c r="P7509" s="838"/>
      <c r="Q7509" s="838"/>
      <c r="R7509" s="838"/>
      <c r="S7509" s="838"/>
      <c r="U7509" s="371"/>
    </row>
    <row r="7510" spans="12:21" s="292" customFormat="1" x14ac:dyDescent="0.2">
      <c r="L7510" s="279"/>
      <c r="M7510" s="279"/>
      <c r="N7510" s="279"/>
      <c r="O7510" s="279"/>
      <c r="P7510" s="838"/>
      <c r="Q7510" s="838"/>
      <c r="R7510" s="838"/>
      <c r="S7510" s="838"/>
      <c r="U7510" s="371"/>
    </row>
    <row r="7511" spans="12:21" s="292" customFormat="1" x14ac:dyDescent="0.2">
      <c r="L7511" s="279"/>
      <c r="M7511" s="279"/>
      <c r="N7511" s="279"/>
      <c r="O7511" s="279"/>
      <c r="P7511" s="838"/>
      <c r="Q7511" s="838"/>
      <c r="R7511" s="838"/>
      <c r="S7511" s="838"/>
      <c r="U7511" s="371"/>
    </row>
    <row r="7512" spans="12:21" s="292" customFormat="1" x14ac:dyDescent="0.2">
      <c r="L7512" s="279"/>
      <c r="M7512" s="279"/>
      <c r="N7512" s="279"/>
      <c r="O7512" s="279"/>
      <c r="P7512" s="838"/>
      <c r="Q7512" s="838"/>
      <c r="R7512" s="838"/>
      <c r="S7512" s="838"/>
      <c r="U7512" s="371"/>
    </row>
    <row r="7513" spans="12:21" s="292" customFormat="1" x14ac:dyDescent="0.2">
      <c r="L7513" s="279"/>
      <c r="M7513" s="279"/>
      <c r="N7513" s="279"/>
      <c r="O7513" s="279"/>
      <c r="P7513" s="838"/>
      <c r="Q7513" s="838"/>
      <c r="R7513" s="838"/>
      <c r="S7513" s="838"/>
      <c r="U7513" s="371"/>
    </row>
    <row r="7514" spans="12:21" s="292" customFormat="1" x14ac:dyDescent="0.2">
      <c r="L7514" s="279"/>
      <c r="M7514" s="279"/>
      <c r="N7514" s="279"/>
      <c r="O7514" s="279"/>
      <c r="P7514" s="838"/>
      <c r="Q7514" s="838"/>
      <c r="R7514" s="838"/>
      <c r="S7514" s="838"/>
      <c r="U7514" s="371"/>
    </row>
    <row r="7515" spans="12:21" s="292" customFormat="1" x14ac:dyDescent="0.2">
      <c r="L7515" s="279"/>
      <c r="M7515" s="279"/>
      <c r="N7515" s="279"/>
      <c r="O7515" s="279"/>
      <c r="P7515" s="838"/>
      <c r="Q7515" s="838"/>
      <c r="R7515" s="838"/>
      <c r="S7515" s="838"/>
      <c r="U7515" s="371"/>
    </row>
    <row r="7516" spans="12:21" s="292" customFormat="1" x14ac:dyDescent="0.2">
      <c r="L7516" s="279"/>
      <c r="M7516" s="279"/>
      <c r="N7516" s="279"/>
      <c r="O7516" s="279"/>
      <c r="P7516" s="838"/>
      <c r="Q7516" s="838"/>
      <c r="R7516" s="838"/>
      <c r="S7516" s="838"/>
      <c r="U7516" s="371"/>
    </row>
    <row r="7517" spans="12:21" s="292" customFormat="1" x14ac:dyDescent="0.2">
      <c r="L7517" s="279"/>
      <c r="M7517" s="279"/>
      <c r="N7517" s="279"/>
      <c r="O7517" s="279"/>
      <c r="P7517" s="838"/>
      <c r="Q7517" s="838"/>
      <c r="R7517" s="838"/>
      <c r="S7517" s="838"/>
      <c r="U7517" s="371"/>
    </row>
    <row r="7518" spans="12:21" s="292" customFormat="1" x14ac:dyDescent="0.2">
      <c r="L7518" s="279"/>
      <c r="M7518" s="279"/>
      <c r="N7518" s="279"/>
      <c r="O7518" s="279"/>
      <c r="P7518" s="838"/>
      <c r="Q7518" s="838"/>
      <c r="R7518" s="838"/>
      <c r="S7518" s="838"/>
      <c r="U7518" s="371"/>
    </row>
    <row r="7519" spans="12:21" s="292" customFormat="1" x14ac:dyDescent="0.2">
      <c r="L7519" s="279"/>
      <c r="M7519" s="279"/>
      <c r="N7519" s="279"/>
      <c r="O7519" s="279"/>
      <c r="P7519" s="838"/>
      <c r="Q7519" s="838"/>
      <c r="R7519" s="838"/>
      <c r="S7519" s="838"/>
      <c r="U7519" s="371"/>
    </row>
    <row r="7520" spans="12:21" s="292" customFormat="1" x14ac:dyDescent="0.2">
      <c r="L7520" s="279"/>
      <c r="M7520" s="279"/>
      <c r="N7520" s="279"/>
      <c r="O7520" s="279"/>
      <c r="P7520" s="838"/>
      <c r="Q7520" s="838"/>
      <c r="R7520" s="838"/>
      <c r="S7520" s="838"/>
      <c r="U7520" s="371"/>
    </row>
    <row r="7521" spans="12:21" s="292" customFormat="1" x14ac:dyDescent="0.2">
      <c r="L7521" s="279"/>
      <c r="M7521" s="279"/>
      <c r="N7521" s="279"/>
      <c r="O7521" s="279"/>
      <c r="P7521" s="838"/>
      <c r="Q7521" s="838"/>
      <c r="R7521" s="838"/>
      <c r="S7521" s="838"/>
      <c r="U7521" s="371"/>
    </row>
    <row r="7522" spans="12:21" s="292" customFormat="1" x14ac:dyDescent="0.2">
      <c r="L7522" s="279"/>
      <c r="M7522" s="279"/>
      <c r="N7522" s="279"/>
      <c r="O7522" s="279"/>
      <c r="P7522" s="838"/>
      <c r="Q7522" s="838"/>
      <c r="R7522" s="838"/>
      <c r="S7522" s="838"/>
      <c r="U7522" s="371"/>
    </row>
    <row r="7523" spans="12:21" s="292" customFormat="1" x14ac:dyDescent="0.2">
      <c r="L7523" s="279"/>
      <c r="M7523" s="279"/>
      <c r="N7523" s="279"/>
      <c r="O7523" s="279"/>
      <c r="P7523" s="838"/>
      <c r="Q7523" s="838"/>
      <c r="R7523" s="838"/>
      <c r="S7523" s="838"/>
      <c r="U7523" s="371"/>
    </row>
    <row r="7524" spans="12:21" s="292" customFormat="1" x14ac:dyDescent="0.2">
      <c r="L7524" s="279"/>
      <c r="M7524" s="279"/>
      <c r="N7524" s="279"/>
      <c r="O7524" s="279"/>
      <c r="P7524" s="838"/>
      <c r="Q7524" s="838"/>
      <c r="R7524" s="838"/>
      <c r="S7524" s="838"/>
      <c r="U7524" s="371"/>
    </row>
    <row r="7525" spans="12:21" s="292" customFormat="1" x14ac:dyDescent="0.2">
      <c r="L7525" s="279"/>
      <c r="M7525" s="279"/>
      <c r="N7525" s="279"/>
      <c r="O7525" s="279"/>
      <c r="P7525" s="838"/>
      <c r="Q7525" s="838"/>
      <c r="R7525" s="838"/>
      <c r="S7525" s="838"/>
      <c r="U7525" s="371"/>
    </row>
    <row r="7526" spans="12:21" s="292" customFormat="1" x14ac:dyDescent="0.2">
      <c r="L7526" s="279"/>
      <c r="M7526" s="279"/>
      <c r="N7526" s="279"/>
      <c r="O7526" s="279"/>
      <c r="P7526" s="838"/>
      <c r="Q7526" s="838"/>
      <c r="R7526" s="838"/>
      <c r="S7526" s="838"/>
      <c r="U7526" s="371"/>
    </row>
    <row r="7527" spans="12:21" s="292" customFormat="1" x14ac:dyDescent="0.2">
      <c r="L7527" s="279"/>
      <c r="M7527" s="279"/>
      <c r="N7527" s="279"/>
      <c r="O7527" s="279"/>
      <c r="P7527" s="838"/>
      <c r="Q7527" s="838"/>
      <c r="R7527" s="838"/>
      <c r="S7527" s="838"/>
      <c r="U7527" s="371"/>
    </row>
    <row r="7528" spans="12:21" s="292" customFormat="1" x14ac:dyDescent="0.2">
      <c r="L7528" s="279"/>
      <c r="M7528" s="279"/>
      <c r="N7528" s="279"/>
      <c r="O7528" s="279"/>
      <c r="P7528" s="838"/>
      <c r="Q7528" s="838"/>
      <c r="R7528" s="838"/>
      <c r="S7528" s="838"/>
      <c r="U7528" s="371"/>
    </row>
    <row r="7529" spans="12:21" s="292" customFormat="1" x14ac:dyDescent="0.2">
      <c r="L7529" s="279"/>
      <c r="M7529" s="279"/>
      <c r="N7529" s="279"/>
      <c r="O7529" s="279"/>
      <c r="P7529" s="838"/>
      <c r="Q7529" s="838"/>
      <c r="R7529" s="838"/>
      <c r="S7529" s="838"/>
      <c r="U7529" s="371"/>
    </row>
    <row r="7530" spans="12:21" s="292" customFormat="1" x14ac:dyDescent="0.2">
      <c r="L7530" s="279"/>
      <c r="M7530" s="279"/>
      <c r="N7530" s="279"/>
      <c r="O7530" s="279"/>
      <c r="P7530" s="838"/>
      <c r="Q7530" s="838"/>
      <c r="R7530" s="838"/>
      <c r="S7530" s="838"/>
      <c r="U7530" s="371"/>
    </row>
    <row r="7531" spans="12:21" s="292" customFormat="1" x14ac:dyDescent="0.2">
      <c r="L7531" s="279"/>
      <c r="M7531" s="279"/>
      <c r="N7531" s="279"/>
      <c r="O7531" s="279"/>
      <c r="P7531" s="838"/>
      <c r="Q7531" s="838"/>
      <c r="R7531" s="838"/>
      <c r="S7531" s="838"/>
      <c r="U7531" s="371"/>
    </row>
    <row r="7532" spans="12:21" s="292" customFormat="1" x14ac:dyDescent="0.2">
      <c r="L7532" s="279"/>
      <c r="M7532" s="279"/>
      <c r="N7532" s="279"/>
      <c r="O7532" s="279"/>
      <c r="P7532" s="838"/>
      <c r="Q7532" s="838"/>
      <c r="R7532" s="838"/>
      <c r="S7532" s="838"/>
      <c r="U7532" s="371"/>
    </row>
    <row r="7533" spans="12:21" s="292" customFormat="1" x14ac:dyDescent="0.2">
      <c r="L7533" s="279"/>
      <c r="M7533" s="279"/>
      <c r="N7533" s="279"/>
      <c r="O7533" s="279"/>
      <c r="P7533" s="838"/>
      <c r="Q7533" s="838"/>
      <c r="R7533" s="838"/>
      <c r="S7533" s="838"/>
      <c r="U7533" s="371"/>
    </row>
    <row r="7534" spans="12:21" s="292" customFormat="1" x14ac:dyDescent="0.2">
      <c r="L7534" s="279"/>
      <c r="M7534" s="279"/>
      <c r="N7534" s="279"/>
      <c r="O7534" s="279"/>
      <c r="P7534" s="838"/>
      <c r="Q7534" s="838"/>
      <c r="R7534" s="838"/>
      <c r="S7534" s="838"/>
      <c r="U7534" s="371"/>
    </row>
    <row r="7535" spans="12:21" s="292" customFormat="1" x14ac:dyDescent="0.2">
      <c r="L7535" s="279"/>
      <c r="M7535" s="279"/>
      <c r="N7535" s="279"/>
      <c r="O7535" s="279"/>
      <c r="P7535" s="838"/>
      <c r="Q7535" s="838"/>
      <c r="R7535" s="838"/>
      <c r="S7535" s="838"/>
      <c r="U7535" s="371"/>
    </row>
    <row r="7536" spans="12:21" s="292" customFormat="1" x14ac:dyDescent="0.2">
      <c r="L7536" s="279"/>
      <c r="M7536" s="279"/>
      <c r="N7536" s="279"/>
      <c r="O7536" s="279"/>
      <c r="P7536" s="838"/>
      <c r="Q7536" s="838"/>
      <c r="R7536" s="838"/>
      <c r="S7536" s="838"/>
      <c r="U7536" s="371"/>
    </row>
    <row r="7537" spans="12:21" s="292" customFormat="1" x14ac:dyDescent="0.2">
      <c r="L7537" s="279"/>
      <c r="M7537" s="279"/>
      <c r="N7537" s="279"/>
      <c r="O7537" s="279"/>
      <c r="P7537" s="838"/>
      <c r="Q7537" s="838"/>
      <c r="R7537" s="838"/>
      <c r="S7537" s="838"/>
      <c r="U7537" s="371"/>
    </row>
    <row r="7538" spans="12:21" s="292" customFormat="1" x14ac:dyDescent="0.2">
      <c r="L7538" s="279"/>
      <c r="M7538" s="279"/>
      <c r="N7538" s="279"/>
      <c r="O7538" s="279"/>
      <c r="P7538" s="838"/>
      <c r="Q7538" s="838"/>
      <c r="R7538" s="838"/>
      <c r="S7538" s="838"/>
      <c r="U7538" s="371"/>
    </row>
    <row r="7539" spans="12:21" s="292" customFormat="1" x14ac:dyDescent="0.2">
      <c r="L7539" s="279"/>
      <c r="M7539" s="279"/>
      <c r="N7539" s="279"/>
      <c r="O7539" s="279"/>
      <c r="P7539" s="838"/>
      <c r="Q7539" s="838"/>
      <c r="R7539" s="838"/>
      <c r="S7539" s="838"/>
      <c r="U7539" s="371"/>
    </row>
    <row r="7540" spans="12:21" s="292" customFormat="1" x14ac:dyDescent="0.2">
      <c r="L7540" s="279"/>
      <c r="M7540" s="279"/>
      <c r="N7540" s="279"/>
      <c r="O7540" s="279"/>
      <c r="P7540" s="838"/>
      <c r="Q7540" s="838"/>
      <c r="R7540" s="838"/>
      <c r="S7540" s="838"/>
      <c r="U7540" s="371"/>
    </row>
    <row r="7541" spans="12:21" s="292" customFormat="1" x14ac:dyDescent="0.2">
      <c r="L7541" s="279"/>
      <c r="M7541" s="279"/>
      <c r="N7541" s="279"/>
      <c r="O7541" s="279"/>
      <c r="P7541" s="838"/>
      <c r="Q7541" s="838"/>
      <c r="R7541" s="838"/>
      <c r="S7541" s="838"/>
      <c r="U7541" s="371"/>
    </row>
    <row r="7542" spans="12:21" s="292" customFormat="1" x14ac:dyDescent="0.2">
      <c r="L7542" s="279"/>
      <c r="M7542" s="279"/>
      <c r="N7542" s="279"/>
      <c r="O7542" s="279"/>
      <c r="P7542" s="838"/>
      <c r="Q7542" s="838"/>
      <c r="R7542" s="838"/>
      <c r="S7542" s="838"/>
      <c r="U7542" s="371"/>
    </row>
    <row r="7543" spans="12:21" s="292" customFormat="1" x14ac:dyDescent="0.2">
      <c r="L7543" s="279"/>
      <c r="M7543" s="279"/>
      <c r="N7543" s="279"/>
      <c r="O7543" s="279"/>
      <c r="P7543" s="838"/>
      <c r="Q7543" s="838"/>
      <c r="R7543" s="838"/>
      <c r="S7543" s="838"/>
      <c r="U7543" s="371"/>
    </row>
    <row r="7544" spans="12:21" s="292" customFormat="1" x14ac:dyDescent="0.2">
      <c r="L7544" s="279"/>
      <c r="M7544" s="279"/>
      <c r="N7544" s="279"/>
      <c r="O7544" s="279"/>
      <c r="P7544" s="838"/>
      <c r="Q7544" s="838"/>
      <c r="R7544" s="838"/>
      <c r="S7544" s="838"/>
      <c r="U7544" s="371"/>
    </row>
    <row r="7545" spans="12:21" s="292" customFormat="1" x14ac:dyDescent="0.2">
      <c r="L7545" s="279"/>
      <c r="M7545" s="279"/>
      <c r="N7545" s="279"/>
      <c r="O7545" s="279"/>
      <c r="P7545" s="838"/>
      <c r="Q7545" s="838"/>
      <c r="R7545" s="838"/>
      <c r="S7545" s="838"/>
      <c r="U7545" s="371"/>
    </row>
    <row r="7546" spans="12:21" s="292" customFormat="1" x14ac:dyDescent="0.2">
      <c r="L7546" s="279"/>
      <c r="M7546" s="279"/>
      <c r="N7546" s="279"/>
      <c r="O7546" s="279"/>
      <c r="P7546" s="838"/>
      <c r="Q7546" s="838"/>
      <c r="R7546" s="838"/>
      <c r="S7546" s="838"/>
      <c r="U7546" s="371"/>
    </row>
    <row r="7547" spans="12:21" s="292" customFormat="1" x14ac:dyDescent="0.2">
      <c r="L7547" s="279"/>
      <c r="M7547" s="279"/>
      <c r="N7547" s="279"/>
      <c r="O7547" s="279"/>
      <c r="P7547" s="838"/>
      <c r="Q7547" s="838"/>
      <c r="R7547" s="838"/>
      <c r="S7547" s="838"/>
      <c r="U7547" s="371"/>
    </row>
    <row r="7548" spans="12:21" s="292" customFormat="1" x14ac:dyDescent="0.2">
      <c r="L7548" s="279"/>
      <c r="M7548" s="279"/>
      <c r="N7548" s="279"/>
      <c r="O7548" s="279"/>
      <c r="P7548" s="838"/>
      <c r="Q7548" s="838"/>
      <c r="R7548" s="838"/>
      <c r="S7548" s="838"/>
      <c r="U7548" s="371"/>
    </row>
    <row r="7549" spans="12:21" s="292" customFormat="1" x14ac:dyDescent="0.2">
      <c r="L7549" s="279"/>
      <c r="M7549" s="279"/>
      <c r="N7549" s="279"/>
      <c r="O7549" s="279"/>
      <c r="P7549" s="838"/>
      <c r="Q7549" s="838"/>
      <c r="R7549" s="838"/>
      <c r="S7549" s="838"/>
      <c r="U7549" s="371"/>
    </row>
    <row r="7550" spans="12:21" s="292" customFormat="1" x14ac:dyDescent="0.2">
      <c r="L7550" s="279"/>
      <c r="M7550" s="279"/>
      <c r="N7550" s="279"/>
      <c r="O7550" s="279"/>
      <c r="P7550" s="838"/>
      <c r="Q7550" s="838"/>
      <c r="R7550" s="838"/>
      <c r="S7550" s="838"/>
      <c r="U7550" s="371"/>
    </row>
    <row r="7551" spans="12:21" s="292" customFormat="1" x14ac:dyDescent="0.2">
      <c r="L7551" s="279"/>
      <c r="M7551" s="279"/>
      <c r="N7551" s="279"/>
      <c r="O7551" s="279"/>
      <c r="P7551" s="838"/>
      <c r="Q7551" s="838"/>
      <c r="R7551" s="838"/>
      <c r="S7551" s="838"/>
      <c r="U7551" s="371"/>
    </row>
    <row r="7552" spans="12:21" s="292" customFormat="1" x14ac:dyDescent="0.2">
      <c r="L7552" s="279"/>
      <c r="M7552" s="279"/>
      <c r="N7552" s="279"/>
      <c r="O7552" s="279"/>
      <c r="P7552" s="838"/>
      <c r="Q7552" s="838"/>
      <c r="R7552" s="838"/>
      <c r="S7552" s="838"/>
      <c r="U7552" s="371"/>
    </row>
    <row r="7553" spans="12:21" s="292" customFormat="1" x14ac:dyDescent="0.2">
      <c r="L7553" s="279"/>
      <c r="M7553" s="279"/>
      <c r="N7553" s="279"/>
      <c r="O7553" s="279"/>
      <c r="P7553" s="838"/>
      <c r="Q7553" s="838"/>
      <c r="R7553" s="838"/>
      <c r="S7553" s="838"/>
      <c r="U7553" s="371"/>
    </row>
    <row r="7554" spans="12:21" s="292" customFormat="1" x14ac:dyDescent="0.2">
      <c r="L7554" s="279"/>
      <c r="M7554" s="279"/>
      <c r="N7554" s="279"/>
      <c r="O7554" s="279"/>
      <c r="P7554" s="838"/>
      <c r="Q7554" s="838"/>
      <c r="R7554" s="838"/>
      <c r="S7554" s="838"/>
      <c r="U7554" s="371"/>
    </row>
    <row r="7555" spans="12:21" s="292" customFormat="1" x14ac:dyDescent="0.2">
      <c r="L7555" s="279"/>
      <c r="M7555" s="279"/>
      <c r="N7555" s="279"/>
      <c r="O7555" s="279"/>
      <c r="P7555" s="838"/>
      <c r="Q7555" s="838"/>
      <c r="R7555" s="838"/>
      <c r="S7555" s="838"/>
      <c r="U7555" s="371"/>
    </row>
    <row r="7556" spans="12:21" s="292" customFormat="1" x14ac:dyDescent="0.2">
      <c r="L7556" s="279"/>
      <c r="M7556" s="279"/>
      <c r="N7556" s="279"/>
      <c r="O7556" s="279"/>
      <c r="P7556" s="838"/>
      <c r="Q7556" s="838"/>
      <c r="R7556" s="838"/>
      <c r="S7556" s="838"/>
      <c r="U7556" s="371"/>
    </row>
    <row r="7557" spans="12:21" s="292" customFormat="1" x14ac:dyDescent="0.2">
      <c r="L7557" s="279"/>
      <c r="M7557" s="279"/>
      <c r="N7557" s="279"/>
      <c r="O7557" s="279"/>
      <c r="P7557" s="838"/>
      <c r="Q7557" s="838"/>
      <c r="R7557" s="838"/>
      <c r="S7557" s="838"/>
      <c r="U7557" s="371"/>
    </row>
    <row r="7558" spans="12:21" s="292" customFormat="1" x14ac:dyDescent="0.2">
      <c r="L7558" s="279"/>
      <c r="M7558" s="279"/>
      <c r="N7558" s="279"/>
      <c r="O7558" s="279"/>
      <c r="P7558" s="838"/>
      <c r="Q7558" s="838"/>
      <c r="R7558" s="838"/>
      <c r="S7558" s="838"/>
      <c r="U7558" s="371"/>
    </row>
    <row r="7559" spans="12:21" s="292" customFormat="1" x14ac:dyDescent="0.2">
      <c r="L7559" s="279"/>
      <c r="M7559" s="279"/>
      <c r="N7559" s="279"/>
      <c r="O7559" s="279"/>
      <c r="P7559" s="838"/>
      <c r="Q7559" s="838"/>
      <c r="R7559" s="838"/>
      <c r="S7559" s="838"/>
      <c r="U7559" s="371"/>
    </row>
    <row r="7560" spans="12:21" s="292" customFormat="1" x14ac:dyDescent="0.2">
      <c r="L7560" s="279"/>
      <c r="M7560" s="279"/>
      <c r="N7560" s="279"/>
      <c r="O7560" s="279"/>
      <c r="P7560" s="838"/>
      <c r="Q7560" s="838"/>
      <c r="R7560" s="838"/>
      <c r="S7560" s="838"/>
      <c r="U7560" s="371"/>
    </row>
    <row r="7561" spans="12:21" s="292" customFormat="1" x14ac:dyDescent="0.2">
      <c r="L7561" s="279"/>
      <c r="M7561" s="279"/>
      <c r="N7561" s="279"/>
      <c r="O7561" s="279"/>
      <c r="P7561" s="838"/>
      <c r="Q7561" s="838"/>
      <c r="R7561" s="838"/>
      <c r="S7561" s="838"/>
      <c r="U7561" s="371"/>
    </row>
    <row r="7562" spans="12:21" s="292" customFormat="1" x14ac:dyDescent="0.2">
      <c r="L7562" s="279"/>
      <c r="M7562" s="279"/>
      <c r="N7562" s="279"/>
      <c r="O7562" s="279"/>
      <c r="P7562" s="838"/>
      <c r="Q7562" s="838"/>
      <c r="R7562" s="838"/>
      <c r="S7562" s="838"/>
      <c r="U7562" s="371"/>
    </row>
    <row r="7563" spans="12:21" s="292" customFormat="1" x14ac:dyDescent="0.2">
      <c r="L7563" s="279"/>
      <c r="M7563" s="279"/>
      <c r="N7563" s="279"/>
      <c r="O7563" s="279"/>
      <c r="P7563" s="838"/>
      <c r="Q7563" s="838"/>
      <c r="R7563" s="838"/>
      <c r="S7563" s="838"/>
      <c r="U7563" s="371"/>
    </row>
    <row r="7564" spans="12:21" s="292" customFormat="1" x14ac:dyDescent="0.2">
      <c r="L7564" s="279"/>
      <c r="M7564" s="279"/>
      <c r="N7564" s="279"/>
      <c r="O7564" s="279"/>
      <c r="P7564" s="838"/>
      <c r="Q7564" s="838"/>
      <c r="R7564" s="838"/>
      <c r="S7564" s="838"/>
      <c r="U7564" s="371"/>
    </row>
    <row r="7565" spans="12:21" s="292" customFormat="1" x14ac:dyDescent="0.2">
      <c r="L7565" s="279"/>
      <c r="M7565" s="279"/>
      <c r="N7565" s="279"/>
      <c r="O7565" s="279"/>
      <c r="P7565" s="838"/>
      <c r="Q7565" s="838"/>
      <c r="R7565" s="838"/>
      <c r="S7565" s="838"/>
      <c r="U7565" s="371"/>
    </row>
    <row r="7566" spans="12:21" s="292" customFormat="1" x14ac:dyDescent="0.2">
      <c r="L7566" s="279"/>
      <c r="M7566" s="279"/>
      <c r="N7566" s="279"/>
      <c r="O7566" s="279"/>
      <c r="P7566" s="838"/>
      <c r="Q7566" s="838"/>
      <c r="R7566" s="838"/>
      <c r="S7566" s="838"/>
      <c r="U7566" s="371"/>
    </row>
    <row r="7567" spans="12:21" s="292" customFormat="1" x14ac:dyDescent="0.2">
      <c r="L7567" s="279"/>
      <c r="M7567" s="279"/>
      <c r="N7567" s="279"/>
      <c r="O7567" s="279"/>
      <c r="P7567" s="838"/>
      <c r="Q7567" s="838"/>
      <c r="R7567" s="838"/>
      <c r="S7567" s="838"/>
      <c r="U7567" s="371"/>
    </row>
    <row r="7568" spans="12:21" s="292" customFormat="1" x14ac:dyDescent="0.2">
      <c r="L7568" s="279"/>
      <c r="M7568" s="279"/>
      <c r="N7568" s="279"/>
      <c r="O7568" s="279"/>
      <c r="P7568" s="838"/>
      <c r="Q7568" s="838"/>
      <c r="R7568" s="838"/>
      <c r="S7568" s="838"/>
      <c r="U7568" s="371"/>
    </row>
    <row r="7569" spans="12:21" s="292" customFormat="1" x14ac:dyDescent="0.2">
      <c r="L7569" s="279"/>
      <c r="M7569" s="279"/>
      <c r="N7569" s="279"/>
      <c r="O7569" s="279"/>
      <c r="P7569" s="838"/>
      <c r="Q7569" s="838"/>
      <c r="R7569" s="838"/>
      <c r="S7569" s="838"/>
      <c r="U7569" s="371"/>
    </row>
    <row r="7570" spans="12:21" s="292" customFormat="1" x14ac:dyDescent="0.2">
      <c r="L7570" s="279"/>
      <c r="M7570" s="279"/>
      <c r="N7570" s="279"/>
      <c r="O7570" s="279"/>
      <c r="P7570" s="838"/>
      <c r="Q7570" s="838"/>
      <c r="R7570" s="838"/>
      <c r="S7570" s="838"/>
      <c r="U7570" s="371"/>
    </row>
    <row r="7571" spans="12:21" s="292" customFormat="1" x14ac:dyDescent="0.2">
      <c r="L7571" s="279"/>
      <c r="M7571" s="279"/>
      <c r="N7571" s="279"/>
      <c r="O7571" s="279"/>
      <c r="P7571" s="838"/>
      <c r="Q7571" s="838"/>
      <c r="R7571" s="838"/>
      <c r="S7571" s="838"/>
      <c r="U7571" s="371"/>
    </row>
    <row r="7572" spans="12:21" s="292" customFormat="1" x14ac:dyDescent="0.2">
      <c r="L7572" s="279"/>
      <c r="M7572" s="279"/>
      <c r="N7572" s="279"/>
      <c r="O7572" s="279"/>
      <c r="P7572" s="838"/>
      <c r="Q7572" s="838"/>
      <c r="R7572" s="838"/>
      <c r="S7572" s="838"/>
      <c r="U7572" s="371"/>
    </row>
    <row r="7573" spans="12:21" s="292" customFormat="1" x14ac:dyDescent="0.2">
      <c r="L7573" s="279"/>
      <c r="M7573" s="279"/>
      <c r="N7573" s="279"/>
      <c r="O7573" s="279"/>
      <c r="P7573" s="838"/>
      <c r="Q7573" s="838"/>
      <c r="R7573" s="838"/>
      <c r="S7573" s="838"/>
      <c r="U7573" s="371"/>
    </row>
    <row r="7574" spans="12:21" s="292" customFormat="1" x14ac:dyDescent="0.2">
      <c r="L7574" s="279"/>
      <c r="M7574" s="279"/>
      <c r="N7574" s="279"/>
      <c r="O7574" s="279"/>
      <c r="P7574" s="838"/>
      <c r="Q7574" s="838"/>
      <c r="R7574" s="838"/>
      <c r="S7574" s="838"/>
      <c r="U7574" s="371"/>
    </row>
    <row r="7575" spans="12:21" s="292" customFormat="1" x14ac:dyDescent="0.2">
      <c r="L7575" s="279"/>
      <c r="M7575" s="279"/>
      <c r="N7575" s="279"/>
      <c r="O7575" s="279"/>
      <c r="P7575" s="838"/>
      <c r="Q7575" s="838"/>
      <c r="R7575" s="838"/>
      <c r="S7575" s="838"/>
      <c r="U7575" s="371"/>
    </row>
    <row r="7576" spans="12:21" s="292" customFormat="1" x14ac:dyDescent="0.2">
      <c r="L7576" s="279"/>
      <c r="M7576" s="279"/>
      <c r="N7576" s="279"/>
      <c r="O7576" s="279"/>
      <c r="P7576" s="838"/>
      <c r="Q7576" s="838"/>
      <c r="R7576" s="838"/>
      <c r="S7576" s="838"/>
      <c r="U7576" s="371"/>
    </row>
    <row r="7577" spans="12:21" s="292" customFormat="1" x14ac:dyDescent="0.2">
      <c r="L7577" s="279"/>
      <c r="M7577" s="279"/>
      <c r="N7577" s="279"/>
      <c r="O7577" s="279"/>
      <c r="P7577" s="838"/>
      <c r="Q7577" s="838"/>
      <c r="R7577" s="838"/>
      <c r="S7577" s="838"/>
      <c r="U7577" s="371"/>
    </row>
    <row r="7578" spans="12:21" s="292" customFormat="1" x14ac:dyDescent="0.2">
      <c r="L7578" s="279"/>
      <c r="M7578" s="279"/>
      <c r="N7578" s="279"/>
      <c r="O7578" s="279"/>
      <c r="P7578" s="838"/>
      <c r="Q7578" s="838"/>
      <c r="R7578" s="838"/>
      <c r="S7578" s="838"/>
      <c r="U7578" s="371"/>
    </row>
    <row r="7579" spans="12:21" s="292" customFormat="1" x14ac:dyDescent="0.2">
      <c r="L7579" s="279"/>
      <c r="M7579" s="279"/>
      <c r="N7579" s="279"/>
      <c r="O7579" s="279"/>
      <c r="P7579" s="838"/>
      <c r="Q7579" s="838"/>
      <c r="R7579" s="838"/>
      <c r="S7579" s="838"/>
      <c r="U7579" s="371"/>
    </row>
    <row r="7580" spans="12:21" s="292" customFormat="1" x14ac:dyDescent="0.2">
      <c r="L7580" s="279"/>
      <c r="M7580" s="279"/>
      <c r="N7580" s="279"/>
      <c r="O7580" s="279"/>
      <c r="P7580" s="838"/>
      <c r="Q7580" s="838"/>
      <c r="R7580" s="838"/>
      <c r="S7580" s="838"/>
      <c r="U7580" s="371"/>
    </row>
    <row r="7581" spans="12:21" s="292" customFormat="1" x14ac:dyDescent="0.2">
      <c r="L7581" s="279"/>
      <c r="M7581" s="279"/>
      <c r="N7581" s="279"/>
      <c r="O7581" s="279"/>
      <c r="P7581" s="838"/>
      <c r="Q7581" s="838"/>
      <c r="R7581" s="838"/>
      <c r="S7581" s="838"/>
      <c r="U7581" s="371"/>
    </row>
    <row r="7582" spans="12:21" s="292" customFormat="1" x14ac:dyDescent="0.2">
      <c r="L7582" s="279"/>
      <c r="M7582" s="279"/>
      <c r="N7582" s="279"/>
      <c r="O7582" s="279"/>
      <c r="P7582" s="838"/>
      <c r="Q7582" s="838"/>
      <c r="R7582" s="838"/>
      <c r="S7582" s="838"/>
      <c r="U7582" s="371"/>
    </row>
    <row r="7583" spans="12:21" s="292" customFormat="1" x14ac:dyDescent="0.2">
      <c r="L7583" s="279"/>
      <c r="M7583" s="279"/>
      <c r="N7583" s="279"/>
      <c r="O7583" s="279"/>
      <c r="P7583" s="838"/>
      <c r="Q7583" s="838"/>
      <c r="R7583" s="838"/>
      <c r="S7583" s="838"/>
      <c r="U7583" s="371"/>
    </row>
    <row r="7584" spans="12:21" s="292" customFormat="1" x14ac:dyDescent="0.2">
      <c r="L7584" s="279"/>
      <c r="M7584" s="279"/>
      <c r="N7584" s="279"/>
      <c r="O7584" s="279"/>
      <c r="P7584" s="838"/>
      <c r="Q7584" s="838"/>
      <c r="R7584" s="838"/>
      <c r="S7584" s="838"/>
      <c r="U7584" s="371"/>
    </row>
    <row r="7585" spans="12:21" s="292" customFormat="1" x14ac:dyDescent="0.2">
      <c r="L7585" s="279"/>
      <c r="M7585" s="279"/>
      <c r="N7585" s="279"/>
      <c r="O7585" s="279"/>
      <c r="P7585" s="838"/>
      <c r="Q7585" s="838"/>
      <c r="R7585" s="838"/>
      <c r="S7585" s="838"/>
      <c r="U7585" s="371"/>
    </row>
    <row r="7586" spans="12:21" s="292" customFormat="1" x14ac:dyDescent="0.2">
      <c r="L7586" s="279"/>
      <c r="M7586" s="279"/>
      <c r="N7586" s="279"/>
      <c r="O7586" s="279"/>
      <c r="P7586" s="838"/>
      <c r="Q7586" s="838"/>
      <c r="R7586" s="838"/>
      <c r="S7586" s="838"/>
      <c r="U7586" s="371"/>
    </row>
    <row r="7587" spans="12:21" s="292" customFormat="1" x14ac:dyDescent="0.2">
      <c r="L7587" s="279"/>
      <c r="M7587" s="279"/>
      <c r="N7587" s="279"/>
      <c r="O7587" s="279"/>
      <c r="P7587" s="838"/>
      <c r="Q7587" s="838"/>
      <c r="R7587" s="838"/>
      <c r="S7587" s="838"/>
      <c r="U7587" s="371"/>
    </row>
    <row r="7588" spans="12:21" s="292" customFormat="1" x14ac:dyDescent="0.2">
      <c r="L7588" s="279"/>
      <c r="M7588" s="279"/>
      <c r="N7588" s="279"/>
      <c r="O7588" s="279"/>
      <c r="P7588" s="838"/>
      <c r="Q7588" s="838"/>
      <c r="R7588" s="838"/>
      <c r="S7588" s="838"/>
      <c r="U7588" s="371"/>
    </row>
    <row r="7589" spans="12:21" s="292" customFormat="1" x14ac:dyDescent="0.2">
      <c r="L7589" s="279"/>
      <c r="M7589" s="279"/>
      <c r="N7589" s="279"/>
      <c r="O7589" s="279"/>
      <c r="P7589" s="838"/>
      <c r="Q7589" s="838"/>
      <c r="R7589" s="838"/>
      <c r="S7589" s="838"/>
      <c r="U7589" s="371"/>
    </row>
    <row r="7590" spans="12:21" s="292" customFormat="1" x14ac:dyDescent="0.2">
      <c r="L7590" s="279"/>
      <c r="M7590" s="279"/>
      <c r="N7590" s="279"/>
      <c r="O7590" s="279"/>
      <c r="P7590" s="838"/>
      <c r="Q7590" s="838"/>
      <c r="R7590" s="838"/>
      <c r="S7590" s="838"/>
      <c r="U7590" s="371"/>
    </row>
    <row r="7591" spans="12:21" s="292" customFormat="1" x14ac:dyDescent="0.2">
      <c r="L7591" s="279"/>
      <c r="M7591" s="279"/>
      <c r="N7591" s="279"/>
      <c r="O7591" s="279"/>
      <c r="P7591" s="838"/>
      <c r="Q7591" s="838"/>
      <c r="R7591" s="838"/>
      <c r="S7591" s="838"/>
      <c r="U7591" s="371"/>
    </row>
    <row r="7592" spans="12:21" s="292" customFormat="1" x14ac:dyDescent="0.2">
      <c r="L7592" s="279"/>
      <c r="M7592" s="279"/>
      <c r="N7592" s="279"/>
      <c r="O7592" s="279"/>
      <c r="P7592" s="838"/>
      <c r="Q7592" s="838"/>
      <c r="R7592" s="838"/>
      <c r="S7592" s="838"/>
      <c r="U7592" s="371"/>
    </row>
    <row r="7593" spans="12:21" s="292" customFormat="1" x14ac:dyDescent="0.2">
      <c r="L7593" s="279"/>
      <c r="M7593" s="279"/>
      <c r="N7593" s="279"/>
      <c r="O7593" s="279"/>
      <c r="P7593" s="838"/>
      <c r="Q7593" s="838"/>
      <c r="R7593" s="838"/>
      <c r="S7593" s="838"/>
      <c r="U7593" s="371"/>
    </row>
    <row r="7594" spans="12:21" s="292" customFormat="1" x14ac:dyDescent="0.2">
      <c r="L7594" s="279"/>
      <c r="M7594" s="279"/>
      <c r="N7594" s="279"/>
      <c r="O7594" s="279"/>
      <c r="P7594" s="838"/>
      <c r="Q7594" s="838"/>
      <c r="R7594" s="838"/>
      <c r="S7594" s="838"/>
      <c r="U7594" s="371"/>
    </row>
    <row r="7595" spans="12:21" s="292" customFormat="1" x14ac:dyDescent="0.2">
      <c r="L7595" s="279"/>
      <c r="M7595" s="279"/>
      <c r="N7595" s="279"/>
      <c r="O7595" s="279"/>
      <c r="P7595" s="838"/>
      <c r="Q7595" s="838"/>
      <c r="R7595" s="838"/>
      <c r="S7595" s="838"/>
      <c r="U7595" s="371"/>
    </row>
    <row r="7596" spans="12:21" s="292" customFormat="1" x14ac:dyDescent="0.2">
      <c r="L7596" s="279"/>
      <c r="M7596" s="279"/>
      <c r="N7596" s="279"/>
      <c r="O7596" s="279"/>
      <c r="P7596" s="838"/>
      <c r="Q7596" s="838"/>
      <c r="R7596" s="838"/>
      <c r="S7596" s="838"/>
      <c r="U7596" s="371"/>
    </row>
    <row r="7597" spans="12:21" s="292" customFormat="1" x14ac:dyDescent="0.2">
      <c r="L7597" s="279"/>
      <c r="M7597" s="279"/>
      <c r="N7597" s="279"/>
      <c r="O7597" s="279"/>
      <c r="P7597" s="838"/>
      <c r="Q7597" s="838"/>
      <c r="R7597" s="838"/>
      <c r="S7597" s="838"/>
      <c r="U7597" s="371"/>
    </row>
    <row r="7598" spans="12:21" s="292" customFormat="1" x14ac:dyDescent="0.2">
      <c r="L7598" s="279"/>
      <c r="M7598" s="279"/>
      <c r="N7598" s="279"/>
      <c r="O7598" s="279"/>
      <c r="P7598" s="838"/>
      <c r="Q7598" s="838"/>
      <c r="R7598" s="838"/>
      <c r="S7598" s="838"/>
      <c r="U7598" s="371"/>
    </row>
    <row r="7599" spans="12:21" s="292" customFormat="1" x14ac:dyDescent="0.2">
      <c r="L7599" s="279"/>
      <c r="M7599" s="279"/>
      <c r="N7599" s="279"/>
      <c r="O7599" s="279"/>
      <c r="P7599" s="838"/>
      <c r="Q7599" s="838"/>
      <c r="R7599" s="838"/>
      <c r="S7599" s="838"/>
      <c r="U7599" s="371"/>
    </row>
    <row r="7600" spans="12:21" s="292" customFormat="1" x14ac:dyDescent="0.2">
      <c r="L7600" s="279"/>
      <c r="M7600" s="279"/>
      <c r="N7600" s="279"/>
      <c r="O7600" s="279"/>
      <c r="P7600" s="838"/>
      <c r="Q7600" s="838"/>
      <c r="R7600" s="838"/>
      <c r="S7600" s="838"/>
      <c r="U7600" s="371"/>
    </row>
    <row r="7601" spans="12:21" s="292" customFormat="1" x14ac:dyDescent="0.2">
      <c r="L7601" s="279"/>
      <c r="M7601" s="279"/>
      <c r="N7601" s="279"/>
      <c r="O7601" s="279"/>
      <c r="P7601" s="838"/>
      <c r="Q7601" s="838"/>
      <c r="R7601" s="838"/>
      <c r="S7601" s="838"/>
      <c r="U7601" s="371"/>
    </row>
    <row r="7602" spans="12:21" s="292" customFormat="1" x14ac:dyDescent="0.2">
      <c r="L7602" s="279"/>
      <c r="M7602" s="279"/>
      <c r="N7602" s="279"/>
      <c r="O7602" s="279"/>
      <c r="P7602" s="838"/>
      <c r="Q7602" s="838"/>
      <c r="R7602" s="838"/>
      <c r="S7602" s="838"/>
      <c r="U7602" s="371"/>
    </row>
    <row r="7603" spans="12:21" s="292" customFormat="1" x14ac:dyDescent="0.2">
      <c r="L7603" s="279"/>
      <c r="M7603" s="279"/>
      <c r="N7603" s="279"/>
      <c r="O7603" s="279"/>
      <c r="P7603" s="838"/>
      <c r="Q7603" s="838"/>
      <c r="R7603" s="838"/>
      <c r="S7603" s="838"/>
      <c r="U7603" s="371"/>
    </row>
    <row r="7604" spans="12:21" s="292" customFormat="1" x14ac:dyDescent="0.2">
      <c r="L7604" s="279"/>
      <c r="M7604" s="279"/>
      <c r="N7604" s="279"/>
      <c r="O7604" s="279"/>
      <c r="P7604" s="838"/>
      <c r="Q7604" s="838"/>
      <c r="R7604" s="838"/>
      <c r="S7604" s="838"/>
      <c r="U7604" s="371"/>
    </row>
    <row r="7605" spans="12:21" s="292" customFormat="1" x14ac:dyDescent="0.2">
      <c r="L7605" s="279"/>
      <c r="M7605" s="279"/>
      <c r="N7605" s="279"/>
      <c r="O7605" s="279"/>
      <c r="P7605" s="838"/>
      <c r="Q7605" s="838"/>
      <c r="R7605" s="838"/>
      <c r="S7605" s="838"/>
      <c r="U7605" s="371"/>
    </row>
    <row r="7606" spans="12:21" s="292" customFormat="1" x14ac:dyDescent="0.2">
      <c r="L7606" s="279"/>
      <c r="M7606" s="279"/>
      <c r="N7606" s="279"/>
      <c r="O7606" s="279"/>
      <c r="P7606" s="838"/>
      <c r="Q7606" s="838"/>
      <c r="R7606" s="838"/>
      <c r="S7606" s="838"/>
      <c r="U7606" s="371"/>
    </row>
    <row r="7607" spans="12:21" s="292" customFormat="1" x14ac:dyDescent="0.2">
      <c r="L7607" s="279"/>
      <c r="M7607" s="279"/>
      <c r="N7607" s="279"/>
      <c r="O7607" s="279"/>
      <c r="P7607" s="838"/>
      <c r="Q7607" s="838"/>
      <c r="R7607" s="838"/>
      <c r="S7607" s="838"/>
      <c r="U7607" s="371"/>
    </row>
    <row r="7608" spans="12:21" s="292" customFormat="1" x14ac:dyDescent="0.2">
      <c r="L7608" s="279"/>
      <c r="M7608" s="279"/>
      <c r="N7608" s="279"/>
      <c r="O7608" s="279"/>
      <c r="P7608" s="838"/>
      <c r="Q7608" s="838"/>
      <c r="R7608" s="838"/>
      <c r="S7608" s="838"/>
      <c r="U7608" s="371"/>
    </row>
    <row r="7609" spans="12:21" s="292" customFormat="1" x14ac:dyDescent="0.2">
      <c r="L7609" s="279"/>
      <c r="M7609" s="279"/>
      <c r="N7609" s="279"/>
      <c r="O7609" s="279"/>
      <c r="P7609" s="838"/>
      <c r="Q7609" s="838"/>
      <c r="R7609" s="838"/>
      <c r="S7609" s="838"/>
      <c r="U7609" s="371"/>
    </row>
    <row r="7610" spans="12:21" s="292" customFormat="1" x14ac:dyDescent="0.2">
      <c r="L7610" s="279"/>
      <c r="M7610" s="279"/>
      <c r="N7610" s="279"/>
      <c r="O7610" s="279"/>
      <c r="P7610" s="838"/>
      <c r="Q7610" s="838"/>
      <c r="R7610" s="838"/>
      <c r="S7610" s="838"/>
      <c r="U7610" s="371"/>
    </row>
    <row r="7611" spans="12:21" s="292" customFormat="1" x14ac:dyDescent="0.2">
      <c r="L7611" s="279"/>
      <c r="M7611" s="279"/>
      <c r="N7611" s="279"/>
      <c r="O7611" s="279"/>
      <c r="P7611" s="838"/>
      <c r="Q7611" s="838"/>
      <c r="R7611" s="838"/>
      <c r="S7611" s="838"/>
      <c r="U7611" s="371"/>
    </row>
    <row r="7612" spans="12:21" s="292" customFormat="1" x14ac:dyDescent="0.2">
      <c r="L7612" s="279"/>
      <c r="M7612" s="279"/>
      <c r="N7612" s="279"/>
      <c r="O7612" s="279"/>
      <c r="P7612" s="838"/>
      <c r="Q7612" s="838"/>
      <c r="R7612" s="838"/>
      <c r="S7612" s="838"/>
      <c r="U7612" s="371"/>
    </row>
    <row r="7613" spans="12:21" s="292" customFormat="1" x14ac:dyDescent="0.2">
      <c r="L7613" s="279"/>
      <c r="M7613" s="279"/>
      <c r="N7613" s="279"/>
      <c r="O7613" s="279"/>
      <c r="P7613" s="838"/>
      <c r="Q7613" s="838"/>
      <c r="R7613" s="838"/>
      <c r="S7613" s="838"/>
      <c r="U7613" s="371"/>
    </row>
    <row r="7614" spans="12:21" s="292" customFormat="1" x14ac:dyDescent="0.2">
      <c r="L7614" s="279"/>
      <c r="M7614" s="279"/>
      <c r="N7614" s="279"/>
      <c r="O7614" s="279"/>
      <c r="P7614" s="838"/>
      <c r="Q7614" s="838"/>
      <c r="R7614" s="838"/>
      <c r="S7614" s="838"/>
      <c r="U7614" s="371"/>
    </row>
    <row r="7615" spans="12:21" s="292" customFormat="1" x14ac:dyDescent="0.2">
      <c r="L7615" s="279"/>
      <c r="M7615" s="279"/>
      <c r="N7615" s="279"/>
      <c r="O7615" s="279"/>
      <c r="P7615" s="838"/>
      <c r="Q7615" s="838"/>
      <c r="R7615" s="838"/>
      <c r="S7615" s="838"/>
      <c r="U7615" s="371"/>
    </row>
    <row r="7616" spans="12:21" s="292" customFormat="1" x14ac:dyDescent="0.2">
      <c r="L7616" s="279"/>
      <c r="M7616" s="279"/>
      <c r="N7616" s="279"/>
      <c r="O7616" s="279"/>
      <c r="P7616" s="838"/>
      <c r="Q7616" s="838"/>
      <c r="R7616" s="838"/>
      <c r="S7616" s="838"/>
      <c r="U7616" s="371"/>
    </row>
    <row r="7617" spans="12:21" s="292" customFormat="1" x14ac:dyDescent="0.2">
      <c r="L7617" s="279"/>
      <c r="M7617" s="279"/>
      <c r="N7617" s="279"/>
      <c r="O7617" s="279"/>
      <c r="P7617" s="838"/>
      <c r="Q7617" s="838"/>
      <c r="R7617" s="838"/>
      <c r="S7617" s="838"/>
      <c r="U7617" s="371"/>
    </row>
    <row r="7618" spans="12:21" s="292" customFormat="1" x14ac:dyDescent="0.2">
      <c r="L7618" s="279"/>
      <c r="M7618" s="279"/>
      <c r="N7618" s="279"/>
      <c r="O7618" s="279"/>
      <c r="P7618" s="838"/>
      <c r="Q7618" s="838"/>
      <c r="R7618" s="838"/>
      <c r="S7618" s="838"/>
      <c r="U7618" s="371"/>
    </row>
    <row r="7619" spans="12:21" s="292" customFormat="1" x14ac:dyDescent="0.2">
      <c r="L7619" s="279"/>
      <c r="M7619" s="279"/>
      <c r="N7619" s="279"/>
      <c r="O7619" s="279"/>
      <c r="P7619" s="838"/>
      <c r="Q7619" s="838"/>
      <c r="R7619" s="838"/>
      <c r="S7619" s="838"/>
      <c r="U7619" s="371"/>
    </row>
    <row r="7620" spans="12:21" s="292" customFormat="1" x14ac:dyDescent="0.2">
      <c r="L7620" s="279"/>
      <c r="M7620" s="279"/>
      <c r="N7620" s="279"/>
      <c r="O7620" s="279"/>
      <c r="P7620" s="838"/>
      <c r="Q7620" s="838"/>
      <c r="R7620" s="838"/>
      <c r="S7620" s="838"/>
      <c r="U7620" s="371"/>
    </row>
    <row r="7621" spans="12:21" s="292" customFormat="1" x14ac:dyDescent="0.2">
      <c r="L7621" s="279"/>
      <c r="M7621" s="279"/>
      <c r="N7621" s="279"/>
      <c r="O7621" s="279"/>
      <c r="P7621" s="838"/>
      <c r="Q7621" s="838"/>
      <c r="R7621" s="838"/>
      <c r="S7621" s="838"/>
      <c r="U7621" s="371"/>
    </row>
    <row r="7622" spans="12:21" s="292" customFormat="1" x14ac:dyDescent="0.2">
      <c r="L7622" s="279"/>
      <c r="M7622" s="279"/>
      <c r="N7622" s="279"/>
      <c r="O7622" s="279"/>
      <c r="P7622" s="838"/>
      <c r="Q7622" s="838"/>
      <c r="R7622" s="838"/>
      <c r="S7622" s="838"/>
      <c r="U7622" s="371"/>
    </row>
    <row r="7623" spans="12:21" s="292" customFormat="1" x14ac:dyDescent="0.2">
      <c r="L7623" s="279"/>
      <c r="M7623" s="279"/>
      <c r="N7623" s="279"/>
      <c r="O7623" s="279"/>
      <c r="P7623" s="838"/>
      <c r="Q7623" s="838"/>
      <c r="R7623" s="838"/>
      <c r="S7623" s="838"/>
      <c r="U7623" s="371"/>
    </row>
    <row r="7624" spans="12:21" s="292" customFormat="1" x14ac:dyDescent="0.2">
      <c r="L7624" s="279"/>
      <c r="M7624" s="279"/>
      <c r="N7624" s="279"/>
      <c r="O7624" s="279"/>
      <c r="P7624" s="838"/>
      <c r="Q7624" s="838"/>
      <c r="R7624" s="838"/>
      <c r="S7624" s="838"/>
      <c r="U7624" s="371"/>
    </row>
    <row r="7625" spans="12:21" s="292" customFormat="1" x14ac:dyDescent="0.2">
      <c r="L7625" s="279"/>
      <c r="M7625" s="279"/>
      <c r="N7625" s="279"/>
      <c r="O7625" s="279"/>
      <c r="P7625" s="838"/>
      <c r="Q7625" s="838"/>
      <c r="R7625" s="838"/>
      <c r="S7625" s="838"/>
      <c r="U7625" s="371"/>
    </row>
    <row r="7626" spans="12:21" s="292" customFormat="1" x14ac:dyDescent="0.2">
      <c r="L7626" s="279"/>
      <c r="M7626" s="279"/>
      <c r="N7626" s="279"/>
      <c r="O7626" s="279"/>
      <c r="P7626" s="838"/>
      <c r="Q7626" s="838"/>
      <c r="R7626" s="838"/>
      <c r="S7626" s="838"/>
      <c r="U7626" s="371"/>
    </row>
    <row r="7627" spans="12:21" s="292" customFormat="1" x14ac:dyDescent="0.2">
      <c r="L7627" s="279"/>
      <c r="M7627" s="279"/>
      <c r="N7627" s="279"/>
      <c r="O7627" s="279"/>
      <c r="P7627" s="838"/>
      <c r="Q7627" s="838"/>
      <c r="R7627" s="838"/>
      <c r="S7627" s="838"/>
      <c r="U7627" s="371"/>
    </row>
    <row r="7628" spans="12:21" s="292" customFormat="1" x14ac:dyDescent="0.2">
      <c r="L7628" s="279"/>
      <c r="M7628" s="279"/>
      <c r="N7628" s="279"/>
      <c r="O7628" s="279"/>
      <c r="P7628" s="838"/>
      <c r="Q7628" s="838"/>
      <c r="R7628" s="838"/>
      <c r="S7628" s="838"/>
      <c r="U7628" s="371"/>
    </row>
    <row r="7629" spans="12:21" s="292" customFormat="1" x14ac:dyDescent="0.2">
      <c r="L7629" s="279"/>
      <c r="M7629" s="279"/>
      <c r="N7629" s="279"/>
      <c r="O7629" s="279"/>
      <c r="P7629" s="838"/>
      <c r="Q7629" s="838"/>
      <c r="R7629" s="838"/>
      <c r="S7629" s="838"/>
      <c r="U7629" s="371"/>
    </row>
    <row r="7630" spans="12:21" s="292" customFormat="1" x14ac:dyDescent="0.2">
      <c r="L7630" s="279"/>
      <c r="M7630" s="279"/>
      <c r="N7630" s="279"/>
      <c r="O7630" s="279"/>
      <c r="P7630" s="838"/>
      <c r="Q7630" s="838"/>
      <c r="R7630" s="838"/>
      <c r="S7630" s="838"/>
      <c r="U7630" s="371"/>
    </row>
    <row r="7631" spans="12:21" s="292" customFormat="1" x14ac:dyDescent="0.2">
      <c r="L7631" s="279"/>
      <c r="M7631" s="279"/>
      <c r="N7631" s="279"/>
      <c r="O7631" s="279"/>
      <c r="P7631" s="838"/>
      <c r="Q7631" s="838"/>
      <c r="R7631" s="838"/>
      <c r="S7631" s="838"/>
      <c r="U7631" s="371"/>
    </row>
    <row r="7632" spans="12:21" s="292" customFormat="1" x14ac:dyDescent="0.2">
      <c r="L7632" s="279"/>
      <c r="M7632" s="279"/>
      <c r="N7632" s="279"/>
      <c r="O7632" s="279"/>
      <c r="P7632" s="838"/>
      <c r="Q7632" s="838"/>
      <c r="R7632" s="838"/>
      <c r="S7632" s="838"/>
      <c r="U7632" s="371"/>
    </row>
    <row r="7633" spans="12:21" s="292" customFormat="1" x14ac:dyDescent="0.2">
      <c r="L7633" s="279"/>
      <c r="M7633" s="279"/>
      <c r="N7633" s="279"/>
      <c r="O7633" s="279"/>
      <c r="P7633" s="838"/>
      <c r="Q7633" s="838"/>
      <c r="R7633" s="838"/>
      <c r="S7633" s="838"/>
      <c r="U7633" s="371"/>
    </row>
    <row r="7634" spans="12:21" s="292" customFormat="1" x14ac:dyDescent="0.2">
      <c r="L7634" s="279"/>
      <c r="M7634" s="279"/>
      <c r="N7634" s="279"/>
      <c r="O7634" s="279"/>
      <c r="P7634" s="838"/>
      <c r="Q7634" s="838"/>
      <c r="R7634" s="838"/>
      <c r="S7634" s="838"/>
      <c r="U7634" s="371"/>
    </row>
    <row r="7635" spans="12:21" s="292" customFormat="1" x14ac:dyDescent="0.2">
      <c r="L7635" s="279"/>
      <c r="M7635" s="279"/>
      <c r="N7635" s="279"/>
      <c r="O7635" s="279"/>
      <c r="P7635" s="838"/>
      <c r="Q7635" s="838"/>
      <c r="R7635" s="838"/>
      <c r="S7635" s="838"/>
      <c r="U7635" s="371"/>
    </row>
    <row r="7636" spans="12:21" s="292" customFormat="1" x14ac:dyDescent="0.2">
      <c r="L7636" s="279"/>
      <c r="M7636" s="279"/>
      <c r="N7636" s="279"/>
      <c r="O7636" s="279"/>
      <c r="P7636" s="838"/>
      <c r="Q7636" s="838"/>
      <c r="R7636" s="838"/>
      <c r="S7636" s="838"/>
      <c r="U7636" s="371"/>
    </row>
    <row r="7637" spans="12:21" s="292" customFormat="1" x14ac:dyDescent="0.2">
      <c r="L7637" s="279"/>
      <c r="M7637" s="279"/>
      <c r="N7637" s="279"/>
      <c r="O7637" s="279"/>
      <c r="P7637" s="838"/>
      <c r="Q7637" s="838"/>
      <c r="R7637" s="838"/>
      <c r="S7637" s="838"/>
      <c r="U7637" s="371"/>
    </row>
    <row r="7638" spans="12:21" s="292" customFormat="1" x14ac:dyDescent="0.2">
      <c r="L7638" s="279"/>
      <c r="M7638" s="279"/>
      <c r="N7638" s="279"/>
      <c r="O7638" s="279"/>
      <c r="P7638" s="838"/>
      <c r="Q7638" s="838"/>
      <c r="R7638" s="838"/>
      <c r="S7638" s="838"/>
      <c r="U7638" s="371"/>
    </row>
    <row r="7639" spans="12:21" s="292" customFormat="1" x14ac:dyDescent="0.2">
      <c r="L7639" s="279"/>
      <c r="M7639" s="279"/>
      <c r="N7639" s="279"/>
      <c r="O7639" s="279"/>
      <c r="P7639" s="838"/>
      <c r="Q7639" s="838"/>
      <c r="R7639" s="838"/>
      <c r="S7639" s="838"/>
      <c r="U7639" s="371"/>
    </row>
    <row r="7640" spans="12:21" s="292" customFormat="1" x14ac:dyDescent="0.2">
      <c r="L7640" s="279"/>
      <c r="M7640" s="279"/>
      <c r="N7640" s="279"/>
      <c r="O7640" s="279"/>
      <c r="P7640" s="838"/>
      <c r="Q7640" s="838"/>
      <c r="R7640" s="838"/>
      <c r="S7640" s="838"/>
      <c r="U7640" s="371"/>
    </row>
    <row r="7641" spans="12:21" s="292" customFormat="1" x14ac:dyDescent="0.2">
      <c r="L7641" s="279"/>
      <c r="M7641" s="279"/>
      <c r="N7641" s="279"/>
      <c r="O7641" s="279"/>
      <c r="P7641" s="838"/>
      <c r="Q7641" s="838"/>
      <c r="R7641" s="838"/>
      <c r="S7641" s="838"/>
      <c r="U7641" s="371"/>
    </row>
    <row r="7642" spans="12:21" s="292" customFormat="1" x14ac:dyDescent="0.2">
      <c r="L7642" s="279"/>
      <c r="M7642" s="279"/>
      <c r="N7642" s="279"/>
      <c r="O7642" s="279"/>
      <c r="P7642" s="838"/>
      <c r="Q7642" s="838"/>
      <c r="R7642" s="838"/>
      <c r="S7642" s="838"/>
      <c r="U7642" s="371"/>
    </row>
    <row r="7643" spans="12:21" s="292" customFormat="1" x14ac:dyDescent="0.2">
      <c r="L7643" s="279"/>
      <c r="M7643" s="279"/>
      <c r="N7643" s="279"/>
      <c r="O7643" s="279"/>
      <c r="P7643" s="838"/>
      <c r="Q7643" s="838"/>
      <c r="R7643" s="838"/>
      <c r="S7643" s="838"/>
      <c r="U7643" s="371"/>
    </row>
    <row r="7644" spans="12:21" s="292" customFormat="1" x14ac:dyDescent="0.2">
      <c r="L7644" s="279"/>
      <c r="M7644" s="279"/>
      <c r="N7644" s="279"/>
      <c r="O7644" s="279"/>
      <c r="P7644" s="838"/>
      <c r="Q7644" s="838"/>
      <c r="R7644" s="838"/>
      <c r="S7644" s="838"/>
      <c r="U7644" s="371"/>
    </row>
    <row r="7645" spans="12:21" s="292" customFormat="1" x14ac:dyDescent="0.2">
      <c r="L7645" s="279"/>
      <c r="M7645" s="279"/>
      <c r="N7645" s="279"/>
      <c r="O7645" s="279"/>
      <c r="P7645" s="838"/>
      <c r="Q7645" s="838"/>
      <c r="R7645" s="838"/>
      <c r="S7645" s="838"/>
      <c r="U7645" s="371"/>
    </row>
    <row r="7646" spans="12:21" s="292" customFormat="1" x14ac:dyDescent="0.2">
      <c r="L7646" s="279"/>
      <c r="M7646" s="279"/>
      <c r="N7646" s="279"/>
      <c r="O7646" s="279"/>
      <c r="P7646" s="838"/>
      <c r="Q7646" s="838"/>
      <c r="R7646" s="838"/>
      <c r="S7646" s="838"/>
      <c r="U7646" s="371"/>
    </row>
    <row r="7647" spans="12:21" s="292" customFormat="1" x14ac:dyDescent="0.2">
      <c r="L7647" s="279"/>
      <c r="M7647" s="279"/>
      <c r="N7647" s="279"/>
      <c r="O7647" s="279"/>
      <c r="P7647" s="838"/>
      <c r="Q7647" s="838"/>
      <c r="R7647" s="838"/>
      <c r="S7647" s="838"/>
      <c r="U7647" s="371"/>
    </row>
    <row r="7648" spans="12:21" s="292" customFormat="1" x14ac:dyDescent="0.2">
      <c r="L7648" s="279"/>
      <c r="M7648" s="279"/>
      <c r="N7648" s="279"/>
      <c r="O7648" s="279"/>
      <c r="P7648" s="838"/>
      <c r="Q7648" s="838"/>
      <c r="R7648" s="838"/>
      <c r="S7648" s="838"/>
      <c r="U7648" s="371"/>
    </row>
    <row r="7649" spans="12:21" s="292" customFormat="1" x14ac:dyDescent="0.2">
      <c r="L7649" s="279"/>
      <c r="M7649" s="279"/>
      <c r="N7649" s="279"/>
      <c r="O7649" s="279"/>
      <c r="P7649" s="838"/>
      <c r="Q7649" s="838"/>
      <c r="R7649" s="838"/>
      <c r="S7649" s="838"/>
      <c r="U7649" s="371"/>
    </row>
    <row r="7650" spans="12:21" s="292" customFormat="1" x14ac:dyDescent="0.2">
      <c r="L7650" s="279"/>
      <c r="M7650" s="279"/>
      <c r="N7650" s="279"/>
      <c r="O7650" s="279"/>
      <c r="P7650" s="838"/>
      <c r="Q7650" s="838"/>
      <c r="R7650" s="838"/>
      <c r="S7650" s="838"/>
      <c r="U7650" s="371"/>
    </row>
    <row r="7651" spans="12:21" s="292" customFormat="1" x14ac:dyDescent="0.2">
      <c r="L7651" s="279"/>
      <c r="M7651" s="279"/>
      <c r="N7651" s="279"/>
      <c r="O7651" s="279"/>
      <c r="P7651" s="838"/>
      <c r="Q7651" s="838"/>
      <c r="R7651" s="838"/>
      <c r="S7651" s="838"/>
      <c r="U7651" s="371"/>
    </row>
    <row r="7652" spans="12:21" s="292" customFormat="1" x14ac:dyDescent="0.2">
      <c r="L7652" s="279"/>
      <c r="M7652" s="279"/>
      <c r="N7652" s="279"/>
      <c r="O7652" s="279"/>
      <c r="P7652" s="838"/>
      <c r="Q7652" s="838"/>
      <c r="R7652" s="838"/>
      <c r="S7652" s="838"/>
      <c r="U7652" s="371"/>
    </row>
    <row r="7653" spans="12:21" s="292" customFormat="1" x14ac:dyDescent="0.2">
      <c r="L7653" s="279"/>
      <c r="M7653" s="279"/>
      <c r="N7653" s="279"/>
      <c r="O7653" s="279"/>
      <c r="P7653" s="838"/>
      <c r="Q7653" s="838"/>
      <c r="R7653" s="838"/>
      <c r="S7653" s="838"/>
      <c r="U7653" s="371"/>
    </row>
    <row r="7654" spans="12:21" s="292" customFormat="1" x14ac:dyDescent="0.2">
      <c r="L7654" s="279"/>
      <c r="M7654" s="279"/>
      <c r="N7654" s="279"/>
      <c r="O7654" s="279"/>
      <c r="P7654" s="838"/>
      <c r="Q7654" s="838"/>
      <c r="R7654" s="838"/>
      <c r="S7654" s="838"/>
      <c r="U7654" s="371"/>
    </row>
    <row r="7655" spans="12:21" s="292" customFormat="1" x14ac:dyDescent="0.2">
      <c r="L7655" s="279"/>
      <c r="M7655" s="279"/>
      <c r="N7655" s="279"/>
      <c r="O7655" s="279"/>
      <c r="P7655" s="838"/>
      <c r="Q7655" s="838"/>
      <c r="R7655" s="838"/>
      <c r="S7655" s="838"/>
      <c r="U7655" s="371"/>
    </row>
    <row r="7656" spans="12:21" s="292" customFormat="1" x14ac:dyDescent="0.2">
      <c r="L7656" s="279"/>
      <c r="M7656" s="279"/>
      <c r="N7656" s="279"/>
      <c r="O7656" s="279"/>
      <c r="P7656" s="838"/>
      <c r="Q7656" s="838"/>
      <c r="R7656" s="838"/>
      <c r="S7656" s="838"/>
      <c r="U7656" s="371"/>
    </row>
    <row r="7657" spans="12:21" s="292" customFormat="1" x14ac:dyDescent="0.2">
      <c r="L7657" s="279"/>
      <c r="M7657" s="279"/>
      <c r="N7657" s="279"/>
      <c r="O7657" s="279"/>
      <c r="P7657" s="838"/>
      <c r="Q7657" s="838"/>
      <c r="R7657" s="838"/>
      <c r="S7657" s="838"/>
      <c r="U7657" s="371"/>
    </row>
    <row r="7658" spans="12:21" s="292" customFormat="1" x14ac:dyDescent="0.2">
      <c r="L7658" s="279"/>
      <c r="M7658" s="279"/>
      <c r="N7658" s="279"/>
      <c r="O7658" s="279"/>
      <c r="P7658" s="838"/>
      <c r="Q7658" s="838"/>
      <c r="R7658" s="838"/>
      <c r="S7658" s="838"/>
      <c r="U7658" s="371"/>
    </row>
    <row r="7659" spans="12:21" s="292" customFormat="1" x14ac:dyDescent="0.2">
      <c r="L7659" s="279"/>
      <c r="M7659" s="279"/>
      <c r="N7659" s="279"/>
      <c r="O7659" s="279"/>
      <c r="P7659" s="838"/>
      <c r="Q7659" s="838"/>
      <c r="R7659" s="838"/>
      <c r="S7659" s="838"/>
      <c r="U7659" s="371"/>
    </row>
    <row r="7660" spans="12:21" s="292" customFormat="1" x14ac:dyDescent="0.2">
      <c r="L7660" s="279"/>
      <c r="M7660" s="279"/>
      <c r="N7660" s="279"/>
      <c r="O7660" s="279"/>
      <c r="P7660" s="838"/>
      <c r="Q7660" s="838"/>
      <c r="R7660" s="838"/>
      <c r="S7660" s="838"/>
      <c r="U7660" s="371"/>
    </row>
    <row r="7661" spans="12:21" s="292" customFormat="1" x14ac:dyDescent="0.2">
      <c r="L7661" s="279"/>
      <c r="M7661" s="279"/>
      <c r="N7661" s="279"/>
      <c r="O7661" s="279"/>
      <c r="P7661" s="838"/>
      <c r="Q7661" s="838"/>
      <c r="R7661" s="838"/>
      <c r="S7661" s="838"/>
      <c r="U7661" s="371"/>
    </row>
    <row r="7662" spans="12:21" s="292" customFormat="1" x14ac:dyDescent="0.2">
      <c r="L7662" s="279"/>
      <c r="M7662" s="279"/>
      <c r="N7662" s="279"/>
      <c r="O7662" s="279"/>
      <c r="P7662" s="838"/>
      <c r="Q7662" s="838"/>
      <c r="R7662" s="838"/>
      <c r="S7662" s="838"/>
      <c r="U7662" s="371"/>
    </row>
    <row r="7663" spans="12:21" s="292" customFormat="1" x14ac:dyDescent="0.2">
      <c r="L7663" s="279"/>
      <c r="M7663" s="279"/>
      <c r="N7663" s="279"/>
      <c r="O7663" s="279"/>
      <c r="P7663" s="838"/>
      <c r="Q7663" s="838"/>
      <c r="R7663" s="838"/>
      <c r="S7663" s="838"/>
      <c r="U7663" s="371"/>
    </row>
    <row r="7664" spans="12:21" s="292" customFormat="1" x14ac:dyDescent="0.2">
      <c r="L7664" s="279"/>
      <c r="M7664" s="279"/>
      <c r="N7664" s="279"/>
      <c r="O7664" s="279"/>
      <c r="P7664" s="838"/>
      <c r="Q7664" s="838"/>
      <c r="R7664" s="838"/>
      <c r="S7664" s="838"/>
      <c r="U7664" s="371"/>
    </row>
    <row r="7665" spans="12:21" s="292" customFormat="1" x14ac:dyDescent="0.2">
      <c r="L7665" s="279"/>
      <c r="M7665" s="279"/>
      <c r="N7665" s="279"/>
      <c r="O7665" s="279"/>
      <c r="P7665" s="838"/>
      <c r="Q7665" s="838"/>
      <c r="R7665" s="838"/>
      <c r="S7665" s="838"/>
      <c r="U7665" s="371"/>
    </row>
    <row r="7666" spans="12:21" s="292" customFormat="1" x14ac:dyDescent="0.2">
      <c r="L7666" s="279"/>
      <c r="M7666" s="279"/>
      <c r="N7666" s="279"/>
      <c r="O7666" s="279"/>
      <c r="P7666" s="838"/>
      <c r="Q7666" s="838"/>
      <c r="R7666" s="838"/>
      <c r="S7666" s="838"/>
      <c r="U7666" s="371"/>
    </row>
    <row r="7667" spans="12:21" s="292" customFormat="1" x14ac:dyDescent="0.2">
      <c r="L7667" s="279"/>
      <c r="M7667" s="279"/>
      <c r="N7667" s="279"/>
      <c r="O7667" s="279"/>
      <c r="P7667" s="838"/>
      <c r="Q7667" s="838"/>
      <c r="R7667" s="838"/>
      <c r="S7667" s="838"/>
      <c r="U7667" s="371"/>
    </row>
    <row r="7668" spans="12:21" s="292" customFormat="1" x14ac:dyDescent="0.2">
      <c r="L7668" s="279"/>
      <c r="M7668" s="279"/>
      <c r="N7668" s="279"/>
      <c r="O7668" s="279"/>
      <c r="P7668" s="838"/>
      <c r="Q7668" s="838"/>
      <c r="R7668" s="838"/>
      <c r="S7668" s="838"/>
      <c r="U7668" s="371"/>
    </row>
    <row r="7669" spans="12:21" s="292" customFormat="1" x14ac:dyDescent="0.2">
      <c r="L7669" s="279"/>
      <c r="M7669" s="279"/>
      <c r="N7669" s="279"/>
      <c r="O7669" s="279"/>
      <c r="P7669" s="838"/>
      <c r="Q7669" s="838"/>
      <c r="R7669" s="838"/>
      <c r="S7669" s="838"/>
      <c r="U7669" s="371"/>
    </row>
    <row r="7670" spans="12:21" s="292" customFormat="1" x14ac:dyDescent="0.2">
      <c r="L7670" s="279"/>
      <c r="M7670" s="279"/>
      <c r="N7670" s="279"/>
      <c r="O7670" s="279"/>
      <c r="P7670" s="838"/>
      <c r="Q7670" s="838"/>
      <c r="R7670" s="838"/>
      <c r="S7670" s="838"/>
      <c r="U7670" s="371"/>
    </row>
    <row r="7671" spans="12:21" s="292" customFormat="1" x14ac:dyDescent="0.2">
      <c r="L7671" s="279"/>
      <c r="M7671" s="279"/>
      <c r="N7671" s="279"/>
      <c r="O7671" s="279"/>
      <c r="P7671" s="838"/>
      <c r="Q7671" s="838"/>
      <c r="R7671" s="838"/>
      <c r="S7671" s="838"/>
      <c r="U7671" s="371"/>
    </row>
    <row r="7672" spans="12:21" s="292" customFormat="1" x14ac:dyDescent="0.2">
      <c r="L7672" s="279"/>
      <c r="M7672" s="279"/>
      <c r="N7672" s="279"/>
      <c r="O7672" s="279"/>
      <c r="P7672" s="838"/>
      <c r="Q7672" s="838"/>
      <c r="R7672" s="838"/>
      <c r="S7672" s="838"/>
      <c r="U7672" s="371"/>
    </row>
    <row r="7673" spans="12:21" s="292" customFormat="1" x14ac:dyDescent="0.2">
      <c r="L7673" s="279"/>
      <c r="M7673" s="279"/>
      <c r="N7673" s="279"/>
      <c r="O7673" s="279"/>
      <c r="P7673" s="838"/>
      <c r="Q7673" s="838"/>
      <c r="R7673" s="838"/>
      <c r="S7673" s="838"/>
      <c r="U7673" s="371"/>
    </row>
    <row r="7674" spans="12:21" s="292" customFormat="1" x14ac:dyDescent="0.2">
      <c r="L7674" s="279"/>
      <c r="M7674" s="279"/>
      <c r="N7674" s="279"/>
      <c r="O7674" s="279"/>
      <c r="P7674" s="838"/>
      <c r="Q7674" s="838"/>
      <c r="R7674" s="838"/>
      <c r="S7674" s="838"/>
      <c r="U7674" s="371"/>
    </row>
    <row r="7675" spans="12:21" s="292" customFormat="1" x14ac:dyDescent="0.2">
      <c r="L7675" s="279"/>
      <c r="M7675" s="279"/>
      <c r="N7675" s="279"/>
      <c r="O7675" s="279"/>
      <c r="P7675" s="838"/>
      <c r="Q7675" s="838"/>
      <c r="R7675" s="838"/>
      <c r="S7675" s="838"/>
      <c r="U7675" s="371"/>
    </row>
    <row r="7676" spans="12:21" s="292" customFormat="1" x14ac:dyDescent="0.2">
      <c r="L7676" s="279"/>
      <c r="M7676" s="279"/>
      <c r="N7676" s="279"/>
      <c r="O7676" s="279"/>
      <c r="P7676" s="838"/>
      <c r="Q7676" s="838"/>
      <c r="R7676" s="838"/>
      <c r="S7676" s="838"/>
      <c r="U7676" s="371"/>
    </row>
    <row r="7677" spans="12:21" s="292" customFormat="1" x14ac:dyDescent="0.2">
      <c r="L7677" s="279"/>
      <c r="M7677" s="279"/>
      <c r="N7677" s="279"/>
      <c r="O7677" s="279"/>
      <c r="P7677" s="838"/>
      <c r="Q7677" s="838"/>
      <c r="R7677" s="838"/>
      <c r="S7677" s="838"/>
      <c r="U7677" s="371"/>
    </row>
    <row r="7678" spans="12:21" s="292" customFormat="1" x14ac:dyDescent="0.2">
      <c r="L7678" s="279"/>
      <c r="M7678" s="279"/>
      <c r="N7678" s="279"/>
      <c r="O7678" s="279"/>
      <c r="P7678" s="838"/>
      <c r="Q7678" s="838"/>
      <c r="R7678" s="838"/>
      <c r="S7678" s="838"/>
      <c r="U7678" s="371"/>
    </row>
    <row r="7679" spans="12:21" s="292" customFormat="1" x14ac:dyDescent="0.2">
      <c r="L7679" s="279"/>
      <c r="M7679" s="279"/>
      <c r="N7679" s="279"/>
      <c r="O7679" s="279"/>
      <c r="P7679" s="838"/>
      <c r="Q7679" s="838"/>
      <c r="R7679" s="838"/>
      <c r="S7679" s="838"/>
      <c r="U7679" s="371"/>
    </row>
    <row r="7680" spans="12:21" s="292" customFormat="1" x14ac:dyDescent="0.2">
      <c r="L7680" s="279"/>
      <c r="M7680" s="279"/>
      <c r="N7680" s="279"/>
      <c r="O7680" s="279"/>
      <c r="P7680" s="838"/>
      <c r="Q7680" s="838"/>
      <c r="R7680" s="838"/>
      <c r="S7680" s="838"/>
      <c r="U7680" s="371"/>
    </row>
    <row r="7681" spans="12:21" s="292" customFormat="1" x14ac:dyDescent="0.2">
      <c r="L7681" s="279"/>
      <c r="M7681" s="279"/>
      <c r="N7681" s="279"/>
      <c r="O7681" s="279"/>
      <c r="P7681" s="838"/>
      <c r="Q7681" s="838"/>
      <c r="R7681" s="838"/>
      <c r="S7681" s="838"/>
      <c r="U7681" s="371"/>
    </row>
    <row r="7682" spans="12:21" s="292" customFormat="1" x14ac:dyDescent="0.2">
      <c r="L7682" s="279"/>
      <c r="M7682" s="279"/>
      <c r="N7682" s="279"/>
      <c r="O7682" s="279"/>
      <c r="P7682" s="838"/>
      <c r="Q7682" s="838"/>
      <c r="R7682" s="838"/>
      <c r="S7682" s="838"/>
      <c r="U7682" s="371"/>
    </row>
    <row r="7683" spans="12:21" s="292" customFormat="1" x14ac:dyDescent="0.2">
      <c r="L7683" s="279"/>
      <c r="M7683" s="279"/>
      <c r="N7683" s="279"/>
      <c r="O7683" s="279"/>
      <c r="P7683" s="838"/>
      <c r="Q7683" s="838"/>
      <c r="R7683" s="838"/>
      <c r="S7683" s="838"/>
      <c r="U7683" s="371"/>
    </row>
    <row r="7684" spans="12:21" s="292" customFormat="1" x14ac:dyDescent="0.2">
      <c r="L7684" s="279"/>
      <c r="M7684" s="279"/>
      <c r="N7684" s="279"/>
      <c r="O7684" s="279"/>
      <c r="P7684" s="838"/>
      <c r="Q7684" s="838"/>
      <c r="R7684" s="838"/>
      <c r="S7684" s="838"/>
      <c r="U7684" s="371"/>
    </row>
    <row r="7685" spans="12:21" s="292" customFormat="1" x14ac:dyDescent="0.2">
      <c r="L7685" s="279"/>
      <c r="M7685" s="279"/>
      <c r="N7685" s="279"/>
      <c r="O7685" s="279"/>
      <c r="P7685" s="838"/>
      <c r="Q7685" s="838"/>
      <c r="R7685" s="838"/>
      <c r="S7685" s="838"/>
      <c r="U7685" s="371"/>
    </row>
    <row r="7686" spans="12:21" s="292" customFormat="1" x14ac:dyDescent="0.2">
      <c r="L7686" s="279"/>
      <c r="M7686" s="279"/>
      <c r="N7686" s="279"/>
      <c r="O7686" s="279"/>
      <c r="P7686" s="838"/>
      <c r="Q7686" s="838"/>
      <c r="R7686" s="838"/>
      <c r="S7686" s="838"/>
      <c r="U7686" s="371"/>
    </row>
    <row r="7687" spans="12:21" s="292" customFormat="1" x14ac:dyDescent="0.2">
      <c r="L7687" s="279"/>
      <c r="M7687" s="279"/>
      <c r="N7687" s="279"/>
      <c r="O7687" s="279"/>
      <c r="P7687" s="838"/>
      <c r="Q7687" s="838"/>
      <c r="R7687" s="838"/>
      <c r="S7687" s="838"/>
      <c r="U7687" s="371"/>
    </row>
    <row r="7688" spans="12:21" s="292" customFormat="1" x14ac:dyDescent="0.2">
      <c r="L7688" s="279"/>
      <c r="M7688" s="279"/>
      <c r="N7688" s="279"/>
      <c r="O7688" s="279"/>
      <c r="P7688" s="838"/>
      <c r="Q7688" s="838"/>
      <c r="R7688" s="838"/>
      <c r="S7688" s="838"/>
      <c r="U7688" s="371"/>
    </row>
    <row r="7689" spans="12:21" s="292" customFormat="1" x14ac:dyDescent="0.2">
      <c r="L7689" s="279"/>
      <c r="M7689" s="279"/>
      <c r="N7689" s="279"/>
      <c r="O7689" s="279"/>
      <c r="P7689" s="838"/>
      <c r="Q7689" s="838"/>
      <c r="R7689" s="838"/>
      <c r="S7689" s="838"/>
      <c r="U7689" s="371"/>
    </row>
    <row r="7690" spans="12:21" s="292" customFormat="1" x14ac:dyDescent="0.2">
      <c r="L7690" s="279"/>
      <c r="M7690" s="279"/>
      <c r="N7690" s="279"/>
      <c r="O7690" s="279"/>
      <c r="P7690" s="838"/>
      <c r="Q7690" s="838"/>
      <c r="R7690" s="838"/>
      <c r="S7690" s="838"/>
      <c r="U7690" s="371"/>
    </row>
    <row r="7691" spans="12:21" s="292" customFormat="1" x14ac:dyDescent="0.2">
      <c r="L7691" s="279"/>
      <c r="M7691" s="279"/>
      <c r="N7691" s="279"/>
      <c r="O7691" s="279"/>
      <c r="P7691" s="838"/>
      <c r="Q7691" s="838"/>
      <c r="R7691" s="838"/>
      <c r="S7691" s="838"/>
      <c r="U7691" s="371"/>
    </row>
    <row r="7692" spans="12:21" s="292" customFormat="1" x14ac:dyDescent="0.2">
      <c r="L7692" s="279"/>
      <c r="M7692" s="279"/>
      <c r="N7692" s="279"/>
      <c r="O7692" s="279"/>
      <c r="P7692" s="838"/>
      <c r="Q7692" s="838"/>
      <c r="R7692" s="838"/>
      <c r="S7692" s="838"/>
      <c r="U7692" s="371"/>
    </row>
    <row r="7693" spans="12:21" s="292" customFormat="1" x14ac:dyDescent="0.2">
      <c r="L7693" s="279"/>
      <c r="M7693" s="279"/>
      <c r="N7693" s="279"/>
      <c r="O7693" s="279"/>
      <c r="P7693" s="838"/>
      <c r="Q7693" s="838"/>
      <c r="R7693" s="838"/>
      <c r="S7693" s="838"/>
      <c r="U7693" s="371"/>
    </row>
    <row r="7694" spans="12:21" s="292" customFormat="1" x14ac:dyDescent="0.2">
      <c r="L7694" s="279"/>
      <c r="M7694" s="279"/>
      <c r="N7694" s="279"/>
      <c r="O7694" s="279"/>
      <c r="P7694" s="838"/>
      <c r="Q7694" s="838"/>
      <c r="R7694" s="838"/>
      <c r="S7694" s="838"/>
      <c r="U7694" s="371"/>
    </row>
    <row r="7695" spans="12:21" s="292" customFormat="1" x14ac:dyDescent="0.2">
      <c r="L7695" s="279"/>
      <c r="M7695" s="279"/>
      <c r="N7695" s="279"/>
      <c r="O7695" s="279"/>
      <c r="P7695" s="838"/>
      <c r="Q7695" s="838"/>
      <c r="R7695" s="838"/>
      <c r="S7695" s="838"/>
      <c r="U7695" s="371"/>
    </row>
    <row r="7696" spans="12:21" s="292" customFormat="1" x14ac:dyDescent="0.2">
      <c r="L7696" s="279"/>
      <c r="M7696" s="279"/>
      <c r="N7696" s="279"/>
      <c r="O7696" s="279"/>
      <c r="P7696" s="838"/>
      <c r="Q7696" s="838"/>
      <c r="R7696" s="838"/>
      <c r="S7696" s="838"/>
      <c r="U7696" s="371"/>
    </row>
    <row r="7697" spans="12:21" s="292" customFormat="1" x14ac:dyDescent="0.2">
      <c r="L7697" s="279"/>
      <c r="M7697" s="279"/>
      <c r="N7697" s="279"/>
      <c r="O7697" s="279"/>
      <c r="P7697" s="838"/>
      <c r="Q7697" s="838"/>
      <c r="R7697" s="838"/>
      <c r="S7697" s="838"/>
      <c r="U7697" s="371"/>
    </row>
    <row r="7698" spans="12:21" s="292" customFormat="1" x14ac:dyDescent="0.2">
      <c r="L7698" s="279"/>
      <c r="M7698" s="279"/>
      <c r="N7698" s="279"/>
      <c r="O7698" s="279"/>
      <c r="P7698" s="838"/>
      <c r="Q7698" s="838"/>
      <c r="R7698" s="838"/>
      <c r="S7698" s="838"/>
      <c r="U7698" s="371"/>
    </row>
    <row r="7699" spans="12:21" s="292" customFormat="1" x14ac:dyDescent="0.2">
      <c r="L7699" s="279"/>
      <c r="M7699" s="279"/>
      <c r="N7699" s="279"/>
      <c r="O7699" s="279"/>
      <c r="P7699" s="838"/>
      <c r="Q7699" s="838"/>
      <c r="R7699" s="838"/>
      <c r="S7699" s="838"/>
      <c r="U7699" s="371"/>
    </row>
    <row r="7700" spans="12:21" s="292" customFormat="1" x14ac:dyDescent="0.2">
      <c r="L7700" s="279"/>
      <c r="M7700" s="279"/>
      <c r="N7700" s="279"/>
      <c r="O7700" s="279"/>
      <c r="P7700" s="838"/>
      <c r="Q7700" s="838"/>
      <c r="R7700" s="838"/>
      <c r="S7700" s="838"/>
      <c r="U7700" s="371"/>
    </row>
    <row r="7701" spans="12:21" s="292" customFormat="1" x14ac:dyDescent="0.2">
      <c r="L7701" s="279"/>
      <c r="M7701" s="279"/>
      <c r="N7701" s="279"/>
      <c r="O7701" s="279"/>
      <c r="P7701" s="838"/>
      <c r="Q7701" s="838"/>
      <c r="R7701" s="838"/>
      <c r="S7701" s="838"/>
      <c r="U7701" s="371"/>
    </row>
    <row r="7702" spans="12:21" s="292" customFormat="1" x14ac:dyDescent="0.2">
      <c r="L7702" s="279"/>
      <c r="M7702" s="279"/>
      <c r="N7702" s="279"/>
      <c r="O7702" s="279"/>
      <c r="P7702" s="838"/>
      <c r="Q7702" s="838"/>
      <c r="R7702" s="838"/>
      <c r="S7702" s="838"/>
      <c r="U7702" s="371"/>
    </row>
    <row r="7703" spans="12:21" s="292" customFormat="1" x14ac:dyDescent="0.2">
      <c r="L7703" s="279"/>
      <c r="M7703" s="279"/>
      <c r="N7703" s="279"/>
      <c r="O7703" s="279"/>
      <c r="P7703" s="838"/>
      <c r="Q7703" s="838"/>
      <c r="R7703" s="838"/>
      <c r="S7703" s="838"/>
      <c r="U7703" s="371"/>
    </row>
    <row r="7704" spans="12:21" s="292" customFormat="1" x14ac:dyDescent="0.2">
      <c r="L7704" s="279"/>
      <c r="M7704" s="279"/>
      <c r="N7704" s="279"/>
      <c r="O7704" s="279"/>
      <c r="P7704" s="838"/>
      <c r="Q7704" s="838"/>
      <c r="R7704" s="838"/>
      <c r="S7704" s="838"/>
      <c r="U7704" s="371"/>
    </row>
    <row r="7705" spans="12:21" s="292" customFormat="1" x14ac:dyDescent="0.2">
      <c r="L7705" s="279"/>
      <c r="M7705" s="279"/>
      <c r="N7705" s="279"/>
      <c r="O7705" s="279"/>
      <c r="P7705" s="838"/>
      <c r="Q7705" s="838"/>
      <c r="R7705" s="838"/>
      <c r="S7705" s="838"/>
      <c r="U7705" s="371"/>
    </row>
    <row r="7706" spans="12:21" s="292" customFormat="1" x14ac:dyDescent="0.2">
      <c r="L7706" s="279"/>
      <c r="M7706" s="279"/>
      <c r="N7706" s="279"/>
      <c r="O7706" s="279"/>
      <c r="P7706" s="838"/>
      <c r="Q7706" s="838"/>
      <c r="R7706" s="838"/>
      <c r="S7706" s="838"/>
      <c r="U7706" s="371"/>
    </row>
    <row r="7707" spans="12:21" s="292" customFormat="1" x14ac:dyDescent="0.2">
      <c r="L7707" s="279"/>
      <c r="M7707" s="279"/>
      <c r="N7707" s="279"/>
      <c r="O7707" s="279"/>
      <c r="P7707" s="838"/>
      <c r="Q7707" s="838"/>
      <c r="R7707" s="838"/>
      <c r="S7707" s="838"/>
      <c r="U7707" s="371"/>
    </row>
    <row r="7708" spans="12:21" s="292" customFormat="1" x14ac:dyDescent="0.2">
      <c r="L7708" s="279"/>
      <c r="M7708" s="279"/>
      <c r="N7708" s="279"/>
      <c r="O7708" s="279"/>
      <c r="P7708" s="838"/>
      <c r="Q7708" s="838"/>
      <c r="R7708" s="838"/>
      <c r="S7708" s="838"/>
      <c r="U7708" s="371"/>
    </row>
    <row r="7709" spans="12:21" s="292" customFormat="1" x14ac:dyDescent="0.2">
      <c r="L7709" s="279"/>
      <c r="M7709" s="279"/>
      <c r="N7709" s="279"/>
      <c r="O7709" s="279"/>
      <c r="P7709" s="838"/>
      <c r="Q7709" s="838"/>
      <c r="R7709" s="838"/>
      <c r="S7709" s="838"/>
      <c r="U7709" s="371"/>
    </row>
    <row r="7710" spans="12:21" s="292" customFormat="1" x14ac:dyDescent="0.2">
      <c r="L7710" s="279"/>
      <c r="M7710" s="279"/>
      <c r="N7710" s="279"/>
      <c r="O7710" s="279"/>
      <c r="P7710" s="838"/>
      <c r="Q7710" s="838"/>
      <c r="R7710" s="838"/>
      <c r="S7710" s="838"/>
      <c r="U7710" s="371"/>
    </row>
    <row r="7711" spans="12:21" s="292" customFormat="1" x14ac:dyDescent="0.2">
      <c r="L7711" s="279"/>
      <c r="M7711" s="279"/>
      <c r="N7711" s="279"/>
      <c r="O7711" s="279"/>
      <c r="P7711" s="838"/>
      <c r="Q7711" s="838"/>
      <c r="R7711" s="838"/>
      <c r="S7711" s="838"/>
      <c r="U7711" s="371"/>
    </row>
    <row r="7712" spans="12:21" s="292" customFormat="1" x14ac:dyDescent="0.2">
      <c r="L7712" s="279"/>
      <c r="M7712" s="279"/>
      <c r="N7712" s="279"/>
      <c r="O7712" s="279"/>
      <c r="P7712" s="838"/>
      <c r="Q7712" s="838"/>
      <c r="R7712" s="838"/>
      <c r="S7712" s="838"/>
      <c r="U7712" s="371"/>
    </row>
    <row r="7713" spans="12:21" s="292" customFormat="1" x14ac:dyDescent="0.2">
      <c r="L7713" s="279"/>
      <c r="M7713" s="279"/>
      <c r="N7713" s="279"/>
      <c r="O7713" s="279"/>
      <c r="P7713" s="838"/>
      <c r="Q7713" s="838"/>
      <c r="R7713" s="838"/>
      <c r="S7713" s="838"/>
      <c r="U7713" s="371"/>
    </row>
    <row r="7714" spans="12:21" s="292" customFormat="1" x14ac:dyDescent="0.2">
      <c r="L7714" s="279"/>
      <c r="M7714" s="279"/>
      <c r="N7714" s="279"/>
      <c r="O7714" s="279"/>
      <c r="P7714" s="838"/>
      <c r="Q7714" s="838"/>
      <c r="R7714" s="838"/>
      <c r="S7714" s="838"/>
      <c r="U7714" s="371"/>
    </row>
    <row r="7715" spans="12:21" s="292" customFormat="1" x14ac:dyDescent="0.2">
      <c r="L7715" s="279"/>
      <c r="M7715" s="279"/>
      <c r="N7715" s="279"/>
      <c r="O7715" s="279"/>
      <c r="P7715" s="838"/>
      <c r="Q7715" s="838"/>
      <c r="R7715" s="838"/>
      <c r="S7715" s="838"/>
      <c r="U7715" s="371"/>
    </row>
    <row r="7716" spans="12:21" s="292" customFormat="1" x14ac:dyDescent="0.2">
      <c r="L7716" s="279"/>
      <c r="M7716" s="279"/>
      <c r="N7716" s="279"/>
      <c r="O7716" s="279"/>
      <c r="P7716" s="838"/>
      <c r="Q7716" s="838"/>
      <c r="R7716" s="838"/>
      <c r="S7716" s="838"/>
      <c r="U7716" s="371"/>
    </row>
    <row r="7717" spans="12:21" s="292" customFormat="1" x14ac:dyDescent="0.2">
      <c r="L7717" s="279"/>
      <c r="M7717" s="279"/>
      <c r="N7717" s="279"/>
      <c r="O7717" s="279"/>
      <c r="P7717" s="838"/>
      <c r="Q7717" s="838"/>
      <c r="R7717" s="838"/>
      <c r="S7717" s="838"/>
      <c r="U7717" s="371"/>
    </row>
    <row r="7718" spans="12:21" s="292" customFormat="1" x14ac:dyDescent="0.2">
      <c r="L7718" s="279"/>
      <c r="M7718" s="279"/>
      <c r="N7718" s="279"/>
      <c r="O7718" s="279"/>
      <c r="P7718" s="838"/>
      <c r="Q7718" s="838"/>
      <c r="R7718" s="838"/>
      <c r="S7718" s="838"/>
      <c r="U7718" s="371"/>
    </row>
    <row r="7719" spans="12:21" s="292" customFormat="1" x14ac:dyDescent="0.2">
      <c r="L7719" s="279"/>
      <c r="M7719" s="279"/>
      <c r="N7719" s="279"/>
      <c r="O7719" s="279"/>
      <c r="P7719" s="838"/>
      <c r="Q7719" s="838"/>
      <c r="R7719" s="838"/>
      <c r="S7719" s="838"/>
      <c r="U7719" s="371"/>
    </row>
    <row r="7720" spans="12:21" s="292" customFormat="1" x14ac:dyDescent="0.2">
      <c r="L7720" s="279"/>
      <c r="M7720" s="279"/>
      <c r="N7720" s="279"/>
      <c r="O7720" s="279"/>
      <c r="P7720" s="838"/>
      <c r="Q7720" s="838"/>
      <c r="R7720" s="838"/>
      <c r="S7720" s="838"/>
      <c r="U7720" s="371"/>
    </row>
    <row r="7721" spans="12:21" s="292" customFormat="1" x14ac:dyDescent="0.2">
      <c r="L7721" s="279"/>
      <c r="M7721" s="279"/>
      <c r="N7721" s="279"/>
      <c r="O7721" s="279"/>
      <c r="P7721" s="838"/>
      <c r="Q7721" s="838"/>
      <c r="R7721" s="838"/>
      <c r="S7721" s="838"/>
      <c r="U7721" s="371"/>
    </row>
    <row r="7722" spans="12:21" s="292" customFormat="1" x14ac:dyDescent="0.2">
      <c r="L7722" s="279"/>
      <c r="M7722" s="279"/>
      <c r="N7722" s="279"/>
      <c r="O7722" s="279"/>
      <c r="P7722" s="838"/>
      <c r="Q7722" s="838"/>
      <c r="R7722" s="838"/>
      <c r="S7722" s="838"/>
      <c r="U7722" s="371"/>
    </row>
    <row r="7723" spans="12:21" s="292" customFormat="1" x14ac:dyDescent="0.2">
      <c r="L7723" s="279"/>
      <c r="M7723" s="279"/>
      <c r="N7723" s="279"/>
      <c r="O7723" s="279"/>
      <c r="P7723" s="838"/>
      <c r="Q7723" s="838"/>
      <c r="R7723" s="838"/>
      <c r="S7723" s="838"/>
      <c r="U7723" s="371"/>
    </row>
    <row r="7724" spans="12:21" s="292" customFormat="1" x14ac:dyDescent="0.2">
      <c r="L7724" s="279"/>
      <c r="M7724" s="279"/>
      <c r="N7724" s="279"/>
      <c r="O7724" s="279"/>
      <c r="P7724" s="838"/>
      <c r="Q7724" s="838"/>
      <c r="R7724" s="838"/>
      <c r="S7724" s="838"/>
      <c r="U7724" s="371"/>
    </row>
    <row r="7725" spans="12:21" s="292" customFormat="1" x14ac:dyDescent="0.2">
      <c r="L7725" s="279"/>
      <c r="M7725" s="279"/>
      <c r="N7725" s="279"/>
      <c r="O7725" s="279"/>
      <c r="P7725" s="838"/>
      <c r="Q7725" s="838"/>
      <c r="R7725" s="838"/>
      <c r="S7725" s="838"/>
      <c r="U7725" s="371"/>
    </row>
    <row r="7726" spans="12:21" s="292" customFormat="1" x14ac:dyDescent="0.2">
      <c r="L7726" s="279"/>
      <c r="M7726" s="279"/>
      <c r="N7726" s="279"/>
      <c r="O7726" s="279"/>
      <c r="P7726" s="838"/>
      <c r="Q7726" s="838"/>
      <c r="R7726" s="838"/>
      <c r="S7726" s="838"/>
      <c r="U7726" s="371"/>
    </row>
    <row r="7727" spans="12:21" s="292" customFormat="1" x14ac:dyDescent="0.2">
      <c r="L7727" s="279"/>
      <c r="M7727" s="279"/>
      <c r="N7727" s="279"/>
      <c r="O7727" s="279"/>
      <c r="P7727" s="838"/>
      <c r="Q7727" s="838"/>
      <c r="R7727" s="838"/>
      <c r="S7727" s="838"/>
      <c r="U7727" s="371"/>
    </row>
    <row r="7728" spans="12:21" s="292" customFormat="1" x14ac:dyDescent="0.2">
      <c r="L7728" s="279"/>
      <c r="M7728" s="279"/>
      <c r="N7728" s="279"/>
      <c r="O7728" s="279"/>
      <c r="P7728" s="838"/>
      <c r="Q7728" s="838"/>
      <c r="R7728" s="838"/>
      <c r="S7728" s="838"/>
      <c r="U7728" s="371"/>
    </row>
    <row r="7729" spans="12:21" s="292" customFormat="1" x14ac:dyDescent="0.2">
      <c r="L7729" s="279"/>
      <c r="M7729" s="279"/>
      <c r="N7729" s="279"/>
      <c r="O7729" s="279"/>
      <c r="P7729" s="838"/>
      <c r="Q7729" s="838"/>
      <c r="R7729" s="838"/>
      <c r="S7729" s="838"/>
      <c r="U7729" s="371"/>
    </row>
    <row r="7730" spans="12:21" s="292" customFormat="1" x14ac:dyDescent="0.2">
      <c r="L7730" s="279"/>
      <c r="M7730" s="279"/>
      <c r="N7730" s="279"/>
      <c r="O7730" s="279"/>
      <c r="P7730" s="838"/>
      <c r="Q7730" s="838"/>
      <c r="R7730" s="838"/>
      <c r="S7730" s="838"/>
      <c r="U7730" s="371"/>
    </row>
    <row r="7731" spans="12:21" s="292" customFormat="1" x14ac:dyDescent="0.2">
      <c r="L7731" s="279"/>
      <c r="M7731" s="279"/>
      <c r="N7731" s="279"/>
      <c r="O7731" s="279"/>
      <c r="P7731" s="838"/>
      <c r="Q7731" s="838"/>
      <c r="R7731" s="838"/>
      <c r="S7731" s="838"/>
      <c r="U7731" s="371"/>
    </row>
    <row r="7732" spans="12:21" s="292" customFormat="1" x14ac:dyDescent="0.2">
      <c r="L7732" s="279"/>
      <c r="M7732" s="279"/>
      <c r="N7732" s="279"/>
      <c r="O7732" s="279"/>
      <c r="P7732" s="838"/>
      <c r="Q7732" s="838"/>
      <c r="R7732" s="838"/>
      <c r="S7732" s="838"/>
      <c r="U7732" s="371"/>
    </row>
    <row r="7733" spans="12:21" s="292" customFormat="1" x14ac:dyDescent="0.2">
      <c r="L7733" s="279"/>
      <c r="M7733" s="279"/>
      <c r="N7733" s="279"/>
      <c r="O7733" s="279"/>
      <c r="P7733" s="838"/>
      <c r="Q7733" s="838"/>
      <c r="R7733" s="838"/>
      <c r="S7733" s="838"/>
      <c r="U7733" s="371"/>
    </row>
    <row r="7734" spans="12:21" s="292" customFormat="1" x14ac:dyDescent="0.2">
      <c r="L7734" s="279"/>
      <c r="M7734" s="279"/>
      <c r="N7734" s="279"/>
      <c r="O7734" s="279"/>
      <c r="P7734" s="838"/>
      <c r="Q7734" s="838"/>
      <c r="R7734" s="838"/>
      <c r="S7734" s="838"/>
      <c r="U7734" s="371"/>
    </row>
    <row r="7735" spans="12:21" s="292" customFormat="1" x14ac:dyDescent="0.2">
      <c r="L7735" s="279"/>
      <c r="M7735" s="279"/>
      <c r="N7735" s="279"/>
      <c r="O7735" s="279"/>
      <c r="P7735" s="838"/>
      <c r="Q7735" s="838"/>
      <c r="R7735" s="838"/>
      <c r="S7735" s="838"/>
      <c r="U7735" s="371"/>
    </row>
    <row r="7736" spans="12:21" s="292" customFormat="1" x14ac:dyDescent="0.2">
      <c r="L7736" s="279"/>
      <c r="M7736" s="279"/>
      <c r="N7736" s="279"/>
      <c r="O7736" s="279"/>
      <c r="P7736" s="838"/>
      <c r="Q7736" s="838"/>
      <c r="R7736" s="838"/>
      <c r="S7736" s="838"/>
      <c r="U7736" s="371"/>
    </row>
    <row r="7737" spans="12:21" s="292" customFormat="1" x14ac:dyDescent="0.2">
      <c r="L7737" s="279"/>
      <c r="M7737" s="279"/>
      <c r="N7737" s="279"/>
      <c r="O7737" s="279"/>
      <c r="P7737" s="838"/>
      <c r="Q7737" s="838"/>
      <c r="R7737" s="838"/>
      <c r="S7737" s="838"/>
      <c r="U7737" s="371"/>
    </row>
    <row r="7738" spans="12:21" s="292" customFormat="1" x14ac:dyDescent="0.2">
      <c r="L7738" s="279"/>
      <c r="M7738" s="279"/>
      <c r="N7738" s="279"/>
      <c r="O7738" s="279"/>
      <c r="P7738" s="838"/>
      <c r="Q7738" s="838"/>
      <c r="R7738" s="838"/>
      <c r="S7738" s="838"/>
      <c r="U7738" s="371"/>
    </row>
    <row r="7739" spans="12:21" s="292" customFormat="1" x14ac:dyDescent="0.2">
      <c r="L7739" s="279"/>
      <c r="M7739" s="279"/>
      <c r="N7739" s="279"/>
      <c r="O7739" s="279"/>
      <c r="P7739" s="838"/>
      <c r="Q7739" s="838"/>
      <c r="R7739" s="838"/>
      <c r="S7739" s="838"/>
      <c r="U7739" s="371"/>
    </row>
    <row r="7740" spans="12:21" s="292" customFormat="1" x14ac:dyDescent="0.2">
      <c r="L7740" s="279"/>
      <c r="M7740" s="279"/>
      <c r="N7740" s="279"/>
      <c r="O7740" s="279"/>
      <c r="P7740" s="838"/>
      <c r="Q7740" s="838"/>
      <c r="R7740" s="838"/>
      <c r="S7740" s="838"/>
      <c r="U7740" s="371"/>
    </row>
    <row r="7741" spans="12:21" s="292" customFormat="1" x14ac:dyDescent="0.2">
      <c r="L7741" s="279"/>
      <c r="M7741" s="279"/>
      <c r="N7741" s="279"/>
      <c r="O7741" s="279"/>
      <c r="P7741" s="838"/>
      <c r="Q7741" s="838"/>
      <c r="R7741" s="838"/>
      <c r="S7741" s="838"/>
      <c r="U7741" s="371"/>
    </row>
    <row r="7742" spans="12:21" s="292" customFormat="1" x14ac:dyDescent="0.2">
      <c r="L7742" s="279"/>
      <c r="M7742" s="279"/>
      <c r="N7742" s="279"/>
      <c r="O7742" s="279"/>
      <c r="P7742" s="838"/>
      <c r="Q7742" s="838"/>
      <c r="R7742" s="838"/>
      <c r="S7742" s="838"/>
      <c r="U7742" s="371"/>
    </row>
    <row r="7743" spans="12:21" s="292" customFormat="1" x14ac:dyDescent="0.2">
      <c r="L7743" s="279"/>
      <c r="M7743" s="279"/>
      <c r="N7743" s="279"/>
      <c r="O7743" s="279"/>
      <c r="P7743" s="838"/>
      <c r="Q7743" s="838"/>
      <c r="R7743" s="838"/>
      <c r="S7743" s="838"/>
      <c r="U7743" s="371"/>
    </row>
    <row r="7744" spans="12:21" s="292" customFormat="1" x14ac:dyDescent="0.2">
      <c r="L7744" s="279"/>
      <c r="M7744" s="279"/>
      <c r="N7744" s="279"/>
      <c r="O7744" s="279"/>
      <c r="P7744" s="838"/>
      <c r="Q7744" s="838"/>
      <c r="R7744" s="838"/>
      <c r="S7744" s="838"/>
      <c r="U7744" s="371"/>
    </row>
    <row r="7745" spans="12:21" s="292" customFormat="1" x14ac:dyDescent="0.2">
      <c r="L7745" s="279"/>
      <c r="M7745" s="279"/>
      <c r="N7745" s="279"/>
      <c r="O7745" s="279"/>
      <c r="P7745" s="838"/>
      <c r="Q7745" s="838"/>
      <c r="R7745" s="838"/>
      <c r="S7745" s="838"/>
      <c r="U7745" s="371"/>
    </row>
    <row r="7746" spans="12:21" s="292" customFormat="1" x14ac:dyDescent="0.2">
      <c r="L7746" s="279"/>
      <c r="M7746" s="279"/>
      <c r="N7746" s="279"/>
      <c r="O7746" s="279"/>
      <c r="P7746" s="838"/>
      <c r="Q7746" s="838"/>
      <c r="R7746" s="838"/>
      <c r="S7746" s="838"/>
      <c r="U7746" s="371"/>
    </row>
    <row r="7747" spans="12:21" s="292" customFormat="1" x14ac:dyDescent="0.2">
      <c r="L7747" s="279"/>
      <c r="M7747" s="279"/>
      <c r="N7747" s="279"/>
      <c r="O7747" s="279"/>
      <c r="P7747" s="838"/>
      <c r="Q7747" s="838"/>
      <c r="R7747" s="838"/>
      <c r="S7747" s="838"/>
      <c r="U7747" s="371"/>
    </row>
    <row r="7748" spans="12:21" s="292" customFormat="1" x14ac:dyDescent="0.2">
      <c r="L7748" s="279"/>
      <c r="M7748" s="279"/>
      <c r="N7748" s="279"/>
      <c r="O7748" s="279"/>
      <c r="P7748" s="838"/>
      <c r="Q7748" s="838"/>
      <c r="R7748" s="838"/>
      <c r="S7748" s="838"/>
      <c r="U7748" s="371"/>
    </row>
    <row r="7749" spans="12:21" s="292" customFormat="1" x14ac:dyDescent="0.2">
      <c r="L7749" s="279"/>
      <c r="M7749" s="279"/>
      <c r="N7749" s="279"/>
      <c r="O7749" s="279"/>
      <c r="P7749" s="838"/>
      <c r="Q7749" s="838"/>
      <c r="R7749" s="838"/>
      <c r="S7749" s="838"/>
      <c r="U7749" s="371"/>
    </row>
    <row r="7750" spans="12:21" s="292" customFormat="1" x14ac:dyDescent="0.2">
      <c r="L7750" s="279"/>
      <c r="M7750" s="279"/>
      <c r="N7750" s="279"/>
      <c r="O7750" s="279"/>
      <c r="P7750" s="838"/>
      <c r="Q7750" s="838"/>
      <c r="R7750" s="838"/>
      <c r="S7750" s="838"/>
      <c r="U7750" s="371"/>
    </row>
    <row r="7751" spans="12:21" s="292" customFormat="1" x14ac:dyDescent="0.2">
      <c r="L7751" s="279"/>
      <c r="M7751" s="279"/>
      <c r="N7751" s="279"/>
      <c r="O7751" s="279"/>
      <c r="P7751" s="838"/>
      <c r="Q7751" s="838"/>
      <c r="R7751" s="838"/>
      <c r="S7751" s="838"/>
      <c r="U7751" s="371"/>
    </row>
    <row r="7752" spans="12:21" s="292" customFormat="1" x14ac:dyDescent="0.2">
      <c r="L7752" s="279"/>
      <c r="M7752" s="279"/>
      <c r="N7752" s="279"/>
      <c r="O7752" s="279"/>
      <c r="P7752" s="838"/>
      <c r="Q7752" s="838"/>
      <c r="R7752" s="838"/>
      <c r="S7752" s="838"/>
      <c r="U7752" s="371"/>
    </row>
    <row r="7753" spans="12:21" s="292" customFormat="1" x14ac:dyDescent="0.2">
      <c r="L7753" s="279"/>
      <c r="M7753" s="279"/>
      <c r="N7753" s="279"/>
      <c r="O7753" s="279"/>
      <c r="P7753" s="838"/>
      <c r="Q7753" s="838"/>
      <c r="R7753" s="838"/>
      <c r="S7753" s="838"/>
      <c r="U7753" s="371"/>
    </row>
    <row r="7754" spans="12:21" s="292" customFormat="1" x14ac:dyDescent="0.2">
      <c r="L7754" s="279"/>
      <c r="M7754" s="279"/>
      <c r="N7754" s="279"/>
      <c r="O7754" s="279"/>
      <c r="P7754" s="838"/>
      <c r="Q7754" s="838"/>
      <c r="R7754" s="838"/>
      <c r="S7754" s="838"/>
      <c r="U7754" s="371"/>
    </row>
    <row r="7755" spans="12:21" s="292" customFormat="1" x14ac:dyDescent="0.2">
      <c r="L7755" s="279"/>
      <c r="M7755" s="279"/>
      <c r="N7755" s="279"/>
      <c r="O7755" s="279"/>
      <c r="P7755" s="838"/>
      <c r="Q7755" s="838"/>
      <c r="R7755" s="838"/>
      <c r="S7755" s="838"/>
      <c r="U7755" s="371"/>
    </row>
    <row r="7756" spans="12:21" s="292" customFormat="1" x14ac:dyDescent="0.2">
      <c r="L7756" s="279"/>
      <c r="M7756" s="279"/>
      <c r="N7756" s="279"/>
      <c r="O7756" s="279"/>
      <c r="P7756" s="838"/>
      <c r="Q7756" s="838"/>
      <c r="R7756" s="838"/>
      <c r="S7756" s="838"/>
      <c r="U7756" s="371"/>
    </row>
    <row r="7757" spans="12:21" s="292" customFormat="1" x14ac:dyDescent="0.2">
      <c r="L7757" s="279"/>
      <c r="M7757" s="279"/>
      <c r="N7757" s="279"/>
      <c r="O7757" s="279"/>
      <c r="P7757" s="838"/>
      <c r="Q7757" s="838"/>
      <c r="R7757" s="838"/>
      <c r="S7757" s="838"/>
      <c r="U7757" s="371"/>
    </row>
    <row r="7758" spans="12:21" s="292" customFormat="1" x14ac:dyDescent="0.2">
      <c r="L7758" s="279"/>
      <c r="M7758" s="279"/>
      <c r="N7758" s="279"/>
      <c r="O7758" s="279"/>
      <c r="P7758" s="838"/>
      <c r="Q7758" s="838"/>
      <c r="R7758" s="838"/>
      <c r="S7758" s="838"/>
      <c r="U7758" s="371"/>
    </row>
    <row r="7759" spans="12:21" s="292" customFormat="1" x14ac:dyDescent="0.2">
      <c r="L7759" s="279"/>
      <c r="M7759" s="279"/>
      <c r="N7759" s="279"/>
      <c r="O7759" s="279"/>
      <c r="P7759" s="838"/>
      <c r="Q7759" s="838"/>
      <c r="R7759" s="838"/>
      <c r="S7759" s="838"/>
      <c r="U7759" s="371"/>
    </row>
    <row r="7760" spans="12:21" s="292" customFormat="1" x14ac:dyDescent="0.2">
      <c r="L7760" s="279"/>
      <c r="M7760" s="279"/>
      <c r="N7760" s="279"/>
      <c r="O7760" s="279"/>
      <c r="P7760" s="838"/>
      <c r="Q7760" s="838"/>
      <c r="R7760" s="838"/>
      <c r="S7760" s="838"/>
      <c r="U7760" s="371"/>
    </row>
    <row r="7761" spans="12:21" s="292" customFormat="1" x14ac:dyDescent="0.2">
      <c r="L7761" s="279"/>
      <c r="M7761" s="279"/>
      <c r="N7761" s="279"/>
      <c r="O7761" s="279"/>
      <c r="P7761" s="838"/>
      <c r="Q7761" s="838"/>
      <c r="R7761" s="838"/>
      <c r="S7761" s="838"/>
      <c r="U7761" s="371"/>
    </row>
    <row r="7762" spans="12:21" s="292" customFormat="1" x14ac:dyDescent="0.2">
      <c r="L7762" s="279"/>
      <c r="M7762" s="279"/>
      <c r="N7762" s="279"/>
      <c r="O7762" s="279"/>
      <c r="P7762" s="838"/>
      <c r="Q7762" s="838"/>
      <c r="R7762" s="838"/>
      <c r="S7762" s="838"/>
      <c r="U7762" s="371"/>
    </row>
    <row r="7763" spans="12:21" s="292" customFormat="1" x14ac:dyDescent="0.2">
      <c r="L7763" s="279"/>
      <c r="M7763" s="279"/>
      <c r="N7763" s="279"/>
      <c r="O7763" s="279"/>
      <c r="P7763" s="838"/>
      <c r="Q7763" s="838"/>
      <c r="R7763" s="838"/>
      <c r="S7763" s="838"/>
      <c r="U7763" s="371"/>
    </row>
    <row r="7764" spans="12:21" s="292" customFormat="1" x14ac:dyDescent="0.2">
      <c r="L7764" s="279"/>
      <c r="M7764" s="279"/>
      <c r="N7764" s="279"/>
      <c r="O7764" s="279"/>
      <c r="P7764" s="838"/>
      <c r="Q7764" s="838"/>
      <c r="R7764" s="838"/>
      <c r="S7764" s="838"/>
      <c r="U7764" s="371"/>
    </row>
    <row r="7765" spans="12:21" s="292" customFormat="1" x14ac:dyDescent="0.2">
      <c r="L7765" s="279"/>
      <c r="M7765" s="279"/>
      <c r="N7765" s="279"/>
      <c r="O7765" s="279"/>
      <c r="P7765" s="838"/>
      <c r="Q7765" s="838"/>
      <c r="R7765" s="838"/>
      <c r="S7765" s="838"/>
      <c r="U7765" s="371"/>
    </row>
    <row r="7766" spans="12:21" s="292" customFormat="1" x14ac:dyDescent="0.2">
      <c r="L7766" s="279"/>
      <c r="M7766" s="279"/>
      <c r="N7766" s="279"/>
      <c r="O7766" s="279"/>
      <c r="P7766" s="838"/>
      <c r="Q7766" s="838"/>
      <c r="R7766" s="838"/>
      <c r="S7766" s="838"/>
      <c r="U7766" s="371"/>
    </row>
    <row r="7767" spans="12:21" s="292" customFormat="1" x14ac:dyDescent="0.2">
      <c r="L7767" s="279"/>
      <c r="M7767" s="279"/>
      <c r="N7767" s="279"/>
      <c r="O7767" s="279"/>
      <c r="P7767" s="838"/>
      <c r="Q7767" s="838"/>
      <c r="R7767" s="838"/>
      <c r="S7767" s="838"/>
      <c r="U7767" s="371"/>
    </row>
    <row r="7768" spans="12:21" s="292" customFormat="1" x14ac:dyDescent="0.2">
      <c r="L7768" s="279"/>
      <c r="M7768" s="279"/>
      <c r="N7768" s="279"/>
      <c r="O7768" s="279"/>
      <c r="P7768" s="838"/>
      <c r="Q7768" s="838"/>
      <c r="R7768" s="838"/>
      <c r="S7768" s="838"/>
      <c r="U7768" s="371"/>
    </row>
    <row r="7769" spans="12:21" s="292" customFormat="1" x14ac:dyDescent="0.2">
      <c r="L7769" s="279"/>
      <c r="M7769" s="279"/>
      <c r="N7769" s="279"/>
      <c r="O7769" s="279"/>
      <c r="P7769" s="838"/>
      <c r="Q7769" s="838"/>
      <c r="R7769" s="838"/>
      <c r="S7769" s="838"/>
      <c r="U7769" s="371"/>
    </row>
    <row r="7770" spans="12:21" s="292" customFormat="1" x14ac:dyDescent="0.2">
      <c r="L7770" s="279"/>
      <c r="M7770" s="279"/>
      <c r="N7770" s="279"/>
      <c r="O7770" s="279"/>
      <c r="P7770" s="838"/>
      <c r="Q7770" s="838"/>
      <c r="R7770" s="838"/>
      <c r="S7770" s="838"/>
      <c r="U7770" s="371"/>
    </row>
    <row r="7771" spans="12:21" s="292" customFormat="1" x14ac:dyDescent="0.2">
      <c r="L7771" s="279"/>
      <c r="M7771" s="279"/>
      <c r="N7771" s="279"/>
      <c r="O7771" s="279"/>
      <c r="P7771" s="838"/>
      <c r="Q7771" s="838"/>
      <c r="R7771" s="838"/>
      <c r="S7771" s="838"/>
      <c r="U7771" s="371"/>
    </row>
    <row r="7772" spans="12:21" s="292" customFormat="1" x14ac:dyDescent="0.2">
      <c r="L7772" s="279"/>
      <c r="M7772" s="279"/>
      <c r="N7772" s="279"/>
      <c r="O7772" s="279"/>
      <c r="P7772" s="838"/>
      <c r="Q7772" s="838"/>
      <c r="R7772" s="838"/>
      <c r="S7772" s="838"/>
      <c r="U7772" s="371"/>
    </row>
    <row r="7773" spans="12:21" s="292" customFormat="1" x14ac:dyDescent="0.2">
      <c r="L7773" s="279"/>
      <c r="M7773" s="279"/>
      <c r="N7773" s="279"/>
      <c r="O7773" s="279"/>
      <c r="P7773" s="838"/>
      <c r="Q7773" s="838"/>
      <c r="R7773" s="838"/>
      <c r="S7773" s="838"/>
      <c r="U7773" s="371"/>
    </row>
    <row r="7774" spans="12:21" s="292" customFormat="1" x14ac:dyDescent="0.2">
      <c r="L7774" s="279"/>
      <c r="M7774" s="279"/>
      <c r="N7774" s="279"/>
      <c r="O7774" s="279"/>
      <c r="P7774" s="838"/>
      <c r="Q7774" s="838"/>
      <c r="R7774" s="838"/>
      <c r="S7774" s="838"/>
      <c r="U7774" s="371"/>
    </row>
    <row r="7775" spans="12:21" s="292" customFormat="1" x14ac:dyDescent="0.2">
      <c r="L7775" s="279"/>
      <c r="M7775" s="279"/>
      <c r="N7775" s="279"/>
      <c r="O7775" s="279"/>
      <c r="P7775" s="838"/>
      <c r="Q7775" s="838"/>
      <c r="R7775" s="838"/>
      <c r="S7775" s="838"/>
      <c r="U7775" s="371"/>
    </row>
    <row r="7776" spans="12:21" s="292" customFormat="1" x14ac:dyDescent="0.2">
      <c r="L7776" s="279"/>
      <c r="M7776" s="279"/>
      <c r="N7776" s="279"/>
      <c r="O7776" s="279"/>
      <c r="P7776" s="838"/>
      <c r="Q7776" s="838"/>
      <c r="R7776" s="838"/>
      <c r="S7776" s="838"/>
      <c r="U7776" s="371"/>
    </row>
    <row r="7777" spans="12:21" s="292" customFormat="1" x14ac:dyDescent="0.2">
      <c r="L7777" s="279"/>
      <c r="M7777" s="279"/>
      <c r="N7777" s="279"/>
      <c r="O7777" s="279"/>
      <c r="P7777" s="838"/>
      <c r="Q7777" s="838"/>
      <c r="R7777" s="838"/>
      <c r="S7777" s="838"/>
      <c r="U7777" s="371"/>
    </row>
    <row r="7778" spans="12:21" s="292" customFormat="1" x14ac:dyDescent="0.2">
      <c r="L7778" s="279"/>
      <c r="M7778" s="279"/>
      <c r="N7778" s="279"/>
      <c r="O7778" s="279"/>
      <c r="P7778" s="838"/>
      <c r="Q7778" s="838"/>
      <c r="R7778" s="838"/>
      <c r="S7778" s="838"/>
      <c r="U7778" s="371"/>
    </row>
    <row r="7779" spans="12:21" s="292" customFormat="1" x14ac:dyDescent="0.2">
      <c r="L7779" s="279"/>
      <c r="M7779" s="279"/>
      <c r="N7779" s="279"/>
      <c r="O7779" s="279"/>
      <c r="P7779" s="838"/>
      <c r="Q7779" s="838"/>
      <c r="R7779" s="838"/>
      <c r="S7779" s="838"/>
      <c r="U7779" s="371"/>
    </row>
    <row r="7780" spans="12:21" s="292" customFormat="1" x14ac:dyDescent="0.2">
      <c r="L7780" s="279"/>
      <c r="M7780" s="279"/>
      <c r="N7780" s="279"/>
      <c r="O7780" s="279"/>
      <c r="P7780" s="838"/>
      <c r="Q7780" s="838"/>
      <c r="R7780" s="838"/>
      <c r="S7780" s="838"/>
      <c r="U7780" s="371"/>
    </row>
    <row r="7781" spans="12:21" s="292" customFormat="1" x14ac:dyDescent="0.2">
      <c r="L7781" s="279"/>
      <c r="M7781" s="279"/>
      <c r="N7781" s="279"/>
      <c r="O7781" s="279"/>
      <c r="P7781" s="838"/>
      <c r="Q7781" s="838"/>
      <c r="R7781" s="838"/>
      <c r="S7781" s="838"/>
      <c r="U7781" s="371"/>
    </row>
    <row r="7782" spans="12:21" s="292" customFormat="1" x14ac:dyDescent="0.2">
      <c r="L7782" s="279"/>
      <c r="M7782" s="279"/>
      <c r="N7782" s="279"/>
      <c r="O7782" s="279"/>
      <c r="P7782" s="838"/>
      <c r="Q7782" s="838"/>
      <c r="R7782" s="838"/>
      <c r="S7782" s="838"/>
      <c r="U7782" s="371"/>
    </row>
    <row r="7783" spans="12:21" s="292" customFormat="1" x14ac:dyDescent="0.2">
      <c r="L7783" s="279"/>
      <c r="M7783" s="279"/>
      <c r="N7783" s="279"/>
      <c r="O7783" s="279"/>
      <c r="P7783" s="838"/>
      <c r="Q7783" s="838"/>
      <c r="R7783" s="838"/>
      <c r="S7783" s="838"/>
      <c r="U7783" s="371"/>
    </row>
    <row r="7784" spans="12:21" s="292" customFormat="1" x14ac:dyDescent="0.2">
      <c r="L7784" s="279"/>
      <c r="M7784" s="279"/>
      <c r="N7784" s="279"/>
      <c r="O7784" s="279"/>
      <c r="P7784" s="838"/>
      <c r="Q7784" s="838"/>
      <c r="R7784" s="838"/>
      <c r="S7784" s="838"/>
      <c r="U7784" s="371"/>
    </row>
    <row r="7785" spans="12:21" s="292" customFormat="1" x14ac:dyDescent="0.2">
      <c r="L7785" s="279"/>
      <c r="M7785" s="279"/>
      <c r="N7785" s="279"/>
      <c r="O7785" s="279"/>
      <c r="P7785" s="838"/>
      <c r="Q7785" s="838"/>
      <c r="R7785" s="838"/>
      <c r="S7785" s="838"/>
      <c r="U7785" s="371"/>
    </row>
    <row r="7786" spans="12:21" s="292" customFormat="1" x14ac:dyDescent="0.2">
      <c r="L7786" s="279"/>
      <c r="M7786" s="279"/>
      <c r="N7786" s="279"/>
      <c r="O7786" s="279"/>
      <c r="P7786" s="838"/>
      <c r="Q7786" s="838"/>
      <c r="R7786" s="838"/>
      <c r="S7786" s="838"/>
      <c r="U7786" s="371"/>
    </row>
    <row r="7787" spans="12:21" s="292" customFormat="1" x14ac:dyDescent="0.2">
      <c r="L7787" s="279"/>
      <c r="M7787" s="279"/>
      <c r="N7787" s="279"/>
      <c r="O7787" s="279"/>
      <c r="P7787" s="838"/>
      <c r="Q7787" s="838"/>
      <c r="R7787" s="838"/>
      <c r="S7787" s="838"/>
      <c r="U7787" s="371"/>
    </row>
    <row r="7788" spans="12:21" s="292" customFormat="1" x14ac:dyDescent="0.2">
      <c r="L7788" s="279"/>
      <c r="M7788" s="279"/>
      <c r="N7788" s="279"/>
      <c r="O7788" s="279"/>
      <c r="P7788" s="838"/>
      <c r="Q7788" s="838"/>
      <c r="R7788" s="838"/>
      <c r="S7788" s="838"/>
      <c r="U7788" s="371"/>
    </row>
    <row r="7789" spans="12:21" s="292" customFormat="1" x14ac:dyDescent="0.2">
      <c r="L7789" s="279"/>
      <c r="M7789" s="279"/>
      <c r="N7789" s="279"/>
      <c r="O7789" s="279"/>
      <c r="P7789" s="838"/>
      <c r="Q7789" s="838"/>
      <c r="R7789" s="838"/>
      <c r="S7789" s="838"/>
      <c r="U7789" s="371"/>
    </row>
    <row r="7790" spans="12:21" s="292" customFormat="1" x14ac:dyDescent="0.2">
      <c r="L7790" s="279"/>
      <c r="M7790" s="279"/>
      <c r="N7790" s="279"/>
      <c r="O7790" s="279"/>
      <c r="P7790" s="838"/>
      <c r="Q7790" s="838"/>
      <c r="R7790" s="838"/>
      <c r="S7790" s="838"/>
      <c r="U7790" s="371"/>
    </row>
    <row r="7791" spans="12:21" s="292" customFormat="1" x14ac:dyDescent="0.2">
      <c r="L7791" s="279"/>
      <c r="M7791" s="279"/>
      <c r="N7791" s="279"/>
      <c r="O7791" s="279"/>
      <c r="P7791" s="838"/>
      <c r="Q7791" s="838"/>
      <c r="R7791" s="838"/>
      <c r="S7791" s="838"/>
      <c r="U7791" s="371"/>
    </row>
    <row r="7792" spans="12:21" s="292" customFormat="1" x14ac:dyDescent="0.2">
      <c r="L7792" s="279"/>
      <c r="M7792" s="279"/>
      <c r="N7792" s="279"/>
      <c r="O7792" s="279"/>
      <c r="P7792" s="838"/>
      <c r="Q7792" s="838"/>
      <c r="R7792" s="838"/>
      <c r="S7792" s="838"/>
      <c r="U7792" s="371"/>
    </row>
    <row r="7793" spans="12:21" s="292" customFormat="1" x14ac:dyDescent="0.2">
      <c r="L7793" s="279"/>
      <c r="M7793" s="279"/>
      <c r="N7793" s="279"/>
      <c r="O7793" s="279"/>
      <c r="P7793" s="838"/>
      <c r="Q7793" s="838"/>
      <c r="R7793" s="838"/>
      <c r="S7793" s="838"/>
      <c r="U7793" s="371"/>
    </row>
    <row r="7794" spans="12:21" s="292" customFormat="1" x14ac:dyDescent="0.2">
      <c r="L7794" s="279"/>
      <c r="M7794" s="279"/>
      <c r="N7794" s="279"/>
      <c r="O7794" s="279"/>
      <c r="P7794" s="838"/>
      <c r="Q7794" s="838"/>
      <c r="R7794" s="838"/>
      <c r="S7794" s="838"/>
      <c r="U7794" s="371"/>
    </row>
    <row r="7795" spans="12:21" s="292" customFormat="1" x14ac:dyDescent="0.2">
      <c r="L7795" s="279"/>
      <c r="M7795" s="279"/>
      <c r="N7795" s="279"/>
      <c r="O7795" s="279"/>
      <c r="P7795" s="838"/>
      <c r="Q7795" s="838"/>
      <c r="R7795" s="838"/>
      <c r="S7795" s="838"/>
      <c r="U7795" s="371"/>
    </row>
    <row r="7796" spans="12:21" s="292" customFormat="1" x14ac:dyDescent="0.2">
      <c r="L7796" s="279"/>
      <c r="M7796" s="279"/>
      <c r="N7796" s="279"/>
      <c r="O7796" s="279"/>
      <c r="P7796" s="838"/>
      <c r="Q7796" s="838"/>
      <c r="R7796" s="838"/>
      <c r="S7796" s="838"/>
      <c r="U7796" s="371"/>
    </row>
    <row r="7797" spans="12:21" s="292" customFormat="1" x14ac:dyDescent="0.2">
      <c r="L7797" s="279"/>
      <c r="M7797" s="279"/>
      <c r="N7797" s="279"/>
      <c r="O7797" s="279"/>
      <c r="P7797" s="838"/>
      <c r="Q7797" s="838"/>
      <c r="R7797" s="838"/>
      <c r="S7797" s="838"/>
      <c r="U7797" s="371"/>
    </row>
    <row r="7798" spans="12:21" s="292" customFormat="1" x14ac:dyDescent="0.2">
      <c r="L7798" s="279"/>
      <c r="M7798" s="279"/>
      <c r="N7798" s="279"/>
      <c r="O7798" s="279"/>
      <c r="P7798" s="838"/>
      <c r="Q7798" s="838"/>
      <c r="R7798" s="838"/>
      <c r="S7798" s="838"/>
      <c r="U7798" s="371"/>
    </row>
    <row r="7799" spans="12:21" s="292" customFormat="1" x14ac:dyDescent="0.2">
      <c r="L7799" s="279"/>
      <c r="M7799" s="279"/>
      <c r="N7799" s="279"/>
      <c r="O7799" s="279"/>
      <c r="P7799" s="838"/>
      <c r="Q7799" s="838"/>
      <c r="R7799" s="838"/>
      <c r="S7799" s="838"/>
      <c r="U7799" s="371"/>
    </row>
    <row r="7800" spans="12:21" s="292" customFormat="1" x14ac:dyDescent="0.2">
      <c r="L7800" s="279"/>
      <c r="M7800" s="279"/>
      <c r="N7800" s="279"/>
      <c r="O7800" s="279"/>
      <c r="P7800" s="838"/>
      <c r="Q7800" s="838"/>
      <c r="R7800" s="838"/>
      <c r="S7800" s="838"/>
      <c r="U7800" s="371"/>
    </row>
    <row r="7801" spans="12:21" s="292" customFormat="1" x14ac:dyDescent="0.2">
      <c r="L7801" s="279"/>
      <c r="M7801" s="279"/>
      <c r="N7801" s="279"/>
      <c r="O7801" s="279"/>
      <c r="P7801" s="838"/>
      <c r="Q7801" s="838"/>
      <c r="R7801" s="838"/>
      <c r="S7801" s="838"/>
      <c r="U7801" s="371"/>
    </row>
    <row r="7802" spans="12:21" s="292" customFormat="1" x14ac:dyDescent="0.2">
      <c r="L7802" s="279"/>
      <c r="M7802" s="279"/>
      <c r="N7802" s="279"/>
      <c r="O7802" s="279"/>
      <c r="P7802" s="838"/>
      <c r="Q7802" s="838"/>
      <c r="R7802" s="838"/>
      <c r="S7802" s="838"/>
      <c r="U7802" s="371"/>
    </row>
    <row r="7803" spans="12:21" s="292" customFormat="1" x14ac:dyDescent="0.2">
      <c r="L7803" s="279"/>
      <c r="M7803" s="279"/>
      <c r="N7803" s="279"/>
      <c r="O7803" s="279"/>
      <c r="P7803" s="838"/>
      <c r="Q7803" s="838"/>
      <c r="R7803" s="838"/>
      <c r="S7803" s="838"/>
      <c r="U7803" s="371"/>
    </row>
    <row r="7804" spans="12:21" s="292" customFormat="1" x14ac:dyDescent="0.2">
      <c r="L7804" s="279"/>
      <c r="M7804" s="279"/>
      <c r="N7804" s="279"/>
      <c r="O7804" s="279"/>
      <c r="P7804" s="838"/>
      <c r="Q7804" s="838"/>
      <c r="R7804" s="838"/>
      <c r="S7804" s="838"/>
      <c r="U7804" s="371"/>
    </row>
    <row r="7805" spans="12:21" s="292" customFormat="1" x14ac:dyDescent="0.2">
      <c r="L7805" s="279"/>
      <c r="M7805" s="279"/>
      <c r="N7805" s="279"/>
      <c r="O7805" s="279"/>
      <c r="P7805" s="838"/>
      <c r="Q7805" s="838"/>
      <c r="R7805" s="838"/>
      <c r="S7805" s="838"/>
      <c r="U7805" s="371"/>
    </row>
    <row r="7806" spans="12:21" s="292" customFormat="1" x14ac:dyDescent="0.2">
      <c r="L7806" s="279"/>
      <c r="M7806" s="279"/>
      <c r="N7806" s="279"/>
      <c r="O7806" s="279"/>
      <c r="P7806" s="838"/>
      <c r="Q7806" s="838"/>
      <c r="R7806" s="838"/>
      <c r="S7806" s="838"/>
      <c r="U7806" s="371"/>
    </row>
    <row r="7807" spans="12:21" s="292" customFormat="1" x14ac:dyDescent="0.2">
      <c r="L7807" s="279"/>
      <c r="M7807" s="279"/>
      <c r="N7807" s="279"/>
      <c r="O7807" s="279"/>
      <c r="P7807" s="838"/>
      <c r="Q7807" s="838"/>
      <c r="R7807" s="838"/>
      <c r="S7807" s="838"/>
      <c r="U7807" s="371"/>
    </row>
    <row r="7808" spans="12:21" s="292" customFormat="1" x14ac:dyDescent="0.2">
      <c r="L7808" s="279"/>
      <c r="M7808" s="279"/>
      <c r="N7808" s="279"/>
      <c r="O7808" s="279"/>
      <c r="P7808" s="838"/>
      <c r="Q7808" s="838"/>
      <c r="R7808" s="838"/>
      <c r="S7808" s="838"/>
      <c r="U7808" s="371"/>
    </row>
    <row r="7809" spans="12:21" s="292" customFormat="1" x14ac:dyDescent="0.2">
      <c r="L7809" s="279"/>
      <c r="M7809" s="279"/>
      <c r="N7809" s="279"/>
      <c r="O7809" s="279"/>
      <c r="P7809" s="838"/>
      <c r="Q7809" s="838"/>
      <c r="R7809" s="838"/>
      <c r="S7809" s="838"/>
      <c r="U7809" s="371"/>
    </row>
    <row r="7810" spans="12:21" s="292" customFormat="1" x14ac:dyDescent="0.2">
      <c r="L7810" s="279"/>
      <c r="M7810" s="279"/>
      <c r="N7810" s="279"/>
      <c r="O7810" s="279"/>
      <c r="P7810" s="838"/>
      <c r="Q7810" s="838"/>
      <c r="R7810" s="838"/>
      <c r="S7810" s="838"/>
      <c r="U7810" s="371"/>
    </row>
    <row r="7811" spans="12:21" s="292" customFormat="1" x14ac:dyDescent="0.2">
      <c r="L7811" s="279"/>
      <c r="M7811" s="279"/>
      <c r="N7811" s="279"/>
      <c r="O7811" s="279"/>
      <c r="P7811" s="838"/>
      <c r="Q7811" s="838"/>
      <c r="R7811" s="838"/>
      <c r="S7811" s="838"/>
      <c r="U7811" s="371"/>
    </row>
    <row r="7812" spans="12:21" s="292" customFormat="1" x14ac:dyDescent="0.2">
      <c r="L7812" s="279"/>
      <c r="M7812" s="279"/>
      <c r="N7812" s="279"/>
      <c r="O7812" s="279"/>
      <c r="P7812" s="838"/>
      <c r="Q7812" s="838"/>
      <c r="R7812" s="838"/>
      <c r="S7812" s="838"/>
      <c r="U7812" s="371"/>
    </row>
    <row r="7813" spans="12:21" s="292" customFormat="1" x14ac:dyDescent="0.2">
      <c r="L7813" s="279"/>
      <c r="M7813" s="279"/>
      <c r="N7813" s="279"/>
      <c r="O7813" s="279"/>
      <c r="P7813" s="838"/>
      <c r="Q7813" s="838"/>
      <c r="R7813" s="838"/>
      <c r="S7813" s="838"/>
      <c r="U7813" s="371"/>
    </row>
    <row r="7814" spans="12:21" s="292" customFormat="1" x14ac:dyDescent="0.2">
      <c r="L7814" s="279"/>
      <c r="M7814" s="279"/>
      <c r="N7814" s="279"/>
      <c r="O7814" s="279"/>
      <c r="P7814" s="838"/>
      <c r="Q7814" s="838"/>
      <c r="R7814" s="838"/>
      <c r="S7814" s="838"/>
      <c r="U7814" s="371"/>
    </row>
    <row r="7815" spans="12:21" s="292" customFormat="1" x14ac:dyDescent="0.2">
      <c r="L7815" s="279"/>
      <c r="M7815" s="279"/>
      <c r="N7815" s="279"/>
      <c r="O7815" s="279"/>
      <c r="P7815" s="838"/>
      <c r="Q7815" s="838"/>
      <c r="R7815" s="838"/>
      <c r="S7815" s="838"/>
      <c r="U7815" s="371"/>
    </row>
    <row r="7816" spans="12:21" s="292" customFormat="1" x14ac:dyDescent="0.2">
      <c r="L7816" s="279"/>
      <c r="M7816" s="279"/>
      <c r="N7816" s="279"/>
      <c r="O7816" s="279"/>
      <c r="P7816" s="838"/>
      <c r="Q7816" s="838"/>
      <c r="R7816" s="838"/>
      <c r="S7816" s="838"/>
      <c r="U7816" s="371"/>
    </row>
    <row r="7817" spans="12:21" s="292" customFormat="1" x14ac:dyDescent="0.2">
      <c r="L7817" s="279"/>
      <c r="M7817" s="279"/>
      <c r="N7817" s="279"/>
      <c r="O7817" s="279"/>
      <c r="P7817" s="838"/>
      <c r="Q7817" s="838"/>
      <c r="R7817" s="838"/>
      <c r="S7817" s="838"/>
      <c r="U7817" s="371"/>
    </row>
    <row r="7818" spans="12:21" s="292" customFormat="1" x14ac:dyDescent="0.2">
      <c r="L7818" s="279"/>
      <c r="M7818" s="279"/>
      <c r="N7818" s="279"/>
      <c r="O7818" s="279"/>
      <c r="P7818" s="838"/>
      <c r="Q7818" s="838"/>
      <c r="R7818" s="838"/>
      <c r="S7818" s="838"/>
      <c r="U7818" s="371"/>
    </row>
    <row r="7819" spans="12:21" s="292" customFormat="1" x14ac:dyDescent="0.2">
      <c r="L7819" s="279"/>
      <c r="M7819" s="279"/>
      <c r="N7819" s="279"/>
      <c r="O7819" s="279"/>
      <c r="P7819" s="838"/>
      <c r="Q7819" s="838"/>
      <c r="R7819" s="838"/>
      <c r="S7819" s="838"/>
      <c r="U7819" s="371"/>
    </row>
    <row r="7820" spans="12:21" s="292" customFormat="1" x14ac:dyDescent="0.2">
      <c r="L7820" s="279"/>
      <c r="M7820" s="279"/>
      <c r="N7820" s="279"/>
      <c r="O7820" s="279"/>
      <c r="P7820" s="838"/>
      <c r="Q7820" s="838"/>
      <c r="R7820" s="838"/>
      <c r="S7820" s="838"/>
      <c r="U7820" s="371"/>
    </row>
    <row r="7821" spans="12:21" s="292" customFormat="1" x14ac:dyDescent="0.2">
      <c r="L7821" s="279"/>
      <c r="M7821" s="279"/>
      <c r="N7821" s="279"/>
      <c r="O7821" s="279"/>
      <c r="P7821" s="838"/>
      <c r="Q7821" s="838"/>
      <c r="R7821" s="838"/>
      <c r="S7821" s="838"/>
      <c r="U7821" s="371"/>
    </row>
    <row r="7822" spans="12:21" s="292" customFormat="1" x14ac:dyDescent="0.2">
      <c r="L7822" s="279"/>
      <c r="M7822" s="279"/>
      <c r="N7822" s="279"/>
      <c r="O7822" s="279"/>
      <c r="P7822" s="838"/>
      <c r="Q7822" s="838"/>
      <c r="R7822" s="838"/>
      <c r="S7822" s="838"/>
      <c r="U7822" s="371"/>
    </row>
    <row r="7823" spans="12:21" s="292" customFormat="1" x14ac:dyDescent="0.2">
      <c r="L7823" s="279"/>
      <c r="M7823" s="279"/>
      <c r="N7823" s="279"/>
      <c r="O7823" s="279"/>
      <c r="P7823" s="838"/>
      <c r="Q7823" s="838"/>
      <c r="R7823" s="838"/>
      <c r="S7823" s="838"/>
      <c r="U7823" s="371"/>
    </row>
    <row r="7824" spans="12:21" s="292" customFormat="1" x14ac:dyDescent="0.2">
      <c r="L7824" s="279"/>
      <c r="M7824" s="279"/>
      <c r="N7824" s="279"/>
      <c r="O7824" s="279"/>
      <c r="P7824" s="838"/>
      <c r="Q7824" s="838"/>
      <c r="R7824" s="838"/>
      <c r="S7824" s="838"/>
      <c r="U7824" s="371"/>
    </row>
    <row r="7825" spans="12:21" s="292" customFormat="1" x14ac:dyDescent="0.2">
      <c r="L7825" s="279"/>
      <c r="M7825" s="279"/>
      <c r="N7825" s="279"/>
      <c r="O7825" s="279"/>
      <c r="P7825" s="838"/>
      <c r="Q7825" s="838"/>
      <c r="R7825" s="838"/>
      <c r="S7825" s="838"/>
      <c r="U7825" s="371"/>
    </row>
    <row r="7826" spans="12:21" s="292" customFormat="1" x14ac:dyDescent="0.2">
      <c r="L7826" s="279"/>
      <c r="M7826" s="279"/>
      <c r="N7826" s="279"/>
      <c r="O7826" s="279"/>
      <c r="P7826" s="838"/>
      <c r="Q7826" s="838"/>
      <c r="R7826" s="838"/>
      <c r="S7826" s="838"/>
      <c r="U7826" s="371"/>
    </row>
    <row r="7827" spans="12:21" s="292" customFormat="1" x14ac:dyDescent="0.2">
      <c r="L7827" s="279"/>
      <c r="M7827" s="279"/>
      <c r="N7827" s="279"/>
      <c r="O7827" s="279"/>
      <c r="P7827" s="838"/>
      <c r="Q7827" s="838"/>
      <c r="R7827" s="838"/>
      <c r="S7827" s="838"/>
      <c r="U7827" s="371"/>
    </row>
    <row r="7828" spans="12:21" s="292" customFormat="1" x14ac:dyDescent="0.2">
      <c r="L7828" s="279"/>
      <c r="M7828" s="279"/>
      <c r="N7828" s="279"/>
      <c r="O7828" s="279"/>
      <c r="P7828" s="838"/>
      <c r="Q7828" s="838"/>
      <c r="R7828" s="838"/>
      <c r="S7828" s="838"/>
      <c r="U7828" s="371"/>
    </row>
    <row r="7829" spans="12:21" s="292" customFormat="1" x14ac:dyDescent="0.2">
      <c r="L7829" s="279"/>
      <c r="M7829" s="279"/>
      <c r="N7829" s="279"/>
      <c r="O7829" s="279"/>
      <c r="P7829" s="838"/>
      <c r="Q7829" s="838"/>
      <c r="R7829" s="838"/>
      <c r="S7829" s="838"/>
      <c r="U7829" s="371"/>
    </row>
    <row r="7830" spans="12:21" s="292" customFormat="1" x14ac:dyDescent="0.2">
      <c r="L7830" s="279"/>
      <c r="M7830" s="279"/>
      <c r="N7830" s="279"/>
      <c r="O7830" s="279"/>
      <c r="P7830" s="838"/>
      <c r="Q7830" s="838"/>
      <c r="R7830" s="838"/>
      <c r="S7830" s="838"/>
      <c r="U7830" s="371"/>
    </row>
    <row r="7831" spans="12:21" s="292" customFormat="1" x14ac:dyDescent="0.2">
      <c r="L7831" s="279"/>
      <c r="M7831" s="279"/>
      <c r="N7831" s="279"/>
      <c r="O7831" s="279"/>
      <c r="P7831" s="838"/>
      <c r="Q7831" s="838"/>
      <c r="R7831" s="838"/>
      <c r="S7831" s="838"/>
      <c r="U7831" s="371"/>
    </row>
    <row r="7832" spans="12:21" s="292" customFormat="1" x14ac:dyDescent="0.2">
      <c r="L7832" s="279"/>
      <c r="M7832" s="279"/>
      <c r="N7832" s="279"/>
      <c r="O7832" s="279"/>
      <c r="P7832" s="838"/>
      <c r="Q7832" s="838"/>
      <c r="R7832" s="838"/>
      <c r="S7832" s="838"/>
      <c r="U7832" s="371"/>
    </row>
    <row r="7833" spans="12:21" s="292" customFormat="1" x14ac:dyDescent="0.2">
      <c r="L7833" s="279"/>
      <c r="M7833" s="279"/>
      <c r="N7833" s="279"/>
      <c r="O7833" s="279"/>
      <c r="P7833" s="838"/>
      <c r="Q7833" s="838"/>
      <c r="R7833" s="838"/>
      <c r="S7833" s="838"/>
      <c r="U7833" s="371"/>
    </row>
    <row r="7834" spans="12:21" s="292" customFormat="1" x14ac:dyDescent="0.2">
      <c r="L7834" s="279"/>
      <c r="M7834" s="279"/>
      <c r="N7834" s="279"/>
      <c r="O7834" s="279"/>
      <c r="P7834" s="838"/>
      <c r="Q7834" s="838"/>
      <c r="R7834" s="838"/>
      <c r="S7834" s="838"/>
      <c r="U7834" s="371"/>
    </row>
    <row r="7835" spans="12:21" s="292" customFormat="1" x14ac:dyDescent="0.2">
      <c r="L7835" s="279"/>
      <c r="M7835" s="279"/>
      <c r="N7835" s="279"/>
      <c r="O7835" s="279"/>
      <c r="P7835" s="838"/>
      <c r="Q7835" s="838"/>
      <c r="R7835" s="838"/>
      <c r="S7835" s="838"/>
      <c r="U7835" s="371"/>
    </row>
    <row r="7836" spans="12:21" s="292" customFormat="1" x14ac:dyDescent="0.2">
      <c r="L7836" s="279"/>
      <c r="M7836" s="279"/>
      <c r="N7836" s="279"/>
      <c r="O7836" s="279"/>
      <c r="P7836" s="838"/>
      <c r="Q7836" s="838"/>
      <c r="R7836" s="838"/>
      <c r="S7836" s="838"/>
      <c r="U7836" s="371"/>
    </row>
    <row r="7837" spans="12:21" s="292" customFormat="1" x14ac:dyDescent="0.2">
      <c r="L7837" s="279"/>
      <c r="M7837" s="279"/>
      <c r="N7837" s="279"/>
      <c r="O7837" s="279"/>
      <c r="P7837" s="838"/>
      <c r="Q7837" s="838"/>
      <c r="R7837" s="838"/>
      <c r="S7837" s="838"/>
      <c r="U7837" s="371"/>
    </row>
    <row r="7838" spans="12:21" s="292" customFormat="1" x14ac:dyDescent="0.2">
      <c r="L7838" s="279"/>
      <c r="M7838" s="279"/>
      <c r="N7838" s="279"/>
      <c r="O7838" s="279"/>
      <c r="P7838" s="838"/>
      <c r="Q7838" s="838"/>
      <c r="R7838" s="838"/>
      <c r="S7838" s="838"/>
      <c r="U7838" s="371"/>
    </row>
    <row r="7839" spans="12:21" s="292" customFormat="1" x14ac:dyDescent="0.2">
      <c r="L7839" s="279"/>
      <c r="M7839" s="279"/>
      <c r="N7839" s="279"/>
      <c r="O7839" s="279"/>
      <c r="P7839" s="838"/>
      <c r="Q7839" s="838"/>
      <c r="R7839" s="838"/>
      <c r="S7839" s="838"/>
      <c r="U7839" s="371"/>
    </row>
    <row r="7840" spans="12:21" s="292" customFormat="1" x14ac:dyDescent="0.2">
      <c r="L7840" s="279"/>
      <c r="M7840" s="279"/>
      <c r="N7840" s="279"/>
      <c r="O7840" s="279"/>
      <c r="P7840" s="838"/>
      <c r="Q7840" s="838"/>
      <c r="R7840" s="838"/>
      <c r="S7840" s="838"/>
      <c r="U7840" s="371"/>
    </row>
    <row r="7841" spans="12:21" s="292" customFormat="1" x14ac:dyDescent="0.2">
      <c r="L7841" s="279"/>
      <c r="M7841" s="279"/>
      <c r="N7841" s="279"/>
      <c r="O7841" s="279"/>
      <c r="P7841" s="838"/>
      <c r="Q7841" s="838"/>
      <c r="R7841" s="838"/>
      <c r="S7841" s="838"/>
      <c r="U7841" s="371"/>
    </row>
    <row r="7842" spans="12:21" s="292" customFormat="1" x14ac:dyDescent="0.2">
      <c r="L7842" s="279"/>
      <c r="M7842" s="279"/>
      <c r="N7842" s="279"/>
      <c r="O7842" s="279"/>
      <c r="P7842" s="838"/>
      <c r="Q7842" s="838"/>
      <c r="R7842" s="838"/>
      <c r="S7842" s="838"/>
      <c r="U7842" s="371"/>
    </row>
    <row r="7843" spans="12:21" s="292" customFormat="1" x14ac:dyDescent="0.2">
      <c r="L7843" s="279"/>
      <c r="M7843" s="279"/>
      <c r="N7843" s="279"/>
      <c r="O7843" s="279"/>
      <c r="P7843" s="838"/>
      <c r="Q7843" s="838"/>
      <c r="R7843" s="838"/>
      <c r="S7843" s="838"/>
      <c r="U7843" s="371"/>
    </row>
    <row r="7844" spans="12:21" s="292" customFormat="1" x14ac:dyDescent="0.2">
      <c r="L7844" s="279"/>
      <c r="M7844" s="279"/>
      <c r="N7844" s="279"/>
      <c r="O7844" s="279"/>
      <c r="P7844" s="838"/>
      <c r="Q7844" s="838"/>
      <c r="R7844" s="838"/>
      <c r="S7844" s="838"/>
      <c r="U7844" s="371"/>
    </row>
    <row r="7845" spans="12:21" s="292" customFormat="1" x14ac:dyDescent="0.2">
      <c r="L7845" s="279"/>
      <c r="M7845" s="279"/>
      <c r="N7845" s="279"/>
      <c r="O7845" s="279"/>
      <c r="P7845" s="838"/>
      <c r="Q7845" s="838"/>
      <c r="R7845" s="838"/>
      <c r="S7845" s="838"/>
      <c r="U7845" s="371"/>
    </row>
    <row r="7846" spans="12:21" s="292" customFormat="1" x14ac:dyDescent="0.2">
      <c r="L7846" s="279"/>
      <c r="M7846" s="279"/>
      <c r="N7846" s="279"/>
      <c r="O7846" s="279"/>
      <c r="P7846" s="838"/>
      <c r="Q7846" s="838"/>
      <c r="R7846" s="838"/>
      <c r="S7846" s="838"/>
      <c r="U7846" s="371"/>
    </row>
    <row r="7847" spans="12:21" s="292" customFormat="1" x14ac:dyDescent="0.2">
      <c r="L7847" s="279"/>
      <c r="M7847" s="279"/>
      <c r="N7847" s="279"/>
      <c r="O7847" s="279"/>
      <c r="P7847" s="838"/>
      <c r="Q7847" s="838"/>
      <c r="R7847" s="838"/>
      <c r="S7847" s="838"/>
      <c r="U7847" s="371"/>
    </row>
    <row r="7848" spans="12:21" s="292" customFormat="1" x14ac:dyDescent="0.2">
      <c r="L7848" s="279"/>
      <c r="M7848" s="279"/>
      <c r="N7848" s="279"/>
      <c r="O7848" s="279"/>
      <c r="P7848" s="838"/>
      <c r="Q7848" s="838"/>
      <c r="R7848" s="838"/>
      <c r="S7848" s="838"/>
      <c r="U7848" s="371"/>
    </row>
    <row r="7849" spans="12:21" s="292" customFormat="1" x14ac:dyDescent="0.2">
      <c r="L7849" s="279"/>
      <c r="M7849" s="279"/>
      <c r="N7849" s="279"/>
      <c r="O7849" s="279"/>
      <c r="P7849" s="838"/>
      <c r="Q7849" s="838"/>
      <c r="R7849" s="838"/>
      <c r="S7849" s="838"/>
      <c r="U7849" s="371"/>
    </row>
    <row r="7850" spans="12:21" s="292" customFormat="1" x14ac:dyDescent="0.2">
      <c r="L7850" s="279"/>
      <c r="M7850" s="279"/>
      <c r="N7850" s="279"/>
      <c r="O7850" s="279"/>
      <c r="P7850" s="838"/>
      <c r="Q7850" s="838"/>
      <c r="R7850" s="838"/>
      <c r="S7850" s="838"/>
      <c r="U7850" s="371"/>
    </row>
    <row r="7851" spans="12:21" s="292" customFormat="1" x14ac:dyDescent="0.2">
      <c r="L7851" s="279"/>
      <c r="M7851" s="279"/>
      <c r="N7851" s="279"/>
      <c r="O7851" s="279"/>
      <c r="P7851" s="838"/>
      <c r="Q7851" s="838"/>
      <c r="R7851" s="838"/>
      <c r="S7851" s="838"/>
      <c r="U7851" s="371"/>
    </row>
    <row r="7852" spans="12:21" s="292" customFormat="1" x14ac:dyDescent="0.2">
      <c r="L7852" s="279"/>
      <c r="M7852" s="279"/>
      <c r="N7852" s="279"/>
      <c r="O7852" s="279"/>
      <c r="P7852" s="838"/>
      <c r="Q7852" s="838"/>
      <c r="R7852" s="838"/>
      <c r="S7852" s="838"/>
      <c r="U7852" s="371"/>
    </row>
    <row r="7853" spans="12:21" s="292" customFormat="1" x14ac:dyDescent="0.2">
      <c r="L7853" s="279"/>
      <c r="M7853" s="279"/>
      <c r="N7853" s="279"/>
      <c r="O7853" s="279"/>
      <c r="P7853" s="838"/>
      <c r="Q7853" s="838"/>
      <c r="R7853" s="838"/>
      <c r="S7853" s="838"/>
      <c r="U7853" s="371"/>
    </row>
    <row r="7854" spans="12:21" s="292" customFormat="1" x14ac:dyDescent="0.2">
      <c r="L7854" s="279"/>
      <c r="M7854" s="279"/>
      <c r="N7854" s="279"/>
      <c r="O7854" s="279"/>
      <c r="P7854" s="838"/>
      <c r="Q7854" s="838"/>
      <c r="R7854" s="838"/>
      <c r="S7854" s="838"/>
      <c r="U7854" s="371"/>
    </row>
    <row r="7855" spans="12:21" s="292" customFormat="1" x14ac:dyDescent="0.2">
      <c r="L7855" s="279"/>
      <c r="M7855" s="279"/>
      <c r="N7855" s="279"/>
      <c r="O7855" s="279"/>
      <c r="P7855" s="838"/>
      <c r="Q7855" s="838"/>
      <c r="R7855" s="838"/>
      <c r="S7855" s="838"/>
      <c r="U7855" s="371"/>
    </row>
    <row r="7856" spans="12:21" s="292" customFormat="1" x14ac:dyDescent="0.2">
      <c r="L7856" s="279"/>
      <c r="M7856" s="279"/>
      <c r="N7856" s="279"/>
      <c r="O7856" s="279"/>
      <c r="P7856" s="838"/>
      <c r="Q7856" s="838"/>
      <c r="R7856" s="838"/>
      <c r="S7856" s="838"/>
      <c r="U7856" s="371"/>
    </row>
    <row r="7857" spans="12:21" s="292" customFormat="1" x14ac:dyDescent="0.2">
      <c r="L7857" s="279"/>
      <c r="M7857" s="279"/>
      <c r="N7857" s="279"/>
      <c r="O7857" s="279"/>
      <c r="P7857" s="838"/>
      <c r="Q7857" s="838"/>
      <c r="R7857" s="838"/>
      <c r="S7857" s="838"/>
      <c r="U7857" s="371"/>
    </row>
    <row r="7858" spans="12:21" s="292" customFormat="1" x14ac:dyDescent="0.2">
      <c r="L7858" s="279"/>
      <c r="M7858" s="279"/>
      <c r="N7858" s="279"/>
      <c r="O7858" s="279"/>
      <c r="P7858" s="838"/>
      <c r="Q7858" s="838"/>
      <c r="R7858" s="838"/>
      <c r="S7858" s="838"/>
      <c r="U7858" s="371"/>
    </row>
    <row r="7859" spans="12:21" s="292" customFormat="1" x14ac:dyDescent="0.2">
      <c r="L7859" s="279"/>
      <c r="M7859" s="279"/>
      <c r="N7859" s="279"/>
      <c r="O7859" s="279"/>
      <c r="P7859" s="838"/>
      <c r="Q7859" s="838"/>
      <c r="R7859" s="838"/>
      <c r="S7859" s="838"/>
      <c r="U7859" s="371"/>
    </row>
    <row r="7860" spans="12:21" s="292" customFormat="1" x14ac:dyDescent="0.2">
      <c r="L7860" s="279"/>
      <c r="M7860" s="279"/>
      <c r="N7860" s="279"/>
      <c r="O7860" s="279"/>
      <c r="P7860" s="838"/>
      <c r="Q7860" s="838"/>
      <c r="R7860" s="838"/>
      <c r="S7860" s="838"/>
      <c r="U7860" s="371"/>
    </row>
    <row r="7861" spans="12:21" s="292" customFormat="1" x14ac:dyDescent="0.2">
      <c r="L7861" s="279"/>
      <c r="M7861" s="279"/>
      <c r="N7861" s="279"/>
      <c r="O7861" s="279"/>
      <c r="P7861" s="838"/>
      <c r="Q7861" s="838"/>
      <c r="R7861" s="838"/>
      <c r="S7861" s="838"/>
      <c r="U7861" s="371"/>
    </row>
    <row r="7862" spans="12:21" s="292" customFormat="1" x14ac:dyDescent="0.2">
      <c r="L7862" s="279"/>
      <c r="M7862" s="279"/>
      <c r="N7862" s="279"/>
      <c r="O7862" s="279"/>
      <c r="P7862" s="838"/>
      <c r="Q7862" s="838"/>
      <c r="R7862" s="838"/>
      <c r="S7862" s="838"/>
      <c r="U7862" s="371"/>
    </row>
    <row r="7863" spans="12:21" s="292" customFormat="1" x14ac:dyDescent="0.2">
      <c r="L7863" s="279"/>
      <c r="M7863" s="279"/>
      <c r="N7863" s="279"/>
      <c r="O7863" s="279"/>
      <c r="P7863" s="838"/>
      <c r="Q7863" s="838"/>
      <c r="R7863" s="838"/>
      <c r="S7863" s="838"/>
      <c r="U7863" s="371"/>
    </row>
    <row r="7864" spans="12:21" s="292" customFormat="1" x14ac:dyDescent="0.2">
      <c r="L7864" s="279"/>
      <c r="M7864" s="279"/>
      <c r="N7864" s="279"/>
      <c r="O7864" s="279"/>
      <c r="P7864" s="838"/>
      <c r="Q7864" s="838"/>
      <c r="R7864" s="838"/>
      <c r="S7864" s="838"/>
      <c r="U7864" s="371"/>
    </row>
    <row r="7865" spans="12:21" s="292" customFormat="1" x14ac:dyDescent="0.2">
      <c r="L7865" s="279"/>
      <c r="M7865" s="279"/>
      <c r="N7865" s="279"/>
      <c r="O7865" s="279"/>
      <c r="P7865" s="838"/>
      <c r="Q7865" s="838"/>
      <c r="R7865" s="838"/>
      <c r="S7865" s="838"/>
      <c r="U7865" s="371"/>
    </row>
    <row r="7866" spans="12:21" s="292" customFormat="1" x14ac:dyDescent="0.2">
      <c r="L7866" s="279"/>
      <c r="M7866" s="279"/>
      <c r="N7866" s="279"/>
      <c r="O7866" s="279"/>
      <c r="P7866" s="838"/>
      <c r="Q7866" s="838"/>
      <c r="R7866" s="838"/>
      <c r="S7866" s="838"/>
      <c r="U7866" s="371"/>
    </row>
    <row r="7867" spans="12:21" s="292" customFormat="1" x14ac:dyDescent="0.2">
      <c r="L7867" s="279"/>
      <c r="M7867" s="279"/>
      <c r="N7867" s="279"/>
      <c r="O7867" s="279"/>
      <c r="P7867" s="838"/>
      <c r="Q7867" s="838"/>
      <c r="R7867" s="838"/>
      <c r="S7867" s="838"/>
      <c r="U7867" s="371"/>
    </row>
    <row r="7868" spans="12:21" s="292" customFormat="1" x14ac:dyDescent="0.2">
      <c r="L7868" s="279"/>
      <c r="M7868" s="279"/>
      <c r="N7868" s="279"/>
      <c r="O7868" s="279"/>
      <c r="P7868" s="838"/>
      <c r="Q7868" s="838"/>
      <c r="R7868" s="838"/>
      <c r="S7868" s="838"/>
      <c r="U7868" s="371"/>
    </row>
    <row r="7869" spans="12:21" s="292" customFormat="1" x14ac:dyDescent="0.2">
      <c r="L7869" s="279"/>
      <c r="M7869" s="279"/>
      <c r="N7869" s="279"/>
      <c r="O7869" s="279"/>
      <c r="P7869" s="838"/>
      <c r="Q7869" s="838"/>
      <c r="R7869" s="838"/>
      <c r="S7869" s="838"/>
      <c r="U7869" s="371"/>
    </row>
    <row r="7870" spans="12:21" s="292" customFormat="1" x14ac:dyDescent="0.2">
      <c r="L7870" s="279"/>
      <c r="M7870" s="279"/>
      <c r="N7870" s="279"/>
      <c r="O7870" s="279"/>
      <c r="P7870" s="838"/>
      <c r="Q7870" s="838"/>
      <c r="R7870" s="838"/>
      <c r="S7870" s="838"/>
      <c r="U7870" s="371"/>
    </row>
    <row r="7871" spans="12:21" s="292" customFormat="1" x14ac:dyDescent="0.2">
      <c r="L7871" s="279"/>
      <c r="M7871" s="279"/>
      <c r="N7871" s="279"/>
      <c r="O7871" s="279"/>
      <c r="P7871" s="838"/>
      <c r="Q7871" s="838"/>
      <c r="R7871" s="838"/>
      <c r="S7871" s="838"/>
      <c r="U7871" s="371"/>
    </row>
    <row r="7872" spans="12:21" s="292" customFormat="1" x14ac:dyDescent="0.2">
      <c r="L7872" s="279"/>
      <c r="M7872" s="279"/>
      <c r="N7872" s="279"/>
      <c r="O7872" s="279"/>
      <c r="P7872" s="838"/>
      <c r="Q7872" s="838"/>
      <c r="R7872" s="838"/>
      <c r="S7872" s="838"/>
      <c r="U7872" s="371"/>
    </row>
    <row r="7873" spans="12:21" s="292" customFormat="1" x14ac:dyDescent="0.2">
      <c r="L7873" s="279"/>
      <c r="M7873" s="279"/>
      <c r="N7873" s="279"/>
      <c r="O7873" s="279"/>
      <c r="P7873" s="838"/>
      <c r="Q7873" s="838"/>
      <c r="R7873" s="838"/>
      <c r="S7873" s="838"/>
      <c r="U7873" s="371"/>
    </row>
    <row r="7874" spans="12:21" s="292" customFormat="1" x14ac:dyDescent="0.2">
      <c r="L7874" s="279"/>
      <c r="M7874" s="279"/>
      <c r="N7874" s="279"/>
      <c r="O7874" s="279"/>
      <c r="P7874" s="838"/>
      <c r="Q7874" s="838"/>
      <c r="R7874" s="838"/>
      <c r="S7874" s="838"/>
      <c r="U7874" s="371"/>
    </row>
    <row r="7875" spans="12:21" s="292" customFormat="1" x14ac:dyDescent="0.2">
      <c r="L7875" s="279"/>
      <c r="M7875" s="279"/>
      <c r="N7875" s="279"/>
      <c r="O7875" s="279"/>
      <c r="P7875" s="838"/>
      <c r="Q7875" s="838"/>
      <c r="R7875" s="838"/>
      <c r="S7875" s="838"/>
      <c r="U7875" s="371"/>
    </row>
    <row r="7876" spans="12:21" s="292" customFormat="1" x14ac:dyDescent="0.2">
      <c r="L7876" s="279"/>
      <c r="M7876" s="279"/>
      <c r="N7876" s="279"/>
      <c r="O7876" s="279"/>
      <c r="P7876" s="838"/>
      <c r="Q7876" s="838"/>
      <c r="R7876" s="838"/>
      <c r="S7876" s="838"/>
      <c r="U7876" s="371"/>
    </row>
    <row r="7877" spans="12:21" s="292" customFormat="1" x14ac:dyDescent="0.2">
      <c r="L7877" s="279"/>
      <c r="M7877" s="279"/>
      <c r="N7877" s="279"/>
      <c r="O7877" s="279"/>
      <c r="P7877" s="838"/>
      <c r="Q7877" s="838"/>
      <c r="R7877" s="838"/>
      <c r="S7877" s="838"/>
      <c r="U7877" s="371"/>
    </row>
    <row r="7878" spans="12:21" s="292" customFormat="1" x14ac:dyDescent="0.2">
      <c r="L7878" s="279"/>
      <c r="M7878" s="279"/>
      <c r="N7878" s="279"/>
      <c r="O7878" s="279"/>
      <c r="P7878" s="838"/>
      <c r="Q7878" s="838"/>
      <c r="R7878" s="838"/>
      <c r="S7878" s="838"/>
      <c r="U7878" s="371"/>
    </row>
    <row r="7879" spans="12:21" s="292" customFormat="1" x14ac:dyDescent="0.2">
      <c r="L7879" s="279"/>
      <c r="M7879" s="279"/>
      <c r="N7879" s="279"/>
      <c r="O7879" s="279"/>
      <c r="P7879" s="838"/>
      <c r="Q7879" s="838"/>
      <c r="R7879" s="838"/>
      <c r="S7879" s="838"/>
      <c r="U7879" s="371"/>
    </row>
    <row r="7880" spans="12:21" s="292" customFormat="1" x14ac:dyDescent="0.2">
      <c r="L7880" s="279"/>
      <c r="M7880" s="279"/>
      <c r="N7880" s="279"/>
      <c r="O7880" s="279"/>
      <c r="P7880" s="838"/>
      <c r="Q7880" s="838"/>
      <c r="R7880" s="838"/>
      <c r="S7880" s="838"/>
      <c r="U7880" s="371"/>
    </row>
    <row r="7881" spans="12:21" s="292" customFormat="1" x14ac:dyDescent="0.2">
      <c r="L7881" s="279"/>
      <c r="M7881" s="279"/>
      <c r="N7881" s="279"/>
      <c r="O7881" s="279"/>
      <c r="P7881" s="838"/>
      <c r="Q7881" s="838"/>
      <c r="R7881" s="838"/>
      <c r="S7881" s="838"/>
      <c r="U7881" s="371"/>
    </row>
    <row r="7882" spans="12:21" s="292" customFormat="1" x14ac:dyDescent="0.2">
      <c r="L7882" s="279"/>
      <c r="M7882" s="279"/>
      <c r="N7882" s="279"/>
      <c r="O7882" s="279"/>
      <c r="P7882" s="838"/>
      <c r="Q7882" s="838"/>
      <c r="R7882" s="838"/>
      <c r="S7882" s="838"/>
      <c r="U7882" s="371"/>
    </row>
    <row r="7883" spans="12:21" s="292" customFormat="1" x14ac:dyDescent="0.2">
      <c r="L7883" s="279"/>
      <c r="M7883" s="279"/>
      <c r="N7883" s="279"/>
      <c r="O7883" s="279"/>
      <c r="P7883" s="838"/>
      <c r="Q7883" s="838"/>
      <c r="R7883" s="838"/>
      <c r="S7883" s="838"/>
      <c r="U7883" s="371"/>
    </row>
    <row r="7884" spans="12:21" s="292" customFormat="1" x14ac:dyDescent="0.2">
      <c r="L7884" s="279"/>
      <c r="M7884" s="279"/>
      <c r="N7884" s="279"/>
      <c r="O7884" s="279"/>
      <c r="P7884" s="838"/>
      <c r="Q7884" s="838"/>
      <c r="R7884" s="838"/>
      <c r="S7884" s="838"/>
      <c r="U7884" s="371"/>
    </row>
    <row r="7885" spans="12:21" s="292" customFormat="1" x14ac:dyDescent="0.2">
      <c r="L7885" s="279"/>
      <c r="M7885" s="279"/>
      <c r="N7885" s="279"/>
      <c r="O7885" s="279"/>
      <c r="P7885" s="838"/>
      <c r="Q7885" s="838"/>
      <c r="R7885" s="838"/>
      <c r="S7885" s="838"/>
      <c r="U7885" s="371"/>
    </row>
    <row r="7886" spans="12:21" s="292" customFormat="1" x14ac:dyDescent="0.2">
      <c r="L7886" s="279"/>
      <c r="M7886" s="279"/>
      <c r="N7886" s="279"/>
      <c r="O7886" s="279"/>
      <c r="P7886" s="838"/>
      <c r="Q7886" s="838"/>
      <c r="R7886" s="838"/>
      <c r="S7886" s="838"/>
      <c r="U7886" s="371"/>
    </row>
    <row r="7887" spans="12:21" s="292" customFormat="1" x14ac:dyDescent="0.2">
      <c r="L7887" s="279"/>
      <c r="M7887" s="279"/>
      <c r="N7887" s="279"/>
      <c r="O7887" s="279"/>
      <c r="P7887" s="838"/>
      <c r="Q7887" s="838"/>
      <c r="R7887" s="838"/>
      <c r="S7887" s="838"/>
      <c r="U7887" s="371"/>
    </row>
    <row r="7888" spans="12:21" s="292" customFormat="1" x14ac:dyDescent="0.2">
      <c r="L7888" s="279"/>
      <c r="M7888" s="279"/>
      <c r="N7888" s="279"/>
      <c r="O7888" s="279"/>
      <c r="P7888" s="838"/>
      <c r="Q7888" s="838"/>
      <c r="R7888" s="838"/>
      <c r="S7888" s="838"/>
      <c r="U7888" s="371"/>
    </row>
    <row r="7889" spans="12:21" s="292" customFormat="1" x14ac:dyDescent="0.2">
      <c r="L7889" s="279"/>
      <c r="M7889" s="279"/>
      <c r="N7889" s="279"/>
      <c r="O7889" s="279"/>
      <c r="P7889" s="838"/>
      <c r="Q7889" s="838"/>
      <c r="R7889" s="838"/>
      <c r="S7889" s="838"/>
      <c r="U7889" s="371"/>
    </row>
    <row r="7890" spans="12:21" s="292" customFormat="1" x14ac:dyDescent="0.2">
      <c r="L7890" s="279"/>
      <c r="M7890" s="279"/>
      <c r="N7890" s="279"/>
      <c r="O7890" s="279"/>
      <c r="P7890" s="838"/>
      <c r="Q7890" s="838"/>
      <c r="R7890" s="838"/>
      <c r="S7890" s="838"/>
      <c r="U7890" s="371"/>
    </row>
    <row r="7891" spans="12:21" s="292" customFormat="1" x14ac:dyDescent="0.2">
      <c r="L7891" s="279"/>
      <c r="M7891" s="279"/>
      <c r="N7891" s="279"/>
      <c r="O7891" s="279"/>
      <c r="P7891" s="838"/>
      <c r="Q7891" s="838"/>
      <c r="R7891" s="838"/>
      <c r="S7891" s="838"/>
      <c r="U7891" s="371"/>
    </row>
    <row r="7892" spans="12:21" s="292" customFormat="1" x14ac:dyDescent="0.2">
      <c r="L7892" s="279"/>
      <c r="M7892" s="279"/>
      <c r="N7892" s="279"/>
      <c r="O7892" s="279"/>
      <c r="P7892" s="838"/>
      <c r="Q7892" s="838"/>
      <c r="R7892" s="838"/>
      <c r="S7892" s="838"/>
      <c r="U7892" s="371"/>
    </row>
    <row r="7893" spans="12:21" s="292" customFormat="1" x14ac:dyDescent="0.2">
      <c r="L7893" s="279"/>
      <c r="M7893" s="279"/>
      <c r="N7893" s="279"/>
      <c r="O7893" s="279"/>
      <c r="P7893" s="838"/>
      <c r="Q7893" s="838"/>
      <c r="R7893" s="838"/>
      <c r="S7893" s="838"/>
      <c r="U7893" s="371"/>
    </row>
    <row r="7894" spans="12:21" s="292" customFormat="1" x14ac:dyDescent="0.2">
      <c r="L7894" s="279"/>
      <c r="M7894" s="279"/>
      <c r="N7894" s="279"/>
      <c r="O7894" s="279"/>
      <c r="P7894" s="838"/>
      <c r="Q7894" s="838"/>
      <c r="R7894" s="838"/>
      <c r="S7894" s="838"/>
      <c r="U7894" s="371"/>
    </row>
    <row r="7895" spans="12:21" s="292" customFormat="1" x14ac:dyDescent="0.2">
      <c r="L7895" s="279"/>
      <c r="M7895" s="279"/>
      <c r="N7895" s="279"/>
      <c r="O7895" s="279"/>
      <c r="P7895" s="838"/>
      <c r="Q7895" s="838"/>
      <c r="R7895" s="838"/>
      <c r="S7895" s="838"/>
      <c r="U7895" s="371"/>
    </row>
    <row r="7896" spans="12:21" s="292" customFormat="1" x14ac:dyDescent="0.2">
      <c r="L7896" s="279"/>
      <c r="M7896" s="279"/>
      <c r="N7896" s="279"/>
      <c r="O7896" s="279"/>
      <c r="P7896" s="838"/>
      <c r="Q7896" s="838"/>
      <c r="R7896" s="838"/>
      <c r="S7896" s="838"/>
      <c r="U7896" s="371"/>
    </row>
    <row r="7897" spans="12:21" s="292" customFormat="1" x14ac:dyDescent="0.2">
      <c r="L7897" s="279"/>
      <c r="M7897" s="279"/>
      <c r="N7897" s="279"/>
      <c r="O7897" s="279"/>
      <c r="P7897" s="838"/>
      <c r="Q7897" s="838"/>
      <c r="R7897" s="838"/>
      <c r="S7897" s="838"/>
      <c r="U7897" s="371"/>
    </row>
    <row r="7898" spans="12:21" s="292" customFormat="1" x14ac:dyDescent="0.2">
      <c r="L7898" s="279"/>
      <c r="M7898" s="279"/>
      <c r="N7898" s="279"/>
      <c r="O7898" s="279"/>
      <c r="P7898" s="838"/>
      <c r="Q7898" s="838"/>
      <c r="R7898" s="838"/>
      <c r="S7898" s="838"/>
      <c r="U7898" s="371"/>
    </row>
    <row r="7899" spans="12:21" s="292" customFormat="1" x14ac:dyDescent="0.2">
      <c r="L7899" s="279"/>
      <c r="M7899" s="279"/>
      <c r="N7899" s="279"/>
      <c r="O7899" s="279"/>
      <c r="P7899" s="838"/>
      <c r="Q7899" s="838"/>
      <c r="R7899" s="838"/>
      <c r="S7899" s="838"/>
      <c r="U7899" s="371"/>
    </row>
    <row r="7900" spans="12:21" s="292" customFormat="1" x14ac:dyDescent="0.2">
      <c r="L7900" s="279"/>
      <c r="M7900" s="279"/>
      <c r="N7900" s="279"/>
      <c r="O7900" s="279"/>
      <c r="P7900" s="838"/>
      <c r="Q7900" s="838"/>
      <c r="R7900" s="838"/>
      <c r="S7900" s="838"/>
      <c r="U7900" s="371"/>
    </row>
    <row r="7901" spans="12:21" s="292" customFormat="1" x14ac:dyDescent="0.2">
      <c r="L7901" s="279"/>
      <c r="M7901" s="279"/>
      <c r="N7901" s="279"/>
      <c r="O7901" s="279"/>
      <c r="P7901" s="838"/>
      <c r="Q7901" s="838"/>
      <c r="R7901" s="838"/>
      <c r="S7901" s="838"/>
      <c r="U7901" s="371"/>
    </row>
    <row r="7902" spans="12:21" s="292" customFormat="1" x14ac:dyDescent="0.2">
      <c r="L7902" s="279"/>
      <c r="M7902" s="279"/>
      <c r="N7902" s="279"/>
      <c r="O7902" s="279"/>
      <c r="P7902" s="838"/>
      <c r="Q7902" s="838"/>
      <c r="R7902" s="838"/>
      <c r="S7902" s="838"/>
      <c r="U7902" s="371"/>
    </row>
    <row r="7903" spans="12:21" s="292" customFormat="1" x14ac:dyDescent="0.2">
      <c r="L7903" s="279"/>
      <c r="M7903" s="279"/>
      <c r="N7903" s="279"/>
      <c r="O7903" s="279"/>
      <c r="P7903" s="838"/>
      <c r="Q7903" s="838"/>
      <c r="R7903" s="838"/>
      <c r="S7903" s="838"/>
      <c r="U7903" s="371"/>
    </row>
    <row r="7904" spans="12:21" s="292" customFormat="1" x14ac:dyDescent="0.2">
      <c r="L7904" s="279"/>
      <c r="M7904" s="279"/>
      <c r="N7904" s="279"/>
      <c r="O7904" s="279"/>
      <c r="P7904" s="838"/>
      <c r="Q7904" s="838"/>
      <c r="R7904" s="838"/>
      <c r="S7904" s="838"/>
      <c r="U7904" s="371"/>
    </row>
    <row r="7905" spans="12:21" s="292" customFormat="1" x14ac:dyDescent="0.2">
      <c r="L7905" s="279"/>
      <c r="M7905" s="279"/>
      <c r="N7905" s="279"/>
      <c r="O7905" s="279"/>
      <c r="P7905" s="838"/>
      <c r="Q7905" s="838"/>
      <c r="R7905" s="838"/>
      <c r="S7905" s="838"/>
      <c r="U7905" s="371"/>
    </row>
    <row r="7906" spans="12:21" s="292" customFormat="1" x14ac:dyDescent="0.2">
      <c r="L7906" s="279"/>
      <c r="M7906" s="279"/>
      <c r="N7906" s="279"/>
      <c r="O7906" s="279"/>
      <c r="P7906" s="838"/>
      <c r="Q7906" s="838"/>
      <c r="R7906" s="838"/>
      <c r="S7906" s="838"/>
      <c r="U7906" s="371"/>
    </row>
    <row r="7907" spans="12:21" s="292" customFormat="1" x14ac:dyDescent="0.2">
      <c r="L7907" s="279"/>
      <c r="M7907" s="279"/>
      <c r="N7907" s="279"/>
      <c r="O7907" s="279"/>
      <c r="P7907" s="838"/>
      <c r="Q7907" s="838"/>
      <c r="R7907" s="838"/>
      <c r="S7907" s="838"/>
      <c r="U7907" s="371"/>
    </row>
    <row r="7908" spans="12:21" s="292" customFormat="1" x14ac:dyDescent="0.2">
      <c r="L7908" s="279"/>
      <c r="M7908" s="279"/>
      <c r="N7908" s="279"/>
      <c r="O7908" s="279"/>
      <c r="P7908" s="838"/>
      <c r="Q7908" s="838"/>
      <c r="R7908" s="838"/>
      <c r="S7908" s="838"/>
      <c r="U7908" s="371"/>
    </row>
    <row r="7909" spans="12:21" s="292" customFormat="1" x14ac:dyDescent="0.2">
      <c r="L7909" s="279"/>
      <c r="M7909" s="279"/>
      <c r="N7909" s="279"/>
      <c r="O7909" s="279"/>
      <c r="P7909" s="838"/>
      <c r="Q7909" s="838"/>
      <c r="R7909" s="838"/>
      <c r="S7909" s="838"/>
      <c r="U7909" s="371"/>
    </row>
    <row r="7910" spans="12:21" s="292" customFormat="1" x14ac:dyDescent="0.2">
      <c r="L7910" s="279"/>
      <c r="M7910" s="279"/>
      <c r="N7910" s="279"/>
      <c r="O7910" s="279"/>
      <c r="P7910" s="838"/>
      <c r="Q7910" s="838"/>
      <c r="R7910" s="838"/>
      <c r="S7910" s="838"/>
      <c r="U7910" s="371"/>
    </row>
    <row r="7911" spans="12:21" s="292" customFormat="1" x14ac:dyDescent="0.2">
      <c r="L7911" s="279"/>
      <c r="M7911" s="279"/>
      <c r="N7911" s="279"/>
      <c r="O7911" s="279"/>
      <c r="P7911" s="838"/>
      <c r="Q7911" s="838"/>
      <c r="R7911" s="838"/>
      <c r="S7911" s="838"/>
      <c r="U7911" s="371"/>
    </row>
    <row r="7912" spans="12:21" s="292" customFormat="1" x14ac:dyDescent="0.2">
      <c r="L7912" s="279"/>
      <c r="M7912" s="279"/>
      <c r="N7912" s="279"/>
      <c r="O7912" s="279"/>
      <c r="P7912" s="838"/>
      <c r="Q7912" s="838"/>
      <c r="R7912" s="838"/>
      <c r="S7912" s="838"/>
      <c r="U7912" s="371"/>
    </row>
    <row r="7913" spans="12:21" s="292" customFormat="1" x14ac:dyDescent="0.2">
      <c r="L7913" s="279"/>
      <c r="M7913" s="279"/>
      <c r="N7913" s="279"/>
      <c r="O7913" s="279"/>
      <c r="P7913" s="838"/>
      <c r="Q7913" s="838"/>
      <c r="R7913" s="838"/>
      <c r="S7913" s="838"/>
      <c r="U7913" s="371"/>
    </row>
    <row r="7914" spans="12:21" s="292" customFormat="1" x14ac:dyDescent="0.2">
      <c r="L7914" s="279"/>
      <c r="M7914" s="279"/>
      <c r="N7914" s="279"/>
      <c r="O7914" s="279"/>
      <c r="P7914" s="838"/>
      <c r="Q7914" s="838"/>
      <c r="R7914" s="838"/>
      <c r="S7914" s="838"/>
      <c r="U7914" s="371"/>
    </row>
    <row r="7915" spans="12:21" s="292" customFormat="1" x14ac:dyDescent="0.2">
      <c r="L7915" s="279"/>
      <c r="M7915" s="279"/>
      <c r="N7915" s="279"/>
      <c r="O7915" s="279"/>
      <c r="P7915" s="838"/>
      <c r="Q7915" s="838"/>
      <c r="R7915" s="838"/>
      <c r="S7915" s="838"/>
      <c r="U7915" s="371"/>
    </row>
    <row r="7916" spans="12:21" s="292" customFormat="1" x14ac:dyDescent="0.2">
      <c r="L7916" s="279"/>
      <c r="M7916" s="279"/>
      <c r="N7916" s="279"/>
      <c r="O7916" s="279"/>
      <c r="P7916" s="838"/>
      <c r="Q7916" s="838"/>
      <c r="R7916" s="838"/>
      <c r="S7916" s="838"/>
      <c r="U7916" s="371"/>
    </row>
    <row r="7917" spans="12:21" s="292" customFormat="1" x14ac:dyDescent="0.2">
      <c r="L7917" s="279"/>
      <c r="M7917" s="279"/>
      <c r="N7917" s="279"/>
      <c r="O7917" s="279"/>
      <c r="P7917" s="838"/>
      <c r="Q7917" s="838"/>
      <c r="R7917" s="838"/>
      <c r="S7917" s="838"/>
      <c r="U7917" s="371"/>
    </row>
    <row r="7918" spans="12:21" s="292" customFormat="1" x14ac:dyDescent="0.2">
      <c r="L7918" s="279"/>
      <c r="M7918" s="279"/>
      <c r="N7918" s="279"/>
      <c r="O7918" s="279"/>
      <c r="P7918" s="838"/>
      <c r="Q7918" s="838"/>
      <c r="R7918" s="838"/>
      <c r="S7918" s="838"/>
      <c r="U7918" s="371"/>
    </row>
    <row r="7919" spans="12:21" s="292" customFormat="1" x14ac:dyDescent="0.2">
      <c r="L7919" s="279"/>
      <c r="M7919" s="279"/>
      <c r="N7919" s="279"/>
      <c r="O7919" s="279"/>
      <c r="P7919" s="838"/>
      <c r="Q7919" s="838"/>
      <c r="R7919" s="838"/>
      <c r="S7919" s="838"/>
      <c r="U7919" s="371"/>
    </row>
    <row r="7920" spans="12:21" s="292" customFormat="1" x14ac:dyDescent="0.2">
      <c r="L7920" s="279"/>
      <c r="M7920" s="279"/>
      <c r="N7920" s="279"/>
      <c r="O7920" s="279"/>
      <c r="P7920" s="838"/>
      <c r="Q7920" s="838"/>
      <c r="R7920" s="838"/>
      <c r="S7920" s="838"/>
      <c r="U7920" s="371"/>
    </row>
    <row r="7921" spans="12:21" s="292" customFormat="1" x14ac:dyDescent="0.2">
      <c r="L7921" s="279"/>
      <c r="M7921" s="279"/>
      <c r="N7921" s="279"/>
      <c r="O7921" s="279"/>
      <c r="P7921" s="838"/>
      <c r="Q7921" s="838"/>
      <c r="R7921" s="838"/>
      <c r="S7921" s="838"/>
      <c r="U7921" s="371"/>
    </row>
    <row r="7922" spans="12:21" s="292" customFormat="1" x14ac:dyDescent="0.2">
      <c r="L7922" s="279"/>
      <c r="M7922" s="279"/>
      <c r="N7922" s="279"/>
      <c r="O7922" s="279"/>
      <c r="P7922" s="838"/>
      <c r="Q7922" s="838"/>
      <c r="R7922" s="838"/>
      <c r="S7922" s="838"/>
      <c r="U7922" s="371"/>
    </row>
    <row r="7923" spans="12:21" s="292" customFormat="1" x14ac:dyDescent="0.2">
      <c r="L7923" s="279"/>
      <c r="M7923" s="279"/>
      <c r="N7923" s="279"/>
      <c r="O7923" s="279"/>
      <c r="P7923" s="838"/>
      <c r="Q7923" s="838"/>
      <c r="R7923" s="838"/>
      <c r="S7923" s="838"/>
      <c r="U7923" s="371"/>
    </row>
    <row r="7924" spans="12:21" s="292" customFormat="1" x14ac:dyDescent="0.2">
      <c r="L7924" s="279"/>
      <c r="M7924" s="279"/>
      <c r="N7924" s="279"/>
      <c r="O7924" s="279"/>
      <c r="P7924" s="838"/>
      <c r="Q7924" s="838"/>
      <c r="R7924" s="838"/>
      <c r="S7924" s="838"/>
      <c r="U7924" s="371"/>
    </row>
    <row r="7925" spans="12:21" s="292" customFormat="1" x14ac:dyDescent="0.2">
      <c r="L7925" s="279"/>
      <c r="M7925" s="279"/>
      <c r="N7925" s="279"/>
      <c r="O7925" s="279"/>
      <c r="P7925" s="838"/>
      <c r="Q7925" s="838"/>
      <c r="R7925" s="838"/>
      <c r="S7925" s="838"/>
      <c r="U7925" s="371"/>
    </row>
    <row r="7926" spans="12:21" s="292" customFormat="1" x14ac:dyDescent="0.2">
      <c r="L7926" s="279"/>
      <c r="M7926" s="279"/>
      <c r="N7926" s="279"/>
      <c r="O7926" s="279"/>
      <c r="P7926" s="838"/>
      <c r="Q7926" s="838"/>
      <c r="R7926" s="838"/>
      <c r="S7926" s="838"/>
      <c r="U7926" s="371"/>
    </row>
    <row r="7927" spans="12:21" s="292" customFormat="1" x14ac:dyDescent="0.2">
      <c r="L7927" s="279"/>
      <c r="M7927" s="279"/>
      <c r="N7927" s="279"/>
      <c r="O7927" s="279"/>
      <c r="P7927" s="838"/>
      <c r="Q7927" s="838"/>
      <c r="R7927" s="838"/>
      <c r="S7927" s="838"/>
      <c r="U7927" s="371"/>
    </row>
    <row r="7928" spans="12:21" s="292" customFormat="1" x14ac:dyDescent="0.2">
      <c r="L7928" s="279"/>
      <c r="M7928" s="279"/>
      <c r="N7928" s="279"/>
      <c r="O7928" s="279"/>
      <c r="P7928" s="838"/>
      <c r="Q7928" s="838"/>
      <c r="R7928" s="838"/>
      <c r="S7928" s="838"/>
      <c r="U7928" s="371"/>
    </row>
    <row r="7929" spans="12:21" s="292" customFormat="1" x14ac:dyDescent="0.2">
      <c r="L7929" s="279"/>
      <c r="M7929" s="279"/>
      <c r="N7929" s="279"/>
      <c r="O7929" s="279"/>
      <c r="P7929" s="838"/>
      <c r="Q7929" s="838"/>
      <c r="R7929" s="838"/>
      <c r="S7929" s="838"/>
      <c r="U7929" s="371"/>
    </row>
    <row r="7930" spans="12:21" s="292" customFormat="1" x14ac:dyDescent="0.2">
      <c r="L7930" s="279"/>
      <c r="M7930" s="279"/>
      <c r="N7930" s="279"/>
      <c r="O7930" s="279"/>
      <c r="P7930" s="838"/>
      <c r="Q7930" s="838"/>
      <c r="R7930" s="838"/>
      <c r="S7930" s="838"/>
      <c r="U7930" s="371"/>
    </row>
    <row r="7931" spans="12:21" s="292" customFormat="1" x14ac:dyDescent="0.2">
      <c r="L7931" s="279"/>
      <c r="M7931" s="279"/>
      <c r="N7931" s="279"/>
      <c r="O7931" s="279"/>
      <c r="P7931" s="838"/>
      <c r="Q7931" s="838"/>
      <c r="R7931" s="838"/>
      <c r="S7931" s="838"/>
      <c r="U7931" s="371"/>
    </row>
    <row r="7932" spans="12:21" s="292" customFormat="1" x14ac:dyDescent="0.2">
      <c r="L7932" s="279"/>
      <c r="M7932" s="279"/>
      <c r="N7932" s="279"/>
      <c r="O7932" s="279"/>
      <c r="P7932" s="838"/>
      <c r="Q7932" s="838"/>
      <c r="R7932" s="838"/>
      <c r="S7932" s="838"/>
      <c r="U7932" s="371"/>
    </row>
    <row r="7933" spans="12:21" s="292" customFormat="1" x14ac:dyDescent="0.2">
      <c r="L7933" s="279"/>
      <c r="M7933" s="279"/>
      <c r="N7933" s="279"/>
      <c r="O7933" s="279"/>
      <c r="P7933" s="838"/>
      <c r="Q7933" s="838"/>
      <c r="R7933" s="838"/>
      <c r="S7933" s="838"/>
      <c r="U7933" s="371"/>
    </row>
    <row r="7934" spans="12:21" s="292" customFormat="1" x14ac:dyDescent="0.2">
      <c r="L7934" s="279"/>
      <c r="M7934" s="279"/>
      <c r="N7934" s="279"/>
      <c r="O7934" s="279"/>
      <c r="P7934" s="838"/>
      <c r="Q7934" s="838"/>
      <c r="R7934" s="838"/>
      <c r="S7934" s="838"/>
      <c r="U7934" s="371"/>
    </row>
    <row r="7935" spans="12:21" s="292" customFormat="1" x14ac:dyDescent="0.2">
      <c r="L7935" s="279"/>
      <c r="M7935" s="279"/>
      <c r="N7935" s="279"/>
      <c r="O7935" s="279"/>
      <c r="P7935" s="838"/>
      <c r="Q7935" s="838"/>
      <c r="R7935" s="838"/>
      <c r="S7935" s="838"/>
      <c r="U7935" s="371"/>
    </row>
    <row r="7936" spans="12:21" s="292" customFormat="1" x14ac:dyDescent="0.2">
      <c r="L7936" s="279"/>
      <c r="M7936" s="279"/>
      <c r="N7936" s="279"/>
      <c r="O7936" s="279"/>
      <c r="P7936" s="838"/>
      <c r="Q7936" s="838"/>
      <c r="R7936" s="838"/>
      <c r="S7936" s="838"/>
      <c r="U7936" s="371"/>
    </row>
    <row r="7937" spans="12:21" s="292" customFormat="1" x14ac:dyDescent="0.2">
      <c r="L7937" s="279"/>
      <c r="M7937" s="279"/>
      <c r="N7937" s="279"/>
      <c r="O7937" s="279"/>
      <c r="P7937" s="838"/>
      <c r="Q7937" s="838"/>
      <c r="R7937" s="838"/>
      <c r="S7937" s="838"/>
      <c r="U7937" s="371"/>
    </row>
    <row r="7938" spans="12:21" s="292" customFormat="1" x14ac:dyDescent="0.2">
      <c r="L7938" s="279"/>
      <c r="M7938" s="279"/>
      <c r="N7938" s="279"/>
      <c r="O7938" s="279"/>
      <c r="P7938" s="838"/>
      <c r="Q7938" s="838"/>
      <c r="R7938" s="838"/>
      <c r="S7938" s="838"/>
      <c r="U7938" s="371"/>
    </row>
    <row r="7939" spans="12:21" s="292" customFormat="1" x14ac:dyDescent="0.2">
      <c r="L7939" s="279"/>
      <c r="M7939" s="279"/>
      <c r="N7939" s="279"/>
      <c r="O7939" s="279"/>
      <c r="P7939" s="838"/>
      <c r="Q7939" s="838"/>
      <c r="R7939" s="838"/>
      <c r="S7939" s="838"/>
      <c r="U7939" s="371"/>
    </row>
    <row r="7940" spans="12:21" s="292" customFormat="1" x14ac:dyDescent="0.2">
      <c r="L7940" s="279"/>
      <c r="M7940" s="279"/>
      <c r="N7940" s="279"/>
      <c r="O7940" s="279"/>
      <c r="P7940" s="838"/>
      <c r="Q7940" s="838"/>
      <c r="R7940" s="838"/>
      <c r="S7940" s="838"/>
      <c r="U7940" s="371"/>
    </row>
    <row r="7941" spans="12:21" s="292" customFormat="1" x14ac:dyDescent="0.2">
      <c r="L7941" s="279"/>
      <c r="M7941" s="279"/>
      <c r="N7941" s="279"/>
      <c r="O7941" s="279"/>
      <c r="P7941" s="838"/>
      <c r="Q7941" s="838"/>
      <c r="R7941" s="838"/>
      <c r="S7941" s="838"/>
      <c r="U7941" s="371"/>
    </row>
    <row r="7942" spans="12:21" s="292" customFormat="1" x14ac:dyDescent="0.2">
      <c r="L7942" s="279"/>
      <c r="M7942" s="279"/>
      <c r="N7942" s="279"/>
      <c r="O7942" s="279"/>
      <c r="P7942" s="838"/>
      <c r="Q7942" s="838"/>
      <c r="R7942" s="838"/>
      <c r="S7942" s="838"/>
      <c r="U7942" s="371"/>
    </row>
    <row r="7943" spans="12:21" s="292" customFormat="1" x14ac:dyDescent="0.2">
      <c r="L7943" s="279"/>
      <c r="M7943" s="279"/>
      <c r="N7943" s="279"/>
      <c r="O7943" s="279"/>
      <c r="P7943" s="838"/>
      <c r="Q7943" s="838"/>
      <c r="R7943" s="838"/>
      <c r="S7943" s="838"/>
      <c r="U7943" s="371"/>
    </row>
    <row r="7944" spans="12:21" s="292" customFormat="1" x14ac:dyDescent="0.2">
      <c r="L7944" s="279"/>
      <c r="M7944" s="279"/>
      <c r="N7944" s="279"/>
      <c r="O7944" s="279"/>
      <c r="P7944" s="838"/>
      <c r="Q7944" s="838"/>
      <c r="R7944" s="838"/>
      <c r="S7944" s="838"/>
      <c r="U7944" s="371"/>
    </row>
    <row r="7945" spans="12:21" s="292" customFormat="1" x14ac:dyDescent="0.2">
      <c r="L7945" s="279"/>
      <c r="M7945" s="279"/>
      <c r="N7945" s="279"/>
      <c r="O7945" s="279"/>
      <c r="P7945" s="838"/>
      <c r="Q7945" s="838"/>
      <c r="R7945" s="838"/>
      <c r="S7945" s="838"/>
      <c r="U7945" s="371"/>
    </row>
    <row r="7946" spans="12:21" s="292" customFormat="1" x14ac:dyDescent="0.2">
      <c r="L7946" s="279"/>
      <c r="M7946" s="279"/>
      <c r="N7946" s="279"/>
      <c r="O7946" s="279"/>
      <c r="P7946" s="838"/>
      <c r="Q7946" s="838"/>
      <c r="R7946" s="838"/>
      <c r="S7946" s="838"/>
      <c r="U7946" s="371"/>
    </row>
    <row r="7947" spans="12:21" s="292" customFormat="1" x14ac:dyDescent="0.2">
      <c r="L7947" s="279"/>
      <c r="M7947" s="279"/>
      <c r="N7947" s="279"/>
      <c r="O7947" s="279"/>
      <c r="P7947" s="838"/>
      <c r="Q7947" s="838"/>
      <c r="R7947" s="838"/>
      <c r="S7947" s="838"/>
      <c r="U7947" s="371"/>
    </row>
    <row r="7948" spans="12:21" s="292" customFormat="1" x14ac:dyDescent="0.2">
      <c r="L7948" s="279"/>
      <c r="M7948" s="279"/>
      <c r="N7948" s="279"/>
      <c r="O7948" s="279"/>
      <c r="P7948" s="838"/>
      <c r="Q7948" s="838"/>
      <c r="R7948" s="838"/>
      <c r="S7948" s="838"/>
      <c r="U7948" s="371"/>
    </row>
    <row r="7949" spans="12:21" s="292" customFormat="1" x14ac:dyDescent="0.2">
      <c r="L7949" s="279"/>
      <c r="M7949" s="279"/>
      <c r="N7949" s="279"/>
      <c r="O7949" s="279"/>
      <c r="P7949" s="838"/>
      <c r="Q7949" s="838"/>
      <c r="R7949" s="838"/>
      <c r="S7949" s="838"/>
      <c r="U7949" s="371"/>
    </row>
    <row r="7950" spans="12:21" s="292" customFormat="1" x14ac:dyDescent="0.2">
      <c r="L7950" s="279"/>
      <c r="M7950" s="279"/>
      <c r="N7950" s="279"/>
      <c r="O7950" s="279"/>
      <c r="P7950" s="838"/>
      <c r="Q7950" s="838"/>
      <c r="R7950" s="838"/>
      <c r="S7950" s="838"/>
      <c r="U7950" s="371"/>
    </row>
    <row r="7951" spans="12:21" s="292" customFormat="1" x14ac:dyDescent="0.2">
      <c r="L7951" s="279"/>
      <c r="M7951" s="279"/>
      <c r="N7951" s="279"/>
      <c r="O7951" s="279"/>
      <c r="P7951" s="838"/>
      <c r="Q7951" s="838"/>
      <c r="R7951" s="838"/>
      <c r="S7951" s="838"/>
      <c r="U7951" s="371"/>
    </row>
    <row r="7952" spans="12:21" s="292" customFormat="1" x14ac:dyDescent="0.2">
      <c r="L7952" s="279"/>
      <c r="M7952" s="279"/>
      <c r="N7952" s="279"/>
      <c r="O7952" s="279"/>
      <c r="P7952" s="838"/>
      <c r="Q7952" s="838"/>
      <c r="R7952" s="838"/>
      <c r="S7952" s="838"/>
      <c r="U7952" s="371"/>
    </row>
    <row r="7953" spans="12:21" s="292" customFormat="1" x14ac:dyDescent="0.2">
      <c r="L7953" s="279"/>
      <c r="M7953" s="279"/>
      <c r="N7953" s="279"/>
      <c r="O7953" s="279"/>
      <c r="P7953" s="838"/>
      <c r="Q7953" s="838"/>
      <c r="R7953" s="838"/>
      <c r="S7953" s="838"/>
      <c r="U7953" s="371"/>
    </row>
    <row r="7954" spans="12:21" s="292" customFormat="1" x14ac:dyDescent="0.2">
      <c r="L7954" s="279"/>
      <c r="M7954" s="279"/>
      <c r="N7954" s="279"/>
      <c r="O7954" s="279"/>
      <c r="P7954" s="838"/>
      <c r="Q7954" s="838"/>
      <c r="R7954" s="838"/>
      <c r="S7954" s="838"/>
      <c r="U7954" s="371"/>
    </row>
    <row r="7955" spans="12:21" s="292" customFormat="1" x14ac:dyDescent="0.2">
      <c r="L7955" s="279"/>
      <c r="M7955" s="279"/>
      <c r="N7955" s="279"/>
      <c r="O7955" s="279"/>
      <c r="P7955" s="838"/>
      <c r="Q7955" s="838"/>
      <c r="R7955" s="838"/>
      <c r="S7955" s="838"/>
      <c r="U7955" s="371"/>
    </row>
    <row r="7956" spans="12:21" s="292" customFormat="1" x14ac:dyDescent="0.2">
      <c r="L7956" s="279"/>
      <c r="M7956" s="279"/>
      <c r="N7956" s="279"/>
      <c r="O7956" s="279"/>
      <c r="P7956" s="838"/>
      <c r="Q7956" s="838"/>
      <c r="R7956" s="838"/>
      <c r="S7956" s="838"/>
      <c r="U7956" s="371"/>
    </row>
    <row r="7957" spans="12:21" s="292" customFormat="1" x14ac:dyDescent="0.2">
      <c r="L7957" s="279"/>
      <c r="M7957" s="279"/>
      <c r="N7957" s="279"/>
      <c r="O7957" s="279"/>
      <c r="P7957" s="838"/>
      <c r="Q7957" s="838"/>
      <c r="R7957" s="838"/>
      <c r="S7957" s="838"/>
      <c r="U7957" s="371"/>
    </row>
    <row r="7958" spans="12:21" s="292" customFormat="1" x14ac:dyDescent="0.2">
      <c r="L7958" s="279"/>
      <c r="M7958" s="279"/>
      <c r="N7958" s="279"/>
      <c r="O7958" s="279"/>
      <c r="P7958" s="838"/>
      <c r="Q7958" s="838"/>
      <c r="R7958" s="838"/>
      <c r="S7958" s="838"/>
      <c r="U7958" s="371"/>
    </row>
    <row r="7959" spans="12:21" s="292" customFormat="1" x14ac:dyDescent="0.2">
      <c r="L7959" s="279"/>
      <c r="M7959" s="279"/>
      <c r="N7959" s="279"/>
      <c r="O7959" s="279"/>
      <c r="P7959" s="838"/>
      <c r="Q7959" s="838"/>
      <c r="R7959" s="838"/>
      <c r="S7959" s="838"/>
      <c r="U7959" s="371"/>
    </row>
    <row r="7960" spans="12:21" s="292" customFormat="1" x14ac:dyDescent="0.2">
      <c r="L7960" s="279"/>
      <c r="M7960" s="279"/>
      <c r="N7960" s="279"/>
      <c r="O7960" s="279"/>
      <c r="P7960" s="838"/>
      <c r="Q7960" s="838"/>
      <c r="R7960" s="838"/>
      <c r="S7960" s="838"/>
      <c r="U7960" s="371"/>
    </row>
    <row r="7961" spans="12:21" s="292" customFormat="1" x14ac:dyDescent="0.2">
      <c r="L7961" s="279"/>
      <c r="M7961" s="279"/>
      <c r="N7961" s="279"/>
      <c r="O7961" s="279"/>
      <c r="P7961" s="838"/>
      <c r="Q7961" s="838"/>
      <c r="R7961" s="838"/>
      <c r="S7961" s="838"/>
      <c r="U7961" s="371"/>
    </row>
    <row r="7962" spans="12:21" s="292" customFormat="1" x14ac:dyDescent="0.2">
      <c r="L7962" s="279"/>
      <c r="M7962" s="279"/>
      <c r="N7962" s="279"/>
      <c r="O7962" s="279"/>
      <c r="P7962" s="838"/>
      <c r="Q7962" s="838"/>
      <c r="R7962" s="838"/>
      <c r="S7962" s="838"/>
      <c r="U7962" s="371"/>
    </row>
    <row r="7963" spans="12:21" s="292" customFormat="1" x14ac:dyDescent="0.2">
      <c r="L7963" s="279"/>
      <c r="M7963" s="279"/>
      <c r="N7963" s="279"/>
      <c r="O7963" s="279"/>
      <c r="P7963" s="838"/>
      <c r="Q7963" s="838"/>
      <c r="R7963" s="838"/>
      <c r="S7963" s="838"/>
      <c r="U7963" s="371"/>
    </row>
    <row r="7964" spans="12:21" s="292" customFormat="1" x14ac:dyDescent="0.2">
      <c r="L7964" s="279"/>
      <c r="M7964" s="279"/>
      <c r="N7964" s="279"/>
      <c r="O7964" s="279"/>
      <c r="P7964" s="838"/>
      <c r="Q7964" s="838"/>
      <c r="R7964" s="838"/>
      <c r="S7964" s="838"/>
      <c r="U7964" s="371"/>
    </row>
    <row r="7965" spans="12:21" s="292" customFormat="1" x14ac:dyDescent="0.2">
      <c r="L7965" s="279"/>
      <c r="M7965" s="279"/>
      <c r="N7965" s="279"/>
      <c r="O7965" s="279"/>
      <c r="P7965" s="838"/>
      <c r="Q7965" s="838"/>
      <c r="R7965" s="838"/>
      <c r="S7965" s="838"/>
      <c r="U7965" s="371"/>
    </row>
    <row r="7966" spans="12:21" s="292" customFormat="1" x14ac:dyDescent="0.2">
      <c r="L7966" s="279"/>
      <c r="M7966" s="279"/>
      <c r="N7966" s="279"/>
      <c r="O7966" s="279"/>
      <c r="P7966" s="838"/>
      <c r="Q7966" s="838"/>
      <c r="R7966" s="838"/>
      <c r="S7966" s="838"/>
      <c r="U7966" s="371"/>
    </row>
    <row r="7967" spans="12:21" s="292" customFormat="1" x14ac:dyDescent="0.2">
      <c r="L7967" s="279"/>
      <c r="M7967" s="279"/>
      <c r="N7967" s="279"/>
      <c r="O7967" s="279"/>
      <c r="P7967" s="838"/>
      <c r="Q7967" s="838"/>
      <c r="R7967" s="838"/>
      <c r="S7967" s="838"/>
      <c r="U7967" s="371"/>
    </row>
    <row r="7968" spans="12:21" s="292" customFormat="1" x14ac:dyDescent="0.2">
      <c r="L7968" s="279"/>
      <c r="M7968" s="279"/>
      <c r="N7968" s="279"/>
      <c r="O7968" s="279"/>
      <c r="P7968" s="838"/>
      <c r="Q7968" s="838"/>
      <c r="R7968" s="838"/>
      <c r="S7968" s="838"/>
      <c r="U7968" s="371"/>
    </row>
    <row r="7969" spans="12:21" s="292" customFormat="1" x14ac:dyDescent="0.2">
      <c r="L7969" s="279"/>
      <c r="M7969" s="279"/>
      <c r="N7969" s="279"/>
      <c r="O7969" s="279"/>
      <c r="P7969" s="838"/>
      <c r="Q7969" s="838"/>
      <c r="R7969" s="838"/>
      <c r="S7969" s="838"/>
      <c r="U7969" s="371"/>
    </row>
    <row r="7970" spans="12:21" s="292" customFormat="1" x14ac:dyDescent="0.2">
      <c r="L7970" s="279"/>
      <c r="M7970" s="279"/>
      <c r="N7970" s="279"/>
      <c r="O7970" s="279"/>
      <c r="P7970" s="838"/>
      <c r="Q7970" s="838"/>
      <c r="R7970" s="838"/>
      <c r="S7970" s="838"/>
      <c r="U7970" s="371"/>
    </row>
    <row r="7971" spans="12:21" s="292" customFormat="1" x14ac:dyDescent="0.2">
      <c r="L7971" s="279"/>
      <c r="M7971" s="279"/>
      <c r="N7971" s="279"/>
      <c r="O7971" s="279"/>
      <c r="P7971" s="838"/>
      <c r="Q7971" s="838"/>
      <c r="R7971" s="838"/>
      <c r="S7971" s="838"/>
      <c r="U7971" s="371"/>
    </row>
    <row r="7972" spans="12:21" s="292" customFormat="1" x14ac:dyDescent="0.2">
      <c r="L7972" s="279"/>
      <c r="M7972" s="279"/>
      <c r="N7972" s="279"/>
      <c r="O7972" s="279"/>
      <c r="P7972" s="838"/>
      <c r="Q7972" s="838"/>
      <c r="R7972" s="838"/>
      <c r="S7972" s="838"/>
      <c r="U7972" s="371"/>
    </row>
    <row r="7973" spans="12:21" s="292" customFormat="1" x14ac:dyDescent="0.2">
      <c r="L7973" s="279"/>
      <c r="M7973" s="279"/>
      <c r="N7973" s="279"/>
      <c r="O7973" s="279"/>
      <c r="P7973" s="838"/>
      <c r="Q7973" s="838"/>
      <c r="R7973" s="838"/>
      <c r="S7973" s="838"/>
      <c r="U7973" s="371"/>
    </row>
    <row r="7974" spans="12:21" s="292" customFormat="1" x14ac:dyDescent="0.2">
      <c r="L7974" s="279"/>
      <c r="M7974" s="279"/>
      <c r="N7974" s="279"/>
      <c r="O7974" s="279"/>
      <c r="P7974" s="838"/>
      <c r="Q7974" s="838"/>
      <c r="R7974" s="838"/>
      <c r="S7974" s="838"/>
      <c r="U7974" s="371"/>
    </row>
    <row r="7975" spans="12:21" s="292" customFormat="1" x14ac:dyDescent="0.2">
      <c r="L7975" s="279"/>
      <c r="M7975" s="279"/>
      <c r="N7975" s="279"/>
      <c r="O7975" s="279"/>
      <c r="P7975" s="838"/>
      <c r="Q7975" s="838"/>
      <c r="R7975" s="838"/>
      <c r="S7975" s="838"/>
      <c r="U7975" s="371"/>
    </row>
    <row r="7976" spans="12:21" s="292" customFormat="1" x14ac:dyDescent="0.2">
      <c r="L7976" s="279"/>
      <c r="M7976" s="279"/>
      <c r="N7976" s="279"/>
      <c r="O7976" s="279"/>
      <c r="P7976" s="838"/>
      <c r="Q7976" s="838"/>
      <c r="R7976" s="838"/>
      <c r="S7976" s="838"/>
      <c r="U7976" s="371"/>
    </row>
    <row r="7977" spans="12:21" s="292" customFormat="1" x14ac:dyDescent="0.2">
      <c r="L7977" s="279"/>
      <c r="M7977" s="279"/>
      <c r="N7977" s="279"/>
      <c r="O7977" s="279"/>
      <c r="P7977" s="838"/>
      <c r="Q7977" s="838"/>
      <c r="R7977" s="838"/>
      <c r="S7977" s="838"/>
      <c r="U7977" s="371"/>
    </row>
    <row r="7978" spans="12:21" s="292" customFormat="1" x14ac:dyDescent="0.2">
      <c r="L7978" s="279"/>
      <c r="M7978" s="279"/>
      <c r="N7978" s="279"/>
      <c r="O7978" s="279"/>
      <c r="P7978" s="838"/>
      <c r="Q7978" s="838"/>
      <c r="R7978" s="838"/>
      <c r="S7978" s="838"/>
      <c r="U7978" s="371"/>
    </row>
    <row r="7979" spans="12:21" s="292" customFormat="1" x14ac:dyDescent="0.2">
      <c r="L7979" s="279"/>
      <c r="M7979" s="279"/>
      <c r="N7979" s="279"/>
      <c r="O7979" s="279"/>
      <c r="P7979" s="838"/>
      <c r="Q7979" s="838"/>
      <c r="R7979" s="838"/>
      <c r="S7979" s="838"/>
      <c r="U7979" s="371"/>
    </row>
    <row r="7980" spans="12:21" s="292" customFormat="1" x14ac:dyDescent="0.2">
      <c r="L7980" s="279"/>
      <c r="M7980" s="279"/>
      <c r="N7980" s="279"/>
      <c r="O7980" s="279"/>
      <c r="P7980" s="838"/>
      <c r="Q7980" s="838"/>
      <c r="R7980" s="838"/>
      <c r="S7980" s="838"/>
      <c r="U7980" s="371"/>
    </row>
    <row r="7981" spans="12:21" s="292" customFormat="1" x14ac:dyDescent="0.2">
      <c r="L7981" s="279"/>
      <c r="M7981" s="279"/>
      <c r="N7981" s="279"/>
      <c r="O7981" s="279"/>
      <c r="P7981" s="838"/>
      <c r="Q7981" s="838"/>
      <c r="R7981" s="838"/>
      <c r="S7981" s="838"/>
      <c r="U7981" s="371"/>
    </row>
    <row r="7982" spans="12:21" s="292" customFormat="1" x14ac:dyDescent="0.2">
      <c r="L7982" s="279"/>
      <c r="M7982" s="279"/>
      <c r="N7982" s="279"/>
      <c r="O7982" s="279"/>
      <c r="P7982" s="838"/>
      <c r="Q7982" s="838"/>
      <c r="R7982" s="838"/>
      <c r="S7982" s="838"/>
      <c r="U7982" s="371"/>
    </row>
    <row r="7983" spans="12:21" s="292" customFormat="1" x14ac:dyDescent="0.2">
      <c r="L7983" s="279"/>
      <c r="M7983" s="279"/>
      <c r="N7983" s="279"/>
      <c r="O7983" s="279"/>
      <c r="P7983" s="838"/>
      <c r="Q7983" s="838"/>
      <c r="R7983" s="838"/>
      <c r="S7983" s="838"/>
      <c r="U7983" s="371"/>
    </row>
    <row r="7984" spans="12:21" s="292" customFormat="1" x14ac:dyDescent="0.2">
      <c r="L7984" s="279"/>
      <c r="M7984" s="279"/>
      <c r="N7984" s="279"/>
      <c r="O7984" s="279"/>
      <c r="P7984" s="838"/>
      <c r="Q7984" s="838"/>
      <c r="R7984" s="838"/>
      <c r="S7984" s="838"/>
      <c r="U7984" s="371"/>
    </row>
    <row r="7985" spans="12:21" s="292" customFormat="1" x14ac:dyDescent="0.2">
      <c r="L7985" s="279"/>
      <c r="M7985" s="279"/>
      <c r="N7985" s="279"/>
      <c r="O7985" s="279"/>
      <c r="P7985" s="838"/>
      <c r="Q7985" s="838"/>
      <c r="R7985" s="838"/>
      <c r="S7985" s="838"/>
      <c r="U7985" s="371"/>
    </row>
    <row r="7986" spans="12:21" s="292" customFormat="1" x14ac:dyDescent="0.2">
      <c r="L7986" s="279"/>
      <c r="M7986" s="279"/>
      <c r="N7986" s="279"/>
      <c r="O7986" s="279"/>
      <c r="P7986" s="838"/>
      <c r="Q7986" s="838"/>
      <c r="R7986" s="838"/>
      <c r="S7986" s="838"/>
      <c r="U7986" s="371"/>
    </row>
    <row r="7987" spans="12:21" s="292" customFormat="1" x14ac:dyDescent="0.2">
      <c r="L7987" s="279"/>
      <c r="M7987" s="279"/>
      <c r="N7987" s="279"/>
      <c r="O7987" s="279"/>
      <c r="P7987" s="838"/>
      <c r="Q7987" s="838"/>
      <c r="R7987" s="838"/>
      <c r="S7987" s="838"/>
      <c r="U7987" s="371"/>
    </row>
    <row r="7988" spans="12:21" s="292" customFormat="1" x14ac:dyDescent="0.2">
      <c r="L7988" s="279"/>
      <c r="M7988" s="279"/>
      <c r="N7988" s="279"/>
      <c r="O7988" s="279"/>
      <c r="P7988" s="838"/>
      <c r="Q7988" s="838"/>
      <c r="R7988" s="838"/>
      <c r="S7988" s="838"/>
      <c r="U7988" s="371"/>
    </row>
    <row r="7989" spans="12:21" s="292" customFormat="1" x14ac:dyDescent="0.2">
      <c r="L7989" s="279"/>
      <c r="M7989" s="279"/>
      <c r="N7989" s="279"/>
      <c r="O7989" s="279"/>
      <c r="P7989" s="838"/>
      <c r="Q7989" s="838"/>
      <c r="R7989" s="838"/>
      <c r="S7989" s="838"/>
      <c r="U7989" s="371"/>
    </row>
    <row r="7990" spans="12:21" s="292" customFormat="1" x14ac:dyDescent="0.2">
      <c r="L7990" s="279"/>
      <c r="M7990" s="279"/>
      <c r="N7990" s="279"/>
      <c r="O7990" s="279"/>
      <c r="P7990" s="838"/>
      <c r="Q7990" s="838"/>
      <c r="R7990" s="838"/>
      <c r="S7990" s="838"/>
      <c r="U7990" s="371"/>
    </row>
    <row r="7991" spans="12:21" s="292" customFormat="1" x14ac:dyDescent="0.2">
      <c r="L7991" s="279"/>
      <c r="M7991" s="279"/>
      <c r="N7991" s="279"/>
      <c r="O7991" s="279"/>
      <c r="P7991" s="838"/>
      <c r="Q7991" s="838"/>
      <c r="R7991" s="838"/>
      <c r="S7991" s="838"/>
      <c r="U7991" s="371"/>
    </row>
    <row r="7992" spans="12:21" s="292" customFormat="1" x14ac:dyDescent="0.2">
      <c r="L7992" s="279"/>
      <c r="M7992" s="279"/>
      <c r="N7992" s="279"/>
      <c r="O7992" s="279"/>
      <c r="P7992" s="838"/>
      <c r="Q7992" s="838"/>
      <c r="R7992" s="838"/>
      <c r="S7992" s="838"/>
      <c r="U7992" s="371"/>
    </row>
    <row r="7993" spans="12:21" s="292" customFormat="1" x14ac:dyDescent="0.2">
      <c r="L7993" s="279"/>
      <c r="M7993" s="279"/>
      <c r="N7993" s="279"/>
      <c r="O7993" s="279"/>
      <c r="P7993" s="838"/>
      <c r="Q7993" s="838"/>
      <c r="R7993" s="838"/>
      <c r="S7993" s="838"/>
      <c r="U7993" s="371"/>
    </row>
    <row r="7994" spans="12:21" s="292" customFormat="1" x14ac:dyDescent="0.2">
      <c r="L7994" s="279"/>
      <c r="M7994" s="279"/>
      <c r="N7994" s="279"/>
      <c r="O7994" s="279"/>
      <c r="P7994" s="838"/>
      <c r="Q7994" s="838"/>
      <c r="R7994" s="838"/>
      <c r="S7994" s="838"/>
      <c r="U7994" s="371"/>
    </row>
    <row r="7995" spans="12:21" s="292" customFormat="1" x14ac:dyDescent="0.2">
      <c r="L7995" s="279"/>
      <c r="M7995" s="279"/>
      <c r="N7995" s="279"/>
      <c r="O7995" s="279"/>
      <c r="P7995" s="838"/>
      <c r="Q7995" s="838"/>
      <c r="R7995" s="838"/>
      <c r="S7995" s="838"/>
      <c r="U7995" s="371"/>
    </row>
    <row r="7996" spans="12:21" s="292" customFormat="1" x14ac:dyDescent="0.2">
      <c r="L7996" s="279"/>
      <c r="M7996" s="279"/>
      <c r="N7996" s="279"/>
      <c r="O7996" s="279"/>
      <c r="P7996" s="838"/>
      <c r="Q7996" s="838"/>
      <c r="R7996" s="838"/>
      <c r="S7996" s="838"/>
      <c r="U7996" s="371"/>
    </row>
    <row r="7997" spans="12:21" s="292" customFormat="1" x14ac:dyDescent="0.2">
      <c r="L7997" s="279"/>
      <c r="M7997" s="279"/>
      <c r="N7997" s="279"/>
      <c r="O7997" s="279"/>
      <c r="P7997" s="838"/>
      <c r="Q7997" s="838"/>
      <c r="R7997" s="838"/>
      <c r="S7997" s="838"/>
      <c r="U7997" s="371"/>
    </row>
    <row r="7998" spans="12:21" s="292" customFormat="1" x14ac:dyDescent="0.2">
      <c r="L7998" s="279"/>
      <c r="M7998" s="279"/>
      <c r="N7998" s="279"/>
      <c r="O7998" s="279"/>
      <c r="P7998" s="838"/>
      <c r="Q7998" s="838"/>
      <c r="R7998" s="838"/>
      <c r="S7998" s="838"/>
      <c r="U7998" s="371"/>
    </row>
    <row r="7999" spans="12:21" s="292" customFormat="1" x14ac:dyDescent="0.2">
      <c r="L7999" s="279"/>
      <c r="M7999" s="279"/>
      <c r="N7999" s="279"/>
      <c r="O7999" s="279"/>
      <c r="P7999" s="838"/>
      <c r="Q7999" s="838"/>
      <c r="R7999" s="838"/>
      <c r="S7999" s="838"/>
      <c r="U7999" s="371"/>
    </row>
    <row r="8000" spans="12:21" s="292" customFormat="1" x14ac:dyDescent="0.2">
      <c r="L8000" s="279"/>
      <c r="M8000" s="279"/>
      <c r="N8000" s="279"/>
      <c r="O8000" s="279"/>
      <c r="P8000" s="838"/>
      <c r="Q8000" s="838"/>
      <c r="R8000" s="838"/>
      <c r="S8000" s="838"/>
      <c r="U8000" s="371"/>
    </row>
    <row r="8001" spans="12:21" s="292" customFormat="1" x14ac:dyDescent="0.2">
      <c r="L8001" s="279"/>
      <c r="M8001" s="279"/>
      <c r="N8001" s="279"/>
      <c r="O8001" s="279"/>
      <c r="P8001" s="838"/>
      <c r="Q8001" s="838"/>
      <c r="R8001" s="838"/>
      <c r="S8001" s="838"/>
      <c r="U8001" s="371"/>
    </row>
    <row r="8002" spans="12:21" s="292" customFormat="1" x14ac:dyDescent="0.2">
      <c r="L8002" s="279"/>
      <c r="M8002" s="279"/>
      <c r="N8002" s="279"/>
      <c r="O8002" s="279"/>
      <c r="P8002" s="838"/>
      <c r="Q8002" s="838"/>
      <c r="R8002" s="838"/>
      <c r="S8002" s="838"/>
      <c r="U8002" s="371"/>
    </row>
    <row r="8003" spans="12:21" s="292" customFormat="1" x14ac:dyDescent="0.2">
      <c r="L8003" s="279"/>
      <c r="M8003" s="279"/>
      <c r="N8003" s="279"/>
      <c r="O8003" s="279"/>
      <c r="P8003" s="838"/>
      <c r="Q8003" s="838"/>
      <c r="R8003" s="838"/>
      <c r="S8003" s="838"/>
      <c r="U8003" s="371"/>
    </row>
    <row r="8004" spans="12:21" s="292" customFormat="1" x14ac:dyDescent="0.2">
      <c r="L8004" s="279"/>
      <c r="M8004" s="279"/>
      <c r="N8004" s="279"/>
      <c r="O8004" s="279"/>
      <c r="P8004" s="838"/>
      <c r="Q8004" s="838"/>
      <c r="R8004" s="838"/>
      <c r="S8004" s="838"/>
      <c r="U8004" s="371"/>
    </row>
    <row r="8005" spans="12:21" s="292" customFormat="1" x14ac:dyDescent="0.2">
      <c r="L8005" s="279"/>
      <c r="M8005" s="279"/>
      <c r="N8005" s="279"/>
      <c r="O8005" s="279"/>
      <c r="P8005" s="838"/>
      <c r="Q8005" s="838"/>
      <c r="R8005" s="838"/>
      <c r="S8005" s="838"/>
      <c r="U8005" s="371"/>
    </row>
    <row r="8006" spans="12:21" s="292" customFormat="1" x14ac:dyDescent="0.2">
      <c r="L8006" s="279"/>
      <c r="M8006" s="279"/>
      <c r="N8006" s="279"/>
      <c r="O8006" s="279"/>
      <c r="P8006" s="838"/>
      <c r="Q8006" s="838"/>
      <c r="R8006" s="838"/>
      <c r="S8006" s="838"/>
      <c r="U8006" s="371"/>
    </row>
    <row r="8007" spans="12:21" s="292" customFormat="1" x14ac:dyDescent="0.2">
      <c r="L8007" s="279"/>
      <c r="M8007" s="279"/>
      <c r="N8007" s="279"/>
      <c r="O8007" s="279"/>
      <c r="P8007" s="838"/>
      <c r="Q8007" s="838"/>
      <c r="R8007" s="838"/>
      <c r="S8007" s="838"/>
      <c r="U8007" s="371"/>
    </row>
    <row r="8008" spans="12:21" s="292" customFormat="1" x14ac:dyDescent="0.2">
      <c r="L8008" s="279"/>
      <c r="M8008" s="279"/>
      <c r="N8008" s="279"/>
      <c r="O8008" s="279"/>
      <c r="P8008" s="838"/>
      <c r="Q8008" s="838"/>
      <c r="R8008" s="838"/>
      <c r="S8008" s="838"/>
      <c r="U8008" s="371"/>
    </row>
    <row r="8009" spans="12:21" s="292" customFormat="1" x14ac:dyDescent="0.2">
      <c r="L8009" s="279"/>
      <c r="M8009" s="279"/>
      <c r="N8009" s="279"/>
      <c r="O8009" s="279"/>
      <c r="P8009" s="838"/>
      <c r="Q8009" s="838"/>
      <c r="R8009" s="838"/>
      <c r="S8009" s="838"/>
      <c r="U8009" s="371"/>
    </row>
    <row r="8010" spans="12:21" s="292" customFormat="1" x14ac:dyDescent="0.2">
      <c r="L8010" s="279"/>
      <c r="M8010" s="279"/>
      <c r="N8010" s="279"/>
      <c r="O8010" s="279"/>
      <c r="P8010" s="838"/>
      <c r="Q8010" s="838"/>
      <c r="R8010" s="838"/>
      <c r="S8010" s="838"/>
      <c r="U8010" s="371"/>
    </row>
    <row r="8011" spans="12:21" s="292" customFormat="1" x14ac:dyDescent="0.2">
      <c r="L8011" s="279"/>
      <c r="M8011" s="279"/>
      <c r="N8011" s="279"/>
      <c r="O8011" s="279"/>
      <c r="P8011" s="838"/>
      <c r="Q8011" s="838"/>
      <c r="R8011" s="838"/>
      <c r="S8011" s="838"/>
      <c r="U8011" s="371"/>
    </row>
    <row r="8012" spans="12:21" s="292" customFormat="1" x14ac:dyDescent="0.2">
      <c r="L8012" s="279"/>
      <c r="M8012" s="279"/>
      <c r="N8012" s="279"/>
      <c r="O8012" s="279"/>
      <c r="P8012" s="838"/>
      <c r="Q8012" s="838"/>
      <c r="R8012" s="838"/>
      <c r="S8012" s="838"/>
      <c r="U8012" s="371"/>
    </row>
    <row r="8013" spans="12:21" s="292" customFormat="1" x14ac:dyDescent="0.2">
      <c r="L8013" s="279"/>
      <c r="M8013" s="279"/>
      <c r="N8013" s="279"/>
      <c r="O8013" s="279"/>
      <c r="P8013" s="838"/>
      <c r="Q8013" s="838"/>
      <c r="R8013" s="838"/>
      <c r="S8013" s="838"/>
      <c r="U8013" s="371"/>
    </row>
    <row r="8014" spans="12:21" s="292" customFormat="1" x14ac:dyDescent="0.2">
      <c r="L8014" s="279"/>
      <c r="M8014" s="279"/>
      <c r="N8014" s="279"/>
      <c r="O8014" s="279"/>
      <c r="P8014" s="838"/>
      <c r="Q8014" s="838"/>
      <c r="R8014" s="838"/>
      <c r="S8014" s="838"/>
      <c r="U8014" s="371"/>
    </row>
    <row r="8015" spans="12:21" s="292" customFormat="1" x14ac:dyDescent="0.2">
      <c r="L8015" s="279"/>
      <c r="M8015" s="279"/>
      <c r="N8015" s="279"/>
      <c r="O8015" s="279"/>
      <c r="P8015" s="838"/>
      <c r="Q8015" s="838"/>
      <c r="R8015" s="838"/>
      <c r="S8015" s="838"/>
      <c r="U8015" s="371"/>
    </row>
    <row r="8016" spans="12:21" s="292" customFormat="1" x14ac:dyDescent="0.2">
      <c r="L8016" s="279"/>
      <c r="M8016" s="279"/>
      <c r="N8016" s="279"/>
      <c r="O8016" s="279"/>
      <c r="P8016" s="838"/>
      <c r="Q8016" s="838"/>
      <c r="R8016" s="838"/>
      <c r="S8016" s="838"/>
      <c r="U8016" s="371"/>
    </row>
    <row r="8017" spans="12:21" s="292" customFormat="1" x14ac:dyDescent="0.2">
      <c r="L8017" s="279"/>
      <c r="M8017" s="279"/>
      <c r="N8017" s="279"/>
      <c r="O8017" s="279"/>
      <c r="P8017" s="838"/>
      <c r="Q8017" s="838"/>
      <c r="R8017" s="838"/>
      <c r="S8017" s="838"/>
      <c r="U8017" s="371"/>
    </row>
    <row r="8018" spans="12:21" s="292" customFormat="1" x14ac:dyDescent="0.2">
      <c r="L8018" s="279"/>
      <c r="M8018" s="279"/>
      <c r="N8018" s="279"/>
      <c r="O8018" s="279"/>
      <c r="P8018" s="838"/>
      <c r="Q8018" s="838"/>
      <c r="R8018" s="838"/>
      <c r="S8018" s="838"/>
      <c r="U8018" s="371"/>
    </row>
    <row r="8019" spans="12:21" s="292" customFormat="1" x14ac:dyDescent="0.2">
      <c r="L8019" s="279"/>
      <c r="M8019" s="279"/>
      <c r="N8019" s="279"/>
      <c r="O8019" s="279"/>
      <c r="P8019" s="838"/>
      <c r="Q8019" s="838"/>
      <c r="R8019" s="838"/>
      <c r="S8019" s="838"/>
      <c r="U8019" s="371"/>
    </row>
    <row r="8020" spans="12:21" s="292" customFormat="1" x14ac:dyDescent="0.2">
      <c r="L8020" s="279"/>
      <c r="M8020" s="279"/>
      <c r="N8020" s="279"/>
      <c r="O8020" s="279"/>
      <c r="P8020" s="838"/>
      <c r="Q8020" s="838"/>
      <c r="R8020" s="838"/>
      <c r="S8020" s="838"/>
      <c r="U8020" s="371"/>
    </row>
    <row r="8021" spans="12:21" s="292" customFormat="1" x14ac:dyDescent="0.2">
      <c r="L8021" s="279"/>
      <c r="M8021" s="279"/>
      <c r="N8021" s="279"/>
      <c r="O8021" s="279"/>
      <c r="P8021" s="838"/>
      <c r="Q8021" s="838"/>
      <c r="R8021" s="838"/>
      <c r="S8021" s="838"/>
      <c r="U8021" s="371"/>
    </row>
    <row r="8022" spans="12:21" s="292" customFormat="1" x14ac:dyDescent="0.2">
      <c r="L8022" s="279"/>
      <c r="M8022" s="279"/>
      <c r="N8022" s="279"/>
      <c r="O8022" s="279"/>
      <c r="P8022" s="838"/>
      <c r="Q8022" s="838"/>
      <c r="R8022" s="838"/>
      <c r="S8022" s="838"/>
      <c r="U8022" s="371"/>
    </row>
    <row r="8023" spans="12:21" s="292" customFormat="1" x14ac:dyDescent="0.2">
      <c r="L8023" s="279"/>
      <c r="M8023" s="279"/>
      <c r="N8023" s="279"/>
      <c r="O8023" s="279"/>
      <c r="P8023" s="838"/>
      <c r="Q8023" s="838"/>
      <c r="R8023" s="838"/>
      <c r="S8023" s="838"/>
      <c r="U8023" s="371"/>
    </row>
    <row r="8024" spans="12:21" s="292" customFormat="1" x14ac:dyDescent="0.2">
      <c r="L8024" s="279"/>
      <c r="M8024" s="279"/>
      <c r="N8024" s="279"/>
      <c r="O8024" s="279"/>
      <c r="P8024" s="838"/>
      <c r="Q8024" s="838"/>
      <c r="R8024" s="838"/>
      <c r="S8024" s="838"/>
      <c r="U8024" s="371"/>
    </row>
    <row r="8025" spans="12:21" s="292" customFormat="1" x14ac:dyDescent="0.2">
      <c r="L8025" s="279"/>
      <c r="M8025" s="279"/>
      <c r="N8025" s="279"/>
      <c r="O8025" s="279"/>
      <c r="P8025" s="838"/>
      <c r="Q8025" s="838"/>
      <c r="R8025" s="838"/>
      <c r="S8025" s="838"/>
      <c r="U8025" s="371"/>
    </row>
    <row r="8026" spans="12:21" s="292" customFormat="1" x14ac:dyDescent="0.2">
      <c r="L8026" s="279"/>
      <c r="M8026" s="279"/>
      <c r="N8026" s="279"/>
      <c r="O8026" s="279"/>
      <c r="P8026" s="838"/>
      <c r="Q8026" s="838"/>
      <c r="R8026" s="838"/>
      <c r="S8026" s="838"/>
      <c r="U8026" s="371"/>
    </row>
    <row r="8027" spans="12:21" s="292" customFormat="1" x14ac:dyDescent="0.2">
      <c r="L8027" s="279"/>
      <c r="M8027" s="279"/>
      <c r="N8027" s="279"/>
      <c r="O8027" s="279"/>
      <c r="P8027" s="838"/>
      <c r="Q8027" s="838"/>
      <c r="R8027" s="838"/>
      <c r="S8027" s="838"/>
      <c r="U8027" s="371"/>
    </row>
    <row r="8028" spans="12:21" s="292" customFormat="1" x14ac:dyDescent="0.2">
      <c r="L8028" s="279"/>
      <c r="M8028" s="279"/>
      <c r="N8028" s="279"/>
      <c r="O8028" s="279"/>
      <c r="P8028" s="838"/>
      <c r="Q8028" s="838"/>
      <c r="R8028" s="838"/>
      <c r="S8028" s="838"/>
      <c r="U8028" s="371"/>
    </row>
    <row r="8029" spans="12:21" s="292" customFormat="1" x14ac:dyDescent="0.2">
      <c r="L8029" s="279"/>
      <c r="M8029" s="279"/>
      <c r="N8029" s="279"/>
      <c r="O8029" s="279"/>
      <c r="P8029" s="838"/>
      <c r="Q8029" s="838"/>
      <c r="R8029" s="838"/>
      <c r="S8029" s="838"/>
      <c r="U8029" s="371"/>
    </row>
    <row r="8030" spans="12:21" s="292" customFormat="1" x14ac:dyDescent="0.2">
      <c r="L8030" s="279"/>
      <c r="M8030" s="279"/>
      <c r="N8030" s="279"/>
      <c r="O8030" s="279"/>
      <c r="P8030" s="838"/>
      <c r="Q8030" s="838"/>
      <c r="R8030" s="838"/>
      <c r="S8030" s="838"/>
      <c r="U8030" s="371"/>
    </row>
    <row r="8031" spans="12:21" s="292" customFormat="1" x14ac:dyDescent="0.2">
      <c r="L8031" s="279"/>
      <c r="M8031" s="279"/>
      <c r="N8031" s="279"/>
      <c r="O8031" s="279"/>
      <c r="P8031" s="838"/>
      <c r="Q8031" s="838"/>
      <c r="R8031" s="838"/>
      <c r="S8031" s="838"/>
      <c r="U8031" s="371"/>
    </row>
    <row r="8032" spans="12:21" s="292" customFormat="1" x14ac:dyDescent="0.2">
      <c r="L8032" s="279"/>
      <c r="M8032" s="279"/>
      <c r="N8032" s="279"/>
      <c r="O8032" s="279"/>
      <c r="P8032" s="838"/>
      <c r="Q8032" s="838"/>
      <c r="R8032" s="838"/>
      <c r="S8032" s="838"/>
      <c r="U8032" s="371"/>
    </row>
    <row r="8033" spans="12:21" s="292" customFormat="1" x14ac:dyDescent="0.2">
      <c r="L8033" s="279"/>
      <c r="M8033" s="279"/>
      <c r="N8033" s="279"/>
      <c r="O8033" s="279"/>
      <c r="P8033" s="838"/>
      <c r="Q8033" s="838"/>
      <c r="R8033" s="838"/>
      <c r="S8033" s="838"/>
      <c r="U8033" s="371"/>
    </row>
    <row r="8034" spans="12:21" s="292" customFormat="1" x14ac:dyDescent="0.2">
      <c r="L8034" s="279"/>
      <c r="M8034" s="279"/>
      <c r="N8034" s="279"/>
      <c r="O8034" s="279"/>
      <c r="P8034" s="838"/>
      <c r="Q8034" s="838"/>
      <c r="R8034" s="838"/>
      <c r="S8034" s="838"/>
      <c r="U8034" s="371"/>
    </row>
    <row r="8035" spans="12:21" s="292" customFormat="1" x14ac:dyDescent="0.2">
      <c r="L8035" s="279"/>
      <c r="M8035" s="279"/>
      <c r="N8035" s="279"/>
      <c r="O8035" s="279"/>
      <c r="P8035" s="838"/>
      <c r="Q8035" s="838"/>
      <c r="R8035" s="838"/>
      <c r="S8035" s="838"/>
      <c r="U8035" s="371"/>
    </row>
    <row r="8036" spans="12:21" s="292" customFormat="1" x14ac:dyDescent="0.2">
      <c r="L8036" s="279"/>
      <c r="M8036" s="279"/>
      <c r="N8036" s="279"/>
      <c r="O8036" s="279"/>
      <c r="P8036" s="838"/>
      <c r="Q8036" s="838"/>
      <c r="R8036" s="838"/>
      <c r="S8036" s="838"/>
      <c r="U8036" s="371"/>
    </row>
    <row r="8037" spans="12:21" s="292" customFormat="1" x14ac:dyDescent="0.2">
      <c r="L8037" s="279"/>
      <c r="M8037" s="279"/>
      <c r="N8037" s="279"/>
      <c r="O8037" s="279"/>
      <c r="P8037" s="838"/>
      <c r="Q8037" s="838"/>
      <c r="R8037" s="838"/>
      <c r="S8037" s="838"/>
      <c r="U8037" s="371"/>
    </row>
    <row r="8038" spans="12:21" s="292" customFormat="1" x14ac:dyDescent="0.2">
      <c r="L8038" s="279"/>
      <c r="M8038" s="279"/>
      <c r="N8038" s="279"/>
      <c r="O8038" s="279"/>
      <c r="P8038" s="838"/>
      <c r="Q8038" s="838"/>
      <c r="R8038" s="838"/>
      <c r="S8038" s="838"/>
      <c r="U8038" s="371"/>
    </row>
    <row r="8039" spans="12:21" s="292" customFormat="1" x14ac:dyDescent="0.2">
      <c r="L8039" s="279"/>
      <c r="M8039" s="279"/>
      <c r="N8039" s="279"/>
      <c r="O8039" s="279"/>
      <c r="P8039" s="838"/>
      <c r="Q8039" s="838"/>
      <c r="R8039" s="838"/>
      <c r="S8039" s="838"/>
      <c r="U8039" s="371"/>
    </row>
    <row r="8040" spans="12:21" s="292" customFormat="1" x14ac:dyDescent="0.2">
      <c r="L8040" s="279"/>
      <c r="M8040" s="279"/>
      <c r="N8040" s="279"/>
      <c r="O8040" s="279"/>
      <c r="P8040" s="838"/>
      <c r="Q8040" s="838"/>
      <c r="R8040" s="838"/>
      <c r="S8040" s="838"/>
      <c r="U8040" s="371"/>
    </row>
    <row r="8041" spans="12:21" s="292" customFormat="1" x14ac:dyDescent="0.2">
      <c r="L8041" s="279"/>
      <c r="M8041" s="279"/>
      <c r="N8041" s="279"/>
      <c r="O8041" s="279"/>
      <c r="P8041" s="838"/>
      <c r="Q8041" s="838"/>
      <c r="R8041" s="838"/>
      <c r="S8041" s="838"/>
      <c r="U8041" s="371"/>
    </row>
    <row r="8042" spans="12:21" s="292" customFormat="1" x14ac:dyDescent="0.2">
      <c r="L8042" s="279"/>
      <c r="M8042" s="279"/>
      <c r="N8042" s="279"/>
      <c r="O8042" s="279"/>
      <c r="P8042" s="838"/>
      <c r="Q8042" s="838"/>
      <c r="R8042" s="838"/>
      <c r="S8042" s="838"/>
      <c r="U8042" s="371"/>
    </row>
    <row r="8043" spans="12:21" s="292" customFormat="1" x14ac:dyDescent="0.2">
      <c r="L8043" s="279"/>
      <c r="M8043" s="279"/>
      <c r="N8043" s="279"/>
      <c r="O8043" s="279"/>
      <c r="P8043" s="838"/>
      <c r="Q8043" s="838"/>
      <c r="R8043" s="838"/>
      <c r="S8043" s="838"/>
      <c r="U8043" s="371"/>
    </row>
    <row r="8044" spans="12:21" s="292" customFormat="1" x14ac:dyDescent="0.2">
      <c r="L8044" s="279"/>
      <c r="M8044" s="279"/>
      <c r="N8044" s="279"/>
      <c r="O8044" s="279"/>
      <c r="P8044" s="838"/>
      <c r="Q8044" s="838"/>
      <c r="R8044" s="838"/>
      <c r="S8044" s="838"/>
      <c r="U8044" s="371"/>
    </row>
    <row r="8045" spans="12:21" s="292" customFormat="1" x14ac:dyDescent="0.2">
      <c r="L8045" s="279"/>
      <c r="M8045" s="279"/>
      <c r="N8045" s="279"/>
      <c r="O8045" s="279"/>
      <c r="P8045" s="838"/>
      <c r="Q8045" s="838"/>
      <c r="R8045" s="838"/>
      <c r="S8045" s="838"/>
      <c r="U8045" s="371"/>
    </row>
    <row r="8046" spans="12:21" s="292" customFormat="1" x14ac:dyDescent="0.2">
      <c r="L8046" s="279"/>
      <c r="M8046" s="279"/>
      <c r="N8046" s="279"/>
      <c r="O8046" s="279"/>
      <c r="P8046" s="838"/>
      <c r="Q8046" s="838"/>
      <c r="R8046" s="838"/>
      <c r="S8046" s="838"/>
      <c r="U8046" s="371"/>
    </row>
    <row r="8047" spans="12:21" s="292" customFormat="1" x14ac:dyDescent="0.2">
      <c r="L8047" s="279"/>
      <c r="M8047" s="279"/>
      <c r="N8047" s="279"/>
      <c r="O8047" s="279"/>
      <c r="P8047" s="838"/>
      <c r="Q8047" s="838"/>
      <c r="R8047" s="838"/>
      <c r="S8047" s="838"/>
      <c r="U8047" s="371"/>
    </row>
    <row r="8048" spans="12:21" s="292" customFormat="1" x14ac:dyDescent="0.2">
      <c r="L8048" s="279"/>
      <c r="M8048" s="279"/>
      <c r="N8048" s="279"/>
      <c r="O8048" s="279"/>
      <c r="P8048" s="838"/>
      <c r="Q8048" s="838"/>
      <c r="R8048" s="838"/>
      <c r="S8048" s="838"/>
      <c r="U8048" s="371"/>
    </row>
    <row r="8049" spans="12:21" s="292" customFormat="1" x14ac:dyDescent="0.2">
      <c r="L8049" s="279"/>
      <c r="M8049" s="279"/>
      <c r="N8049" s="279"/>
      <c r="O8049" s="279"/>
      <c r="P8049" s="838"/>
      <c r="Q8049" s="838"/>
      <c r="R8049" s="838"/>
      <c r="S8049" s="838"/>
      <c r="U8049" s="371"/>
    </row>
    <row r="8050" spans="12:21" s="292" customFormat="1" x14ac:dyDescent="0.2">
      <c r="L8050" s="279"/>
      <c r="M8050" s="279"/>
      <c r="N8050" s="279"/>
      <c r="O8050" s="279"/>
      <c r="P8050" s="838"/>
      <c r="Q8050" s="838"/>
      <c r="R8050" s="838"/>
      <c r="S8050" s="838"/>
      <c r="U8050" s="371"/>
    </row>
    <row r="8051" spans="12:21" s="292" customFormat="1" x14ac:dyDescent="0.2">
      <c r="L8051" s="279"/>
      <c r="M8051" s="279"/>
      <c r="N8051" s="279"/>
      <c r="O8051" s="279"/>
      <c r="P8051" s="838"/>
      <c r="Q8051" s="838"/>
      <c r="R8051" s="838"/>
      <c r="S8051" s="838"/>
      <c r="U8051" s="371"/>
    </row>
    <row r="8052" spans="12:21" s="292" customFormat="1" x14ac:dyDescent="0.2">
      <c r="L8052" s="279"/>
      <c r="M8052" s="279"/>
      <c r="N8052" s="279"/>
      <c r="O8052" s="279"/>
      <c r="P8052" s="838"/>
      <c r="Q8052" s="838"/>
      <c r="R8052" s="838"/>
      <c r="S8052" s="838"/>
      <c r="U8052" s="371"/>
    </row>
    <row r="8053" spans="12:21" s="292" customFormat="1" x14ac:dyDescent="0.2">
      <c r="L8053" s="279"/>
      <c r="M8053" s="279"/>
      <c r="N8053" s="279"/>
      <c r="O8053" s="279"/>
      <c r="P8053" s="838"/>
      <c r="Q8053" s="838"/>
      <c r="R8053" s="838"/>
      <c r="S8053" s="838"/>
      <c r="U8053" s="371"/>
    </row>
    <row r="8054" spans="12:21" s="292" customFormat="1" x14ac:dyDescent="0.2">
      <c r="L8054" s="279"/>
      <c r="M8054" s="279"/>
      <c r="N8054" s="279"/>
      <c r="O8054" s="279"/>
      <c r="P8054" s="838"/>
      <c r="Q8054" s="838"/>
      <c r="R8054" s="838"/>
      <c r="S8054" s="838"/>
      <c r="U8054" s="371"/>
    </row>
    <row r="8055" spans="12:21" s="292" customFormat="1" x14ac:dyDescent="0.2">
      <c r="L8055" s="279"/>
      <c r="M8055" s="279"/>
      <c r="N8055" s="279"/>
      <c r="O8055" s="279"/>
      <c r="P8055" s="838"/>
      <c r="Q8055" s="838"/>
      <c r="R8055" s="838"/>
      <c r="S8055" s="838"/>
      <c r="U8055" s="371"/>
    </row>
    <row r="8056" spans="12:21" s="292" customFormat="1" x14ac:dyDescent="0.2">
      <c r="L8056" s="279"/>
      <c r="M8056" s="279"/>
      <c r="N8056" s="279"/>
      <c r="O8056" s="279"/>
      <c r="P8056" s="838"/>
      <c r="Q8056" s="838"/>
      <c r="R8056" s="838"/>
      <c r="S8056" s="838"/>
      <c r="U8056" s="371"/>
    </row>
    <row r="8057" spans="12:21" s="292" customFormat="1" x14ac:dyDescent="0.2">
      <c r="L8057" s="279"/>
      <c r="M8057" s="279"/>
      <c r="N8057" s="279"/>
      <c r="O8057" s="279"/>
      <c r="P8057" s="838"/>
      <c r="Q8057" s="838"/>
      <c r="R8057" s="838"/>
      <c r="S8057" s="838"/>
      <c r="U8057" s="371"/>
    </row>
    <row r="8058" spans="12:21" s="292" customFormat="1" x14ac:dyDescent="0.2">
      <c r="L8058" s="279"/>
      <c r="M8058" s="279"/>
      <c r="N8058" s="279"/>
      <c r="O8058" s="279"/>
      <c r="P8058" s="838"/>
      <c r="Q8058" s="838"/>
      <c r="R8058" s="838"/>
      <c r="S8058" s="838"/>
      <c r="U8058" s="371"/>
    </row>
    <row r="8059" spans="12:21" s="292" customFormat="1" x14ac:dyDescent="0.2">
      <c r="L8059" s="279"/>
      <c r="M8059" s="279"/>
      <c r="N8059" s="279"/>
      <c r="O8059" s="279"/>
      <c r="P8059" s="838"/>
      <c r="Q8059" s="838"/>
      <c r="R8059" s="838"/>
      <c r="S8059" s="838"/>
      <c r="U8059" s="371"/>
    </row>
    <row r="8060" spans="12:21" s="292" customFormat="1" x14ac:dyDescent="0.2">
      <c r="L8060" s="279"/>
      <c r="M8060" s="279"/>
      <c r="N8060" s="279"/>
      <c r="O8060" s="279"/>
      <c r="P8060" s="838"/>
      <c r="Q8060" s="838"/>
      <c r="R8060" s="838"/>
      <c r="S8060" s="838"/>
      <c r="U8060" s="371"/>
    </row>
    <row r="8061" spans="12:21" s="292" customFormat="1" x14ac:dyDescent="0.2">
      <c r="L8061" s="279"/>
      <c r="M8061" s="279"/>
      <c r="N8061" s="279"/>
      <c r="O8061" s="279"/>
      <c r="P8061" s="838"/>
      <c r="Q8061" s="838"/>
      <c r="R8061" s="838"/>
      <c r="S8061" s="838"/>
      <c r="U8061" s="371"/>
    </row>
    <row r="8062" spans="12:21" s="292" customFormat="1" x14ac:dyDescent="0.2">
      <c r="L8062" s="279"/>
      <c r="M8062" s="279"/>
      <c r="N8062" s="279"/>
      <c r="O8062" s="279"/>
      <c r="P8062" s="838"/>
      <c r="Q8062" s="838"/>
      <c r="R8062" s="838"/>
      <c r="S8062" s="838"/>
      <c r="U8062" s="371"/>
    </row>
    <row r="8063" spans="12:21" s="292" customFormat="1" x14ac:dyDescent="0.2">
      <c r="L8063" s="279"/>
      <c r="M8063" s="279"/>
      <c r="N8063" s="279"/>
      <c r="O8063" s="279"/>
      <c r="P8063" s="838"/>
      <c r="Q8063" s="838"/>
      <c r="R8063" s="838"/>
      <c r="S8063" s="838"/>
      <c r="U8063" s="371"/>
    </row>
    <row r="8064" spans="12:21" s="292" customFormat="1" x14ac:dyDescent="0.2">
      <c r="L8064" s="279"/>
      <c r="M8064" s="279"/>
      <c r="N8064" s="279"/>
      <c r="O8064" s="279"/>
      <c r="P8064" s="838"/>
      <c r="Q8064" s="838"/>
      <c r="R8064" s="838"/>
      <c r="S8064" s="838"/>
      <c r="U8064" s="371"/>
    </row>
    <row r="8065" spans="12:21" s="292" customFormat="1" x14ac:dyDescent="0.2">
      <c r="L8065" s="279"/>
      <c r="M8065" s="279"/>
      <c r="N8065" s="279"/>
      <c r="O8065" s="279"/>
      <c r="P8065" s="838"/>
      <c r="Q8065" s="838"/>
      <c r="R8065" s="838"/>
      <c r="S8065" s="838"/>
      <c r="U8065" s="371"/>
    </row>
    <row r="8066" spans="12:21" s="292" customFormat="1" x14ac:dyDescent="0.2">
      <c r="L8066" s="279"/>
      <c r="M8066" s="279"/>
      <c r="N8066" s="279"/>
      <c r="O8066" s="279"/>
      <c r="P8066" s="838"/>
      <c r="Q8066" s="838"/>
      <c r="R8066" s="838"/>
      <c r="S8066" s="838"/>
      <c r="U8066" s="371"/>
    </row>
    <row r="8067" spans="12:21" s="292" customFormat="1" x14ac:dyDescent="0.2">
      <c r="L8067" s="279"/>
      <c r="M8067" s="279"/>
      <c r="N8067" s="279"/>
      <c r="O8067" s="279"/>
      <c r="P8067" s="838"/>
      <c r="Q8067" s="838"/>
      <c r="R8067" s="838"/>
      <c r="S8067" s="838"/>
      <c r="U8067" s="371"/>
    </row>
    <row r="8068" spans="12:21" s="292" customFormat="1" x14ac:dyDescent="0.2">
      <c r="L8068" s="279"/>
      <c r="M8068" s="279"/>
      <c r="N8068" s="279"/>
      <c r="O8068" s="279"/>
      <c r="P8068" s="838"/>
      <c r="Q8068" s="838"/>
      <c r="R8068" s="838"/>
      <c r="S8068" s="838"/>
      <c r="U8068" s="371"/>
    </row>
    <row r="8069" spans="12:21" s="292" customFormat="1" x14ac:dyDescent="0.2">
      <c r="L8069" s="279"/>
      <c r="M8069" s="279"/>
      <c r="N8069" s="279"/>
      <c r="O8069" s="279"/>
      <c r="P8069" s="838"/>
      <c r="Q8069" s="838"/>
      <c r="R8069" s="838"/>
      <c r="S8069" s="838"/>
      <c r="U8069" s="371"/>
    </row>
    <row r="8070" spans="12:21" s="292" customFormat="1" x14ac:dyDescent="0.2">
      <c r="L8070" s="279"/>
      <c r="M8070" s="279"/>
      <c r="N8070" s="279"/>
      <c r="O8070" s="279"/>
      <c r="P8070" s="838"/>
      <c r="Q8070" s="838"/>
      <c r="R8070" s="838"/>
      <c r="S8070" s="838"/>
      <c r="U8070" s="371"/>
    </row>
    <row r="8071" spans="12:21" s="292" customFormat="1" x14ac:dyDescent="0.2">
      <c r="L8071" s="279"/>
      <c r="M8071" s="279"/>
      <c r="N8071" s="279"/>
      <c r="O8071" s="279"/>
      <c r="P8071" s="838"/>
      <c r="Q8071" s="838"/>
      <c r="R8071" s="838"/>
      <c r="S8071" s="838"/>
      <c r="U8071" s="371"/>
    </row>
    <row r="8072" spans="12:21" s="292" customFormat="1" x14ac:dyDescent="0.2">
      <c r="L8072" s="279"/>
      <c r="M8072" s="279"/>
      <c r="N8072" s="279"/>
      <c r="O8072" s="279"/>
      <c r="P8072" s="838"/>
      <c r="Q8072" s="838"/>
      <c r="R8072" s="838"/>
      <c r="S8072" s="838"/>
      <c r="U8072" s="371"/>
    </row>
    <row r="8073" spans="12:21" s="292" customFormat="1" x14ac:dyDescent="0.2">
      <c r="L8073" s="279"/>
      <c r="M8073" s="279"/>
      <c r="N8073" s="279"/>
      <c r="O8073" s="279"/>
      <c r="P8073" s="838"/>
      <c r="Q8073" s="838"/>
      <c r="R8073" s="838"/>
      <c r="S8073" s="838"/>
      <c r="U8073" s="371"/>
    </row>
    <row r="8074" spans="12:21" s="292" customFormat="1" x14ac:dyDescent="0.2">
      <c r="L8074" s="279"/>
      <c r="M8074" s="279"/>
      <c r="N8074" s="279"/>
      <c r="O8074" s="279"/>
      <c r="P8074" s="838"/>
      <c r="Q8074" s="838"/>
      <c r="R8074" s="838"/>
      <c r="S8074" s="838"/>
      <c r="U8074" s="371"/>
    </row>
    <row r="8075" spans="12:21" s="292" customFormat="1" x14ac:dyDescent="0.2">
      <c r="L8075" s="279"/>
      <c r="M8075" s="279"/>
      <c r="N8075" s="279"/>
      <c r="O8075" s="279"/>
      <c r="P8075" s="838"/>
      <c r="Q8075" s="838"/>
      <c r="R8075" s="838"/>
      <c r="S8075" s="838"/>
      <c r="U8075" s="371"/>
    </row>
    <row r="8076" spans="12:21" s="292" customFormat="1" x14ac:dyDescent="0.2">
      <c r="L8076" s="279"/>
      <c r="M8076" s="279"/>
      <c r="N8076" s="279"/>
      <c r="O8076" s="279"/>
      <c r="P8076" s="838"/>
      <c r="Q8076" s="838"/>
      <c r="R8076" s="838"/>
      <c r="S8076" s="838"/>
      <c r="U8076" s="371"/>
    </row>
    <row r="8077" spans="12:21" s="292" customFormat="1" x14ac:dyDescent="0.2">
      <c r="L8077" s="279"/>
      <c r="M8077" s="279"/>
      <c r="N8077" s="279"/>
      <c r="O8077" s="279"/>
      <c r="P8077" s="838"/>
      <c r="Q8077" s="838"/>
      <c r="R8077" s="838"/>
      <c r="S8077" s="838"/>
      <c r="U8077" s="371"/>
    </row>
    <row r="8078" spans="12:21" s="292" customFormat="1" x14ac:dyDescent="0.2">
      <c r="L8078" s="279"/>
      <c r="M8078" s="279"/>
      <c r="N8078" s="279"/>
      <c r="O8078" s="279"/>
      <c r="P8078" s="838"/>
      <c r="Q8078" s="838"/>
      <c r="R8078" s="838"/>
      <c r="S8078" s="838"/>
      <c r="U8078" s="371"/>
    </row>
    <row r="8079" spans="12:21" s="292" customFormat="1" x14ac:dyDescent="0.2">
      <c r="L8079" s="279"/>
      <c r="M8079" s="279"/>
      <c r="N8079" s="279"/>
      <c r="O8079" s="279"/>
      <c r="P8079" s="838"/>
      <c r="Q8079" s="838"/>
      <c r="R8079" s="838"/>
      <c r="S8079" s="838"/>
      <c r="U8079" s="371"/>
    </row>
    <row r="8080" spans="12:21" s="292" customFormat="1" x14ac:dyDescent="0.2">
      <c r="L8080" s="279"/>
      <c r="M8080" s="279"/>
      <c r="N8080" s="279"/>
      <c r="O8080" s="279"/>
      <c r="P8080" s="838"/>
      <c r="Q8080" s="838"/>
      <c r="R8080" s="838"/>
      <c r="S8080" s="838"/>
      <c r="U8080" s="371"/>
    </row>
    <row r="8081" spans="12:21" s="292" customFormat="1" x14ac:dyDescent="0.2">
      <c r="L8081" s="279"/>
      <c r="M8081" s="279"/>
      <c r="N8081" s="279"/>
      <c r="O8081" s="279"/>
      <c r="P8081" s="838"/>
      <c r="Q8081" s="838"/>
      <c r="R8081" s="838"/>
      <c r="S8081" s="838"/>
      <c r="U8081" s="371"/>
    </row>
    <row r="8082" spans="12:21" s="292" customFormat="1" x14ac:dyDescent="0.2">
      <c r="L8082" s="279"/>
      <c r="M8082" s="279"/>
      <c r="N8082" s="279"/>
      <c r="O8082" s="279"/>
      <c r="P8082" s="838"/>
      <c r="Q8082" s="838"/>
      <c r="R8082" s="838"/>
      <c r="S8082" s="838"/>
      <c r="U8082" s="371"/>
    </row>
    <row r="8083" spans="12:21" s="292" customFormat="1" x14ac:dyDescent="0.2">
      <c r="L8083" s="279"/>
      <c r="M8083" s="279"/>
      <c r="N8083" s="279"/>
      <c r="O8083" s="279"/>
      <c r="P8083" s="838"/>
      <c r="Q8083" s="838"/>
      <c r="R8083" s="838"/>
      <c r="S8083" s="838"/>
      <c r="U8083" s="371"/>
    </row>
    <row r="8084" spans="12:21" s="292" customFormat="1" x14ac:dyDescent="0.2">
      <c r="L8084" s="279"/>
      <c r="M8084" s="279"/>
      <c r="N8084" s="279"/>
      <c r="O8084" s="279"/>
      <c r="P8084" s="838"/>
      <c r="Q8084" s="838"/>
      <c r="R8084" s="838"/>
      <c r="S8084" s="838"/>
      <c r="U8084" s="371"/>
    </row>
    <row r="8085" spans="12:21" s="292" customFormat="1" x14ac:dyDescent="0.2">
      <c r="L8085" s="279"/>
      <c r="M8085" s="279"/>
      <c r="N8085" s="279"/>
      <c r="O8085" s="279"/>
      <c r="P8085" s="838"/>
      <c r="Q8085" s="838"/>
      <c r="R8085" s="838"/>
      <c r="S8085" s="838"/>
      <c r="U8085" s="371"/>
    </row>
    <row r="8086" spans="12:21" s="292" customFormat="1" x14ac:dyDescent="0.2">
      <c r="L8086" s="279"/>
      <c r="M8086" s="279"/>
      <c r="N8086" s="279"/>
      <c r="O8086" s="279"/>
      <c r="P8086" s="838"/>
      <c r="Q8086" s="838"/>
      <c r="R8086" s="838"/>
      <c r="S8086" s="838"/>
      <c r="U8086" s="371"/>
    </row>
    <row r="8087" spans="12:21" s="292" customFormat="1" x14ac:dyDescent="0.2">
      <c r="L8087" s="279"/>
      <c r="M8087" s="279"/>
      <c r="N8087" s="279"/>
      <c r="O8087" s="279"/>
      <c r="P8087" s="838"/>
      <c r="Q8087" s="838"/>
      <c r="R8087" s="838"/>
      <c r="S8087" s="838"/>
      <c r="U8087" s="371"/>
    </row>
    <row r="8088" spans="12:21" s="292" customFormat="1" x14ac:dyDescent="0.2">
      <c r="L8088" s="279"/>
      <c r="M8088" s="279"/>
      <c r="N8088" s="279"/>
      <c r="O8088" s="279"/>
      <c r="P8088" s="838"/>
      <c r="Q8088" s="838"/>
      <c r="R8088" s="838"/>
      <c r="S8088" s="838"/>
      <c r="U8088" s="371"/>
    </row>
    <row r="8089" spans="12:21" s="292" customFormat="1" x14ac:dyDescent="0.2">
      <c r="L8089" s="279"/>
      <c r="M8089" s="279"/>
      <c r="N8089" s="279"/>
      <c r="O8089" s="279"/>
      <c r="P8089" s="838"/>
      <c r="Q8089" s="838"/>
      <c r="R8089" s="838"/>
      <c r="S8089" s="838"/>
      <c r="U8089" s="371"/>
    </row>
    <row r="8090" spans="12:21" s="292" customFormat="1" x14ac:dyDescent="0.2">
      <c r="L8090" s="279"/>
      <c r="M8090" s="279"/>
      <c r="N8090" s="279"/>
      <c r="O8090" s="279"/>
      <c r="P8090" s="838"/>
      <c r="Q8090" s="838"/>
      <c r="R8090" s="838"/>
      <c r="S8090" s="838"/>
      <c r="U8090" s="371"/>
    </row>
    <row r="8091" spans="12:21" s="292" customFormat="1" x14ac:dyDescent="0.2">
      <c r="L8091" s="279"/>
      <c r="M8091" s="279"/>
      <c r="N8091" s="279"/>
      <c r="O8091" s="279"/>
      <c r="P8091" s="838"/>
      <c r="Q8091" s="838"/>
      <c r="R8091" s="838"/>
      <c r="S8091" s="838"/>
      <c r="U8091" s="371"/>
    </row>
    <row r="8092" spans="12:21" s="292" customFormat="1" x14ac:dyDescent="0.2">
      <c r="L8092" s="279"/>
      <c r="M8092" s="279"/>
      <c r="N8092" s="279"/>
      <c r="O8092" s="279"/>
      <c r="P8092" s="838"/>
      <c r="Q8092" s="838"/>
      <c r="R8092" s="838"/>
      <c r="S8092" s="838"/>
      <c r="U8092" s="371"/>
    </row>
    <row r="8093" spans="12:21" s="292" customFormat="1" x14ac:dyDescent="0.2">
      <c r="L8093" s="279"/>
      <c r="M8093" s="279"/>
      <c r="N8093" s="279"/>
      <c r="O8093" s="279"/>
      <c r="P8093" s="838"/>
      <c r="Q8093" s="838"/>
      <c r="R8093" s="838"/>
      <c r="S8093" s="838"/>
      <c r="U8093" s="371"/>
    </row>
    <row r="8094" spans="12:21" s="292" customFormat="1" x14ac:dyDescent="0.2">
      <c r="L8094" s="279"/>
      <c r="M8094" s="279"/>
      <c r="N8094" s="279"/>
      <c r="O8094" s="279"/>
      <c r="P8094" s="838"/>
      <c r="Q8094" s="838"/>
      <c r="R8094" s="838"/>
      <c r="S8094" s="838"/>
      <c r="U8094" s="371"/>
    </row>
    <row r="8095" spans="12:21" s="292" customFormat="1" x14ac:dyDescent="0.2">
      <c r="L8095" s="279"/>
      <c r="M8095" s="279"/>
      <c r="N8095" s="279"/>
      <c r="O8095" s="279"/>
      <c r="P8095" s="838"/>
      <c r="Q8095" s="838"/>
      <c r="R8095" s="838"/>
      <c r="S8095" s="838"/>
      <c r="U8095" s="371"/>
    </row>
    <row r="8096" spans="12:21" s="292" customFormat="1" x14ac:dyDescent="0.2">
      <c r="L8096" s="279"/>
      <c r="M8096" s="279"/>
      <c r="N8096" s="279"/>
      <c r="O8096" s="279"/>
      <c r="P8096" s="838"/>
      <c r="Q8096" s="838"/>
      <c r="R8096" s="838"/>
      <c r="S8096" s="838"/>
      <c r="U8096" s="371"/>
    </row>
    <row r="8097" spans="12:21" s="292" customFormat="1" x14ac:dyDescent="0.2">
      <c r="L8097" s="279"/>
      <c r="M8097" s="279"/>
      <c r="N8097" s="279"/>
      <c r="O8097" s="279"/>
      <c r="P8097" s="838"/>
      <c r="Q8097" s="838"/>
      <c r="R8097" s="838"/>
      <c r="S8097" s="838"/>
      <c r="U8097" s="371"/>
    </row>
    <row r="8098" spans="12:21" s="292" customFormat="1" x14ac:dyDescent="0.2">
      <c r="L8098" s="279"/>
      <c r="M8098" s="279"/>
      <c r="N8098" s="279"/>
      <c r="O8098" s="279"/>
      <c r="P8098" s="838"/>
      <c r="Q8098" s="838"/>
      <c r="R8098" s="838"/>
      <c r="S8098" s="838"/>
      <c r="U8098" s="371"/>
    </row>
    <row r="8099" spans="12:21" s="292" customFormat="1" x14ac:dyDescent="0.2">
      <c r="L8099" s="279"/>
      <c r="M8099" s="279"/>
      <c r="N8099" s="279"/>
      <c r="O8099" s="279"/>
      <c r="P8099" s="838"/>
      <c r="Q8099" s="838"/>
      <c r="R8099" s="838"/>
      <c r="S8099" s="838"/>
      <c r="U8099" s="371"/>
    </row>
    <row r="8100" spans="12:21" s="292" customFormat="1" x14ac:dyDescent="0.2">
      <c r="L8100" s="279"/>
      <c r="M8100" s="279"/>
      <c r="N8100" s="279"/>
      <c r="O8100" s="279"/>
      <c r="P8100" s="838"/>
      <c r="Q8100" s="838"/>
      <c r="R8100" s="838"/>
      <c r="S8100" s="838"/>
      <c r="U8100" s="371"/>
    </row>
    <row r="8101" spans="12:21" s="292" customFormat="1" x14ac:dyDescent="0.2">
      <c r="L8101" s="279"/>
      <c r="M8101" s="279"/>
      <c r="N8101" s="279"/>
      <c r="O8101" s="279"/>
      <c r="P8101" s="838"/>
      <c r="Q8101" s="838"/>
      <c r="R8101" s="838"/>
      <c r="S8101" s="838"/>
      <c r="U8101" s="371"/>
    </row>
    <row r="8102" spans="12:21" s="292" customFormat="1" x14ac:dyDescent="0.2">
      <c r="L8102" s="279"/>
      <c r="M8102" s="279"/>
      <c r="N8102" s="279"/>
      <c r="O8102" s="279"/>
      <c r="P8102" s="838"/>
      <c r="Q8102" s="838"/>
      <c r="R8102" s="838"/>
      <c r="S8102" s="838"/>
      <c r="U8102" s="371"/>
    </row>
    <row r="8103" spans="12:21" s="292" customFormat="1" x14ac:dyDescent="0.2">
      <c r="L8103" s="279"/>
      <c r="M8103" s="279"/>
      <c r="N8103" s="279"/>
      <c r="O8103" s="279"/>
      <c r="P8103" s="838"/>
      <c r="Q8103" s="838"/>
      <c r="R8103" s="838"/>
      <c r="S8103" s="838"/>
      <c r="U8103" s="371"/>
    </row>
    <row r="8104" spans="12:21" s="292" customFormat="1" x14ac:dyDescent="0.2">
      <c r="L8104" s="279"/>
      <c r="M8104" s="279"/>
      <c r="N8104" s="279"/>
      <c r="O8104" s="279"/>
      <c r="P8104" s="838"/>
      <c r="Q8104" s="838"/>
      <c r="R8104" s="838"/>
      <c r="S8104" s="838"/>
      <c r="U8104" s="371"/>
    </row>
    <row r="8105" spans="12:21" s="292" customFormat="1" x14ac:dyDescent="0.2">
      <c r="L8105" s="279"/>
      <c r="M8105" s="279"/>
      <c r="N8105" s="279"/>
      <c r="O8105" s="279"/>
      <c r="P8105" s="838"/>
      <c r="Q8105" s="838"/>
      <c r="R8105" s="838"/>
      <c r="S8105" s="838"/>
      <c r="U8105" s="371"/>
    </row>
    <row r="8106" spans="12:21" s="292" customFormat="1" x14ac:dyDescent="0.2">
      <c r="L8106" s="279"/>
      <c r="M8106" s="279"/>
      <c r="N8106" s="279"/>
      <c r="O8106" s="279"/>
      <c r="P8106" s="838"/>
      <c r="Q8106" s="838"/>
      <c r="R8106" s="838"/>
      <c r="S8106" s="838"/>
      <c r="U8106" s="371"/>
    </row>
    <row r="8107" spans="12:21" s="292" customFormat="1" x14ac:dyDescent="0.2">
      <c r="L8107" s="279"/>
      <c r="M8107" s="279"/>
      <c r="N8107" s="279"/>
      <c r="O8107" s="279"/>
      <c r="P8107" s="838"/>
      <c r="Q8107" s="838"/>
      <c r="R8107" s="838"/>
      <c r="S8107" s="838"/>
      <c r="U8107" s="371"/>
    </row>
    <row r="8108" spans="12:21" s="292" customFormat="1" x14ac:dyDescent="0.2">
      <c r="L8108" s="279"/>
      <c r="M8108" s="279"/>
      <c r="N8108" s="279"/>
      <c r="O8108" s="279"/>
      <c r="P8108" s="838"/>
      <c r="Q8108" s="838"/>
      <c r="R8108" s="838"/>
      <c r="S8108" s="838"/>
      <c r="U8108" s="371"/>
    </row>
    <row r="8109" spans="12:21" s="292" customFormat="1" x14ac:dyDescent="0.2">
      <c r="L8109" s="279"/>
      <c r="M8109" s="279"/>
      <c r="N8109" s="279"/>
      <c r="O8109" s="279"/>
      <c r="P8109" s="838"/>
      <c r="Q8109" s="838"/>
      <c r="R8109" s="838"/>
      <c r="S8109" s="838"/>
      <c r="U8109" s="371"/>
    </row>
    <row r="8110" spans="12:21" s="292" customFormat="1" x14ac:dyDescent="0.2">
      <c r="L8110" s="279"/>
      <c r="M8110" s="279"/>
      <c r="N8110" s="279"/>
      <c r="O8110" s="279"/>
      <c r="P8110" s="838"/>
      <c r="Q8110" s="838"/>
      <c r="R8110" s="838"/>
      <c r="S8110" s="838"/>
      <c r="U8110" s="371"/>
    </row>
    <row r="8111" spans="12:21" s="292" customFormat="1" x14ac:dyDescent="0.2">
      <c r="L8111" s="279"/>
      <c r="M8111" s="279"/>
      <c r="N8111" s="279"/>
      <c r="O8111" s="279"/>
      <c r="P8111" s="838"/>
      <c r="Q8111" s="838"/>
      <c r="R8111" s="838"/>
      <c r="S8111" s="838"/>
      <c r="U8111" s="371"/>
    </row>
    <row r="8112" spans="12:21" s="292" customFormat="1" x14ac:dyDescent="0.2">
      <c r="L8112" s="279"/>
      <c r="M8112" s="279"/>
      <c r="N8112" s="279"/>
      <c r="O8112" s="279"/>
      <c r="P8112" s="838"/>
      <c r="Q8112" s="838"/>
      <c r="R8112" s="838"/>
      <c r="S8112" s="838"/>
      <c r="U8112" s="371"/>
    </row>
    <row r="8113" spans="12:21" s="292" customFormat="1" x14ac:dyDescent="0.2">
      <c r="L8113" s="279"/>
      <c r="M8113" s="279"/>
      <c r="N8113" s="279"/>
      <c r="O8113" s="279"/>
      <c r="P8113" s="838"/>
      <c r="Q8113" s="838"/>
      <c r="R8113" s="838"/>
      <c r="S8113" s="838"/>
      <c r="U8113" s="371"/>
    </row>
    <row r="8114" spans="12:21" s="292" customFormat="1" x14ac:dyDescent="0.2">
      <c r="L8114" s="279"/>
      <c r="M8114" s="279"/>
      <c r="N8114" s="279"/>
      <c r="O8114" s="279"/>
      <c r="P8114" s="838"/>
      <c r="Q8114" s="838"/>
      <c r="R8114" s="838"/>
      <c r="S8114" s="838"/>
      <c r="U8114" s="371"/>
    </row>
    <row r="8115" spans="12:21" s="292" customFormat="1" x14ac:dyDescent="0.2">
      <c r="L8115" s="279"/>
      <c r="M8115" s="279"/>
      <c r="N8115" s="279"/>
      <c r="O8115" s="279"/>
      <c r="P8115" s="838"/>
      <c r="Q8115" s="838"/>
      <c r="R8115" s="838"/>
      <c r="S8115" s="838"/>
      <c r="U8115" s="371"/>
    </row>
    <row r="8116" spans="12:21" s="292" customFormat="1" x14ac:dyDescent="0.2">
      <c r="L8116" s="279"/>
      <c r="M8116" s="279"/>
      <c r="N8116" s="279"/>
      <c r="O8116" s="279"/>
      <c r="P8116" s="838"/>
      <c r="Q8116" s="838"/>
      <c r="R8116" s="838"/>
      <c r="S8116" s="838"/>
      <c r="U8116" s="371"/>
    </row>
    <row r="8117" spans="12:21" s="292" customFormat="1" x14ac:dyDescent="0.2">
      <c r="L8117" s="279"/>
      <c r="M8117" s="279"/>
      <c r="N8117" s="279"/>
      <c r="O8117" s="279"/>
      <c r="P8117" s="838"/>
      <c r="Q8117" s="838"/>
      <c r="R8117" s="838"/>
      <c r="S8117" s="838"/>
      <c r="U8117" s="371"/>
    </row>
    <row r="8118" spans="12:21" s="292" customFormat="1" x14ac:dyDescent="0.2">
      <c r="L8118" s="279"/>
      <c r="M8118" s="279"/>
      <c r="N8118" s="279"/>
      <c r="O8118" s="279"/>
      <c r="P8118" s="838"/>
      <c r="Q8118" s="838"/>
      <c r="R8118" s="838"/>
      <c r="S8118" s="838"/>
      <c r="U8118" s="371"/>
    </row>
    <row r="8119" spans="12:21" s="292" customFormat="1" x14ac:dyDescent="0.2">
      <c r="L8119" s="279"/>
      <c r="M8119" s="279"/>
      <c r="N8119" s="279"/>
      <c r="O8119" s="279"/>
      <c r="P8119" s="838"/>
      <c r="Q8119" s="838"/>
      <c r="R8119" s="838"/>
      <c r="S8119" s="838"/>
      <c r="U8119" s="371"/>
    </row>
    <row r="8120" spans="12:21" s="292" customFormat="1" x14ac:dyDescent="0.2">
      <c r="L8120" s="279"/>
      <c r="M8120" s="279"/>
      <c r="N8120" s="279"/>
      <c r="O8120" s="279"/>
      <c r="P8120" s="838"/>
      <c r="Q8120" s="838"/>
      <c r="R8120" s="838"/>
      <c r="S8120" s="838"/>
      <c r="U8120" s="371"/>
    </row>
    <row r="8121" spans="12:21" s="292" customFormat="1" x14ac:dyDescent="0.2">
      <c r="L8121" s="279"/>
      <c r="M8121" s="279"/>
      <c r="N8121" s="279"/>
      <c r="O8121" s="279"/>
      <c r="P8121" s="838"/>
      <c r="Q8121" s="838"/>
      <c r="R8121" s="838"/>
      <c r="S8121" s="838"/>
      <c r="U8121" s="371"/>
    </row>
    <row r="8122" spans="12:21" s="292" customFormat="1" x14ac:dyDescent="0.2">
      <c r="L8122" s="279"/>
      <c r="M8122" s="279"/>
      <c r="N8122" s="279"/>
      <c r="O8122" s="279"/>
      <c r="P8122" s="838"/>
      <c r="Q8122" s="838"/>
      <c r="R8122" s="838"/>
      <c r="S8122" s="838"/>
      <c r="U8122" s="371"/>
    </row>
    <row r="8123" spans="12:21" s="292" customFormat="1" x14ac:dyDescent="0.2">
      <c r="L8123" s="279"/>
      <c r="M8123" s="279"/>
      <c r="N8123" s="279"/>
      <c r="O8123" s="279"/>
      <c r="P8123" s="838"/>
      <c r="Q8123" s="838"/>
      <c r="R8123" s="838"/>
      <c r="S8123" s="838"/>
      <c r="U8123" s="371"/>
    </row>
    <row r="8124" spans="12:21" s="292" customFormat="1" x14ac:dyDescent="0.2">
      <c r="L8124" s="279"/>
      <c r="M8124" s="279"/>
      <c r="N8124" s="279"/>
      <c r="O8124" s="279"/>
      <c r="P8124" s="838"/>
      <c r="Q8124" s="838"/>
      <c r="R8124" s="838"/>
      <c r="S8124" s="838"/>
      <c r="U8124" s="371"/>
    </row>
    <row r="8125" spans="12:21" s="292" customFormat="1" x14ac:dyDescent="0.2">
      <c r="L8125" s="279"/>
      <c r="M8125" s="279"/>
      <c r="N8125" s="279"/>
      <c r="O8125" s="279"/>
      <c r="P8125" s="838"/>
      <c r="Q8125" s="838"/>
      <c r="R8125" s="838"/>
      <c r="S8125" s="838"/>
      <c r="U8125" s="371"/>
    </row>
    <row r="8126" spans="12:21" s="292" customFormat="1" x14ac:dyDescent="0.2">
      <c r="L8126" s="279"/>
      <c r="M8126" s="279"/>
      <c r="N8126" s="279"/>
      <c r="O8126" s="279"/>
      <c r="P8126" s="838"/>
      <c r="Q8126" s="838"/>
      <c r="R8126" s="838"/>
      <c r="S8126" s="838"/>
      <c r="U8126" s="371"/>
    </row>
    <row r="8127" spans="12:21" s="292" customFormat="1" x14ac:dyDescent="0.2">
      <c r="L8127" s="279"/>
      <c r="M8127" s="279"/>
      <c r="N8127" s="279"/>
      <c r="O8127" s="279"/>
      <c r="P8127" s="838"/>
      <c r="Q8127" s="838"/>
      <c r="R8127" s="838"/>
      <c r="S8127" s="838"/>
      <c r="U8127" s="371"/>
    </row>
    <row r="8128" spans="12:21" s="292" customFormat="1" x14ac:dyDescent="0.2">
      <c r="L8128" s="279"/>
      <c r="M8128" s="279"/>
      <c r="N8128" s="279"/>
      <c r="O8128" s="279"/>
      <c r="P8128" s="838"/>
      <c r="Q8128" s="838"/>
      <c r="R8128" s="838"/>
      <c r="S8128" s="838"/>
      <c r="U8128" s="371"/>
    </row>
    <row r="8129" spans="12:21" s="292" customFormat="1" x14ac:dyDescent="0.2">
      <c r="L8129" s="279"/>
      <c r="M8129" s="279"/>
      <c r="N8129" s="279"/>
      <c r="O8129" s="279"/>
      <c r="P8129" s="838"/>
      <c r="Q8129" s="838"/>
      <c r="R8129" s="838"/>
      <c r="S8129" s="838"/>
      <c r="U8129" s="371"/>
    </row>
    <row r="8130" spans="12:21" s="292" customFormat="1" x14ac:dyDescent="0.2">
      <c r="L8130" s="279"/>
      <c r="M8130" s="279"/>
      <c r="N8130" s="279"/>
      <c r="O8130" s="279"/>
      <c r="P8130" s="838"/>
      <c r="Q8130" s="838"/>
      <c r="R8130" s="838"/>
      <c r="S8130" s="838"/>
      <c r="U8130" s="371"/>
    </row>
    <row r="8131" spans="12:21" s="292" customFormat="1" x14ac:dyDescent="0.2">
      <c r="L8131" s="279"/>
      <c r="M8131" s="279"/>
      <c r="N8131" s="279"/>
      <c r="O8131" s="279"/>
      <c r="P8131" s="838"/>
      <c r="Q8131" s="838"/>
      <c r="R8131" s="838"/>
      <c r="S8131" s="838"/>
      <c r="U8131" s="371"/>
    </row>
    <row r="8132" spans="12:21" s="292" customFormat="1" x14ac:dyDescent="0.2">
      <c r="L8132" s="279"/>
      <c r="M8132" s="279"/>
      <c r="N8132" s="279"/>
      <c r="O8132" s="279"/>
      <c r="P8132" s="838"/>
      <c r="Q8132" s="838"/>
      <c r="R8132" s="838"/>
      <c r="S8132" s="838"/>
      <c r="U8132" s="371"/>
    </row>
    <row r="8133" spans="12:21" s="292" customFormat="1" x14ac:dyDescent="0.2">
      <c r="L8133" s="279"/>
      <c r="M8133" s="279"/>
      <c r="N8133" s="279"/>
      <c r="O8133" s="279"/>
      <c r="P8133" s="838"/>
      <c r="Q8133" s="838"/>
      <c r="R8133" s="838"/>
      <c r="S8133" s="838"/>
      <c r="U8133" s="371"/>
    </row>
    <row r="8134" spans="12:21" s="292" customFormat="1" x14ac:dyDescent="0.2">
      <c r="L8134" s="279"/>
      <c r="M8134" s="279"/>
      <c r="N8134" s="279"/>
      <c r="O8134" s="279"/>
      <c r="P8134" s="838"/>
      <c r="Q8134" s="838"/>
      <c r="R8134" s="838"/>
      <c r="S8134" s="838"/>
      <c r="U8134" s="371"/>
    </row>
    <row r="8135" spans="12:21" s="292" customFormat="1" x14ac:dyDescent="0.2">
      <c r="L8135" s="279"/>
      <c r="M8135" s="279"/>
      <c r="N8135" s="279"/>
      <c r="O8135" s="279"/>
      <c r="P8135" s="838"/>
      <c r="Q8135" s="838"/>
      <c r="R8135" s="838"/>
      <c r="S8135" s="838"/>
      <c r="U8135" s="371"/>
    </row>
    <row r="8136" spans="12:21" s="292" customFormat="1" x14ac:dyDescent="0.2">
      <c r="L8136" s="279"/>
      <c r="M8136" s="279"/>
      <c r="N8136" s="279"/>
      <c r="O8136" s="279"/>
      <c r="P8136" s="838"/>
      <c r="Q8136" s="838"/>
      <c r="R8136" s="838"/>
      <c r="S8136" s="838"/>
      <c r="U8136" s="371"/>
    </row>
    <row r="8137" spans="12:21" s="292" customFormat="1" x14ac:dyDescent="0.2">
      <c r="L8137" s="279"/>
      <c r="M8137" s="279"/>
      <c r="N8137" s="279"/>
      <c r="O8137" s="279"/>
      <c r="P8137" s="838"/>
      <c r="Q8137" s="838"/>
      <c r="R8137" s="838"/>
      <c r="S8137" s="838"/>
      <c r="U8137" s="371"/>
    </row>
    <row r="8138" spans="12:21" s="292" customFormat="1" x14ac:dyDescent="0.2">
      <c r="L8138" s="279"/>
      <c r="M8138" s="279"/>
      <c r="N8138" s="279"/>
      <c r="O8138" s="279"/>
      <c r="P8138" s="838"/>
      <c r="Q8138" s="838"/>
      <c r="R8138" s="838"/>
      <c r="S8138" s="838"/>
      <c r="U8138" s="371"/>
    </row>
    <row r="8139" spans="12:21" s="292" customFormat="1" x14ac:dyDescent="0.2">
      <c r="L8139" s="279"/>
      <c r="M8139" s="279"/>
      <c r="N8139" s="279"/>
      <c r="O8139" s="279"/>
      <c r="P8139" s="838"/>
      <c r="Q8139" s="838"/>
      <c r="R8139" s="838"/>
      <c r="S8139" s="838"/>
      <c r="U8139" s="371"/>
    </row>
    <row r="8140" spans="12:21" s="292" customFormat="1" x14ac:dyDescent="0.2">
      <c r="L8140" s="279"/>
      <c r="M8140" s="279"/>
      <c r="N8140" s="279"/>
      <c r="O8140" s="279"/>
      <c r="P8140" s="838"/>
      <c r="Q8140" s="838"/>
      <c r="R8140" s="838"/>
      <c r="S8140" s="838"/>
      <c r="U8140" s="371"/>
    </row>
    <row r="8141" spans="12:21" s="292" customFormat="1" x14ac:dyDescent="0.2">
      <c r="L8141" s="279"/>
      <c r="M8141" s="279"/>
      <c r="N8141" s="279"/>
      <c r="O8141" s="279"/>
      <c r="P8141" s="838"/>
      <c r="Q8141" s="838"/>
      <c r="R8141" s="838"/>
      <c r="S8141" s="838"/>
      <c r="U8141" s="371"/>
    </row>
    <row r="8142" spans="12:21" s="292" customFormat="1" x14ac:dyDescent="0.2">
      <c r="L8142" s="279"/>
      <c r="M8142" s="279"/>
      <c r="N8142" s="279"/>
      <c r="O8142" s="279"/>
      <c r="P8142" s="838"/>
      <c r="Q8142" s="838"/>
      <c r="R8142" s="838"/>
      <c r="S8142" s="838"/>
      <c r="U8142" s="371"/>
    </row>
    <row r="8143" spans="12:21" s="292" customFormat="1" x14ac:dyDescent="0.2">
      <c r="L8143" s="279"/>
      <c r="M8143" s="279"/>
      <c r="N8143" s="279"/>
      <c r="O8143" s="279"/>
      <c r="P8143" s="838"/>
      <c r="Q8143" s="838"/>
      <c r="R8143" s="838"/>
      <c r="S8143" s="838"/>
      <c r="U8143" s="371"/>
    </row>
    <row r="8144" spans="12:21" s="292" customFormat="1" x14ac:dyDescent="0.2">
      <c r="L8144" s="279"/>
      <c r="M8144" s="279"/>
      <c r="N8144" s="279"/>
      <c r="O8144" s="279"/>
      <c r="P8144" s="838"/>
      <c r="Q8144" s="838"/>
      <c r="R8144" s="838"/>
      <c r="S8144" s="838"/>
      <c r="U8144" s="371"/>
    </row>
    <row r="8145" spans="12:21" s="292" customFormat="1" x14ac:dyDescent="0.2">
      <c r="L8145" s="279"/>
      <c r="M8145" s="279"/>
      <c r="N8145" s="279"/>
      <c r="O8145" s="279"/>
      <c r="P8145" s="838"/>
      <c r="Q8145" s="838"/>
      <c r="R8145" s="838"/>
      <c r="S8145" s="838"/>
      <c r="U8145" s="371"/>
    </row>
    <row r="8146" spans="12:21" s="292" customFormat="1" x14ac:dyDescent="0.2">
      <c r="L8146" s="279"/>
      <c r="M8146" s="279"/>
      <c r="N8146" s="279"/>
      <c r="O8146" s="279"/>
      <c r="P8146" s="838"/>
      <c r="Q8146" s="838"/>
      <c r="R8146" s="838"/>
      <c r="S8146" s="838"/>
      <c r="U8146" s="371"/>
    </row>
    <row r="8147" spans="12:21" s="292" customFormat="1" x14ac:dyDescent="0.2">
      <c r="L8147" s="279"/>
      <c r="M8147" s="279"/>
      <c r="N8147" s="279"/>
      <c r="O8147" s="279"/>
      <c r="P8147" s="838"/>
      <c r="Q8147" s="838"/>
      <c r="R8147" s="838"/>
      <c r="S8147" s="838"/>
      <c r="U8147" s="371"/>
    </row>
    <row r="8148" spans="12:21" s="292" customFormat="1" x14ac:dyDescent="0.2">
      <c r="L8148" s="279"/>
      <c r="M8148" s="279"/>
      <c r="N8148" s="279"/>
      <c r="O8148" s="279"/>
      <c r="P8148" s="838"/>
      <c r="Q8148" s="838"/>
      <c r="R8148" s="838"/>
      <c r="S8148" s="838"/>
      <c r="U8148" s="371"/>
    </row>
    <row r="8149" spans="12:21" s="292" customFormat="1" x14ac:dyDescent="0.2">
      <c r="L8149" s="279"/>
      <c r="M8149" s="279"/>
      <c r="N8149" s="279"/>
      <c r="O8149" s="279"/>
      <c r="P8149" s="838"/>
      <c r="Q8149" s="838"/>
      <c r="R8149" s="838"/>
      <c r="S8149" s="838"/>
      <c r="U8149" s="371"/>
    </row>
    <row r="8150" spans="12:21" s="292" customFormat="1" x14ac:dyDescent="0.2">
      <c r="L8150" s="279"/>
      <c r="M8150" s="279"/>
      <c r="N8150" s="279"/>
      <c r="O8150" s="279"/>
      <c r="P8150" s="838"/>
      <c r="Q8150" s="838"/>
      <c r="R8150" s="838"/>
      <c r="S8150" s="838"/>
      <c r="U8150" s="371"/>
    </row>
    <row r="8151" spans="12:21" s="292" customFormat="1" x14ac:dyDescent="0.2">
      <c r="L8151" s="279"/>
      <c r="M8151" s="279"/>
      <c r="N8151" s="279"/>
      <c r="O8151" s="279"/>
      <c r="P8151" s="838"/>
      <c r="Q8151" s="838"/>
      <c r="R8151" s="838"/>
      <c r="S8151" s="838"/>
      <c r="U8151" s="371"/>
    </row>
    <row r="8152" spans="12:21" s="292" customFormat="1" x14ac:dyDescent="0.2">
      <c r="L8152" s="279"/>
      <c r="M8152" s="279"/>
      <c r="N8152" s="279"/>
      <c r="O8152" s="279"/>
      <c r="P8152" s="838"/>
      <c r="Q8152" s="838"/>
      <c r="R8152" s="838"/>
      <c r="S8152" s="838"/>
      <c r="U8152" s="371"/>
    </row>
    <row r="8153" spans="12:21" s="292" customFormat="1" x14ac:dyDescent="0.2">
      <c r="L8153" s="279"/>
      <c r="M8153" s="279"/>
      <c r="N8153" s="279"/>
      <c r="O8153" s="279"/>
      <c r="P8153" s="838"/>
      <c r="Q8153" s="838"/>
      <c r="R8153" s="838"/>
      <c r="S8153" s="838"/>
      <c r="U8153" s="371"/>
    </row>
    <row r="8154" spans="12:21" s="292" customFormat="1" x14ac:dyDescent="0.2">
      <c r="L8154" s="279"/>
      <c r="M8154" s="279"/>
      <c r="N8154" s="279"/>
      <c r="O8154" s="279"/>
      <c r="P8154" s="838"/>
      <c r="Q8154" s="838"/>
      <c r="R8154" s="838"/>
      <c r="S8154" s="838"/>
      <c r="U8154" s="371"/>
    </row>
    <row r="8155" spans="12:21" s="292" customFormat="1" x14ac:dyDescent="0.2">
      <c r="L8155" s="279"/>
      <c r="M8155" s="279"/>
      <c r="N8155" s="279"/>
      <c r="O8155" s="279"/>
      <c r="P8155" s="838"/>
      <c r="Q8155" s="838"/>
      <c r="R8155" s="838"/>
      <c r="S8155" s="838"/>
      <c r="U8155" s="371"/>
    </row>
    <row r="8156" spans="12:21" s="292" customFormat="1" x14ac:dyDescent="0.2">
      <c r="L8156" s="279"/>
      <c r="M8156" s="279"/>
      <c r="N8156" s="279"/>
      <c r="O8156" s="279"/>
      <c r="P8156" s="838"/>
      <c r="Q8156" s="838"/>
      <c r="R8156" s="838"/>
      <c r="S8156" s="838"/>
      <c r="U8156" s="371"/>
    </row>
    <row r="8157" spans="12:21" s="292" customFormat="1" x14ac:dyDescent="0.2">
      <c r="L8157" s="279"/>
      <c r="M8157" s="279"/>
      <c r="N8157" s="279"/>
      <c r="O8157" s="279"/>
      <c r="P8157" s="838"/>
      <c r="Q8157" s="838"/>
      <c r="R8157" s="838"/>
      <c r="S8157" s="838"/>
      <c r="U8157" s="371"/>
    </row>
    <row r="8158" spans="12:21" s="292" customFormat="1" x14ac:dyDescent="0.2">
      <c r="L8158" s="279"/>
      <c r="M8158" s="279"/>
      <c r="N8158" s="279"/>
      <c r="O8158" s="279"/>
      <c r="P8158" s="838"/>
      <c r="Q8158" s="838"/>
      <c r="R8158" s="838"/>
      <c r="S8158" s="838"/>
      <c r="U8158" s="371"/>
    </row>
    <row r="8159" spans="12:21" s="292" customFormat="1" x14ac:dyDescent="0.2">
      <c r="L8159" s="279"/>
      <c r="M8159" s="279"/>
      <c r="N8159" s="279"/>
      <c r="O8159" s="279"/>
      <c r="P8159" s="838"/>
      <c r="Q8159" s="838"/>
      <c r="R8159" s="838"/>
      <c r="S8159" s="838"/>
      <c r="U8159" s="371"/>
    </row>
    <row r="8160" spans="12:21" s="292" customFormat="1" x14ac:dyDescent="0.2">
      <c r="L8160" s="279"/>
      <c r="M8160" s="279"/>
      <c r="N8160" s="279"/>
      <c r="O8160" s="279"/>
      <c r="P8160" s="838"/>
      <c r="Q8160" s="838"/>
      <c r="R8160" s="838"/>
      <c r="S8160" s="838"/>
      <c r="U8160" s="371"/>
    </row>
    <row r="8161" spans="12:21" s="292" customFormat="1" x14ac:dyDescent="0.2">
      <c r="L8161" s="279"/>
      <c r="M8161" s="279"/>
      <c r="N8161" s="279"/>
      <c r="O8161" s="279"/>
      <c r="P8161" s="838"/>
      <c r="Q8161" s="838"/>
      <c r="R8161" s="838"/>
      <c r="S8161" s="838"/>
      <c r="U8161" s="371"/>
    </row>
    <row r="8162" spans="12:21" s="292" customFormat="1" x14ac:dyDescent="0.2">
      <c r="L8162" s="279"/>
      <c r="M8162" s="279"/>
      <c r="N8162" s="279"/>
      <c r="O8162" s="279"/>
      <c r="P8162" s="838"/>
      <c r="Q8162" s="838"/>
      <c r="R8162" s="838"/>
      <c r="S8162" s="838"/>
      <c r="U8162" s="371"/>
    </row>
    <row r="8163" spans="12:21" s="292" customFormat="1" x14ac:dyDescent="0.2">
      <c r="L8163" s="279"/>
      <c r="M8163" s="279"/>
      <c r="N8163" s="279"/>
      <c r="O8163" s="279"/>
      <c r="P8163" s="838"/>
      <c r="Q8163" s="838"/>
      <c r="R8163" s="838"/>
      <c r="S8163" s="838"/>
      <c r="U8163" s="371"/>
    </row>
    <row r="8164" spans="12:21" s="292" customFormat="1" x14ac:dyDescent="0.2">
      <c r="L8164" s="279"/>
      <c r="M8164" s="279"/>
      <c r="N8164" s="279"/>
      <c r="O8164" s="279"/>
      <c r="P8164" s="838"/>
      <c r="Q8164" s="838"/>
      <c r="R8164" s="838"/>
      <c r="S8164" s="838"/>
      <c r="U8164" s="371"/>
    </row>
    <row r="8165" spans="12:21" s="292" customFormat="1" x14ac:dyDescent="0.2">
      <c r="L8165" s="279"/>
      <c r="M8165" s="279"/>
      <c r="N8165" s="279"/>
      <c r="O8165" s="279"/>
      <c r="P8165" s="838"/>
      <c r="Q8165" s="838"/>
      <c r="R8165" s="838"/>
      <c r="S8165" s="838"/>
      <c r="U8165" s="371"/>
    </row>
    <row r="8166" spans="12:21" s="292" customFormat="1" x14ac:dyDescent="0.2">
      <c r="L8166" s="279"/>
      <c r="M8166" s="279"/>
      <c r="N8166" s="279"/>
      <c r="O8166" s="279"/>
      <c r="P8166" s="838"/>
      <c r="Q8166" s="838"/>
      <c r="R8166" s="838"/>
      <c r="S8166" s="838"/>
      <c r="U8166" s="371"/>
    </row>
    <row r="8167" spans="12:21" s="292" customFormat="1" x14ac:dyDescent="0.2">
      <c r="L8167" s="279"/>
      <c r="M8167" s="279"/>
      <c r="N8167" s="279"/>
      <c r="O8167" s="279"/>
      <c r="P8167" s="838"/>
      <c r="Q8167" s="838"/>
      <c r="R8167" s="838"/>
      <c r="S8167" s="838"/>
      <c r="U8167" s="371"/>
    </row>
    <row r="8168" spans="12:21" s="292" customFormat="1" x14ac:dyDescent="0.2">
      <c r="L8168" s="279"/>
      <c r="M8168" s="279"/>
      <c r="N8168" s="279"/>
      <c r="O8168" s="279"/>
      <c r="P8168" s="838"/>
      <c r="Q8168" s="838"/>
      <c r="R8168" s="838"/>
      <c r="S8168" s="838"/>
      <c r="U8168" s="371"/>
    </row>
    <row r="8169" spans="12:21" s="292" customFormat="1" x14ac:dyDescent="0.2">
      <c r="L8169" s="279"/>
      <c r="M8169" s="279"/>
      <c r="N8169" s="279"/>
      <c r="O8169" s="279"/>
      <c r="P8169" s="838"/>
      <c r="Q8169" s="838"/>
      <c r="R8169" s="838"/>
      <c r="S8169" s="838"/>
      <c r="U8169" s="371"/>
    </row>
    <row r="8170" spans="12:21" s="292" customFormat="1" x14ac:dyDescent="0.2">
      <c r="L8170" s="279"/>
      <c r="M8170" s="279"/>
      <c r="N8170" s="279"/>
      <c r="O8170" s="279"/>
      <c r="P8170" s="838"/>
      <c r="Q8170" s="838"/>
      <c r="R8170" s="838"/>
      <c r="S8170" s="838"/>
      <c r="U8170" s="371"/>
    </row>
    <row r="8171" spans="12:21" s="292" customFormat="1" x14ac:dyDescent="0.2">
      <c r="L8171" s="279"/>
      <c r="M8171" s="279"/>
      <c r="N8171" s="279"/>
      <c r="O8171" s="279"/>
      <c r="P8171" s="838"/>
      <c r="Q8171" s="838"/>
      <c r="R8171" s="838"/>
      <c r="S8171" s="838"/>
      <c r="U8171" s="371"/>
    </row>
    <row r="8172" spans="12:21" s="292" customFormat="1" x14ac:dyDescent="0.2">
      <c r="L8172" s="279"/>
      <c r="M8172" s="279"/>
      <c r="N8172" s="279"/>
      <c r="O8172" s="279"/>
      <c r="P8172" s="838"/>
      <c r="Q8172" s="838"/>
      <c r="R8172" s="838"/>
      <c r="S8172" s="838"/>
      <c r="U8172" s="371"/>
    </row>
    <row r="8173" spans="12:21" s="292" customFormat="1" x14ac:dyDescent="0.2">
      <c r="L8173" s="279"/>
      <c r="M8173" s="279"/>
      <c r="N8173" s="279"/>
      <c r="O8173" s="279"/>
      <c r="P8173" s="838"/>
      <c r="Q8173" s="838"/>
      <c r="R8173" s="838"/>
      <c r="S8173" s="838"/>
      <c r="U8173" s="371"/>
    </row>
    <row r="8174" spans="12:21" s="292" customFormat="1" x14ac:dyDescent="0.2">
      <c r="L8174" s="279"/>
      <c r="M8174" s="279"/>
      <c r="N8174" s="279"/>
      <c r="O8174" s="279"/>
      <c r="P8174" s="838"/>
      <c r="Q8174" s="838"/>
      <c r="R8174" s="838"/>
      <c r="S8174" s="838"/>
      <c r="U8174" s="371"/>
    </row>
    <row r="8175" spans="12:21" s="292" customFormat="1" x14ac:dyDescent="0.2">
      <c r="L8175" s="279"/>
      <c r="M8175" s="279"/>
      <c r="N8175" s="279"/>
      <c r="O8175" s="279"/>
      <c r="P8175" s="838"/>
      <c r="Q8175" s="838"/>
      <c r="R8175" s="838"/>
      <c r="S8175" s="838"/>
      <c r="U8175" s="371"/>
    </row>
    <row r="8176" spans="12:21" s="292" customFormat="1" x14ac:dyDescent="0.2">
      <c r="L8176" s="279"/>
      <c r="M8176" s="279"/>
      <c r="N8176" s="279"/>
      <c r="O8176" s="279"/>
      <c r="P8176" s="838"/>
      <c r="Q8176" s="838"/>
      <c r="R8176" s="838"/>
      <c r="S8176" s="838"/>
      <c r="U8176" s="371"/>
    </row>
    <row r="8177" spans="12:21" s="292" customFormat="1" x14ac:dyDescent="0.2">
      <c r="L8177" s="279"/>
      <c r="M8177" s="279"/>
      <c r="N8177" s="279"/>
      <c r="O8177" s="279"/>
      <c r="P8177" s="838"/>
      <c r="Q8177" s="838"/>
      <c r="R8177" s="838"/>
      <c r="S8177" s="838"/>
      <c r="U8177" s="371"/>
    </row>
    <row r="8178" spans="12:21" s="292" customFormat="1" x14ac:dyDescent="0.2">
      <c r="L8178" s="279"/>
      <c r="M8178" s="279"/>
      <c r="N8178" s="279"/>
      <c r="O8178" s="279"/>
      <c r="P8178" s="838"/>
      <c r="Q8178" s="838"/>
      <c r="R8178" s="838"/>
      <c r="S8178" s="838"/>
      <c r="U8178" s="371"/>
    </row>
    <row r="8179" spans="12:21" s="292" customFormat="1" x14ac:dyDescent="0.2">
      <c r="L8179" s="279"/>
      <c r="M8179" s="279"/>
      <c r="N8179" s="279"/>
      <c r="O8179" s="279"/>
      <c r="P8179" s="838"/>
      <c r="Q8179" s="838"/>
      <c r="R8179" s="838"/>
      <c r="S8179" s="838"/>
      <c r="U8179" s="371"/>
    </row>
    <row r="8180" spans="12:21" s="292" customFormat="1" x14ac:dyDescent="0.2">
      <c r="L8180" s="279"/>
      <c r="M8180" s="279"/>
      <c r="N8180" s="279"/>
      <c r="O8180" s="279"/>
      <c r="P8180" s="838"/>
      <c r="Q8180" s="838"/>
      <c r="R8180" s="838"/>
      <c r="S8180" s="838"/>
      <c r="U8180" s="371"/>
    </row>
    <row r="8181" spans="12:21" s="292" customFormat="1" x14ac:dyDescent="0.2">
      <c r="L8181" s="279"/>
      <c r="M8181" s="279"/>
      <c r="N8181" s="279"/>
      <c r="O8181" s="279"/>
      <c r="P8181" s="838"/>
      <c r="Q8181" s="838"/>
      <c r="R8181" s="838"/>
      <c r="S8181" s="838"/>
      <c r="U8181" s="371"/>
    </row>
    <row r="8182" spans="12:21" s="292" customFormat="1" x14ac:dyDescent="0.2">
      <c r="L8182" s="279"/>
      <c r="M8182" s="279"/>
      <c r="N8182" s="279"/>
      <c r="O8182" s="279"/>
      <c r="P8182" s="838"/>
      <c r="Q8182" s="838"/>
      <c r="R8182" s="838"/>
      <c r="S8182" s="838"/>
      <c r="U8182" s="371"/>
    </row>
    <row r="8183" spans="12:21" s="292" customFormat="1" x14ac:dyDescent="0.2">
      <c r="L8183" s="279"/>
      <c r="M8183" s="279"/>
      <c r="N8183" s="279"/>
      <c r="O8183" s="279"/>
      <c r="P8183" s="838"/>
      <c r="Q8183" s="838"/>
      <c r="R8183" s="838"/>
      <c r="S8183" s="838"/>
      <c r="U8183" s="371"/>
    </row>
    <row r="8184" spans="12:21" s="292" customFormat="1" x14ac:dyDescent="0.2">
      <c r="L8184" s="279"/>
      <c r="M8184" s="279"/>
      <c r="N8184" s="279"/>
      <c r="O8184" s="279"/>
      <c r="P8184" s="838"/>
      <c r="Q8184" s="838"/>
      <c r="R8184" s="838"/>
      <c r="S8184" s="838"/>
      <c r="U8184" s="371"/>
    </row>
    <row r="8185" spans="12:21" s="292" customFormat="1" x14ac:dyDescent="0.2">
      <c r="L8185" s="279"/>
      <c r="M8185" s="279"/>
      <c r="N8185" s="279"/>
      <c r="O8185" s="279"/>
      <c r="P8185" s="838"/>
      <c r="Q8185" s="838"/>
      <c r="R8185" s="838"/>
      <c r="S8185" s="838"/>
      <c r="U8185" s="371"/>
    </row>
    <row r="8186" spans="12:21" s="292" customFormat="1" x14ac:dyDescent="0.2">
      <c r="L8186" s="279"/>
      <c r="M8186" s="279"/>
      <c r="N8186" s="279"/>
      <c r="O8186" s="279"/>
      <c r="P8186" s="838"/>
      <c r="Q8186" s="838"/>
      <c r="R8186" s="838"/>
      <c r="S8186" s="838"/>
      <c r="U8186" s="371"/>
    </row>
    <row r="8187" spans="12:21" s="292" customFormat="1" x14ac:dyDescent="0.2">
      <c r="L8187" s="279"/>
      <c r="M8187" s="279"/>
      <c r="N8187" s="279"/>
      <c r="O8187" s="279"/>
      <c r="P8187" s="838"/>
      <c r="Q8187" s="838"/>
      <c r="R8187" s="838"/>
      <c r="S8187" s="838"/>
      <c r="U8187" s="371"/>
    </row>
    <row r="8188" spans="12:21" s="292" customFormat="1" x14ac:dyDescent="0.2">
      <c r="L8188" s="279"/>
      <c r="M8188" s="279"/>
      <c r="N8188" s="279"/>
      <c r="O8188" s="279"/>
      <c r="P8188" s="838"/>
      <c r="Q8188" s="838"/>
      <c r="R8188" s="838"/>
      <c r="S8188" s="838"/>
      <c r="U8188" s="371"/>
    </row>
    <row r="8189" spans="12:21" s="292" customFormat="1" x14ac:dyDescent="0.2">
      <c r="L8189" s="279"/>
      <c r="M8189" s="279"/>
      <c r="N8189" s="279"/>
      <c r="O8189" s="279"/>
      <c r="P8189" s="838"/>
      <c r="Q8189" s="838"/>
      <c r="R8189" s="838"/>
      <c r="S8189" s="838"/>
      <c r="U8189" s="371"/>
    </row>
    <row r="8190" spans="12:21" s="292" customFormat="1" x14ac:dyDescent="0.2">
      <c r="L8190" s="279"/>
      <c r="M8190" s="279"/>
      <c r="N8190" s="279"/>
      <c r="O8190" s="279"/>
      <c r="P8190" s="838"/>
      <c r="Q8190" s="838"/>
      <c r="R8190" s="838"/>
      <c r="S8190" s="838"/>
      <c r="U8190" s="371"/>
    </row>
    <row r="8191" spans="12:21" s="292" customFormat="1" x14ac:dyDescent="0.2">
      <c r="L8191" s="279"/>
      <c r="M8191" s="279"/>
      <c r="N8191" s="279"/>
      <c r="O8191" s="279"/>
      <c r="P8191" s="838"/>
      <c r="Q8191" s="838"/>
      <c r="R8191" s="838"/>
      <c r="S8191" s="838"/>
      <c r="U8191" s="371"/>
    </row>
    <row r="8192" spans="12:21" s="292" customFormat="1" x14ac:dyDescent="0.2">
      <c r="L8192" s="279"/>
      <c r="M8192" s="279"/>
      <c r="N8192" s="279"/>
      <c r="O8192" s="279"/>
      <c r="P8192" s="838"/>
      <c r="Q8192" s="838"/>
      <c r="R8192" s="838"/>
      <c r="S8192" s="838"/>
      <c r="U8192" s="371"/>
    </row>
    <row r="8193" spans="12:21" s="292" customFormat="1" x14ac:dyDescent="0.2">
      <c r="L8193" s="279"/>
      <c r="M8193" s="279"/>
      <c r="N8193" s="279"/>
      <c r="O8193" s="279"/>
      <c r="P8193" s="838"/>
      <c r="Q8193" s="838"/>
      <c r="R8193" s="838"/>
      <c r="S8193" s="838"/>
      <c r="U8193" s="371"/>
    </row>
    <row r="8194" spans="12:21" s="292" customFormat="1" x14ac:dyDescent="0.2">
      <c r="L8194" s="279"/>
      <c r="M8194" s="279"/>
      <c r="N8194" s="279"/>
      <c r="O8194" s="279"/>
      <c r="P8194" s="838"/>
      <c r="Q8194" s="838"/>
      <c r="R8194" s="838"/>
      <c r="S8194" s="838"/>
      <c r="U8194" s="371"/>
    </row>
    <row r="8195" spans="12:21" s="292" customFormat="1" x14ac:dyDescent="0.2">
      <c r="L8195" s="279"/>
      <c r="M8195" s="279"/>
      <c r="N8195" s="279"/>
      <c r="O8195" s="279"/>
      <c r="P8195" s="838"/>
      <c r="Q8195" s="838"/>
      <c r="R8195" s="838"/>
      <c r="S8195" s="838"/>
      <c r="U8195" s="371"/>
    </row>
    <row r="8196" spans="12:21" s="292" customFormat="1" x14ac:dyDescent="0.2">
      <c r="L8196" s="279"/>
      <c r="M8196" s="279"/>
      <c r="N8196" s="279"/>
      <c r="O8196" s="279"/>
      <c r="P8196" s="838"/>
      <c r="Q8196" s="838"/>
      <c r="R8196" s="838"/>
      <c r="S8196" s="838"/>
      <c r="U8196" s="371"/>
    </row>
    <row r="8197" spans="12:21" s="292" customFormat="1" x14ac:dyDescent="0.2">
      <c r="L8197" s="279"/>
      <c r="M8197" s="279"/>
      <c r="N8197" s="279"/>
      <c r="O8197" s="279"/>
      <c r="P8197" s="838"/>
      <c r="Q8197" s="838"/>
      <c r="R8197" s="838"/>
      <c r="S8197" s="838"/>
      <c r="U8197" s="371"/>
    </row>
    <row r="8198" spans="12:21" s="292" customFormat="1" x14ac:dyDescent="0.2">
      <c r="L8198" s="279"/>
      <c r="M8198" s="279"/>
      <c r="N8198" s="279"/>
      <c r="O8198" s="279"/>
      <c r="P8198" s="838"/>
      <c r="Q8198" s="838"/>
      <c r="R8198" s="838"/>
      <c r="S8198" s="838"/>
      <c r="U8198" s="371"/>
    </row>
    <row r="8199" spans="12:21" s="292" customFormat="1" x14ac:dyDescent="0.2">
      <c r="L8199" s="279"/>
      <c r="M8199" s="279"/>
      <c r="N8199" s="279"/>
      <c r="O8199" s="279"/>
      <c r="P8199" s="838"/>
      <c r="Q8199" s="838"/>
      <c r="R8199" s="838"/>
      <c r="S8199" s="838"/>
      <c r="U8199" s="371"/>
    </row>
    <row r="8200" spans="12:21" s="292" customFormat="1" x14ac:dyDescent="0.2">
      <c r="L8200" s="279"/>
      <c r="M8200" s="279"/>
      <c r="N8200" s="279"/>
      <c r="O8200" s="279"/>
      <c r="P8200" s="838"/>
      <c r="Q8200" s="838"/>
      <c r="R8200" s="838"/>
      <c r="S8200" s="838"/>
      <c r="U8200" s="371"/>
    </row>
    <row r="8201" spans="12:21" s="292" customFormat="1" x14ac:dyDescent="0.2">
      <c r="L8201" s="279"/>
      <c r="M8201" s="279"/>
      <c r="N8201" s="279"/>
      <c r="O8201" s="279"/>
      <c r="P8201" s="838"/>
      <c r="Q8201" s="838"/>
      <c r="R8201" s="838"/>
      <c r="S8201" s="838"/>
      <c r="U8201" s="371"/>
    </row>
    <row r="8202" spans="12:21" s="292" customFormat="1" x14ac:dyDescent="0.2">
      <c r="L8202" s="279"/>
      <c r="M8202" s="279"/>
      <c r="N8202" s="279"/>
      <c r="O8202" s="279"/>
      <c r="P8202" s="838"/>
      <c r="Q8202" s="838"/>
      <c r="R8202" s="838"/>
      <c r="S8202" s="838"/>
      <c r="U8202" s="371"/>
    </row>
    <row r="8203" spans="12:21" s="292" customFormat="1" x14ac:dyDescent="0.2">
      <c r="L8203" s="279"/>
      <c r="M8203" s="279"/>
      <c r="N8203" s="279"/>
      <c r="O8203" s="279"/>
      <c r="P8203" s="838"/>
      <c r="Q8203" s="838"/>
      <c r="R8203" s="838"/>
      <c r="S8203" s="838"/>
      <c r="U8203" s="371"/>
    </row>
    <row r="8204" spans="12:21" s="292" customFormat="1" x14ac:dyDescent="0.2">
      <c r="L8204" s="279"/>
      <c r="M8204" s="279"/>
      <c r="N8204" s="279"/>
      <c r="O8204" s="279"/>
      <c r="P8204" s="838"/>
      <c r="Q8204" s="838"/>
      <c r="R8204" s="838"/>
      <c r="S8204" s="838"/>
      <c r="U8204" s="371"/>
    </row>
    <row r="8205" spans="12:21" s="292" customFormat="1" x14ac:dyDescent="0.2">
      <c r="L8205" s="279"/>
      <c r="M8205" s="279"/>
      <c r="N8205" s="279"/>
      <c r="O8205" s="279"/>
      <c r="P8205" s="838"/>
      <c r="Q8205" s="838"/>
      <c r="R8205" s="838"/>
      <c r="S8205" s="838"/>
      <c r="U8205" s="371"/>
    </row>
    <row r="8206" spans="12:21" s="292" customFormat="1" x14ac:dyDescent="0.2">
      <c r="L8206" s="279"/>
      <c r="M8206" s="279"/>
      <c r="N8206" s="279"/>
      <c r="O8206" s="279"/>
      <c r="P8206" s="838"/>
      <c r="Q8206" s="838"/>
      <c r="R8206" s="838"/>
      <c r="S8206" s="838"/>
      <c r="U8206" s="371"/>
    </row>
    <row r="8207" spans="12:21" s="292" customFormat="1" x14ac:dyDescent="0.2">
      <c r="L8207" s="279"/>
      <c r="M8207" s="279"/>
      <c r="N8207" s="279"/>
      <c r="O8207" s="279"/>
      <c r="P8207" s="838"/>
      <c r="Q8207" s="838"/>
      <c r="R8207" s="838"/>
      <c r="S8207" s="838"/>
      <c r="U8207" s="371"/>
    </row>
    <row r="8208" spans="12:21" s="292" customFormat="1" x14ac:dyDescent="0.2">
      <c r="L8208" s="279"/>
      <c r="M8208" s="279"/>
      <c r="N8208" s="279"/>
      <c r="O8208" s="279"/>
      <c r="P8208" s="838"/>
      <c r="Q8208" s="838"/>
      <c r="R8208" s="838"/>
      <c r="S8208" s="838"/>
      <c r="U8208" s="371"/>
    </row>
    <row r="8209" spans="12:21" s="292" customFormat="1" x14ac:dyDescent="0.2">
      <c r="L8209" s="279"/>
      <c r="M8209" s="279"/>
      <c r="N8209" s="279"/>
      <c r="O8209" s="279"/>
      <c r="P8209" s="838"/>
      <c r="Q8209" s="838"/>
      <c r="R8209" s="838"/>
      <c r="S8209" s="838"/>
      <c r="U8209" s="371"/>
    </row>
    <row r="8210" spans="12:21" s="292" customFormat="1" x14ac:dyDescent="0.2">
      <c r="L8210" s="279"/>
      <c r="M8210" s="279"/>
      <c r="N8210" s="279"/>
      <c r="O8210" s="279"/>
      <c r="P8210" s="838"/>
      <c r="Q8210" s="838"/>
      <c r="R8210" s="838"/>
      <c r="S8210" s="838"/>
      <c r="U8210" s="371"/>
    </row>
    <row r="8211" spans="12:21" s="292" customFormat="1" x14ac:dyDescent="0.2">
      <c r="L8211" s="279"/>
      <c r="M8211" s="279"/>
      <c r="N8211" s="279"/>
      <c r="O8211" s="279"/>
      <c r="P8211" s="838"/>
      <c r="Q8211" s="838"/>
      <c r="R8211" s="838"/>
      <c r="S8211" s="838"/>
      <c r="U8211" s="371"/>
    </row>
    <row r="8212" spans="12:21" s="292" customFormat="1" x14ac:dyDescent="0.2">
      <c r="L8212" s="279"/>
      <c r="M8212" s="279"/>
      <c r="N8212" s="279"/>
      <c r="O8212" s="279"/>
      <c r="P8212" s="838"/>
      <c r="Q8212" s="838"/>
      <c r="R8212" s="838"/>
      <c r="S8212" s="838"/>
      <c r="U8212" s="371"/>
    </row>
    <row r="8213" spans="12:21" s="292" customFormat="1" x14ac:dyDescent="0.2">
      <c r="L8213" s="279"/>
      <c r="M8213" s="279"/>
      <c r="N8213" s="279"/>
      <c r="O8213" s="279"/>
      <c r="P8213" s="838"/>
      <c r="Q8213" s="838"/>
      <c r="R8213" s="838"/>
      <c r="S8213" s="838"/>
      <c r="U8213" s="371"/>
    </row>
    <row r="8214" spans="12:21" s="292" customFormat="1" x14ac:dyDescent="0.2">
      <c r="L8214" s="279"/>
      <c r="M8214" s="279"/>
      <c r="N8214" s="279"/>
      <c r="O8214" s="279"/>
      <c r="P8214" s="838"/>
      <c r="Q8214" s="838"/>
      <c r="R8214" s="838"/>
      <c r="S8214" s="838"/>
      <c r="U8214" s="371"/>
    </row>
    <row r="8215" spans="12:21" s="292" customFormat="1" x14ac:dyDescent="0.2">
      <c r="L8215" s="279"/>
      <c r="M8215" s="279"/>
      <c r="N8215" s="279"/>
      <c r="O8215" s="279"/>
      <c r="P8215" s="838"/>
      <c r="Q8215" s="838"/>
      <c r="R8215" s="838"/>
      <c r="S8215" s="838"/>
      <c r="U8215" s="371"/>
    </row>
    <row r="8216" spans="12:21" s="292" customFormat="1" x14ac:dyDescent="0.2">
      <c r="L8216" s="279"/>
      <c r="M8216" s="279"/>
      <c r="N8216" s="279"/>
      <c r="O8216" s="279"/>
      <c r="P8216" s="838"/>
      <c r="Q8216" s="838"/>
      <c r="R8216" s="838"/>
      <c r="S8216" s="838"/>
      <c r="U8216" s="371"/>
    </row>
    <row r="8217" spans="12:21" s="292" customFormat="1" x14ac:dyDescent="0.2">
      <c r="L8217" s="279"/>
      <c r="M8217" s="279"/>
      <c r="N8217" s="279"/>
      <c r="O8217" s="279"/>
      <c r="P8217" s="838"/>
      <c r="Q8217" s="838"/>
      <c r="R8217" s="838"/>
      <c r="S8217" s="838"/>
      <c r="U8217" s="371"/>
    </row>
    <row r="8218" spans="12:21" s="292" customFormat="1" x14ac:dyDescent="0.2">
      <c r="L8218" s="279"/>
      <c r="M8218" s="279"/>
      <c r="N8218" s="279"/>
      <c r="O8218" s="279"/>
      <c r="P8218" s="838"/>
      <c r="Q8218" s="838"/>
      <c r="R8218" s="838"/>
      <c r="S8218" s="838"/>
      <c r="U8218" s="371"/>
    </row>
    <row r="8219" spans="12:21" s="292" customFormat="1" x14ac:dyDescent="0.2">
      <c r="L8219" s="279"/>
      <c r="M8219" s="279"/>
      <c r="N8219" s="279"/>
      <c r="O8219" s="279"/>
      <c r="P8219" s="838"/>
      <c r="Q8219" s="838"/>
      <c r="R8219" s="838"/>
      <c r="S8219" s="838"/>
      <c r="U8219" s="371"/>
    </row>
    <row r="8220" spans="12:21" s="292" customFormat="1" x14ac:dyDescent="0.2">
      <c r="L8220" s="279"/>
      <c r="M8220" s="279"/>
      <c r="N8220" s="279"/>
      <c r="O8220" s="279"/>
      <c r="P8220" s="838"/>
      <c r="Q8220" s="838"/>
      <c r="R8220" s="838"/>
      <c r="S8220" s="838"/>
      <c r="U8220" s="371"/>
    </row>
    <row r="8221" spans="12:21" s="292" customFormat="1" x14ac:dyDescent="0.2">
      <c r="L8221" s="279"/>
      <c r="M8221" s="279"/>
      <c r="N8221" s="279"/>
      <c r="O8221" s="279"/>
      <c r="P8221" s="838"/>
      <c r="Q8221" s="838"/>
      <c r="R8221" s="838"/>
      <c r="S8221" s="838"/>
      <c r="U8221" s="371"/>
    </row>
    <row r="8222" spans="12:21" s="292" customFormat="1" x14ac:dyDescent="0.2">
      <c r="L8222" s="279"/>
      <c r="M8222" s="279"/>
      <c r="N8222" s="279"/>
      <c r="O8222" s="279"/>
      <c r="P8222" s="838"/>
      <c r="Q8222" s="838"/>
      <c r="R8222" s="838"/>
      <c r="S8222" s="838"/>
      <c r="U8222" s="371"/>
    </row>
    <row r="8223" spans="12:21" s="292" customFormat="1" x14ac:dyDescent="0.2">
      <c r="L8223" s="279"/>
      <c r="M8223" s="279"/>
      <c r="N8223" s="279"/>
      <c r="O8223" s="279"/>
      <c r="P8223" s="838"/>
      <c r="Q8223" s="838"/>
      <c r="R8223" s="838"/>
      <c r="S8223" s="838"/>
      <c r="U8223" s="371"/>
    </row>
    <row r="8224" spans="12:21" s="292" customFormat="1" x14ac:dyDescent="0.2">
      <c r="L8224" s="279"/>
      <c r="M8224" s="279"/>
      <c r="N8224" s="279"/>
      <c r="O8224" s="279"/>
      <c r="P8224" s="838"/>
      <c r="Q8224" s="838"/>
      <c r="R8224" s="838"/>
      <c r="S8224" s="838"/>
      <c r="U8224" s="371"/>
    </row>
    <row r="8225" spans="12:21" s="292" customFormat="1" x14ac:dyDescent="0.2">
      <c r="L8225" s="279"/>
      <c r="M8225" s="279"/>
      <c r="N8225" s="279"/>
      <c r="O8225" s="279"/>
      <c r="P8225" s="838"/>
      <c r="Q8225" s="838"/>
      <c r="R8225" s="838"/>
      <c r="S8225" s="838"/>
      <c r="U8225" s="371"/>
    </row>
    <row r="8226" spans="12:21" s="292" customFormat="1" x14ac:dyDescent="0.2">
      <c r="L8226" s="279"/>
      <c r="M8226" s="279"/>
      <c r="N8226" s="279"/>
      <c r="O8226" s="279"/>
      <c r="P8226" s="838"/>
      <c r="Q8226" s="838"/>
      <c r="R8226" s="838"/>
      <c r="S8226" s="838"/>
      <c r="U8226" s="371"/>
    </row>
    <row r="8227" spans="12:21" s="292" customFormat="1" x14ac:dyDescent="0.2">
      <c r="L8227" s="279"/>
      <c r="M8227" s="279"/>
      <c r="N8227" s="279"/>
      <c r="O8227" s="279"/>
      <c r="P8227" s="838"/>
      <c r="Q8227" s="838"/>
      <c r="R8227" s="838"/>
      <c r="S8227" s="838"/>
      <c r="U8227" s="371"/>
    </row>
    <row r="8228" spans="12:21" s="292" customFormat="1" x14ac:dyDescent="0.2">
      <c r="L8228" s="279"/>
      <c r="M8228" s="279"/>
      <c r="N8228" s="279"/>
      <c r="O8228" s="279"/>
      <c r="P8228" s="838"/>
      <c r="Q8228" s="838"/>
      <c r="R8228" s="838"/>
      <c r="S8228" s="838"/>
      <c r="U8228" s="371"/>
    </row>
    <row r="8229" spans="12:21" s="292" customFormat="1" x14ac:dyDescent="0.2">
      <c r="L8229" s="279"/>
      <c r="M8229" s="279"/>
      <c r="N8229" s="279"/>
      <c r="O8229" s="279"/>
      <c r="P8229" s="838"/>
      <c r="Q8229" s="838"/>
      <c r="R8229" s="838"/>
      <c r="S8229" s="838"/>
      <c r="U8229" s="371"/>
    </row>
    <row r="8230" spans="12:21" s="292" customFormat="1" x14ac:dyDescent="0.2">
      <c r="L8230" s="279"/>
      <c r="M8230" s="279"/>
      <c r="N8230" s="279"/>
      <c r="O8230" s="279"/>
      <c r="P8230" s="838"/>
      <c r="Q8230" s="838"/>
      <c r="R8230" s="838"/>
      <c r="S8230" s="838"/>
      <c r="U8230" s="371"/>
    </row>
    <row r="8231" spans="12:21" s="292" customFormat="1" x14ac:dyDescent="0.2">
      <c r="L8231" s="279"/>
      <c r="M8231" s="279"/>
      <c r="N8231" s="279"/>
      <c r="O8231" s="279"/>
      <c r="P8231" s="838"/>
      <c r="Q8231" s="838"/>
      <c r="R8231" s="838"/>
      <c r="S8231" s="838"/>
      <c r="U8231" s="371"/>
    </row>
    <row r="8232" spans="12:21" s="292" customFormat="1" x14ac:dyDescent="0.2">
      <c r="L8232" s="279"/>
      <c r="M8232" s="279"/>
      <c r="N8232" s="279"/>
      <c r="O8232" s="279"/>
      <c r="P8232" s="838"/>
      <c r="Q8232" s="838"/>
      <c r="R8232" s="838"/>
      <c r="S8232" s="838"/>
      <c r="U8232" s="371"/>
    </row>
    <row r="8233" spans="12:21" s="292" customFormat="1" x14ac:dyDescent="0.2">
      <c r="L8233" s="279"/>
      <c r="M8233" s="279"/>
      <c r="N8233" s="279"/>
      <c r="O8233" s="279"/>
      <c r="P8233" s="838"/>
      <c r="Q8233" s="838"/>
      <c r="R8233" s="838"/>
      <c r="S8233" s="838"/>
      <c r="U8233" s="371"/>
    </row>
    <row r="8234" spans="12:21" s="292" customFormat="1" x14ac:dyDescent="0.2">
      <c r="L8234" s="279"/>
      <c r="M8234" s="279"/>
      <c r="N8234" s="279"/>
      <c r="O8234" s="279"/>
      <c r="P8234" s="838"/>
      <c r="Q8234" s="838"/>
      <c r="R8234" s="838"/>
      <c r="S8234" s="838"/>
      <c r="U8234" s="371"/>
    </row>
    <row r="8235" spans="12:21" s="292" customFormat="1" x14ac:dyDescent="0.2">
      <c r="L8235" s="279"/>
      <c r="M8235" s="279"/>
      <c r="N8235" s="279"/>
      <c r="O8235" s="279"/>
      <c r="P8235" s="838"/>
      <c r="Q8235" s="838"/>
      <c r="R8235" s="838"/>
      <c r="S8235" s="838"/>
      <c r="U8235" s="371"/>
    </row>
    <row r="8236" spans="12:21" s="292" customFormat="1" x14ac:dyDescent="0.2">
      <c r="L8236" s="279"/>
      <c r="M8236" s="279"/>
      <c r="N8236" s="279"/>
      <c r="O8236" s="279"/>
      <c r="P8236" s="838"/>
      <c r="Q8236" s="838"/>
      <c r="R8236" s="838"/>
      <c r="S8236" s="838"/>
      <c r="U8236" s="371"/>
    </row>
    <row r="8237" spans="12:21" s="292" customFormat="1" x14ac:dyDescent="0.2">
      <c r="L8237" s="279"/>
      <c r="M8237" s="279"/>
      <c r="N8237" s="279"/>
      <c r="O8237" s="279"/>
      <c r="P8237" s="838"/>
      <c r="Q8237" s="838"/>
      <c r="R8237" s="838"/>
      <c r="S8237" s="838"/>
      <c r="U8237" s="371"/>
    </row>
    <row r="8238" spans="12:21" s="292" customFormat="1" x14ac:dyDescent="0.2">
      <c r="L8238" s="279"/>
      <c r="M8238" s="279"/>
      <c r="N8238" s="279"/>
      <c r="O8238" s="279"/>
      <c r="P8238" s="838"/>
      <c r="Q8238" s="838"/>
      <c r="R8238" s="838"/>
      <c r="S8238" s="838"/>
      <c r="U8238" s="371"/>
    </row>
    <row r="8239" spans="12:21" s="292" customFormat="1" x14ac:dyDescent="0.2">
      <c r="L8239" s="279"/>
      <c r="M8239" s="279"/>
      <c r="N8239" s="279"/>
      <c r="O8239" s="279"/>
      <c r="P8239" s="838"/>
      <c r="Q8239" s="838"/>
      <c r="R8239" s="838"/>
      <c r="S8239" s="838"/>
      <c r="U8239" s="371"/>
    </row>
    <row r="8240" spans="12:21" s="292" customFormat="1" x14ac:dyDescent="0.2">
      <c r="L8240" s="279"/>
      <c r="M8240" s="279"/>
      <c r="N8240" s="279"/>
      <c r="O8240" s="279"/>
      <c r="P8240" s="838"/>
      <c r="Q8240" s="838"/>
      <c r="R8240" s="838"/>
      <c r="S8240" s="838"/>
      <c r="U8240" s="371"/>
    </row>
    <row r="8241" spans="12:21" s="292" customFormat="1" x14ac:dyDescent="0.2">
      <c r="L8241" s="279"/>
      <c r="M8241" s="279"/>
      <c r="N8241" s="279"/>
      <c r="O8241" s="279"/>
      <c r="P8241" s="838"/>
      <c r="Q8241" s="838"/>
      <c r="R8241" s="838"/>
      <c r="S8241" s="838"/>
      <c r="U8241" s="371"/>
    </row>
    <row r="8242" spans="12:21" s="292" customFormat="1" x14ac:dyDescent="0.2">
      <c r="L8242" s="279"/>
      <c r="M8242" s="279"/>
      <c r="N8242" s="279"/>
      <c r="O8242" s="279"/>
      <c r="P8242" s="838"/>
      <c r="Q8242" s="838"/>
      <c r="R8242" s="838"/>
      <c r="S8242" s="838"/>
      <c r="U8242" s="371"/>
    </row>
    <row r="8243" spans="12:21" s="292" customFormat="1" x14ac:dyDescent="0.2">
      <c r="L8243" s="279"/>
      <c r="M8243" s="279"/>
      <c r="N8243" s="279"/>
      <c r="O8243" s="279"/>
      <c r="P8243" s="838"/>
      <c r="Q8243" s="838"/>
      <c r="R8243" s="838"/>
      <c r="S8243" s="838"/>
      <c r="U8243" s="371"/>
    </row>
    <row r="8244" spans="12:21" s="292" customFormat="1" x14ac:dyDescent="0.2">
      <c r="L8244" s="279"/>
      <c r="M8244" s="279"/>
      <c r="N8244" s="279"/>
      <c r="O8244" s="279"/>
      <c r="P8244" s="838"/>
      <c r="Q8244" s="838"/>
      <c r="R8244" s="838"/>
      <c r="S8244" s="838"/>
      <c r="U8244" s="371"/>
    </row>
    <row r="8245" spans="12:21" s="292" customFormat="1" x14ac:dyDescent="0.2">
      <c r="L8245" s="279"/>
      <c r="M8245" s="279"/>
      <c r="N8245" s="279"/>
      <c r="O8245" s="279"/>
      <c r="P8245" s="838"/>
      <c r="Q8245" s="838"/>
      <c r="R8245" s="838"/>
      <c r="S8245" s="838"/>
      <c r="U8245" s="371"/>
    </row>
    <row r="8246" spans="12:21" s="292" customFormat="1" x14ac:dyDescent="0.2">
      <c r="L8246" s="279"/>
      <c r="M8246" s="279"/>
      <c r="N8246" s="279"/>
      <c r="O8246" s="279"/>
      <c r="P8246" s="838"/>
      <c r="Q8246" s="838"/>
      <c r="R8246" s="838"/>
      <c r="S8246" s="838"/>
      <c r="U8246" s="371"/>
    </row>
    <row r="8247" spans="12:21" s="292" customFormat="1" x14ac:dyDescent="0.2">
      <c r="L8247" s="279"/>
      <c r="M8247" s="279"/>
      <c r="N8247" s="279"/>
      <c r="O8247" s="279"/>
      <c r="P8247" s="838"/>
      <c r="Q8247" s="838"/>
      <c r="R8247" s="838"/>
      <c r="S8247" s="838"/>
      <c r="U8247" s="371"/>
    </row>
    <row r="8248" spans="12:21" s="292" customFormat="1" x14ac:dyDescent="0.2">
      <c r="L8248" s="279"/>
      <c r="M8248" s="279"/>
      <c r="N8248" s="279"/>
      <c r="O8248" s="279"/>
      <c r="P8248" s="838"/>
      <c r="Q8248" s="838"/>
      <c r="R8248" s="838"/>
      <c r="S8248" s="838"/>
      <c r="U8248" s="371"/>
    </row>
    <row r="8249" spans="12:21" s="292" customFormat="1" x14ac:dyDescent="0.2">
      <c r="L8249" s="279"/>
      <c r="M8249" s="279"/>
      <c r="N8249" s="279"/>
      <c r="O8249" s="279"/>
      <c r="P8249" s="838"/>
      <c r="Q8249" s="838"/>
      <c r="R8249" s="838"/>
      <c r="S8249" s="838"/>
      <c r="U8249" s="371"/>
    </row>
    <row r="8250" spans="12:21" s="292" customFormat="1" x14ac:dyDescent="0.2">
      <c r="L8250" s="279"/>
      <c r="M8250" s="279"/>
      <c r="N8250" s="279"/>
      <c r="O8250" s="279"/>
      <c r="P8250" s="838"/>
      <c r="Q8250" s="838"/>
      <c r="R8250" s="838"/>
      <c r="S8250" s="838"/>
      <c r="U8250" s="371"/>
    </row>
    <row r="8251" spans="12:21" s="292" customFormat="1" x14ac:dyDescent="0.2">
      <c r="L8251" s="279"/>
      <c r="M8251" s="279"/>
      <c r="N8251" s="279"/>
      <c r="O8251" s="279"/>
      <c r="P8251" s="838"/>
      <c r="Q8251" s="838"/>
      <c r="R8251" s="838"/>
      <c r="S8251" s="838"/>
      <c r="U8251" s="371"/>
    </row>
    <row r="8252" spans="12:21" s="292" customFormat="1" x14ac:dyDescent="0.2">
      <c r="L8252" s="279"/>
      <c r="M8252" s="279"/>
      <c r="N8252" s="279"/>
      <c r="O8252" s="279"/>
      <c r="P8252" s="838"/>
      <c r="Q8252" s="838"/>
      <c r="R8252" s="838"/>
      <c r="S8252" s="838"/>
      <c r="U8252" s="371"/>
    </row>
    <row r="8253" spans="12:21" s="292" customFormat="1" x14ac:dyDescent="0.2">
      <c r="L8253" s="279"/>
      <c r="M8253" s="279"/>
      <c r="N8253" s="279"/>
      <c r="O8253" s="279"/>
      <c r="P8253" s="838"/>
      <c r="Q8253" s="838"/>
      <c r="R8253" s="838"/>
      <c r="S8253" s="838"/>
      <c r="U8253" s="371"/>
    </row>
    <row r="8254" spans="12:21" s="292" customFormat="1" x14ac:dyDescent="0.2">
      <c r="L8254" s="279"/>
      <c r="M8254" s="279"/>
      <c r="N8254" s="279"/>
      <c r="O8254" s="279"/>
      <c r="P8254" s="838"/>
      <c r="Q8254" s="838"/>
      <c r="R8254" s="838"/>
      <c r="S8254" s="838"/>
      <c r="U8254" s="371"/>
    </row>
    <row r="8255" spans="12:21" s="292" customFormat="1" x14ac:dyDescent="0.2">
      <c r="L8255" s="279"/>
      <c r="M8255" s="279"/>
      <c r="N8255" s="279"/>
      <c r="O8255" s="279"/>
      <c r="P8255" s="838"/>
      <c r="Q8255" s="838"/>
      <c r="R8255" s="838"/>
      <c r="S8255" s="838"/>
      <c r="U8255" s="371"/>
    </row>
    <row r="8256" spans="12:21" s="292" customFormat="1" x14ac:dyDescent="0.2">
      <c r="L8256" s="279"/>
      <c r="M8256" s="279"/>
      <c r="N8256" s="279"/>
      <c r="O8256" s="279"/>
      <c r="P8256" s="838"/>
      <c r="Q8256" s="838"/>
      <c r="R8256" s="838"/>
      <c r="S8256" s="838"/>
      <c r="U8256" s="371"/>
    </row>
    <row r="8257" spans="12:21" s="292" customFormat="1" x14ac:dyDescent="0.2">
      <c r="L8257" s="279"/>
      <c r="M8257" s="279"/>
      <c r="N8257" s="279"/>
      <c r="O8257" s="279"/>
      <c r="P8257" s="838"/>
      <c r="Q8257" s="838"/>
      <c r="R8257" s="838"/>
      <c r="S8257" s="838"/>
      <c r="U8257" s="371"/>
    </row>
    <row r="8258" spans="12:21" s="292" customFormat="1" x14ac:dyDescent="0.2">
      <c r="L8258" s="279"/>
      <c r="M8258" s="279"/>
      <c r="N8258" s="279"/>
      <c r="O8258" s="279"/>
      <c r="P8258" s="838"/>
      <c r="Q8258" s="838"/>
      <c r="R8258" s="838"/>
      <c r="S8258" s="838"/>
      <c r="U8258" s="371"/>
    </row>
    <row r="8259" spans="12:21" s="292" customFormat="1" x14ac:dyDescent="0.2">
      <c r="L8259" s="279"/>
      <c r="M8259" s="279"/>
      <c r="N8259" s="279"/>
      <c r="O8259" s="279"/>
      <c r="P8259" s="838"/>
      <c r="Q8259" s="838"/>
      <c r="R8259" s="838"/>
      <c r="S8259" s="838"/>
      <c r="U8259" s="371"/>
    </row>
    <row r="8260" spans="12:21" s="292" customFormat="1" x14ac:dyDescent="0.2">
      <c r="L8260" s="279"/>
      <c r="M8260" s="279"/>
      <c r="N8260" s="279"/>
      <c r="O8260" s="279"/>
      <c r="P8260" s="838"/>
      <c r="Q8260" s="838"/>
      <c r="R8260" s="838"/>
      <c r="S8260" s="838"/>
      <c r="U8260" s="371"/>
    </row>
    <row r="8261" spans="12:21" s="292" customFormat="1" x14ac:dyDescent="0.2">
      <c r="L8261" s="279"/>
      <c r="M8261" s="279"/>
      <c r="N8261" s="279"/>
      <c r="O8261" s="279"/>
      <c r="P8261" s="838"/>
      <c r="Q8261" s="838"/>
      <c r="R8261" s="838"/>
      <c r="S8261" s="838"/>
      <c r="U8261" s="371"/>
    </row>
    <row r="8262" spans="12:21" s="292" customFormat="1" x14ac:dyDescent="0.2">
      <c r="L8262" s="279"/>
      <c r="M8262" s="279"/>
      <c r="N8262" s="279"/>
      <c r="O8262" s="279"/>
      <c r="P8262" s="838"/>
      <c r="Q8262" s="838"/>
      <c r="R8262" s="838"/>
      <c r="S8262" s="838"/>
      <c r="U8262" s="371"/>
    </row>
    <row r="8263" spans="12:21" s="292" customFormat="1" x14ac:dyDescent="0.2">
      <c r="L8263" s="279"/>
      <c r="M8263" s="279"/>
      <c r="N8263" s="279"/>
      <c r="O8263" s="279"/>
      <c r="P8263" s="838"/>
      <c r="Q8263" s="838"/>
      <c r="R8263" s="838"/>
      <c r="S8263" s="838"/>
      <c r="U8263" s="371"/>
    </row>
    <row r="8264" spans="12:21" s="292" customFormat="1" x14ac:dyDescent="0.2">
      <c r="L8264" s="279"/>
      <c r="M8264" s="279"/>
      <c r="N8264" s="279"/>
      <c r="O8264" s="279"/>
      <c r="P8264" s="838"/>
      <c r="Q8264" s="838"/>
      <c r="R8264" s="838"/>
      <c r="S8264" s="838"/>
      <c r="U8264" s="371"/>
    </row>
    <row r="8265" spans="12:21" s="292" customFormat="1" x14ac:dyDescent="0.2">
      <c r="L8265" s="279"/>
      <c r="M8265" s="279"/>
      <c r="N8265" s="279"/>
      <c r="O8265" s="279"/>
      <c r="P8265" s="838"/>
      <c r="Q8265" s="838"/>
      <c r="R8265" s="838"/>
      <c r="S8265" s="838"/>
      <c r="U8265" s="371"/>
    </row>
    <row r="8266" spans="12:21" s="292" customFormat="1" x14ac:dyDescent="0.2">
      <c r="L8266" s="279"/>
      <c r="M8266" s="279"/>
      <c r="N8266" s="279"/>
      <c r="O8266" s="279"/>
      <c r="P8266" s="838"/>
      <c r="Q8266" s="838"/>
      <c r="R8266" s="838"/>
      <c r="S8266" s="838"/>
      <c r="U8266" s="371"/>
    </row>
    <row r="8267" spans="12:21" s="292" customFormat="1" x14ac:dyDescent="0.2">
      <c r="L8267" s="279"/>
      <c r="M8267" s="279"/>
      <c r="N8267" s="279"/>
      <c r="O8267" s="279"/>
      <c r="P8267" s="838"/>
      <c r="Q8267" s="838"/>
      <c r="R8267" s="838"/>
      <c r="S8267" s="838"/>
      <c r="U8267" s="371"/>
    </row>
    <row r="8268" spans="12:21" s="292" customFormat="1" x14ac:dyDescent="0.2">
      <c r="L8268" s="279"/>
      <c r="M8268" s="279"/>
      <c r="N8268" s="279"/>
      <c r="O8268" s="279"/>
      <c r="P8268" s="838"/>
      <c r="Q8268" s="838"/>
      <c r="R8268" s="838"/>
      <c r="S8268" s="838"/>
      <c r="U8268" s="371"/>
    </row>
    <row r="8269" spans="12:21" s="292" customFormat="1" x14ac:dyDescent="0.2">
      <c r="L8269" s="279"/>
      <c r="M8269" s="279"/>
      <c r="N8269" s="279"/>
      <c r="O8269" s="279"/>
      <c r="P8269" s="838"/>
      <c r="Q8269" s="838"/>
      <c r="R8269" s="838"/>
      <c r="S8269" s="838"/>
      <c r="U8269" s="371"/>
    </row>
    <row r="8270" spans="12:21" s="292" customFormat="1" x14ac:dyDescent="0.2">
      <c r="L8270" s="279"/>
      <c r="M8270" s="279"/>
      <c r="N8270" s="279"/>
      <c r="O8270" s="279"/>
      <c r="P8270" s="838"/>
      <c r="Q8270" s="838"/>
      <c r="R8270" s="838"/>
      <c r="S8270" s="838"/>
      <c r="U8270" s="371"/>
    </row>
    <row r="8271" spans="12:21" s="292" customFormat="1" x14ac:dyDescent="0.2">
      <c r="L8271" s="279"/>
      <c r="M8271" s="279"/>
      <c r="N8271" s="279"/>
      <c r="O8271" s="279"/>
      <c r="P8271" s="838"/>
      <c r="Q8271" s="838"/>
      <c r="R8271" s="838"/>
      <c r="S8271" s="838"/>
      <c r="U8271" s="371"/>
    </row>
    <row r="8272" spans="12:21" s="292" customFormat="1" x14ac:dyDescent="0.2">
      <c r="L8272" s="279"/>
      <c r="M8272" s="279"/>
      <c r="N8272" s="279"/>
      <c r="O8272" s="279"/>
      <c r="P8272" s="838"/>
      <c r="Q8272" s="838"/>
      <c r="R8272" s="838"/>
      <c r="S8272" s="838"/>
      <c r="U8272" s="371"/>
    </row>
    <row r="8273" spans="12:21" s="292" customFormat="1" x14ac:dyDescent="0.2">
      <c r="L8273" s="279"/>
      <c r="M8273" s="279"/>
      <c r="N8273" s="279"/>
      <c r="O8273" s="279"/>
      <c r="P8273" s="838"/>
      <c r="Q8273" s="838"/>
      <c r="R8273" s="838"/>
      <c r="S8273" s="838"/>
      <c r="U8273" s="371"/>
    </row>
    <row r="8274" spans="12:21" s="292" customFormat="1" x14ac:dyDescent="0.2">
      <c r="L8274" s="279"/>
      <c r="M8274" s="279"/>
      <c r="N8274" s="279"/>
      <c r="O8274" s="279"/>
      <c r="P8274" s="838"/>
      <c r="Q8274" s="838"/>
      <c r="R8274" s="838"/>
      <c r="S8274" s="838"/>
      <c r="U8274" s="371"/>
    </row>
    <row r="8275" spans="12:21" s="292" customFormat="1" x14ac:dyDescent="0.2">
      <c r="L8275" s="279"/>
      <c r="M8275" s="279"/>
      <c r="N8275" s="279"/>
      <c r="O8275" s="279"/>
      <c r="P8275" s="838"/>
      <c r="Q8275" s="838"/>
      <c r="R8275" s="838"/>
      <c r="S8275" s="838"/>
      <c r="U8275" s="371"/>
    </row>
    <row r="8276" spans="12:21" s="292" customFormat="1" x14ac:dyDescent="0.2">
      <c r="L8276" s="279"/>
      <c r="M8276" s="279"/>
      <c r="N8276" s="279"/>
      <c r="O8276" s="279"/>
      <c r="P8276" s="838"/>
      <c r="Q8276" s="838"/>
      <c r="R8276" s="838"/>
      <c r="S8276" s="838"/>
      <c r="U8276" s="371"/>
    </row>
    <row r="8277" spans="12:21" s="292" customFormat="1" x14ac:dyDescent="0.2">
      <c r="L8277" s="279"/>
      <c r="M8277" s="279"/>
      <c r="N8277" s="279"/>
      <c r="O8277" s="279"/>
      <c r="P8277" s="838"/>
      <c r="Q8277" s="838"/>
      <c r="R8277" s="838"/>
      <c r="S8277" s="838"/>
      <c r="U8277" s="371"/>
    </row>
    <row r="8278" spans="12:21" s="292" customFormat="1" x14ac:dyDescent="0.2">
      <c r="L8278" s="279"/>
      <c r="M8278" s="279"/>
      <c r="N8278" s="279"/>
      <c r="O8278" s="279"/>
      <c r="P8278" s="838"/>
      <c r="Q8278" s="838"/>
      <c r="R8278" s="838"/>
      <c r="S8278" s="838"/>
      <c r="U8278" s="371"/>
    </row>
    <row r="8279" spans="12:21" s="292" customFormat="1" x14ac:dyDescent="0.2">
      <c r="L8279" s="279"/>
      <c r="M8279" s="279"/>
      <c r="N8279" s="279"/>
      <c r="O8279" s="279"/>
      <c r="P8279" s="838"/>
      <c r="Q8279" s="838"/>
      <c r="R8279" s="838"/>
      <c r="S8279" s="838"/>
      <c r="U8279" s="371"/>
    </row>
    <row r="8280" spans="12:21" s="292" customFormat="1" x14ac:dyDescent="0.2">
      <c r="L8280" s="279"/>
      <c r="M8280" s="279"/>
      <c r="N8280" s="279"/>
      <c r="O8280" s="279"/>
      <c r="P8280" s="838"/>
      <c r="Q8280" s="838"/>
      <c r="R8280" s="838"/>
      <c r="S8280" s="838"/>
      <c r="U8280" s="371"/>
    </row>
    <row r="8281" spans="12:21" s="292" customFormat="1" x14ac:dyDescent="0.2">
      <c r="L8281" s="279"/>
      <c r="M8281" s="279"/>
      <c r="N8281" s="279"/>
      <c r="O8281" s="279"/>
      <c r="P8281" s="838"/>
      <c r="Q8281" s="838"/>
      <c r="R8281" s="838"/>
      <c r="S8281" s="838"/>
      <c r="U8281" s="371"/>
    </row>
    <row r="8282" spans="12:21" s="292" customFormat="1" x14ac:dyDescent="0.2">
      <c r="L8282" s="279"/>
      <c r="M8282" s="279"/>
      <c r="N8282" s="279"/>
      <c r="O8282" s="279"/>
      <c r="P8282" s="838"/>
      <c r="Q8282" s="838"/>
      <c r="R8282" s="838"/>
      <c r="S8282" s="838"/>
      <c r="U8282" s="371"/>
    </row>
    <row r="8283" spans="12:21" s="292" customFormat="1" x14ac:dyDescent="0.2">
      <c r="L8283" s="279"/>
      <c r="M8283" s="279"/>
      <c r="N8283" s="279"/>
      <c r="O8283" s="279"/>
      <c r="P8283" s="838"/>
      <c r="Q8283" s="838"/>
      <c r="R8283" s="838"/>
      <c r="S8283" s="838"/>
      <c r="U8283" s="371"/>
    </row>
    <row r="8284" spans="12:21" s="292" customFormat="1" x14ac:dyDescent="0.2">
      <c r="L8284" s="279"/>
      <c r="M8284" s="279"/>
      <c r="N8284" s="279"/>
      <c r="O8284" s="279"/>
      <c r="P8284" s="838"/>
      <c r="Q8284" s="838"/>
      <c r="R8284" s="838"/>
      <c r="S8284" s="838"/>
      <c r="U8284" s="371"/>
    </row>
    <row r="8285" spans="12:21" s="292" customFormat="1" x14ac:dyDescent="0.2">
      <c r="L8285" s="279"/>
      <c r="M8285" s="279"/>
      <c r="N8285" s="279"/>
      <c r="O8285" s="279"/>
      <c r="P8285" s="838"/>
      <c r="Q8285" s="838"/>
      <c r="R8285" s="838"/>
      <c r="S8285" s="838"/>
      <c r="U8285" s="371"/>
    </row>
    <row r="8286" spans="12:21" s="292" customFormat="1" x14ac:dyDescent="0.2">
      <c r="L8286" s="279"/>
      <c r="M8286" s="279"/>
      <c r="N8286" s="279"/>
      <c r="O8286" s="279"/>
      <c r="P8286" s="838"/>
      <c r="Q8286" s="838"/>
      <c r="R8286" s="838"/>
      <c r="S8286" s="838"/>
      <c r="U8286" s="371"/>
    </row>
    <row r="8287" spans="12:21" s="292" customFormat="1" x14ac:dyDescent="0.2">
      <c r="L8287" s="279"/>
      <c r="M8287" s="279"/>
      <c r="N8287" s="279"/>
      <c r="O8287" s="279"/>
      <c r="P8287" s="838"/>
      <c r="Q8287" s="838"/>
      <c r="R8287" s="838"/>
      <c r="S8287" s="838"/>
      <c r="U8287" s="371"/>
    </row>
    <row r="8288" spans="12:21" s="292" customFormat="1" x14ac:dyDescent="0.2">
      <c r="L8288" s="279"/>
      <c r="M8288" s="279"/>
      <c r="N8288" s="279"/>
      <c r="O8288" s="279"/>
      <c r="P8288" s="838"/>
      <c r="Q8288" s="838"/>
      <c r="R8288" s="838"/>
      <c r="S8288" s="838"/>
      <c r="U8288" s="371"/>
    </row>
    <row r="8289" spans="12:21" s="292" customFormat="1" x14ac:dyDescent="0.2">
      <c r="L8289" s="279"/>
      <c r="M8289" s="279"/>
      <c r="N8289" s="279"/>
      <c r="O8289" s="279"/>
      <c r="P8289" s="838"/>
      <c r="Q8289" s="838"/>
      <c r="R8289" s="838"/>
      <c r="S8289" s="838"/>
      <c r="U8289" s="371"/>
    </row>
    <row r="8290" spans="12:21" s="292" customFormat="1" x14ac:dyDescent="0.2">
      <c r="L8290" s="279"/>
      <c r="M8290" s="279"/>
      <c r="N8290" s="279"/>
      <c r="O8290" s="279"/>
      <c r="P8290" s="838"/>
      <c r="Q8290" s="838"/>
      <c r="R8290" s="838"/>
      <c r="S8290" s="838"/>
      <c r="U8290" s="371"/>
    </row>
    <row r="8291" spans="12:21" s="292" customFormat="1" x14ac:dyDescent="0.2">
      <c r="L8291" s="279"/>
      <c r="M8291" s="279"/>
      <c r="N8291" s="279"/>
      <c r="O8291" s="279"/>
      <c r="P8291" s="838"/>
      <c r="Q8291" s="838"/>
      <c r="R8291" s="838"/>
      <c r="S8291" s="838"/>
      <c r="U8291" s="371"/>
    </row>
    <row r="8292" spans="12:21" s="292" customFormat="1" x14ac:dyDescent="0.2">
      <c r="L8292" s="279"/>
      <c r="M8292" s="279"/>
      <c r="N8292" s="279"/>
      <c r="O8292" s="279"/>
      <c r="P8292" s="838"/>
      <c r="Q8292" s="838"/>
      <c r="R8292" s="838"/>
      <c r="S8292" s="838"/>
      <c r="U8292" s="371"/>
    </row>
    <row r="8293" spans="12:21" s="292" customFormat="1" x14ac:dyDescent="0.2">
      <c r="L8293" s="279"/>
      <c r="M8293" s="279"/>
      <c r="N8293" s="279"/>
      <c r="O8293" s="279"/>
      <c r="P8293" s="838"/>
      <c r="Q8293" s="838"/>
      <c r="R8293" s="838"/>
      <c r="S8293" s="838"/>
      <c r="U8293" s="371"/>
    </row>
    <row r="8294" spans="12:21" s="292" customFormat="1" x14ac:dyDescent="0.2">
      <c r="L8294" s="279"/>
      <c r="M8294" s="279"/>
      <c r="N8294" s="279"/>
      <c r="O8294" s="279"/>
      <c r="P8294" s="838"/>
      <c r="Q8294" s="838"/>
      <c r="R8294" s="838"/>
      <c r="S8294" s="838"/>
      <c r="U8294" s="371"/>
    </row>
    <row r="8295" spans="12:21" s="292" customFormat="1" x14ac:dyDescent="0.2">
      <c r="L8295" s="279"/>
      <c r="M8295" s="279"/>
      <c r="N8295" s="279"/>
      <c r="O8295" s="279"/>
      <c r="P8295" s="838"/>
      <c r="Q8295" s="838"/>
      <c r="R8295" s="838"/>
      <c r="S8295" s="838"/>
      <c r="U8295" s="371"/>
    </row>
    <row r="8296" spans="12:21" s="292" customFormat="1" x14ac:dyDescent="0.2">
      <c r="L8296" s="279"/>
      <c r="M8296" s="279"/>
      <c r="N8296" s="279"/>
      <c r="O8296" s="279"/>
      <c r="P8296" s="838"/>
      <c r="Q8296" s="838"/>
      <c r="R8296" s="838"/>
      <c r="S8296" s="838"/>
      <c r="U8296" s="371"/>
    </row>
    <row r="8297" spans="12:21" s="292" customFormat="1" x14ac:dyDescent="0.2">
      <c r="L8297" s="279"/>
      <c r="M8297" s="279"/>
      <c r="N8297" s="279"/>
      <c r="O8297" s="279"/>
      <c r="P8297" s="838"/>
      <c r="Q8297" s="838"/>
      <c r="R8297" s="838"/>
      <c r="S8297" s="838"/>
      <c r="U8297" s="371"/>
    </row>
    <row r="8298" spans="12:21" s="292" customFormat="1" x14ac:dyDescent="0.2">
      <c r="L8298" s="279"/>
      <c r="M8298" s="279"/>
      <c r="N8298" s="279"/>
      <c r="O8298" s="279"/>
      <c r="P8298" s="838"/>
      <c r="Q8298" s="838"/>
      <c r="R8298" s="838"/>
      <c r="S8298" s="838"/>
      <c r="U8298" s="371"/>
    </row>
    <row r="8299" spans="12:21" s="292" customFormat="1" x14ac:dyDescent="0.2">
      <c r="L8299" s="279"/>
      <c r="M8299" s="279"/>
      <c r="N8299" s="279"/>
      <c r="O8299" s="279"/>
      <c r="P8299" s="838"/>
      <c r="Q8299" s="838"/>
      <c r="R8299" s="838"/>
      <c r="S8299" s="838"/>
      <c r="U8299" s="371"/>
    </row>
    <row r="8300" spans="12:21" s="292" customFormat="1" x14ac:dyDescent="0.2">
      <c r="L8300" s="279"/>
      <c r="M8300" s="279"/>
      <c r="N8300" s="279"/>
      <c r="O8300" s="279"/>
      <c r="P8300" s="838"/>
      <c r="Q8300" s="838"/>
      <c r="R8300" s="838"/>
      <c r="S8300" s="838"/>
      <c r="U8300" s="371"/>
    </row>
    <row r="8301" spans="12:21" s="292" customFormat="1" x14ac:dyDescent="0.2">
      <c r="L8301" s="279"/>
      <c r="M8301" s="279"/>
      <c r="N8301" s="279"/>
      <c r="O8301" s="279"/>
      <c r="P8301" s="838"/>
      <c r="Q8301" s="838"/>
      <c r="R8301" s="838"/>
      <c r="S8301" s="838"/>
      <c r="U8301" s="371"/>
    </row>
    <row r="8302" spans="12:21" s="292" customFormat="1" x14ac:dyDescent="0.2">
      <c r="L8302" s="279"/>
      <c r="M8302" s="279"/>
      <c r="N8302" s="279"/>
      <c r="O8302" s="279"/>
      <c r="P8302" s="838"/>
      <c r="Q8302" s="838"/>
      <c r="R8302" s="838"/>
      <c r="S8302" s="838"/>
      <c r="U8302" s="371"/>
    </row>
    <row r="8303" spans="12:21" s="292" customFormat="1" x14ac:dyDescent="0.2">
      <c r="L8303" s="279"/>
      <c r="M8303" s="279"/>
      <c r="N8303" s="279"/>
      <c r="O8303" s="279"/>
      <c r="P8303" s="838"/>
      <c r="Q8303" s="838"/>
      <c r="R8303" s="838"/>
      <c r="S8303" s="838"/>
      <c r="U8303" s="371"/>
    </row>
    <row r="8304" spans="12:21" s="292" customFormat="1" x14ac:dyDescent="0.2">
      <c r="L8304" s="279"/>
      <c r="M8304" s="279"/>
      <c r="N8304" s="279"/>
      <c r="O8304" s="279"/>
      <c r="P8304" s="838"/>
      <c r="Q8304" s="838"/>
      <c r="R8304" s="838"/>
      <c r="S8304" s="838"/>
      <c r="U8304" s="371"/>
    </row>
    <row r="8305" spans="12:21" s="292" customFormat="1" x14ac:dyDescent="0.2">
      <c r="L8305" s="279"/>
      <c r="M8305" s="279"/>
      <c r="N8305" s="279"/>
      <c r="O8305" s="279"/>
      <c r="P8305" s="838"/>
      <c r="Q8305" s="838"/>
      <c r="R8305" s="838"/>
      <c r="S8305" s="838"/>
      <c r="U8305" s="371"/>
    </row>
    <row r="8306" spans="12:21" s="292" customFormat="1" x14ac:dyDescent="0.2">
      <c r="L8306" s="279"/>
      <c r="M8306" s="279"/>
      <c r="N8306" s="279"/>
      <c r="O8306" s="279"/>
      <c r="P8306" s="838"/>
      <c r="Q8306" s="838"/>
      <c r="R8306" s="838"/>
      <c r="S8306" s="838"/>
      <c r="U8306" s="371"/>
    </row>
    <row r="8307" spans="12:21" s="292" customFormat="1" x14ac:dyDescent="0.2">
      <c r="L8307" s="279"/>
      <c r="M8307" s="279"/>
      <c r="N8307" s="279"/>
      <c r="O8307" s="279"/>
      <c r="P8307" s="838"/>
      <c r="Q8307" s="838"/>
      <c r="R8307" s="838"/>
      <c r="S8307" s="838"/>
      <c r="U8307" s="371"/>
    </row>
    <row r="8308" spans="12:21" s="292" customFormat="1" x14ac:dyDescent="0.2">
      <c r="L8308" s="279"/>
      <c r="M8308" s="279"/>
      <c r="N8308" s="279"/>
      <c r="O8308" s="279"/>
      <c r="P8308" s="838"/>
      <c r="Q8308" s="838"/>
      <c r="R8308" s="838"/>
      <c r="S8308" s="838"/>
      <c r="U8308" s="371"/>
    </row>
    <row r="8309" spans="12:21" s="292" customFormat="1" x14ac:dyDescent="0.2">
      <c r="L8309" s="279"/>
      <c r="M8309" s="279"/>
      <c r="N8309" s="279"/>
      <c r="O8309" s="279"/>
      <c r="P8309" s="838"/>
      <c r="Q8309" s="838"/>
      <c r="R8309" s="838"/>
      <c r="S8309" s="838"/>
      <c r="U8309" s="371"/>
    </row>
    <row r="8310" spans="12:21" s="292" customFormat="1" x14ac:dyDescent="0.2">
      <c r="L8310" s="279"/>
      <c r="M8310" s="279"/>
      <c r="N8310" s="279"/>
      <c r="O8310" s="279"/>
      <c r="P8310" s="838"/>
      <c r="Q8310" s="838"/>
      <c r="R8310" s="838"/>
      <c r="S8310" s="838"/>
      <c r="U8310" s="371"/>
    </row>
    <row r="8311" spans="12:21" s="292" customFormat="1" x14ac:dyDescent="0.2">
      <c r="L8311" s="279"/>
      <c r="M8311" s="279"/>
      <c r="N8311" s="279"/>
      <c r="O8311" s="279"/>
      <c r="P8311" s="838"/>
      <c r="Q8311" s="838"/>
      <c r="R8311" s="838"/>
      <c r="S8311" s="838"/>
      <c r="U8311" s="371"/>
    </row>
    <row r="8312" spans="12:21" s="292" customFormat="1" x14ac:dyDescent="0.2">
      <c r="L8312" s="279"/>
      <c r="M8312" s="279"/>
      <c r="N8312" s="279"/>
      <c r="O8312" s="279"/>
      <c r="P8312" s="838"/>
      <c r="Q8312" s="838"/>
      <c r="R8312" s="838"/>
      <c r="S8312" s="838"/>
      <c r="U8312" s="371"/>
    </row>
    <row r="8313" spans="12:21" s="292" customFormat="1" x14ac:dyDescent="0.2">
      <c r="L8313" s="279"/>
      <c r="M8313" s="279"/>
      <c r="N8313" s="279"/>
      <c r="O8313" s="279"/>
      <c r="P8313" s="838"/>
      <c r="Q8313" s="838"/>
      <c r="R8313" s="838"/>
      <c r="S8313" s="838"/>
      <c r="U8313" s="371"/>
    </row>
    <row r="8314" spans="12:21" s="292" customFormat="1" x14ac:dyDescent="0.2">
      <c r="L8314" s="279"/>
      <c r="M8314" s="279"/>
      <c r="N8314" s="279"/>
      <c r="O8314" s="279"/>
      <c r="P8314" s="838"/>
      <c r="Q8314" s="838"/>
      <c r="R8314" s="838"/>
      <c r="S8314" s="838"/>
      <c r="U8314" s="371"/>
    </row>
    <row r="8315" spans="12:21" s="292" customFormat="1" x14ac:dyDescent="0.2">
      <c r="L8315" s="279"/>
      <c r="M8315" s="279"/>
      <c r="N8315" s="279"/>
      <c r="O8315" s="279"/>
      <c r="P8315" s="838"/>
      <c r="Q8315" s="838"/>
      <c r="R8315" s="838"/>
      <c r="S8315" s="838"/>
      <c r="U8315" s="371"/>
    </row>
    <row r="8316" spans="12:21" s="292" customFormat="1" x14ac:dyDescent="0.2">
      <c r="L8316" s="279"/>
      <c r="M8316" s="279"/>
      <c r="N8316" s="279"/>
      <c r="O8316" s="279"/>
      <c r="P8316" s="838"/>
      <c r="Q8316" s="838"/>
      <c r="R8316" s="838"/>
      <c r="S8316" s="838"/>
      <c r="U8316" s="371"/>
    </row>
    <row r="8317" spans="12:21" s="292" customFormat="1" x14ac:dyDescent="0.2">
      <c r="L8317" s="279"/>
      <c r="M8317" s="279"/>
      <c r="N8317" s="279"/>
      <c r="O8317" s="279"/>
      <c r="P8317" s="838"/>
      <c r="Q8317" s="838"/>
      <c r="R8317" s="838"/>
      <c r="S8317" s="838"/>
      <c r="U8317" s="371"/>
    </row>
    <row r="8318" spans="12:21" s="292" customFormat="1" x14ac:dyDescent="0.2">
      <c r="L8318" s="279"/>
      <c r="M8318" s="279"/>
      <c r="N8318" s="279"/>
      <c r="O8318" s="279"/>
      <c r="P8318" s="838"/>
      <c r="Q8318" s="838"/>
      <c r="R8318" s="838"/>
      <c r="S8318" s="838"/>
      <c r="U8318" s="371"/>
    </row>
    <row r="8319" spans="12:21" s="292" customFormat="1" x14ac:dyDescent="0.2">
      <c r="L8319" s="279"/>
      <c r="M8319" s="279"/>
      <c r="N8319" s="279"/>
      <c r="O8319" s="279"/>
      <c r="P8319" s="838"/>
      <c r="Q8319" s="838"/>
      <c r="R8319" s="838"/>
      <c r="S8319" s="838"/>
      <c r="U8319" s="371"/>
    </row>
    <row r="8320" spans="12:21" s="292" customFormat="1" x14ac:dyDescent="0.2">
      <c r="L8320" s="279"/>
      <c r="M8320" s="279"/>
      <c r="N8320" s="279"/>
      <c r="O8320" s="279"/>
      <c r="P8320" s="838"/>
      <c r="Q8320" s="838"/>
      <c r="R8320" s="838"/>
      <c r="S8320" s="838"/>
      <c r="U8320" s="371"/>
    </row>
    <row r="8321" spans="12:21" s="292" customFormat="1" x14ac:dyDescent="0.2">
      <c r="L8321" s="279"/>
      <c r="M8321" s="279"/>
      <c r="N8321" s="279"/>
      <c r="O8321" s="279"/>
      <c r="P8321" s="838"/>
      <c r="Q8321" s="838"/>
      <c r="R8321" s="838"/>
      <c r="S8321" s="838"/>
      <c r="U8321" s="371"/>
    </row>
    <row r="8322" spans="12:21" s="292" customFormat="1" x14ac:dyDescent="0.2">
      <c r="L8322" s="279"/>
      <c r="M8322" s="279"/>
      <c r="N8322" s="279"/>
      <c r="O8322" s="279"/>
      <c r="P8322" s="838"/>
      <c r="Q8322" s="838"/>
      <c r="R8322" s="838"/>
      <c r="S8322" s="838"/>
      <c r="U8322" s="371"/>
    </row>
    <row r="8323" spans="12:21" s="292" customFormat="1" x14ac:dyDescent="0.2">
      <c r="L8323" s="279"/>
      <c r="M8323" s="279"/>
      <c r="N8323" s="279"/>
      <c r="O8323" s="279"/>
      <c r="P8323" s="838"/>
      <c r="Q8323" s="838"/>
      <c r="R8323" s="838"/>
      <c r="S8323" s="838"/>
      <c r="U8323" s="371"/>
    </row>
    <row r="8324" spans="12:21" s="292" customFormat="1" x14ac:dyDescent="0.2">
      <c r="L8324" s="279"/>
      <c r="M8324" s="279"/>
      <c r="N8324" s="279"/>
      <c r="O8324" s="279"/>
      <c r="P8324" s="838"/>
      <c r="Q8324" s="838"/>
      <c r="R8324" s="838"/>
      <c r="S8324" s="838"/>
      <c r="U8324" s="371"/>
    </row>
    <row r="8325" spans="12:21" s="292" customFormat="1" x14ac:dyDescent="0.2">
      <c r="L8325" s="279"/>
      <c r="M8325" s="279"/>
      <c r="N8325" s="279"/>
      <c r="O8325" s="279"/>
      <c r="P8325" s="838"/>
      <c r="Q8325" s="838"/>
      <c r="R8325" s="838"/>
      <c r="S8325" s="838"/>
      <c r="U8325" s="371"/>
    </row>
    <row r="8326" spans="12:21" s="292" customFormat="1" x14ac:dyDescent="0.2">
      <c r="L8326" s="279"/>
      <c r="M8326" s="279"/>
      <c r="N8326" s="279"/>
      <c r="O8326" s="279"/>
      <c r="P8326" s="838"/>
      <c r="Q8326" s="838"/>
      <c r="R8326" s="838"/>
      <c r="S8326" s="838"/>
      <c r="U8326" s="371"/>
    </row>
    <row r="8327" spans="12:21" s="292" customFormat="1" x14ac:dyDescent="0.2">
      <c r="L8327" s="279"/>
      <c r="M8327" s="279"/>
      <c r="N8327" s="279"/>
      <c r="O8327" s="279"/>
      <c r="P8327" s="838"/>
      <c r="Q8327" s="838"/>
      <c r="R8327" s="838"/>
      <c r="S8327" s="838"/>
      <c r="U8327" s="371"/>
    </row>
    <row r="8328" spans="12:21" s="292" customFormat="1" x14ac:dyDescent="0.2">
      <c r="L8328" s="279"/>
      <c r="M8328" s="279"/>
      <c r="N8328" s="279"/>
      <c r="O8328" s="279"/>
      <c r="P8328" s="838"/>
      <c r="Q8328" s="838"/>
      <c r="R8328" s="838"/>
      <c r="S8328" s="838"/>
      <c r="U8328" s="371"/>
    </row>
    <row r="8329" spans="12:21" s="292" customFormat="1" x14ac:dyDescent="0.2">
      <c r="L8329" s="279"/>
      <c r="M8329" s="279"/>
      <c r="N8329" s="279"/>
      <c r="O8329" s="279"/>
      <c r="P8329" s="838"/>
      <c r="Q8329" s="838"/>
      <c r="R8329" s="838"/>
      <c r="S8329" s="838"/>
      <c r="U8329" s="371"/>
    </row>
    <row r="8330" spans="12:21" s="292" customFormat="1" x14ac:dyDescent="0.2">
      <c r="L8330" s="279"/>
      <c r="M8330" s="279"/>
      <c r="N8330" s="279"/>
      <c r="O8330" s="279"/>
      <c r="P8330" s="838"/>
      <c r="Q8330" s="838"/>
      <c r="R8330" s="838"/>
      <c r="S8330" s="838"/>
      <c r="U8330" s="371"/>
    </row>
    <row r="8331" spans="12:21" s="292" customFormat="1" x14ac:dyDescent="0.2">
      <c r="L8331" s="279"/>
      <c r="M8331" s="279"/>
      <c r="N8331" s="279"/>
      <c r="O8331" s="279"/>
      <c r="P8331" s="838"/>
      <c r="Q8331" s="838"/>
      <c r="R8331" s="838"/>
      <c r="S8331" s="838"/>
      <c r="U8331" s="371"/>
    </row>
    <row r="8332" spans="12:21" s="292" customFormat="1" x14ac:dyDescent="0.2">
      <c r="L8332" s="279"/>
      <c r="M8332" s="279"/>
      <c r="N8332" s="279"/>
      <c r="O8332" s="279"/>
      <c r="P8332" s="838"/>
      <c r="Q8332" s="838"/>
      <c r="R8332" s="838"/>
      <c r="S8332" s="838"/>
      <c r="U8332" s="371"/>
    </row>
    <row r="8333" spans="12:21" s="292" customFormat="1" x14ac:dyDescent="0.2">
      <c r="L8333" s="279"/>
      <c r="M8333" s="279"/>
      <c r="N8333" s="279"/>
      <c r="O8333" s="279"/>
      <c r="P8333" s="838"/>
      <c r="Q8333" s="838"/>
      <c r="R8333" s="838"/>
      <c r="S8333" s="838"/>
      <c r="U8333" s="371"/>
    </row>
    <row r="8334" spans="12:21" s="292" customFormat="1" x14ac:dyDescent="0.2">
      <c r="L8334" s="279"/>
      <c r="M8334" s="279"/>
      <c r="N8334" s="279"/>
      <c r="O8334" s="279"/>
      <c r="P8334" s="838"/>
      <c r="Q8334" s="838"/>
      <c r="R8334" s="838"/>
      <c r="S8334" s="838"/>
      <c r="U8334" s="371"/>
    </row>
    <row r="8335" spans="12:21" s="292" customFormat="1" x14ac:dyDescent="0.2">
      <c r="L8335" s="279"/>
      <c r="M8335" s="279"/>
      <c r="N8335" s="279"/>
      <c r="O8335" s="279"/>
      <c r="P8335" s="838"/>
      <c r="Q8335" s="838"/>
      <c r="R8335" s="838"/>
      <c r="S8335" s="838"/>
      <c r="U8335" s="371"/>
    </row>
    <row r="8336" spans="12:21" s="292" customFormat="1" x14ac:dyDescent="0.2">
      <c r="L8336" s="279"/>
      <c r="M8336" s="279"/>
      <c r="N8336" s="279"/>
      <c r="O8336" s="279"/>
      <c r="P8336" s="838"/>
      <c r="Q8336" s="838"/>
      <c r="R8336" s="838"/>
      <c r="S8336" s="838"/>
      <c r="U8336" s="371"/>
    </row>
    <row r="8337" spans="12:21" s="292" customFormat="1" x14ac:dyDescent="0.2">
      <c r="L8337" s="279"/>
      <c r="M8337" s="279"/>
      <c r="N8337" s="279"/>
      <c r="O8337" s="279"/>
      <c r="P8337" s="838"/>
      <c r="Q8337" s="838"/>
      <c r="R8337" s="838"/>
      <c r="S8337" s="838"/>
      <c r="U8337" s="371"/>
    </row>
    <row r="8338" spans="12:21" s="292" customFormat="1" x14ac:dyDescent="0.2">
      <c r="L8338" s="279"/>
      <c r="M8338" s="279"/>
      <c r="N8338" s="279"/>
      <c r="O8338" s="279"/>
      <c r="P8338" s="838"/>
      <c r="Q8338" s="838"/>
      <c r="R8338" s="838"/>
      <c r="S8338" s="838"/>
      <c r="U8338" s="371"/>
    </row>
    <row r="8339" spans="12:21" s="292" customFormat="1" x14ac:dyDescent="0.2">
      <c r="L8339" s="279"/>
      <c r="M8339" s="279"/>
      <c r="N8339" s="279"/>
      <c r="O8339" s="279"/>
      <c r="P8339" s="838"/>
      <c r="Q8339" s="838"/>
      <c r="R8339" s="838"/>
      <c r="S8339" s="838"/>
      <c r="U8339" s="371"/>
    </row>
    <row r="8340" spans="12:21" s="292" customFormat="1" x14ac:dyDescent="0.2">
      <c r="L8340" s="279"/>
      <c r="M8340" s="279"/>
      <c r="N8340" s="279"/>
      <c r="O8340" s="279"/>
      <c r="P8340" s="838"/>
      <c r="Q8340" s="838"/>
      <c r="R8340" s="838"/>
      <c r="S8340" s="838"/>
      <c r="U8340" s="371"/>
    </row>
    <row r="8341" spans="12:21" s="292" customFormat="1" x14ac:dyDescent="0.2">
      <c r="L8341" s="279"/>
      <c r="M8341" s="279"/>
      <c r="N8341" s="279"/>
      <c r="O8341" s="279"/>
      <c r="P8341" s="838"/>
      <c r="Q8341" s="838"/>
      <c r="R8341" s="838"/>
      <c r="S8341" s="838"/>
      <c r="U8341" s="371"/>
    </row>
    <row r="8342" spans="12:21" s="292" customFormat="1" x14ac:dyDescent="0.2">
      <c r="L8342" s="279"/>
      <c r="M8342" s="279"/>
      <c r="N8342" s="279"/>
      <c r="O8342" s="279"/>
      <c r="P8342" s="838"/>
      <c r="Q8342" s="838"/>
      <c r="R8342" s="838"/>
      <c r="S8342" s="838"/>
      <c r="U8342" s="371"/>
    </row>
    <row r="8343" spans="12:21" s="292" customFormat="1" x14ac:dyDescent="0.2">
      <c r="L8343" s="279"/>
      <c r="M8343" s="279"/>
      <c r="N8343" s="279"/>
      <c r="O8343" s="279"/>
      <c r="P8343" s="838"/>
      <c r="Q8343" s="838"/>
      <c r="R8343" s="838"/>
      <c r="S8343" s="838"/>
      <c r="U8343" s="371"/>
    </row>
    <row r="8344" spans="12:21" s="292" customFormat="1" x14ac:dyDescent="0.2">
      <c r="L8344" s="279"/>
      <c r="M8344" s="279"/>
      <c r="N8344" s="279"/>
      <c r="O8344" s="279"/>
      <c r="P8344" s="838"/>
      <c r="Q8344" s="838"/>
      <c r="R8344" s="838"/>
      <c r="S8344" s="838"/>
      <c r="U8344" s="371"/>
    </row>
    <row r="8345" spans="12:21" s="292" customFormat="1" x14ac:dyDescent="0.2">
      <c r="L8345" s="279"/>
      <c r="M8345" s="279"/>
      <c r="N8345" s="279"/>
      <c r="O8345" s="279"/>
      <c r="P8345" s="838"/>
      <c r="Q8345" s="838"/>
      <c r="R8345" s="838"/>
      <c r="S8345" s="838"/>
      <c r="U8345" s="371"/>
    </row>
    <row r="8346" spans="12:21" s="292" customFormat="1" x14ac:dyDescent="0.2">
      <c r="L8346" s="279"/>
      <c r="M8346" s="279"/>
      <c r="N8346" s="279"/>
      <c r="O8346" s="279"/>
      <c r="P8346" s="838"/>
      <c r="Q8346" s="838"/>
      <c r="R8346" s="838"/>
      <c r="S8346" s="838"/>
      <c r="U8346" s="371"/>
    </row>
    <row r="8347" spans="12:21" s="292" customFormat="1" x14ac:dyDescent="0.2">
      <c r="L8347" s="279"/>
      <c r="M8347" s="279"/>
      <c r="N8347" s="279"/>
      <c r="O8347" s="279"/>
      <c r="P8347" s="838"/>
      <c r="Q8347" s="838"/>
      <c r="R8347" s="838"/>
      <c r="S8347" s="838"/>
      <c r="U8347" s="371"/>
    </row>
    <row r="8348" spans="12:21" s="292" customFormat="1" x14ac:dyDescent="0.2">
      <c r="L8348" s="279"/>
      <c r="M8348" s="279"/>
      <c r="N8348" s="279"/>
      <c r="O8348" s="279"/>
      <c r="P8348" s="838"/>
      <c r="Q8348" s="838"/>
      <c r="R8348" s="838"/>
      <c r="S8348" s="838"/>
      <c r="U8348" s="371"/>
    </row>
    <row r="8349" spans="12:21" s="292" customFormat="1" x14ac:dyDescent="0.2">
      <c r="L8349" s="279"/>
      <c r="M8349" s="279"/>
      <c r="N8349" s="279"/>
      <c r="O8349" s="279"/>
      <c r="P8349" s="838"/>
      <c r="Q8349" s="838"/>
      <c r="R8349" s="838"/>
      <c r="S8349" s="838"/>
      <c r="U8349" s="371"/>
    </row>
    <row r="8350" spans="12:21" s="292" customFormat="1" x14ac:dyDescent="0.2">
      <c r="L8350" s="279"/>
      <c r="M8350" s="279"/>
      <c r="N8350" s="279"/>
      <c r="O8350" s="279"/>
      <c r="P8350" s="838"/>
      <c r="Q8350" s="838"/>
      <c r="R8350" s="838"/>
      <c r="S8350" s="838"/>
      <c r="U8350" s="371"/>
    </row>
    <row r="8351" spans="12:21" s="292" customFormat="1" x14ac:dyDescent="0.2">
      <c r="L8351" s="279"/>
      <c r="M8351" s="279"/>
      <c r="N8351" s="279"/>
      <c r="O8351" s="279"/>
      <c r="P8351" s="838"/>
      <c r="Q8351" s="838"/>
      <c r="R8351" s="838"/>
      <c r="S8351" s="838"/>
      <c r="U8351" s="371"/>
    </row>
    <row r="8352" spans="12:21" s="292" customFormat="1" x14ac:dyDescent="0.2">
      <c r="L8352" s="279"/>
      <c r="M8352" s="279"/>
      <c r="N8352" s="279"/>
      <c r="O8352" s="279"/>
      <c r="P8352" s="838"/>
      <c r="Q8352" s="838"/>
      <c r="R8352" s="838"/>
      <c r="S8352" s="838"/>
      <c r="U8352" s="371"/>
    </row>
    <row r="8353" spans="12:21" s="292" customFormat="1" x14ac:dyDescent="0.2">
      <c r="L8353" s="279"/>
      <c r="M8353" s="279"/>
      <c r="N8353" s="279"/>
      <c r="O8353" s="279"/>
      <c r="P8353" s="838"/>
      <c r="Q8353" s="838"/>
      <c r="R8353" s="838"/>
      <c r="S8353" s="838"/>
      <c r="U8353" s="371"/>
    </row>
    <row r="8354" spans="12:21" s="292" customFormat="1" x14ac:dyDescent="0.2">
      <c r="L8354" s="279"/>
      <c r="M8354" s="279"/>
      <c r="N8354" s="279"/>
      <c r="O8354" s="279"/>
      <c r="P8354" s="838"/>
      <c r="Q8354" s="838"/>
      <c r="R8354" s="838"/>
      <c r="S8354" s="838"/>
      <c r="U8354" s="371"/>
    </row>
    <row r="8355" spans="12:21" s="292" customFormat="1" x14ac:dyDescent="0.2">
      <c r="L8355" s="279"/>
      <c r="M8355" s="279"/>
      <c r="N8355" s="279"/>
      <c r="O8355" s="279"/>
      <c r="P8355" s="838"/>
      <c r="Q8355" s="838"/>
      <c r="R8355" s="838"/>
      <c r="S8355" s="838"/>
      <c r="U8355" s="371"/>
    </row>
    <row r="8356" spans="12:21" s="292" customFormat="1" x14ac:dyDescent="0.2">
      <c r="L8356" s="279"/>
      <c r="M8356" s="279"/>
      <c r="N8356" s="279"/>
      <c r="O8356" s="279"/>
      <c r="P8356" s="838"/>
      <c r="Q8356" s="838"/>
      <c r="R8356" s="838"/>
      <c r="S8356" s="838"/>
      <c r="U8356" s="371"/>
    </row>
    <row r="8357" spans="12:21" s="292" customFormat="1" x14ac:dyDescent="0.2">
      <c r="L8357" s="279"/>
      <c r="M8357" s="279"/>
      <c r="N8357" s="279"/>
      <c r="O8357" s="279"/>
      <c r="P8357" s="838"/>
      <c r="Q8357" s="838"/>
      <c r="R8357" s="838"/>
      <c r="S8357" s="838"/>
      <c r="U8357" s="371"/>
    </row>
    <row r="8358" spans="12:21" s="292" customFormat="1" x14ac:dyDescent="0.2">
      <c r="L8358" s="279"/>
      <c r="M8358" s="279"/>
      <c r="N8358" s="279"/>
      <c r="O8358" s="279"/>
      <c r="P8358" s="838"/>
      <c r="Q8358" s="838"/>
      <c r="R8358" s="838"/>
      <c r="S8358" s="838"/>
      <c r="U8358" s="371"/>
    </row>
    <row r="8359" spans="12:21" s="292" customFormat="1" x14ac:dyDescent="0.2">
      <c r="L8359" s="279"/>
      <c r="M8359" s="279"/>
      <c r="N8359" s="279"/>
      <c r="O8359" s="279"/>
      <c r="P8359" s="838"/>
      <c r="Q8359" s="838"/>
      <c r="R8359" s="838"/>
      <c r="S8359" s="838"/>
      <c r="U8359" s="371"/>
    </row>
    <row r="8360" spans="12:21" s="292" customFormat="1" x14ac:dyDescent="0.2">
      <c r="L8360" s="279"/>
      <c r="M8360" s="279"/>
      <c r="N8360" s="279"/>
      <c r="O8360" s="279"/>
      <c r="P8360" s="838"/>
      <c r="Q8360" s="838"/>
      <c r="R8360" s="838"/>
      <c r="S8360" s="838"/>
      <c r="U8360" s="371"/>
    </row>
    <row r="8361" spans="12:21" s="292" customFormat="1" x14ac:dyDescent="0.2">
      <c r="L8361" s="279"/>
      <c r="M8361" s="279"/>
      <c r="N8361" s="279"/>
      <c r="O8361" s="279"/>
      <c r="P8361" s="838"/>
      <c r="Q8361" s="838"/>
      <c r="R8361" s="838"/>
      <c r="S8361" s="838"/>
      <c r="U8361" s="371"/>
    </row>
    <row r="8362" spans="12:21" s="292" customFormat="1" x14ac:dyDescent="0.2">
      <c r="L8362" s="279"/>
      <c r="M8362" s="279"/>
      <c r="N8362" s="279"/>
      <c r="O8362" s="279"/>
      <c r="P8362" s="838"/>
      <c r="Q8362" s="838"/>
      <c r="R8362" s="838"/>
      <c r="S8362" s="838"/>
      <c r="U8362" s="371"/>
    </row>
    <row r="8363" spans="12:21" s="292" customFormat="1" x14ac:dyDescent="0.2">
      <c r="L8363" s="279"/>
      <c r="M8363" s="279"/>
      <c r="N8363" s="279"/>
      <c r="O8363" s="279"/>
      <c r="P8363" s="838"/>
      <c r="Q8363" s="838"/>
      <c r="R8363" s="838"/>
      <c r="S8363" s="838"/>
      <c r="U8363" s="371"/>
    </row>
    <row r="8364" spans="12:21" s="292" customFormat="1" x14ac:dyDescent="0.2">
      <c r="L8364" s="279"/>
      <c r="M8364" s="279"/>
      <c r="N8364" s="279"/>
      <c r="O8364" s="279"/>
      <c r="P8364" s="838"/>
      <c r="Q8364" s="838"/>
      <c r="R8364" s="838"/>
      <c r="S8364" s="838"/>
      <c r="U8364" s="371"/>
    </row>
    <row r="8365" spans="12:21" s="292" customFormat="1" x14ac:dyDescent="0.2">
      <c r="L8365" s="279"/>
      <c r="M8365" s="279"/>
      <c r="N8365" s="279"/>
      <c r="O8365" s="279"/>
      <c r="P8365" s="838"/>
      <c r="Q8365" s="838"/>
      <c r="R8365" s="838"/>
      <c r="S8365" s="838"/>
      <c r="U8365" s="371"/>
    </row>
    <row r="8366" spans="12:21" s="292" customFormat="1" x14ac:dyDescent="0.2">
      <c r="L8366" s="279"/>
      <c r="M8366" s="279"/>
      <c r="N8366" s="279"/>
      <c r="O8366" s="279"/>
      <c r="P8366" s="838"/>
      <c r="Q8366" s="838"/>
      <c r="R8366" s="838"/>
      <c r="S8366" s="838"/>
      <c r="U8366" s="371"/>
    </row>
    <row r="8367" spans="12:21" s="292" customFormat="1" x14ac:dyDescent="0.2">
      <c r="L8367" s="279"/>
      <c r="M8367" s="279"/>
      <c r="N8367" s="279"/>
      <c r="O8367" s="279"/>
      <c r="P8367" s="838"/>
      <c r="Q8367" s="838"/>
      <c r="R8367" s="838"/>
      <c r="S8367" s="838"/>
      <c r="U8367" s="371"/>
    </row>
    <row r="8368" spans="12:21" s="292" customFormat="1" x14ac:dyDescent="0.2">
      <c r="L8368" s="279"/>
      <c r="M8368" s="279"/>
      <c r="N8368" s="279"/>
      <c r="O8368" s="279"/>
      <c r="P8368" s="838"/>
      <c r="Q8368" s="838"/>
      <c r="R8368" s="838"/>
      <c r="S8368" s="838"/>
      <c r="U8368" s="371"/>
    </row>
    <row r="8369" spans="12:21" s="292" customFormat="1" x14ac:dyDescent="0.2">
      <c r="L8369" s="279"/>
      <c r="M8369" s="279"/>
      <c r="N8369" s="279"/>
      <c r="O8369" s="279"/>
      <c r="P8369" s="838"/>
      <c r="Q8369" s="838"/>
      <c r="R8369" s="838"/>
      <c r="S8369" s="838"/>
      <c r="U8369" s="371"/>
    </row>
    <row r="8370" spans="12:21" s="292" customFormat="1" x14ac:dyDescent="0.2">
      <c r="L8370" s="279"/>
      <c r="M8370" s="279"/>
      <c r="N8370" s="279"/>
      <c r="O8370" s="279"/>
      <c r="P8370" s="838"/>
      <c r="Q8370" s="838"/>
      <c r="R8370" s="838"/>
      <c r="S8370" s="838"/>
      <c r="U8370" s="371"/>
    </row>
    <row r="8371" spans="12:21" s="292" customFormat="1" x14ac:dyDescent="0.2">
      <c r="L8371" s="279"/>
      <c r="M8371" s="279"/>
      <c r="N8371" s="279"/>
      <c r="O8371" s="279"/>
      <c r="P8371" s="838"/>
      <c r="Q8371" s="838"/>
      <c r="R8371" s="838"/>
      <c r="S8371" s="838"/>
      <c r="U8371" s="371"/>
    </row>
    <row r="8372" spans="12:21" s="292" customFormat="1" x14ac:dyDescent="0.2">
      <c r="L8372" s="279"/>
      <c r="M8372" s="279"/>
      <c r="N8372" s="279"/>
      <c r="O8372" s="279"/>
      <c r="P8372" s="838"/>
      <c r="Q8372" s="838"/>
      <c r="R8372" s="838"/>
      <c r="S8372" s="838"/>
      <c r="U8372" s="371"/>
    </row>
    <row r="8373" spans="12:21" s="292" customFormat="1" x14ac:dyDescent="0.2">
      <c r="L8373" s="279"/>
      <c r="M8373" s="279"/>
      <c r="N8373" s="279"/>
      <c r="O8373" s="279"/>
      <c r="P8373" s="838"/>
      <c r="Q8373" s="838"/>
      <c r="R8373" s="838"/>
      <c r="S8373" s="838"/>
      <c r="U8373" s="371"/>
    </row>
    <row r="8374" spans="12:21" s="292" customFormat="1" x14ac:dyDescent="0.2">
      <c r="L8374" s="279"/>
      <c r="M8374" s="279"/>
      <c r="N8374" s="279"/>
      <c r="O8374" s="279"/>
      <c r="P8374" s="838"/>
      <c r="Q8374" s="838"/>
      <c r="R8374" s="838"/>
      <c r="S8374" s="838"/>
      <c r="U8374" s="371"/>
    </row>
    <row r="8375" spans="12:21" s="292" customFormat="1" x14ac:dyDescent="0.2">
      <c r="L8375" s="279"/>
      <c r="M8375" s="279"/>
      <c r="N8375" s="279"/>
      <c r="O8375" s="279"/>
      <c r="P8375" s="838"/>
      <c r="Q8375" s="838"/>
      <c r="R8375" s="838"/>
      <c r="S8375" s="838"/>
      <c r="U8375" s="371"/>
    </row>
    <row r="8376" spans="12:21" s="292" customFormat="1" x14ac:dyDescent="0.2">
      <c r="L8376" s="279"/>
      <c r="M8376" s="279"/>
      <c r="N8376" s="279"/>
      <c r="O8376" s="279"/>
      <c r="P8376" s="838"/>
      <c r="Q8376" s="838"/>
      <c r="R8376" s="838"/>
      <c r="S8376" s="838"/>
      <c r="U8376" s="371"/>
    </row>
    <row r="8377" spans="12:21" s="292" customFormat="1" x14ac:dyDescent="0.2">
      <c r="L8377" s="279"/>
      <c r="M8377" s="279"/>
      <c r="N8377" s="279"/>
      <c r="O8377" s="279"/>
      <c r="P8377" s="838"/>
      <c r="Q8377" s="838"/>
      <c r="R8377" s="838"/>
      <c r="S8377" s="838"/>
      <c r="U8377" s="371"/>
    </row>
    <row r="8378" spans="12:21" s="292" customFormat="1" x14ac:dyDescent="0.2">
      <c r="L8378" s="279"/>
      <c r="M8378" s="279"/>
      <c r="N8378" s="279"/>
      <c r="O8378" s="279"/>
      <c r="P8378" s="838"/>
      <c r="Q8378" s="838"/>
      <c r="R8378" s="838"/>
      <c r="S8378" s="838"/>
      <c r="U8378" s="371"/>
    </row>
    <row r="8379" spans="12:21" s="292" customFormat="1" x14ac:dyDescent="0.2">
      <c r="L8379" s="279"/>
      <c r="M8379" s="279"/>
      <c r="N8379" s="279"/>
      <c r="O8379" s="279"/>
      <c r="P8379" s="838"/>
      <c r="Q8379" s="838"/>
      <c r="R8379" s="838"/>
      <c r="S8379" s="838"/>
      <c r="U8379" s="371"/>
    </row>
    <row r="8380" spans="12:21" s="292" customFormat="1" x14ac:dyDescent="0.2">
      <c r="L8380" s="279"/>
      <c r="M8380" s="279"/>
      <c r="N8380" s="279"/>
      <c r="O8380" s="279"/>
      <c r="P8380" s="838"/>
      <c r="Q8380" s="838"/>
      <c r="R8380" s="838"/>
      <c r="S8380" s="838"/>
      <c r="U8380" s="371"/>
    </row>
    <row r="8381" spans="12:21" s="292" customFormat="1" x14ac:dyDescent="0.2">
      <c r="L8381" s="279"/>
      <c r="M8381" s="279"/>
      <c r="N8381" s="279"/>
      <c r="O8381" s="279"/>
      <c r="P8381" s="838"/>
      <c r="Q8381" s="838"/>
      <c r="R8381" s="838"/>
      <c r="S8381" s="838"/>
      <c r="U8381" s="371"/>
    </row>
    <row r="8382" spans="12:21" s="292" customFormat="1" x14ac:dyDescent="0.2">
      <c r="L8382" s="279"/>
      <c r="M8382" s="279"/>
      <c r="N8382" s="279"/>
      <c r="O8382" s="279"/>
      <c r="P8382" s="838"/>
      <c r="Q8382" s="838"/>
      <c r="R8382" s="838"/>
      <c r="S8382" s="838"/>
      <c r="U8382" s="371"/>
    </row>
    <row r="8383" spans="12:21" s="292" customFormat="1" x14ac:dyDescent="0.2">
      <c r="L8383" s="279"/>
      <c r="M8383" s="279"/>
      <c r="N8383" s="279"/>
      <c r="O8383" s="279"/>
      <c r="P8383" s="838"/>
      <c r="Q8383" s="838"/>
      <c r="R8383" s="838"/>
      <c r="S8383" s="838"/>
      <c r="U8383" s="371"/>
    </row>
    <row r="8384" spans="12:21" s="292" customFormat="1" x14ac:dyDescent="0.2">
      <c r="L8384" s="279"/>
      <c r="M8384" s="279"/>
      <c r="N8384" s="279"/>
      <c r="O8384" s="279"/>
      <c r="P8384" s="838"/>
      <c r="Q8384" s="838"/>
      <c r="R8384" s="838"/>
      <c r="S8384" s="838"/>
      <c r="U8384" s="371"/>
    </row>
    <row r="8385" spans="12:21" s="292" customFormat="1" x14ac:dyDescent="0.2">
      <c r="L8385" s="279"/>
      <c r="M8385" s="279"/>
      <c r="N8385" s="279"/>
      <c r="O8385" s="279"/>
      <c r="P8385" s="838"/>
      <c r="Q8385" s="838"/>
      <c r="R8385" s="838"/>
      <c r="S8385" s="838"/>
      <c r="U8385" s="371"/>
    </row>
    <row r="8386" spans="12:21" s="292" customFormat="1" x14ac:dyDescent="0.2">
      <c r="L8386" s="279"/>
      <c r="M8386" s="279"/>
      <c r="N8386" s="279"/>
      <c r="O8386" s="279"/>
      <c r="P8386" s="838"/>
      <c r="Q8386" s="838"/>
      <c r="R8386" s="838"/>
      <c r="S8386" s="838"/>
      <c r="U8386" s="371"/>
    </row>
    <row r="8387" spans="12:21" s="292" customFormat="1" x14ac:dyDescent="0.2">
      <c r="L8387" s="279"/>
      <c r="M8387" s="279"/>
      <c r="N8387" s="279"/>
      <c r="O8387" s="279"/>
      <c r="P8387" s="838"/>
      <c r="Q8387" s="838"/>
      <c r="R8387" s="838"/>
      <c r="S8387" s="838"/>
      <c r="U8387" s="371"/>
    </row>
    <row r="8388" spans="12:21" s="292" customFormat="1" x14ac:dyDescent="0.2">
      <c r="L8388" s="279"/>
      <c r="M8388" s="279"/>
      <c r="N8388" s="279"/>
      <c r="O8388" s="279"/>
      <c r="P8388" s="838"/>
      <c r="Q8388" s="838"/>
      <c r="R8388" s="838"/>
      <c r="S8388" s="838"/>
      <c r="U8388" s="371"/>
    </row>
    <row r="8389" spans="12:21" s="292" customFormat="1" x14ac:dyDescent="0.2">
      <c r="L8389" s="279"/>
      <c r="M8389" s="279"/>
      <c r="N8389" s="279"/>
      <c r="O8389" s="279"/>
      <c r="P8389" s="838"/>
      <c r="Q8389" s="838"/>
      <c r="R8389" s="838"/>
      <c r="S8389" s="838"/>
      <c r="U8389" s="371"/>
    </row>
    <row r="8390" spans="12:21" s="292" customFormat="1" x14ac:dyDescent="0.2">
      <c r="L8390" s="279"/>
      <c r="M8390" s="279"/>
      <c r="N8390" s="279"/>
      <c r="O8390" s="279"/>
      <c r="P8390" s="838"/>
      <c r="Q8390" s="838"/>
      <c r="R8390" s="838"/>
      <c r="S8390" s="838"/>
      <c r="U8390" s="371"/>
    </row>
    <row r="8391" spans="12:21" s="292" customFormat="1" x14ac:dyDescent="0.2">
      <c r="L8391" s="279"/>
      <c r="M8391" s="279"/>
      <c r="N8391" s="279"/>
      <c r="O8391" s="279"/>
      <c r="P8391" s="838"/>
      <c r="Q8391" s="838"/>
      <c r="R8391" s="838"/>
      <c r="S8391" s="838"/>
      <c r="U8391" s="371"/>
    </row>
    <row r="8392" spans="12:21" s="292" customFormat="1" x14ac:dyDescent="0.2">
      <c r="L8392" s="279"/>
      <c r="M8392" s="279"/>
      <c r="N8392" s="279"/>
      <c r="O8392" s="279"/>
      <c r="P8392" s="838"/>
      <c r="Q8392" s="838"/>
      <c r="R8392" s="838"/>
      <c r="S8392" s="838"/>
      <c r="U8392" s="371"/>
    </row>
    <row r="8393" spans="12:21" s="292" customFormat="1" x14ac:dyDescent="0.2">
      <c r="L8393" s="279"/>
      <c r="M8393" s="279"/>
      <c r="N8393" s="279"/>
      <c r="O8393" s="279"/>
      <c r="P8393" s="838"/>
      <c r="Q8393" s="838"/>
      <c r="R8393" s="838"/>
      <c r="S8393" s="838"/>
      <c r="U8393" s="371"/>
    </row>
    <row r="8394" spans="12:21" s="292" customFormat="1" x14ac:dyDescent="0.2">
      <c r="L8394" s="279"/>
      <c r="M8394" s="279"/>
      <c r="N8394" s="279"/>
      <c r="O8394" s="279"/>
      <c r="P8394" s="838"/>
      <c r="Q8394" s="838"/>
      <c r="R8394" s="838"/>
      <c r="S8394" s="838"/>
      <c r="U8394" s="371"/>
    </row>
    <row r="8395" spans="12:21" s="292" customFormat="1" x14ac:dyDescent="0.2">
      <c r="L8395" s="279"/>
      <c r="M8395" s="279"/>
      <c r="N8395" s="279"/>
      <c r="O8395" s="279"/>
      <c r="P8395" s="838"/>
      <c r="Q8395" s="838"/>
      <c r="R8395" s="838"/>
      <c r="S8395" s="838"/>
      <c r="U8395" s="371"/>
    </row>
    <row r="8396" spans="12:21" s="292" customFormat="1" x14ac:dyDescent="0.2">
      <c r="L8396" s="279"/>
      <c r="M8396" s="279"/>
      <c r="N8396" s="279"/>
      <c r="O8396" s="279"/>
      <c r="P8396" s="838"/>
      <c r="Q8396" s="838"/>
      <c r="R8396" s="838"/>
      <c r="S8396" s="838"/>
      <c r="U8396" s="371"/>
    </row>
    <row r="8397" spans="12:21" s="292" customFormat="1" x14ac:dyDescent="0.2">
      <c r="L8397" s="279"/>
      <c r="M8397" s="279"/>
      <c r="N8397" s="279"/>
      <c r="O8397" s="279"/>
      <c r="P8397" s="838"/>
      <c r="Q8397" s="838"/>
      <c r="R8397" s="838"/>
      <c r="S8397" s="838"/>
      <c r="U8397" s="371"/>
    </row>
    <row r="8398" spans="12:21" s="292" customFormat="1" x14ac:dyDescent="0.2">
      <c r="L8398" s="279"/>
      <c r="M8398" s="279"/>
      <c r="N8398" s="279"/>
      <c r="O8398" s="279"/>
      <c r="P8398" s="838"/>
      <c r="Q8398" s="838"/>
      <c r="R8398" s="838"/>
      <c r="S8398" s="838"/>
      <c r="U8398" s="371"/>
    </row>
    <row r="8399" spans="12:21" s="292" customFormat="1" x14ac:dyDescent="0.2">
      <c r="L8399" s="279"/>
      <c r="M8399" s="279"/>
      <c r="N8399" s="279"/>
      <c r="O8399" s="279"/>
      <c r="P8399" s="838"/>
      <c r="Q8399" s="838"/>
      <c r="R8399" s="838"/>
      <c r="S8399" s="838"/>
      <c r="U8399" s="371"/>
    </row>
    <row r="8400" spans="12:21" s="292" customFormat="1" x14ac:dyDescent="0.2">
      <c r="L8400" s="279"/>
      <c r="M8400" s="279"/>
      <c r="N8400" s="279"/>
      <c r="O8400" s="279"/>
      <c r="P8400" s="838"/>
      <c r="Q8400" s="838"/>
      <c r="R8400" s="838"/>
      <c r="S8400" s="838"/>
      <c r="U8400" s="371"/>
    </row>
    <row r="8401" spans="12:21" s="292" customFormat="1" x14ac:dyDescent="0.2">
      <c r="L8401" s="279"/>
      <c r="M8401" s="279"/>
      <c r="N8401" s="279"/>
      <c r="O8401" s="279"/>
      <c r="P8401" s="838"/>
      <c r="Q8401" s="838"/>
      <c r="R8401" s="838"/>
      <c r="S8401" s="838"/>
      <c r="U8401" s="371"/>
    </row>
    <row r="8402" spans="12:21" s="292" customFormat="1" x14ac:dyDescent="0.2">
      <c r="L8402" s="279"/>
      <c r="M8402" s="279"/>
      <c r="N8402" s="279"/>
      <c r="O8402" s="279"/>
      <c r="P8402" s="838"/>
      <c r="Q8402" s="838"/>
      <c r="R8402" s="838"/>
      <c r="S8402" s="838"/>
      <c r="U8402" s="371"/>
    </row>
    <row r="8403" spans="12:21" s="292" customFormat="1" x14ac:dyDescent="0.2">
      <c r="L8403" s="279"/>
      <c r="M8403" s="279"/>
      <c r="N8403" s="279"/>
      <c r="O8403" s="279"/>
      <c r="P8403" s="838"/>
      <c r="Q8403" s="838"/>
      <c r="R8403" s="838"/>
      <c r="S8403" s="838"/>
      <c r="U8403" s="371"/>
    </row>
    <row r="8404" spans="12:21" s="292" customFormat="1" x14ac:dyDescent="0.2">
      <c r="L8404" s="279"/>
      <c r="M8404" s="279"/>
      <c r="N8404" s="279"/>
      <c r="O8404" s="279"/>
      <c r="P8404" s="838"/>
      <c r="Q8404" s="838"/>
      <c r="R8404" s="838"/>
      <c r="S8404" s="838"/>
      <c r="U8404" s="371"/>
    </row>
    <row r="8405" spans="12:21" s="292" customFormat="1" x14ac:dyDescent="0.2">
      <c r="L8405" s="279"/>
      <c r="M8405" s="279"/>
      <c r="N8405" s="279"/>
      <c r="O8405" s="279"/>
      <c r="P8405" s="838"/>
      <c r="Q8405" s="838"/>
      <c r="R8405" s="838"/>
      <c r="S8405" s="838"/>
      <c r="U8405" s="371"/>
    </row>
    <row r="8406" spans="12:21" s="292" customFormat="1" x14ac:dyDescent="0.2">
      <c r="L8406" s="279"/>
      <c r="M8406" s="279"/>
      <c r="N8406" s="279"/>
      <c r="O8406" s="279"/>
      <c r="P8406" s="838"/>
      <c r="Q8406" s="838"/>
      <c r="R8406" s="838"/>
      <c r="S8406" s="838"/>
      <c r="U8406" s="371"/>
    </row>
    <row r="8407" spans="12:21" s="292" customFormat="1" x14ac:dyDescent="0.2">
      <c r="L8407" s="279"/>
      <c r="M8407" s="279"/>
      <c r="N8407" s="279"/>
      <c r="O8407" s="279"/>
      <c r="P8407" s="838"/>
      <c r="Q8407" s="838"/>
      <c r="R8407" s="838"/>
      <c r="S8407" s="838"/>
      <c r="U8407" s="371"/>
    </row>
    <row r="8408" spans="12:21" s="292" customFormat="1" x14ac:dyDescent="0.2">
      <c r="L8408" s="279"/>
      <c r="M8408" s="279"/>
      <c r="N8408" s="279"/>
      <c r="O8408" s="279"/>
      <c r="P8408" s="838"/>
      <c r="Q8408" s="838"/>
      <c r="R8408" s="838"/>
      <c r="S8408" s="838"/>
      <c r="U8408" s="371"/>
    </row>
    <row r="8409" spans="12:21" s="292" customFormat="1" x14ac:dyDescent="0.2">
      <c r="L8409" s="279"/>
      <c r="M8409" s="279"/>
      <c r="N8409" s="279"/>
      <c r="O8409" s="279"/>
      <c r="P8409" s="838"/>
      <c r="Q8409" s="838"/>
      <c r="R8409" s="838"/>
      <c r="S8409" s="838"/>
      <c r="U8409" s="371"/>
    </row>
    <row r="8410" spans="12:21" s="292" customFormat="1" x14ac:dyDescent="0.2">
      <c r="L8410" s="279"/>
      <c r="M8410" s="279"/>
      <c r="N8410" s="279"/>
      <c r="O8410" s="279"/>
      <c r="P8410" s="838"/>
      <c r="Q8410" s="838"/>
      <c r="R8410" s="838"/>
      <c r="S8410" s="838"/>
      <c r="U8410" s="371"/>
    </row>
    <row r="8411" spans="12:21" s="292" customFormat="1" x14ac:dyDescent="0.2">
      <c r="L8411" s="279"/>
      <c r="M8411" s="279"/>
      <c r="N8411" s="279"/>
      <c r="O8411" s="279"/>
      <c r="P8411" s="838"/>
      <c r="Q8411" s="838"/>
      <c r="R8411" s="838"/>
      <c r="S8411" s="838"/>
      <c r="U8411" s="371"/>
    </row>
    <row r="8412" spans="12:21" s="292" customFormat="1" x14ac:dyDescent="0.2">
      <c r="L8412" s="279"/>
      <c r="M8412" s="279"/>
      <c r="N8412" s="279"/>
      <c r="O8412" s="279"/>
      <c r="P8412" s="838"/>
      <c r="Q8412" s="838"/>
      <c r="R8412" s="838"/>
      <c r="S8412" s="838"/>
      <c r="U8412" s="371"/>
    </row>
    <row r="8413" spans="12:21" s="292" customFormat="1" x14ac:dyDescent="0.2">
      <c r="L8413" s="279"/>
      <c r="M8413" s="279"/>
      <c r="N8413" s="279"/>
      <c r="O8413" s="279"/>
      <c r="P8413" s="838"/>
      <c r="Q8413" s="838"/>
      <c r="R8413" s="838"/>
      <c r="S8413" s="838"/>
      <c r="U8413" s="371"/>
    </row>
    <row r="8414" spans="12:21" s="292" customFormat="1" x14ac:dyDescent="0.2">
      <c r="L8414" s="279"/>
      <c r="M8414" s="279"/>
      <c r="N8414" s="279"/>
      <c r="O8414" s="279"/>
      <c r="P8414" s="838"/>
      <c r="Q8414" s="838"/>
      <c r="R8414" s="838"/>
      <c r="S8414" s="838"/>
      <c r="U8414" s="371"/>
    </row>
    <row r="8415" spans="12:21" s="292" customFormat="1" x14ac:dyDescent="0.2">
      <c r="L8415" s="279"/>
      <c r="M8415" s="279"/>
      <c r="N8415" s="279"/>
      <c r="O8415" s="279"/>
      <c r="P8415" s="838"/>
      <c r="Q8415" s="838"/>
      <c r="R8415" s="838"/>
      <c r="S8415" s="838"/>
      <c r="U8415" s="371"/>
    </row>
    <row r="8416" spans="12:21" s="292" customFormat="1" x14ac:dyDescent="0.2">
      <c r="L8416" s="279"/>
      <c r="M8416" s="279"/>
      <c r="N8416" s="279"/>
      <c r="O8416" s="279"/>
      <c r="P8416" s="838"/>
      <c r="Q8416" s="838"/>
      <c r="R8416" s="838"/>
      <c r="S8416" s="838"/>
      <c r="U8416" s="371"/>
    </row>
    <row r="8417" spans="12:21" s="292" customFormat="1" x14ac:dyDescent="0.2">
      <c r="L8417" s="279"/>
      <c r="M8417" s="279"/>
      <c r="N8417" s="279"/>
      <c r="O8417" s="279"/>
      <c r="P8417" s="838"/>
      <c r="Q8417" s="838"/>
      <c r="R8417" s="838"/>
      <c r="S8417" s="838"/>
      <c r="U8417" s="371"/>
    </row>
    <row r="8418" spans="12:21" s="292" customFormat="1" x14ac:dyDescent="0.2">
      <c r="L8418" s="279"/>
      <c r="M8418" s="279"/>
      <c r="N8418" s="279"/>
      <c r="O8418" s="279"/>
      <c r="P8418" s="838"/>
      <c r="Q8418" s="838"/>
      <c r="R8418" s="838"/>
      <c r="S8418" s="838"/>
      <c r="U8418" s="371"/>
    </row>
    <row r="8419" spans="12:21" s="292" customFormat="1" x14ac:dyDescent="0.2">
      <c r="L8419" s="279"/>
      <c r="M8419" s="279"/>
      <c r="N8419" s="279"/>
      <c r="O8419" s="279"/>
      <c r="P8419" s="838"/>
      <c r="Q8419" s="838"/>
      <c r="R8419" s="838"/>
      <c r="S8419" s="838"/>
      <c r="U8419" s="371"/>
    </row>
    <row r="8420" spans="12:21" s="292" customFormat="1" x14ac:dyDescent="0.2">
      <c r="L8420" s="279"/>
      <c r="M8420" s="279"/>
      <c r="N8420" s="279"/>
      <c r="O8420" s="279"/>
      <c r="P8420" s="838"/>
      <c r="Q8420" s="838"/>
      <c r="R8420" s="838"/>
      <c r="S8420" s="838"/>
      <c r="U8420" s="371"/>
    </row>
    <row r="8421" spans="12:21" s="292" customFormat="1" x14ac:dyDescent="0.2">
      <c r="L8421" s="279"/>
      <c r="M8421" s="279"/>
      <c r="N8421" s="279"/>
      <c r="O8421" s="279"/>
      <c r="P8421" s="838"/>
      <c r="Q8421" s="838"/>
      <c r="R8421" s="838"/>
      <c r="S8421" s="838"/>
      <c r="U8421" s="371"/>
    </row>
    <row r="8422" spans="12:21" s="292" customFormat="1" x14ac:dyDescent="0.2">
      <c r="L8422" s="279"/>
      <c r="M8422" s="279"/>
      <c r="N8422" s="279"/>
      <c r="O8422" s="279"/>
      <c r="P8422" s="838"/>
      <c r="Q8422" s="838"/>
      <c r="R8422" s="838"/>
      <c r="S8422" s="838"/>
      <c r="U8422" s="371"/>
    </row>
    <row r="8423" spans="12:21" s="292" customFormat="1" x14ac:dyDescent="0.2">
      <c r="L8423" s="279"/>
      <c r="M8423" s="279"/>
      <c r="N8423" s="279"/>
      <c r="O8423" s="279"/>
      <c r="P8423" s="838"/>
      <c r="Q8423" s="838"/>
      <c r="R8423" s="838"/>
      <c r="S8423" s="838"/>
      <c r="U8423" s="371"/>
    </row>
    <row r="8424" spans="12:21" s="292" customFormat="1" x14ac:dyDescent="0.2">
      <c r="L8424" s="279"/>
      <c r="M8424" s="279"/>
      <c r="N8424" s="279"/>
      <c r="O8424" s="279"/>
      <c r="P8424" s="838"/>
      <c r="Q8424" s="838"/>
      <c r="R8424" s="838"/>
      <c r="S8424" s="838"/>
      <c r="U8424" s="371"/>
    </row>
    <row r="8425" spans="12:21" s="292" customFormat="1" x14ac:dyDescent="0.2">
      <c r="L8425" s="279"/>
      <c r="M8425" s="279"/>
      <c r="N8425" s="279"/>
      <c r="O8425" s="279"/>
      <c r="P8425" s="838"/>
      <c r="Q8425" s="838"/>
      <c r="R8425" s="838"/>
      <c r="S8425" s="838"/>
      <c r="U8425" s="371"/>
    </row>
    <row r="8426" spans="12:21" s="292" customFormat="1" x14ac:dyDescent="0.2">
      <c r="L8426" s="279"/>
      <c r="M8426" s="279"/>
      <c r="N8426" s="279"/>
      <c r="O8426" s="279"/>
      <c r="P8426" s="838"/>
      <c r="Q8426" s="838"/>
      <c r="R8426" s="838"/>
      <c r="S8426" s="838"/>
      <c r="U8426" s="371"/>
    </row>
    <row r="8427" spans="12:21" s="292" customFormat="1" x14ac:dyDescent="0.2">
      <c r="L8427" s="279"/>
      <c r="M8427" s="279"/>
      <c r="N8427" s="279"/>
      <c r="O8427" s="279"/>
      <c r="P8427" s="838"/>
      <c r="Q8427" s="838"/>
      <c r="R8427" s="838"/>
      <c r="S8427" s="838"/>
      <c r="U8427" s="371"/>
    </row>
    <row r="8428" spans="12:21" s="292" customFormat="1" x14ac:dyDescent="0.2">
      <c r="L8428" s="279"/>
      <c r="M8428" s="279"/>
      <c r="N8428" s="279"/>
      <c r="O8428" s="279"/>
      <c r="P8428" s="838"/>
      <c r="Q8428" s="838"/>
      <c r="R8428" s="838"/>
      <c r="S8428" s="838"/>
      <c r="U8428" s="371"/>
    </row>
    <row r="8429" spans="12:21" s="292" customFormat="1" x14ac:dyDescent="0.2">
      <c r="L8429" s="279"/>
      <c r="M8429" s="279"/>
      <c r="N8429" s="279"/>
      <c r="O8429" s="279"/>
      <c r="P8429" s="838"/>
      <c r="Q8429" s="838"/>
      <c r="R8429" s="838"/>
      <c r="S8429" s="838"/>
      <c r="U8429" s="371"/>
    </row>
    <row r="8430" spans="12:21" s="292" customFormat="1" x14ac:dyDescent="0.2">
      <c r="L8430" s="279"/>
      <c r="M8430" s="279"/>
      <c r="N8430" s="279"/>
      <c r="O8430" s="279"/>
      <c r="P8430" s="838"/>
      <c r="Q8430" s="838"/>
      <c r="R8430" s="838"/>
      <c r="S8430" s="838"/>
      <c r="U8430" s="371"/>
    </row>
    <row r="8431" spans="12:21" s="292" customFormat="1" x14ac:dyDescent="0.2">
      <c r="L8431" s="279"/>
      <c r="M8431" s="279"/>
      <c r="N8431" s="279"/>
      <c r="O8431" s="279"/>
      <c r="P8431" s="838"/>
      <c r="Q8431" s="838"/>
      <c r="R8431" s="838"/>
      <c r="S8431" s="838"/>
      <c r="U8431" s="371"/>
    </row>
    <row r="8432" spans="12:21" s="292" customFormat="1" x14ac:dyDescent="0.2">
      <c r="L8432" s="279"/>
      <c r="M8432" s="279"/>
      <c r="N8432" s="279"/>
      <c r="O8432" s="279"/>
      <c r="P8432" s="838"/>
      <c r="Q8432" s="838"/>
      <c r="R8432" s="838"/>
      <c r="S8432" s="838"/>
      <c r="U8432" s="371"/>
    </row>
    <row r="8433" spans="12:21" s="292" customFormat="1" x14ac:dyDescent="0.2">
      <c r="L8433" s="279"/>
      <c r="M8433" s="279"/>
      <c r="N8433" s="279"/>
      <c r="O8433" s="279"/>
      <c r="P8433" s="838"/>
      <c r="Q8433" s="838"/>
      <c r="R8433" s="838"/>
      <c r="S8433" s="838"/>
      <c r="U8433" s="371"/>
    </row>
    <row r="8434" spans="12:21" s="292" customFormat="1" x14ac:dyDescent="0.2">
      <c r="L8434" s="279"/>
      <c r="M8434" s="279"/>
      <c r="N8434" s="279"/>
      <c r="O8434" s="279"/>
      <c r="P8434" s="838"/>
      <c r="Q8434" s="838"/>
      <c r="R8434" s="838"/>
      <c r="S8434" s="838"/>
      <c r="U8434" s="371"/>
    </row>
    <row r="8435" spans="12:21" s="292" customFormat="1" x14ac:dyDescent="0.2">
      <c r="L8435" s="279"/>
      <c r="M8435" s="279"/>
      <c r="N8435" s="279"/>
      <c r="O8435" s="279"/>
      <c r="P8435" s="838"/>
      <c r="Q8435" s="838"/>
      <c r="R8435" s="838"/>
      <c r="S8435" s="838"/>
      <c r="U8435" s="371"/>
    </row>
    <row r="8436" spans="12:21" s="292" customFormat="1" x14ac:dyDescent="0.2">
      <c r="L8436" s="279"/>
      <c r="M8436" s="279"/>
      <c r="N8436" s="279"/>
      <c r="O8436" s="279"/>
      <c r="P8436" s="838"/>
      <c r="Q8436" s="838"/>
      <c r="R8436" s="838"/>
      <c r="S8436" s="838"/>
      <c r="U8436" s="371"/>
    </row>
    <row r="8437" spans="12:21" s="292" customFormat="1" x14ac:dyDescent="0.2">
      <c r="L8437" s="279"/>
      <c r="M8437" s="279"/>
      <c r="N8437" s="279"/>
      <c r="O8437" s="279"/>
      <c r="P8437" s="838"/>
      <c r="Q8437" s="838"/>
      <c r="R8437" s="838"/>
      <c r="S8437" s="838"/>
      <c r="U8437" s="371"/>
    </row>
    <row r="8438" spans="12:21" s="292" customFormat="1" x14ac:dyDescent="0.2">
      <c r="L8438" s="279"/>
      <c r="M8438" s="279"/>
      <c r="N8438" s="279"/>
      <c r="O8438" s="279"/>
      <c r="P8438" s="838"/>
      <c r="Q8438" s="838"/>
      <c r="R8438" s="838"/>
      <c r="S8438" s="838"/>
      <c r="U8438" s="371"/>
    </row>
    <row r="8439" spans="12:21" s="292" customFormat="1" x14ac:dyDescent="0.2">
      <c r="L8439" s="279"/>
      <c r="M8439" s="279"/>
      <c r="N8439" s="279"/>
      <c r="O8439" s="279"/>
      <c r="P8439" s="838"/>
      <c r="Q8439" s="838"/>
      <c r="R8439" s="838"/>
      <c r="S8439" s="838"/>
      <c r="U8439" s="371"/>
    </row>
    <row r="8440" spans="12:21" s="292" customFormat="1" x14ac:dyDescent="0.2">
      <c r="L8440" s="279"/>
      <c r="M8440" s="279"/>
      <c r="N8440" s="279"/>
      <c r="O8440" s="279"/>
      <c r="P8440" s="838"/>
      <c r="Q8440" s="838"/>
      <c r="R8440" s="838"/>
      <c r="S8440" s="838"/>
      <c r="U8440" s="371"/>
    </row>
    <row r="8441" spans="12:21" s="292" customFormat="1" x14ac:dyDescent="0.2">
      <c r="L8441" s="279"/>
      <c r="M8441" s="279"/>
      <c r="N8441" s="279"/>
      <c r="O8441" s="279"/>
      <c r="P8441" s="838"/>
      <c r="Q8441" s="838"/>
      <c r="R8441" s="838"/>
      <c r="S8441" s="838"/>
      <c r="U8441" s="371"/>
    </row>
    <row r="8442" spans="12:21" s="292" customFormat="1" x14ac:dyDescent="0.2">
      <c r="L8442" s="279"/>
      <c r="M8442" s="279"/>
      <c r="N8442" s="279"/>
      <c r="O8442" s="279"/>
      <c r="P8442" s="838"/>
      <c r="Q8442" s="838"/>
      <c r="R8442" s="838"/>
      <c r="S8442" s="838"/>
      <c r="U8442" s="371"/>
    </row>
    <row r="8443" spans="12:21" s="292" customFormat="1" x14ac:dyDescent="0.2">
      <c r="L8443" s="279"/>
      <c r="M8443" s="279"/>
      <c r="N8443" s="279"/>
      <c r="O8443" s="279"/>
      <c r="P8443" s="838"/>
      <c r="Q8443" s="838"/>
      <c r="R8443" s="838"/>
      <c r="S8443" s="838"/>
      <c r="U8443" s="371"/>
    </row>
    <row r="8444" spans="12:21" s="292" customFormat="1" x14ac:dyDescent="0.2">
      <c r="L8444" s="279"/>
      <c r="M8444" s="279"/>
      <c r="N8444" s="279"/>
      <c r="O8444" s="279"/>
      <c r="P8444" s="838"/>
      <c r="Q8444" s="838"/>
      <c r="R8444" s="838"/>
      <c r="S8444" s="838"/>
      <c r="U8444" s="371"/>
    </row>
    <row r="8445" spans="12:21" s="292" customFormat="1" x14ac:dyDescent="0.2">
      <c r="L8445" s="279"/>
      <c r="M8445" s="279"/>
      <c r="N8445" s="279"/>
      <c r="O8445" s="279"/>
      <c r="P8445" s="838"/>
      <c r="Q8445" s="838"/>
      <c r="R8445" s="838"/>
      <c r="S8445" s="838"/>
      <c r="U8445" s="371"/>
    </row>
    <row r="8446" spans="12:21" s="292" customFormat="1" x14ac:dyDescent="0.2">
      <c r="L8446" s="279"/>
      <c r="M8446" s="279"/>
      <c r="N8446" s="279"/>
      <c r="O8446" s="279"/>
      <c r="P8446" s="838"/>
      <c r="Q8446" s="838"/>
      <c r="R8446" s="838"/>
      <c r="S8446" s="838"/>
      <c r="U8446" s="371"/>
    </row>
    <row r="8447" spans="12:21" s="292" customFormat="1" x14ac:dyDescent="0.2">
      <c r="L8447" s="279"/>
      <c r="M8447" s="279"/>
      <c r="N8447" s="279"/>
      <c r="O8447" s="279"/>
      <c r="P8447" s="838"/>
      <c r="Q8447" s="838"/>
      <c r="R8447" s="838"/>
      <c r="S8447" s="838"/>
      <c r="U8447" s="371"/>
    </row>
    <row r="8448" spans="12:21" s="292" customFormat="1" x14ac:dyDescent="0.2">
      <c r="L8448" s="279"/>
      <c r="M8448" s="279"/>
      <c r="N8448" s="279"/>
      <c r="O8448" s="279"/>
      <c r="P8448" s="838"/>
      <c r="Q8448" s="838"/>
      <c r="R8448" s="838"/>
      <c r="S8448" s="838"/>
      <c r="U8448" s="371"/>
    </row>
    <row r="8449" spans="12:21" s="292" customFormat="1" x14ac:dyDescent="0.2">
      <c r="L8449" s="279"/>
      <c r="M8449" s="279"/>
      <c r="N8449" s="279"/>
      <c r="O8449" s="279"/>
      <c r="P8449" s="838"/>
      <c r="Q8449" s="838"/>
      <c r="R8449" s="838"/>
      <c r="S8449" s="838"/>
      <c r="U8449" s="371"/>
    </row>
    <row r="8450" spans="12:21" s="292" customFormat="1" x14ac:dyDescent="0.2">
      <c r="L8450" s="279"/>
      <c r="M8450" s="279"/>
      <c r="N8450" s="279"/>
      <c r="O8450" s="279"/>
      <c r="P8450" s="838"/>
      <c r="Q8450" s="838"/>
      <c r="R8450" s="838"/>
      <c r="S8450" s="838"/>
      <c r="U8450" s="371"/>
    </row>
    <row r="8451" spans="12:21" s="292" customFormat="1" x14ac:dyDescent="0.2">
      <c r="L8451" s="279"/>
      <c r="M8451" s="279"/>
      <c r="N8451" s="279"/>
      <c r="O8451" s="279"/>
      <c r="P8451" s="838"/>
      <c r="Q8451" s="838"/>
      <c r="R8451" s="838"/>
      <c r="S8451" s="838"/>
      <c r="U8451" s="371"/>
    </row>
    <row r="8452" spans="12:21" s="292" customFormat="1" x14ac:dyDescent="0.2">
      <c r="L8452" s="279"/>
      <c r="M8452" s="279"/>
      <c r="N8452" s="279"/>
      <c r="O8452" s="279"/>
      <c r="P8452" s="838"/>
      <c r="Q8452" s="838"/>
      <c r="R8452" s="838"/>
      <c r="S8452" s="838"/>
      <c r="U8452" s="371"/>
    </row>
    <row r="8453" spans="12:21" s="292" customFormat="1" x14ac:dyDescent="0.2">
      <c r="L8453" s="279"/>
      <c r="M8453" s="279"/>
      <c r="N8453" s="279"/>
      <c r="O8453" s="279"/>
      <c r="P8453" s="838"/>
      <c r="Q8453" s="838"/>
      <c r="R8453" s="838"/>
      <c r="S8453" s="838"/>
      <c r="U8453" s="371"/>
    </row>
    <row r="8454" spans="12:21" s="292" customFormat="1" x14ac:dyDescent="0.2">
      <c r="L8454" s="279"/>
      <c r="M8454" s="279"/>
      <c r="N8454" s="279"/>
      <c r="O8454" s="279"/>
      <c r="P8454" s="838"/>
      <c r="Q8454" s="838"/>
      <c r="R8454" s="838"/>
      <c r="S8454" s="838"/>
      <c r="U8454" s="371"/>
    </row>
    <row r="8455" spans="12:21" s="292" customFormat="1" x14ac:dyDescent="0.2">
      <c r="L8455" s="279"/>
      <c r="M8455" s="279"/>
      <c r="N8455" s="279"/>
      <c r="O8455" s="279"/>
      <c r="P8455" s="838"/>
      <c r="Q8455" s="838"/>
      <c r="R8455" s="838"/>
      <c r="S8455" s="838"/>
      <c r="U8455" s="371"/>
    </row>
    <row r="8456" spans="12:21" s="292" customFormat="1" x14ac:dyDescent="0.2">
      <c r="L8456" s="279"/>
      <c r="M8456" s="279"/>
      <c r="N8456" s="279"/>
      <c r="O8456" s="279"/>
      <c r="P8456" s="838"/>
      <c r="Q8456" s="838"/>
      <c r="R8456" s="838"/>
      <c r="S8456" s="838"/>
      <c r="U8456" s="371"/>
    </row>
    <row r="8457" spans="12:21" s="292" customFormat="1" x14ac:dyDescent="0.2">
      <c r="L8457" s="279"/>
      <c r="M8457" s="279"/>
      <c r="N8457" s="279"/>
      <c r="O8457" s="279"/>
      <c r="P8457" s="838"/>
      <c r="Q8457" s="838"/>
      <c r="R8457" s="838"/>
      <c r="S8457" s="838"/>
      <c r="U8457" s="371"/>
    </row>
    <row r="8458" spans="12:21" s="292" customFormat="1" x14ac:dyDescent="0.2">
      <c r="L8458" s="279"/>
      <c r="M8458" s="279"/>
      <c r="N8458" s="279"/>
      <c r="O8458" s="279"/>
      <c r="P8458" s="838"/>
      <c r="Q8458" s="838"/>
      <c r="R8458" s="838"/>
      <c r="S8458" s="838"/>
      <c r="U8458" s="371"/>
    </row>
    <row r="8459" spans="12:21" s="292" customFormat="1" x14ac:dyDescent="0.2">
      <c r="L8459" s="279"/>
      <c r="M8459" s="279"/>
      <c r="N8459" s="279"/>
      <c r="O8459" s="279"/>
      <c r="P8459" s="838"/>
      <c r="Q8459" s="838"/>
      <c r="R8459" s="838"/>
      <c r="S8459" s="838"/>
      <c r="U8459" s="371"/>
    </row>
    <row r="8460" spans="12:21" s="292" customFormat="1" x14ac:dyDescent="0.2">
      <c r="L8460" s="279"/>
      <c r="M8460" s="279"/>
      <c r="N8460" s="279"/>
      <c r="O8460" s="279"/>
      <c r="P8460" s="838"/>
      <c r="Q8460" s="838"/>
      <c r="R8460" s="838"/>
      <c r="S8460" s="838"/>
      <c r="U8460" s="371"/>
    </row>
    <row r="8461" spans="12:21" s="292" customFormat="1" x14ac:dyDescent="0.2">
      <c r="L8461" s="279"/>
      <c r="M8461" s="279"/>
      <c r="N8461" s="279"/>
      <c r="O8461" s="279"/>
      <c r="P8461" s="838"/>
      <c r="Q8461" s="838"/>
      <c r="R8461" s="838"/>
      <c r="S8461" s="838"/>
      <c r="U8461" s="371"/>
    </row>
    <row r="8462" spans="12:21" s="292" customFormat="1" x14ac:dyDescent="0.2">
      <c r="L8462" s="279"/>
      <c r="M8462" s="279"/>
      <c r="N8462" s="279"/>
      <c r="O8462" s="279"/>
      <c r="P8462" s="838"/>
      <c r="Q8462" s="838"/>
      <c r="R8462" s="838"/>
      <c r="S8462" s="838"/>
      <c r="U8462" s="371"/>
    </row>
    <row r="8463" spans="12:21" s="292" customFormat="1" x14ac:dyDescent="0.2">
      <c r="L8463" s="279"/>
      <c r="M8463" s="279"/>
      <c r="N8463" s="279"/>
      <c r="O8463" s="279"/>
      <c r="P8463" s="838"/>
      <c r="Q8463" s="838"/>
      <c r="R8463" s="838"/>
      <c r="S8463" s="838"/>
      <c r="U8463" s="371"/>
    </row>
    <row r="8464" spans="12:21" s="292" customFormat="1" x14ac:dyDescent="0.2">
      <c r="L8464" s="279"/>
      <c r="M8464" s="279"/>
      <c r="N8464" s="279"/>
      <c r="O8464" s="279"/>
      <c r="P8464" s="838"/>
      <c r="Q8464" s="838"/>
      <c r="R8464" s="838"/>
      <c r="S8464" s="838"/>
      <c r="U8464" s="371"/>
    </row>
    <row r="8465" spans="12:21" s="292" customFormat="1" x14ac:dyDescent="0.2">
      <c r="L8465" s="279"/>
      <c r="M8465" s="279"/>
      <c r="N8465" s="279"/>
      <c r="O8465" s="279"/>
      <c r="P8465" s="838"/>
      <c r="Q8465" s="838"/>
      <c r="R8465" s="838"/>
      <c r="S8465" s="838"/>
      <c r="U8465" s="371"/>
    </row>
    <row r="8466" spans="12:21" s="292" customFormat="1" x14ac:dyDescent="0.2">
      <c r="L8466" s="279"/>
      <c r="M8466" s="279"/>
      <c r="N8466" s="279"/>
      <c r="O8466" s="279"/>
      <c r="P8466" s="838"/>
      <c r="Q8466" s="838"/>
      <c r="R8466" s="838"/>
      <c r="S8466" s="838"/>
      <c r="U8466" s="371"/>
    </row>
    <row r="8467" spans="12:21" s="292" customFormat="1" x14ac:dyDescent="0.2">
      <c r="L8467" s="279"/>
      <c r="M8467" s="279"/>
      <c r="N8467" s="279"/>
      <c r="O8467" s="279"/>
      <c r="P8467" s="838"/>
      <c r="Q8467" s="838"/>
      <c r="R8467" s="838"/>
      <c r="S8467" s="838"/>
      <c r="U8467" s="371"/>
    </row>
    <row r="8468" spans="12:21" s="292" customFormat="1" x14ac:dyDescent="0.2">
      <c r="L8468" s="279"/>
      <c r="M8468" s="279"/>
      <c r="N8468" s="279"/>
      <c r="O8468" s="279"/>
      <c r="P8468" s="838"/>
      <c r="Q8468" s="838"/>
      <c r="R8468" s="838"/>
      <c r="S8468" s="838"/>
      <c r="U8468" s="371"/>
    </row>
    <row r="8469" spans="12:21" s="292" customFormat="1" x14ac:dyDescent="0.2">
      <c r="L8469" s="279"/>
      <c r="M8469" s="279"/>
      <c r="N8469" s="279"/>
      <c r="O8469" s="279"/>
      <c r="P8469" s="838"/>
      <c r="Q8469" s="838"/>
      <c r="R8469" s="838"/>
      <c r="S8469" s="838"/>
      <c r="U8469" s="371"/>
    </row>
    <row r="8470" spans="12:21" s="292" customFormat="1" x14ac:dyDescent="0.2">
      <c r="L8470" s="279"/>
      <c r="M8470" s="279"/>
      <c r="N8470" s="279"/>
      <c r="O8470" s="279"/>
      <c r="P8470" s="838"/>
      <c r="Q8470" s="838"/>
      <c r="R8470" s="838"/>
      <c r="S8470" s="838"/>
      <c r="U8470" s="371"/>
    </row>
    <row r="8471" spans="12:21" s="292" customFormat="1" x14ac:dyDescent="0.2">
      <c r="L8471" s="279"/>
      <c r="M8471" s="279"/>
      <c r="N8471" s="279"/>
      <c r="O8471" s="279"/>
      <c r="P8471" s="838"/>
      <c r="Q8471" s="838"/>
      <c r="R8471" s="838"/>
      <c r="S8471" s="838"/>
      <c r="U8471" s="371"/>
    </row>
    <row r="8472" spans="12:21" s="292" customFormat="1" x14ac:dyDescent="0.2">
      <c r="L8472" s="279"/>
      <c r="M8472" s="279"/>
      <c r="N8472" s="279"/>
      <c r="O8472" s="279"/>
      <c r="P8472" s="838"/>
      <c r="Q8472" s="838"/>
      <c r="R8472" s="838"/>
      <c r="S8472" s="838"/>
      <c r="U8472" s="371"/>
    </row>
    <row r="8473" spans="12:21" s="292" customFormat="1" x14ac:dyDescent="0.2">
      <c r="L8473" s="279"/>
      <c r="M8473" s="279"/>
      <c r="N8473" s="279"/>
      <c r="O8473" s="279"/>
      <c r="P8473" s="838"/>
      <c r="Q8473" s="838"/>
      <c r="R8473" s="838"/>
      <c r="S8473" s="838"/>
      <c r="U8473" s="371"/>
    </row>
    <row r="8474" spans="12:21" s="292" customFormat="1" x14ac:dyDescent="0.2">
      <c r="L8474" s="279"/>
      <c r="M8474" s="279"/>
      <c r="N8474" s="279"/>
      <c r="O8474" s="279"/>
      <c r="P8474" s="838"/>
      <c r="Q8474" s="838"/>
      <c r="R8474" s="838"/>
      <c r="S8474" s="838"/>
      <c r="U8474" s="371"/>
    </row>
    <row r="8475" spans="12:21" s="292" customFormat="1" x14ac:dyDescent="0.2">
      <c r="L8475" s="279"/>
      <c r="M8475" s="279"/>
      <c r="N8475" s="279"/>
      <c r="O8475" s="279"/>
      <c r="P8475" s="838"/>
      <c r="Q8475" s="838"/>
      <c r="R8475" s="838"/>
      <c r="S8475" s="838"/>
      <c r="U8475" s="371"/>
    </row>
    <row r="8476" spans="12:21" s="292" customFormat="1" x14ac:dyDescent="0.2">
      <c r="L8476" s="279"/>
      <c r="M8476" s="279"/>
      <c r="N8476" s="279"/>
      <c r="O8476" s="279"/>
      <c r="P8476" s="838"/>
      <c r="Q8476" s="838"/>
      <c r="R8476" s="838"/>
      <c r="S8476" s="838"/>
      <c r="U8476" s="371"/>
    </row>
    <row r="8477" spans="12:21" s="292" customFormat="1" x14ac:dyDescent="0.2">
      <c r="L8477" s="279"/>
      <c r="M8477" s="279"/>
      <c r="N8477" s="279"/>
      <c r="O8477" s="279"/>
      <c r="P8477" s="838"/>
      <c r="Q8477" s="838"/>
      <c r="R8477" s="838"/>
      <c r="S8477" s="838"/>
      <c r="U8477" s="371"/>
    </row>
    <row r="8478" spans="12:21" s="292" customFormat="1" x14ac:dyDescent="0.2">
      <c r="L8478" s="279"/>
      <c r="M8478" s="279"/>
      <c r="N8478" s="279"/>
      <c r="O8478" s="279"/>
      <c r="P8478" s="838"/>
      <c r="Q8478" s="838"/>
      <c r="R8478" s="838"/>
      <c r="S8478" s="838"/>
      <c r="U8478" s="371"/>
    </row>
    <row r="8479" spans="12:21" s="292" customFormat="1" x14ac:dyDescent="0.2">
      <c r="L8479" s="279"/>
      <c r="M8479" s="279"/>
      <c r="N8479" s="279"/>
      <c r="O8479" s="279"/>
      <c r="P8479" s="838"/>
      <c r="Q8479" s="838"/>
      <c r="R8479" s="838"/>
      <c r="S8479" s="838"/>
      <c r="U8479" s="371"/>
    </row>
    <row r="8480" spans="12:21" s="292" customFormat="1" x14ac:dyDescent="0.2">
      <c r="L8480" s="279"/>
      <c r="M8480" s="279"/>
      <c r="N8480" s="279"/>
      <c r="O8480" s="279"/>
      <c r="P8480" s="838"/>
      <c r="Q8480" s="838"/>
      <c r="R8480" s="838"/>
      <c r="S8480" s="838"/>
      <c r="U8480" s="371"/>
    </row>
    <row r="8481" spans="12:21" s="292" customFormat="1" x14ac:dyDescent="0.2">
      <c r="L8481" s="279"/>
      <c r="M8481" s="279"/>
      <c r="N8481" s="279"/>
      <c r="O8481" s="279"/>
      <c r="P8481" s="838"/>
      <c r="Q8481" s="838"/>
      <c r="R8481" s="838"/>
      <c r="S8481" s="838"/>
      <c r="U8481" s="371"/>
    </row>
    <row r="8482" spans="12:21" s="292" customFormat="1" x14ac:dyDescent="0.2">
      <c r="L8482" s="279"/>
      <c r="M8482" s="279"/>
      <c r="N8482" s="279"/>
      <c r="O8482" s="279"/>
      <c r="P8482" s="838"/>
      <c r="Q8482" s="838"/>
      <c r="R8482" s="838"/>
      <c r="S8482" s="838"/>
      <c r="U8482" s="371"/>
    </row>
    <row r="8483" spans="12:21" s="292" customFormat="1" x14ac:dyDescent="0.2">
      <c r="L8483" s="279"/>
      <c r="M8483" s="279"/>
      <c r="N8483" s="279"/>
      <c r="O8483" s="279"/>
      <c r="P8483" s="838"/>
      <c r="Q8483" s="838"/>
      <c r="R8483" s="838"/>
      <c r="S8483" s="838"/>
      <c r="U8483" s="371"/>
    </row>
    <row r="8484" spans="12:21" s="292" customFormat="1" x14ac:dyDescent="0.2">
      <c r="L8484" s="279"/>
      <c r="M8484" s="279"/>
      <c r="N8484" s="279"/>
      <c r="O8484" s="279"/>
      <c r="P8484" s="838"/>
      <c r="Q8484" s="838"/>
      <c r="R8484" s="838"/>
      <c r="S8484" s="838"/>
      <c r="U8484" s="371"/>
    </row>
    <row r="8485" spans="12:21" s="292" customFormat="1" x14ac:dyDescent="0.2">
      <c r="L8485" s="279"/>
      <c r="M8485" s="279"/>
      <c r="N8485" s="279"/>
      <c r="O8485" s="279"/>
      <c r="P8485" s="838"/>
      <c r="Q8485" s="838"/>
      <c r="R8485" s="838"/>
      <c r="S8485" s="838"/>
      <c r="U8485" s="371"/>
    </row>
    <row r="8486" spans="12:21" s="292" customFormat="1" x14ac:dyDescent="0.2">
      <c r="L8486" s="279"/>
      <c r="M8486" s="279"/>
      <c r="N8486" s="279"/>
      <c r="O8486" s="279"/>
      <c r="P8486" s="838"/>
      <c r="Q8486" s="838"/>
      <c r="R8486" s="838"/>
      <c r="S8486" s="838"/>
      <c r="U8486" s="371"/>
    </row>
    <row r="8487" spans="12:21" s="292" customFormat="1" x14ac:dyDescent="0.2">
      <c r="L8487" s="279"/>
      <c r="M8487" s="279"/>
      <c r="N8487" s="279"/>
      <c r="O8487" s="279"/>
      <c r="P8487" s="838"/>
      <c r="Q8487" s="838"/>
      <c r="R8487" s="838"/>
      <c r="S8487" s="838"/>
      <c r="U8487" s="371"/>
    </row>
    <row r="8488" spans="12:21" s="292" customFormat="1" x14ac:dyDescent="0.2">
      <c r="L8488" s="279"/>
      <c r="M8488" s="279"/>
      <c r="N8488" s="279"/>
      <c r="O8488" s="279"/>
      <c r="P8488" s="838"/>
      <c r="Q8488" s="838"/>
      <c r="R8488" s="838"/>
      <c r="S8488" s="838"/>
      <c r="U8488" s="371"/>
    </row>
    <row r="8489" spans="12:21" s="292" customFormat="1" x14ac:dyDescent="0.2">
      <c r="L8489" s="279"/>
      <c r="M8489" s="279"/>
      <c r="N8489" s="279"/>
      <c r="O8489" s="279"/>
      <c r="P8489" s="838"/>
      <c r="Q8489" s="838"/>
      <c r="R8489" s="838"/>
      <c r="S8489" s="838"/>
      <c r="U8489" s="371"/>
    </row>
    <row r="8490" spans="12:21" s="292" customFormat="1" x14ac:dyDescent="0.2">
      <c r="L8490" s="279"/>
      <c r="M8490" s="279"/>
      <c r="N8490" s="279"/>
      <c r="O8490" s="279"/>
      <c r="P8490" s="838"/>
      <c r="Q8490" s="838"/>
      <c r="R8490" s="838"/>
      <c r="S8490" s="838"/>
      <c r="U8490" s="371"/>
    </row>
    <row r="8491" spans="12:21" s="292" customFormat="1" x14ac:dyDescent="0.2">
      <c r="L8491" s="279"/>
      <c r="M8491" s="279"/>
      <c r="N8491" s="279"/>
      <c r="O8491" s="279"/>
      <c r="P8491" s="838"/>
      <c r="Q8491" s="838"/>
      <c r="R8491" s="838"/>
      <c r="S8491" s="838"/>
      <c r="U8491" s="371"/>
    </row>
    <row r="8492" spans="12:21" s="292" customFormat="1" x14ac:dyDescent="0.2">
      <c r="L8492" s="279"/>
      <c r="M8492" s="279"/>
      <c r="N8492" s="279"/>
      <c r="O8492" s="279"/>
      <c r="P8492" s="838"/>
      <c r="Q8492" s="838"/>
      <c r="R8492" s="838"/>
      <c r="S8492" s="838"/>
      <c r="U8492" s="371"/>
    </row>
    <row r="8493" spans="12:21" s="292" customFormat="1" x14ac:dyDescent="0.2">
      <c r="L8493" s="279"/>
      <c r="M8493" s="279"/>
      <c r="N8493" s="279"/>
      <c r="O8493" s="279"/>
      <c r="P8493" s="838"/>
      <c r="Q8493" s="838"/>
      <c r="R8493" s="838"/>
      <c r="S8493" s="838"/>
      <c r="U8493" s="371"/>
    </row>
    <row r="8494" spans="12:21" s="292" customFormat="1" x14ac:dyDescent="0.2">
      <c r="L8494" s="279"/>
      <c r="M8494" s="279"/>
      <c r="N8494" s="279"/>
      <c r="O8494" s="279"/>
      <c r="P8494" s="838"/>
      <c r="Q8494" s="838"/>
      <c r="R8494" s="838"/>
      <c r="S8494" s="838"/>
      <c r="U8494" s="371"/>
    </row>
    <row r="8495" spans="12:21" s="292" customFormat="1" x14ac:dyDescent="0.2">
      <c r="L8495" s="279"/>
      <c r="M8495" s="279"/>
      <c r="N8495" s="279"/>
      <c r="O8495" s="279"/>
      <c r="P8495" s="838"/>
      <c r="Q8495" s="838"/>
      <c r="R8495" s="838"/>
      <c r="S8495" s="838"/>
      <c r="U8495" s="371"/>
    </row>
    <row r="8496" spans="12:21" s="292" customFormat="1" x14ac:dyDescent="0.2">
      <c r="L8496" s="279"/>
      <c r="M8496" s="279"/>
      <c r="N8496" s="279"/>
      <c r="O8496" s="279"/>
      <c r="P8496" s="838"/>
      <c r="Q8496" s="838"/>
      <c r="R8496" s="838"/>
      <c r="S8496" s="838"/>
      <c r="U8496" s="371"/>
    </row>
    <row r="8497" spans="12:21" s="292" customFormat="1" x14ac:dyDescent="0.2">
      <c r="L8497" s="279"/>
      <c r="M8497" s="279"/>
      <c r="N8497" s="279"/>
      <c r="O8497" s="279"/>
      <c r="P8497" s="838"/>
      <c r="Q8497" s="838"/>
      <c r="R8497" s="838"/>
      <c r="S8497" s="838"/>
      <c r="U8497" s="371"/>
    </row>
    <row r="8498" spans="12:21" s="292" customFormat="1" x14ac:dyDescent="0.2">
      <c r="L8498" s="279"/>
      <c r="M8498" s="279"/>
      <c r="N8498" s="279"/>
      <c r="O8498" s="279"/>
      <c r="P8498" s="838"/>
      <c r="Q8498" s="838"/>
      <c r="R8498" s="838"/>
      <c r="S8498" s="838"/>
      <c r="U8498" s="371"/>
    </row>
    <row r="8499" spans="12:21" s="292" customFormat="1" x14ac:dyDescent="0.2">
      <c r="L8499" s="279"/>
      <c r="M8499" s="279"/>
      <c r="N8499" s="279"/>
      <c r="O8499" s="279"/>
      <c r="P8499" s="838"/>
      <c r="Q8499" s="838"/>
      <c r="R8499" s="838"/>
      <c r="S8499" s="838"/>
      <c r="U8499" s="371"/>
    </row>
    <row r="8500" spans="12:21" s="292" customFormat="1" x14ac:dyDescent="0.2">
      <c r="L8500" s="279"/>
      <c r="M8500" s="279"/>
      <c r="N8500" s="279"/>
      <c r="O8500" s="279"/>
      <c r="P8500" s="838"/>
      <c r="Q8500" s="838"/>
      <c r="R8500" s="838"/>
      <c r="S8500" s="838"/>
      <c r="U8500" s="371"/>
    </row>
    <row r="8501" spans="12:21" s="292" customFormat="1" x14ac:dyDescent="0.2">
      <c r="L8501" s="279"/>
      <c r="M8501" s="279"/>
      <c r="N8501" s="279"/>
      <c r="O8501" s="279"/>
      <c r="P8501" s="838"/>
      <c r="Q8501" s="838"/>
      <c r="R8501" s="838"/>
      <c r="S8501" s="838"/>
      <c r="U8501" s="371"/>
    </row>
    <row r="8502" spans="12:21" s="292" customFormat="1" x14ac:dyDescent="0.2">
      <c r="L8502" s="279"/>
      <c r="M8502" s="279"/>
      <c r="N8502" s="279"/>
      <c r="O8502" s="279"/>
      <c r="P8502" s="838"/>
      <c r="Q8502" s="838"/>
      <c r="R8502" s="838"/>
      <c r="S8502" s="838"/>
      <c r="U8502" s="371"/>
    </row>
    <row r="8503" spans="12:21" s="292" customFormat="1" x14ac:dyDescent="0.2">
      <c r="L8503" s="279"/>
      <c r="M8503" s="279"/>
      <c r="N8503" s="279"/>
      <c r="O8503" s="279"/>
      <c r="P8503" s="838"/>
      <c r="Q8503" s="838"/>
      <c r="R8503" s="838"/>
      <c r="S8503" s="838"/>
      <c r="U8503" s="371"/>
    </row>
    <row r="8504" spans="12:21" s="292" customFormat="1" x14ac:dyDescent="0.2">
      <c r="L8504" s="279"/>
      <c r="M8504" s="279"/>
      <c r="N8504" s="279"/>
      <c r="O8504" s="279"/>
      <c r="P8504" s="838"/>
      <c r="Q8504" s="838"/>
      <c r="R8504" s="838"/>
      <c r="S8504" s="838"/>
      <c r="U8504" s="371"/>
    </row>
    <row r="8505" spans="12:21" s="292" customFormat="1" x14ac:dyDescent="0.2">
      <c r="L8505" s="279"/>
      <c r="M8505" s="279"/>
      <c r="N8505" s="279"/>
      <c r="O8505" s="279"/>
      <c r="P8505" s="838"/>
      <c r="Q8505" s="838"/>
      <c r="R8505" s="838"/>
      <c r="S8505" s="838"/>
      <c r="U8505" s="371"/>
    </row>
    <row r="8506" spans="12:21" s="292" customFormat="1" x14ac:dyDescent="0.2">
      <c r="L8506" s="279"/>
      <c r="M8506" s="279"/>
      <c r="N8506" s="279"/>
      <c r="O8506" s="279"/>
      <c r="P8506" s="838"/>
      <c r="Q8506" s="838"/>
      <c r="R8506" s="838"/>
      <c r="S8506" s="838"/>
      <c r="U8506" s="371"/>
    </row>
    <row r="8507" spans="12:21" s="292" customFormat="1" x14ac:dyDescent="0.2">
      <c r="L8507" s="279"/>
      <c r="M8507" s="279"/>
      <c r="N8507" s="279"/>
      <c r="O8507" s="279"/>
      <c r="P8507" s="838"/>
      <c r="Q8507" s="838"/>
      <c r="R8507" s="838"/>
      <c r="S8507" s="838"/>
      <c r="U8507" s="371"/>
    </row>
    <row r="8508" spans="12:21" s="292" customFormat="1" x14ac:dyDescent="0.2">
      <c r="L8508" s="279"/>
      <c r="M8508" s="279"/>
      <c r="N8508" s="279"/>
      <c r="O8508" s="279"/>
      <c r="P8508" s="838"/>
      <c r="Q8508" s="838"/>
      <c r="R8508" s="838"/>
      <c r="S8508" s="838"/>
      <c r="U8508" s="371"/>
    </row>
    <row r="8509" spans="12:21" s="292" customFormat="1" x14ac:dyDescent="0.2">
      <c r="L8509" s="279"/>
      <c r="M8509" s="279"/>
      <c r="N8509" s="279"/>
      <c r="O8509" s="279"/>
      <c r="P8509" s="838"/>
      <c r="Q8509" s="838"/>
      <c r="R8509" s="838"/>
      <c r="S8509" s="838"/>
      <c r="U8509" s="371"/>
    </row>
    <row r="8510" spans="12:21" s="292" customFormat="1" x14ac:dyDescent="0.2">
      <c r="L8510" s="279"/>
      <c r="M8510" s="279"/>
      <c r="N8510" s="279"/>
      <c r="O8510" s="279"/>
      <c r="P8510" s="838"/>
      <c r="Q8510" s="838"/>
      <c r="R8510" s="838"/>
      <c r="S8510" s="838"/>
      <c r="U8510" s="371"/>
    </row>
    <row r="8511" spans="12:21" s="292" customFormat="1" x14ac:dyDescent="0.2">
      <c r="L8511" s="279"/>
      <c r="M8511" s="279"/>
      <c r="N8511" s="279"/>
      <c r="O8511" s="279"/>
      <c r="P8511" s="838"/>
      <c r="Q8511" s="838"/>
      <c r="R8511" s="838"/>
      <c r="S8511" s="838"/>
      <c r="U8511" s="371"/>
    </row>
    <row r="8512" spans="12:21" s="292" customFormat="1" x14ac:dyDescent="0.2">
      <c r="L8512" s="279"/>
      <c r="M8512" s="279"/>
      <c r="N8512" s="279"/>
      <c r="O8512" s="279"/>
      <c r="P8512" s="838"/>
      <c r="Q8512" s="838"/>
      <c r="R8512" s="838"/>
      <c r="S8512" s="838"/>
      <c r="U8512" s="371"/>
    </row>
    <row r="8513" spans="12:21" s="292" customFormat="1" x14ac:dyDescent="0.2">
      <c r="L8513" s="279"/>
      <c r="M8513" s="279"/>
      <c r="N8513" s="279"/>
      <c r="O8513" s="279"/>
      <c r="P8513" s="838"/>
      <c r="Q8513" s="838"/>
      <c r="R8513" s="838"/>
      <c r="S8513" s="838"/>
      <c r="U8513" s="371"/>
    </row>
    <row r="8514" spans="12:21" s="292" customFormat="1" x14ac:dyDescent="0.2">
      <c r="L8514" s="279"/>
      <c r="M8514" s="279"/>
      <c r="N8514" s="279"/>
      <c r="O8514" s="279"/>
      <c r="P8514" s="838"/>
      <c r="Q8514" s="838"/>
      <c r="R8514" s="838"/>
      <c r="S8514" s="838"/>
      <c r="U8514" s="371"/>
    </row>
    <row r="8515" spans="12:21" s="292" customFormat="1" x14ac:dyDescent="0.2">
      <c r="L8515" s="279"/>
      <c r="M8515" s="279"/>
      <c r="N8515" s="279"/>
      <c r="O8515" s="279"/>
      <c r="P8515" s="838"/>
      <c r="Q8515" s="838"/>
      <c r="R8515" s="838"/>
      <c r="S8515" s="838"/>
      <c r="U8515" s="371"/>
    </row>
    <row r="8516" spans="12:21" s="292" customFormat="1" x14ac:dyDescent="0.2">
      <c r="L8516" s="279"/>
      <c r="M8516" s="279"/>
      <c r="N8516" s="279"/>
      <c r="O8516" s="279"/>
      <c r="P8516" s="838"/>
      <c r="Q8516" s="838"/>
      <c r="R8516" s="838"/>
      <c r="S8516" s="838"/>
      <c r="U8516" s="371"/>
    </row>
    <row r="8517" spans="12:21" s="292" customFormat="1" x14ac:dyDescent="0.2">
      <c r="L8517" s="279"/>
      <c r="M8517" s="279"/>
      <c r="N8517" s="279"/>
      <c r="O8517" s="279"/>
      <c r="P8517" s="838"/>
      <c r="Q8517" s="838"/>
      <c r="R8517" s="838"/>
      <c r="S8517" s="838"/>
      <c r="U8517" s="371"/>
    </row>
    <row r="8518" spans="12:21" s="292" customFormat="1" x14ac:dyDescent="0.2">
      <c r="L8518" s="279"/>
      <c r="M8518" s="279"/>
      <c r="N8518" s="279"/>
      <c r="O8518" s="279"/>
      <c r="P8518" s="838"/>
      <c r="Q8518" s="838"/>
      <c r="R8518" s="838"/>
      <c r="S8518" s="838"/>
      <c r="U8518" s="371"/>
    </row>
    <row r="8519" spans="12:21" s="292" customFormat="1" x14ac:dyDescent="0.2">
      <c r="L8519" s="279"/>
      <c r="M8519" s="279"/>
      <c r="N8519" s="279"/>
      <c r="O8519" s="279"/>
      <c r="P8519" s="838"/>
      <c r="Q8519" s="838"/>
      <c r="R8519" s="838"/>
      <c r="S8519" s="838"/>
      <c r="U8519" s="371"/>
    </row>
    <row r="8520" spans="12:21" s="292" customFormat="1" x14ac:dyDescent="0.2">
      <c r="L8520" s="279"/>
      <c r="M8520" s="279"/>
      <c r="N8520" s="279"/>
      <c r="O8520" s="279"/>
      <c r="P8520" s="838"/>
      <c r="Q8520" s="838"/>
      <c r="R8520" s="838"/>
      <c r="S8520" s="838"/>
      <c r="U8520" s="371"/>
    </row>
    <row r="8521" spans="12:21" s="292" customFormat="1" x14ac:dyDescent="0.2">
      <c r="L8521" s="279"/>
      <c r="M8521" s="279"/>
      <c r="N8521" s="279"/>
      <c r="O8521" s="279"/>
      <c r="P8521" s="838"/>
      <c r="Q8521" s="838"/>
      <c r="R8521" s="838"/>
      <c r="S8521" s="838"/>
      <c r="U8521" s="371"/>
    </row>
    <row r="8522" spans="12:21" s="292" customFormat="1" x14ac:dyDescent="0.2">
      <c r="L8522" s="279"/>
      <c r="M8522" s="279"/>
      <c r="N8522" s="279"/>
      <c r="O8522" s="279"/>
      <c r="P8522" s="838"/>
      <c r="Q8522" s="838"/>
      <c r="R8522" s="838"/>
      <c r="S8522" s="838"/>
      <c r="U8522" s="371"/>
    </row>
    <row r="8523" spans="12:21" s="292" customFormat="1" x14ac:dyDescent="0.2">
      <c r="L8523" s="279"/>
      <c r="M8523" s="279"/>
      <c r="N8523" s="279"/>
      <c r="O8523" s="279"/>
      <c r="P8523" s="838"/>
      <c r="Q8523" s="838"/>
      <c r="R8523" s="838"/>
      <c r="S8523" s="838"/>
      <c r="U8523" s="371"/>
    </row>
    <row r="8524" spans="12:21" s="292" customFormat="1" x14ac:dyDescent="0.2">
      <c r="L8524" s="279"/>
      <c r="M8524" s="279"/>
      <c r="N8524" s="279"/>
      <c r="O8524" s="279"/>
      <c r="P8524" s="838"/>
      <c r="Q8524" s="838"/>
      <c r="R8524" s="838"/>
      <c r="S8524" s="838"/>
      <c r="U8524" s="371"/>
    </row>
    <row r="8525" spans="12:21" s="292" customFormat="1" x14ac:dyDescent="0.2">
      <c r="L8525" s="279"/>
      <c r="M8525" s="279"/>
      <c r="N8525" s="279"/>
      <c r="O8525" s="279"/>
      <c r="P8525" s="838"/>
      <c r="Q8525" s="838"/>
      <c r="R8525" s="838"/>
      <c r="S8525" s="838"/>
      <c r="U8525" s="371"/>
    </row>
    <row r="8526" spans="12:21" s="292" customFormat="1" x14ac:dyDescent="0.2">
      <c r="L8526" s="279"/>
      <c r="M8526" s="279"/>
      <c r="N8526" s="279"/>
      <c r="O8526" s="279"/>
      <c r="P8526" s="838"/>
      <c r="Q8526" s="838"/>
      <c r="R8526" s="838"/>
      <c r="S8526" s="838"/>
      <c r="U8526" s="371"/>
    </row>
    <row r="8527" spans="12:21" s="292" customFormat="1" x14ac:dyDescent="0.2">
      <c r="L8527" s="279"/>
      <c r="M8527" s="279"/>
      <c r="N8527" s="279"/>
      <c r="O8527" s="279"/>
      <c r="P8527" s="838"/>
      <c r="Q8527" s="838"/>
      <c r="R8527" s="838"/>
      <c r="S8527" s="838"/>
      <c r="U8527" s="371"/>
    </row>
    <row r="8528" spans="12:21" s="292" customFormat="1" x14ac:dyDescent="0.2">
      <c r="L8528" s="279"/>
      <c r="M8528" s="279"/>
      <c r="N8528" s="279"/>
      <c r="O8528" s="279"/>
      <c r="P8528" s="838"/>
      <c r="Q8528" s="838"/>
      <c r="R8528" s="838"/>
      <c r="S8528" s="838"/>
      <c r="U8528" s="371"/>
    </row>
    <row r="8529" spans="12:21" s="292" customFormat="1" x14ac:dyDescent="0.2">
      <c r="L8529" s="279"/>
      <c r="M8529" s="279"/>
      <c r="N8529" s="279"/>
      <c r="O8529" s="279"/>
      <c r="P8529" s="838"/>
      <c r="Q8529" s="838"/>
      <c r="R8529" s="838"/>
      <c r="S8529" s="838"/>
      <c r="U8529" s="371"/>
    </row>
    <row r="8530" spans="12:21" s="292" customFormat="1" x14ac:dyDescent="0.2">
      <c r="L8530" s="279"/>
      <c r="M8530" s="279"/>
      <c r="N8530" s="279"/>
      <c r="O8530" s="279"/>
      <c r="P8530" s="838"/>
      <c r="Q8530" s="838"/>
      <c r="R8530" s="838"/>
      <c r="S8530" s="838"/>
      <c r="U8530" s="371"/>
    </row>
    <row r="8531" spans="12:21" s="292" customFormat="1" x14ac:dyDescent="0.2">
      <c r="L8531" s="279"/>
      <c r="M8531" s="279"/>
      <c r="N8531" s="279"/>
      <c r="O8531" s="279"/>
      <c r="P8531" s="838"/>
      <c r="Q8531" s="838"/>
      <c r="R8531" s="838"/>
      <c r="S8531" s="838"/>
      <c r="U8531" s="371"/>
    </row>
    <row r="8532" spans="12:21" s="292" customFormat="1" x14ac:dyDescent="0.2">
      <c r="L8532" s="279"/>
      <c r="M8532" s="279"/>
      <c r="N8532" s="279"/>
      <c r="O8532" s="279"/>
      <c r="P8532" s="838"/>
      <c r="Q8532" s="838"/>
      <c r="R8532" s="838"/>
      <c r="S8532" s="838"/>
      <c r="U8532" s="371"/>
    </row>
    <row r="8533" spans="12:21" s="292" customFormat="1" x14ac:dyDescent="0.2">
      <c r="L8533" s="279"/>
      <c r="M8533" s="279"/>
      <c r="N8533" s="279"/>
      <c r="O8533" s="279"/>
      <c r="P8533" s="838"/>
      <c r="Q8533" s="838"/>
      <c r="R8533" s="838"/>
      <c r="S8533" s="838"/>
      <c r="U8533" s="371"/>
    </row>
    <row r="8534" spans="12:21" s="292" customFormat="1" x14ac:dyDescent="0.2">
      <c r="L8534" s="279"/>
      <c r="M8534" s="279"/>
      <c r="N8534" s="279"/>
      <c r="O8534" s="279"/>
      <c r="P8534" s="838"/>
      <c r="Q8534" s="838"/>
      <c r="R8534" s="838"/>
      <c r="S8534" s="838"/>
      <c r="U8534" s="371"/>
    </row>
    <row r="8535" spans="12:21" s="292" customFormat="1" x14ac:dyDescent="0.2">
      <c r="L8535" s="279"/>
      <c r="M8535" s="279"/>
      <c r="N8535" s="279"/>
      <c r="O8535" s="279"/>
      <c r="P8535" s="838"/>
      <c r="Q8535" s="838"/>
      <c r="R8535" s="838"/>
      <c r="S8535" s="838"/>
      <c r="U8535" s="371"/>
    </row>
    <row r="8536" spans="12:21" s="292" customFormat="1" x14ac:dyDescent="0.2">
      <c r="L8536" s="279"/>
      <c r="M8536" s="279"/>
      <c r="N8536" s="279"/>
      <c r="O8536" s="279"/>
      <c r="P8536" s="838"/>
      <c r="Q8536" s="838"/>
      <c r="R8536" s="838"/>
      <c r="S8536" s="838"/>
      <c r="U8536" s="371"/>
    </row>
    <row r="8537" spans="12:21" s="292" customFormat="1" x14ac:dyDescent="0.2">
      <c r="L8537" s="279"/>
      <c r="M8537" s="279"/>
      <c r="N8537" s="279"/>
      <c r="O8537" s="279"/>
      <c r="P8537" s="838"/>
      <c r="Q8537" s="838"/>
      <c r="R8537" s="838"/>
      <c r="S8537" s="838"/>
      <c r="U8537" s="371"/>
    </row>
    <row r="8538" spans="12:21" s="292" customFormat="1" x14ac:dyDescent="0.2">
      <c r="L8538" s="279"/>
      <c r="M8538" s="279"/>
      <c r="N8538" s="279"/>
      <c r="O8538" s="279"/>
      <c r="P8538" s="838"/>
      <c r="Q8538" s="838"/>
      <c r="R8538" s="838"/>
      <c r="S8538" s="838"/>
      <c r="U8538" s="371"/>
    </row>
    <row r="8539" spans="12:21" s="292" customFormat="1" x14ac:dyDescent="0.2">
      <c r="L8539" s="279"/>
      <c r="M8539" s="279"/>
      <c r="N8539" s="279"/>
      <c r="O8539" s="279"/>
      <c r="P8539" s="838"/>
      <c r="Q8539" s="838"/>
      <c r="R8539" s="838"/>
      <c r="S8539" s="838"/>
      <c r="U8539" s="371"/>
    </row>
    <row r="8540" spans="12:21" s="292" customFormat="1" x14ac:dyDescent="0.2">
      <c r="L8540" s="279"/>
      <c r="M8540" s="279"/>
      <c r="N8540" s="279"/>
      <c r="O8540" s="279"/>
      <c r="P8540" s="838"/>
      <c r="Q8540" s="838"/>
      <c r="R8540" s="838"/>
      <c r="S8540" s="838"/>
      <c r="U8540" s="371"/>
    </row>
    <row r="8541" spans="12:21" s="292" customFormat="1" x14ac:dyDescent="0.2">
      <c r="L8541" s="279"/>
      <c r="M8541" s="279"/>
      <c r="N8541" s="279"/>
      <c r="O8541" s="279"/>
      <c r="P8541" s="838"/>
      <c r="Q8541" s="838"/>
      <c r="R8541" s="838"/>
      <c r="S8541" s="838"/>
      <c r="U8541" s="371"/>
    </row>
    <row r="8542" spans="12:21" s="292" customFormat="1" x14ac:dyDescent="0.2">
      <c r="L8542" s="279"/>
      <c r="M8542" s="279"/>
      <c r="N8542" s="279"/>
      <c r="O8542" s="279"/>
      <c r="P8542" s="838"/>
      <c r="Q8542" s="838"/>
      <c r="R8542" s="838"/>
      <c r="S8542" s="838"/>
      <c r="U8542" s="371"/>
    </row>
    <row r="8543" spans="12:21" s="292" customFormat="1" x14ac:dyDescent="0.2">
      <c r="L8543" s="279"/>
      <c r="M8543" s="279"/>
      <c r="N8543" s="279"/>
      <c r="O8543" s="279"/>
      <c r="P8543" s="838"/>
      <c r="Q8543" s="838"/>
      <c r="R8543" s="838"/>
      <c r="S8543" s="838"/>
      <c r="U8543" s="371"/>
    </row>
    <row r="8544" spans="12:21" s="292" customFormat="1" x14ac:dyDescent="0.2">
      <c r="L8544" s="279"/>
      <c r="M8544" s="279"/>
      <c r="N8544" s="279"/>
      <c r="O8544" s="279"/>
      <c r="P8544" s="838"/>
      <c r="Q8544" s="838"/>
      <c r="R8544" s="838"/>
      <c r="S8544" s="838"/>
      <c r="U8544" s="371"/>
    </row>
    <row r="8545" spans="12:21" s="292" customFormat="1" x14ac:dyDescent="0.2">
      <c r="L8545" s="279"/>
      <c r="M8545" s="279"/>
      <c r="N8545" s="279"/>
      <c r="O8545" s="279"/>
      <c r="P8545" s="838"/>
      <c r="Q8545" s="838"/>
      <c r="R8545" s="838"/>
      <c r="S8545" s="838"/>
      <c r="U8545" s="371"/>
    </row>
    <row r="8546" spans="12:21" s="292" customFormat="1" x14ac:dyDescent="0.2">
      <c r="L8546" s="279"/>
      <c r="M8546" s="279"/>
      <c r="N8546" s="279"/>
      <c r="O8546" s="279"/>
      <c r="P8546" s="838"/>
      <c r="Q8546" s="838"/>
      <c r="R8546" s="838"/>
      <c r="S8546" s="838"/>
      <c r="U8546" s="371"/>
    </row>
    <row r="8547" spans="12:21" s="292" customFormat="1" x14ac:dyDescent="0.2">
      <c r="L8547" s="279"/>
      <c r="M8547" s="279"/>
      <c r="N8547" s="279"/>
      <c r="O8547" s="279"/>
      <c r="P8547" s="838"/>
      <c r="Q8547" s="838"/>
      <c r="R8547" s="838"/>
      <c r="S8547" s="838"/>
      <c r="U8547" s="371"/>
    </row>
    <row r="8548" spans="12:21" s="292" customFormat="1" x14ac:dyDescent="0.2">
      <c r="L8548" s="279"/>
      <c r="M8548" s="279"/>
      <c r="N8548" s="279"/>
      <c r="O8548" s="279"/>
      <c r="P8548" s="838"/>
      <c r="Q8548" s="838"/>
      <c r="R8548" s="838"/>
      <c r="S8548" s="838"/>
      <c r="U8548" s="371"/>
    </row>
    <row r="8549" spans="12:21" s="292" customFormat="1" x14ac:dyDescent="0.2">
      <c r="L8549" s="279"/>
      <c r="M8549" s="279"/>
      <c r="N8549" s="279"/>
      <c r="O8549" s="279"/>
      <c r="P8549" s="838"/>
      <c r="Q8549" s="838"/>
      <c r="R8549" s="838"/>
      <c r="S8549" s="838"/>
      <c r="U8549" s="371"/>
    </row>
    <row r="8550" spans="12:21" s="292" customFormat="1" x14ac:dyDescent="0.2">
      <c r="L8550" s="279"/>
      <c r="M8550" s="279"/>
      <c r="N8550" s="279"/>
      <c r="O8550" s="279"/>
      <c r="P8550" s="838"/>
      <c r="Q8550" s="838"/>
      <c r="R8550" s="838"/>
      <c r="S8550" s="838"/>
      <c r="U8550" s="371"/>
    </row>
    <row r="8551" spans="12:21" s="292" customFormat="1" x14ac:dyDescent="0.2">
      <c r="L8551" s="279"/>
      <c r="M8551" s="279"/>
      <c r="N8551" s="279"/>
      <c r="O8551" s="279"/>
      <c r="P8551" s="838"/>
      <c r="Q8551" s="838"/>
      <c r="R8551" s="838"/>
      <c r="S8551" s="838"/>
      <c r="U8551" s="371"/>
    </row>
    <row r="8552" spans="12:21" s="292" customFormat="1" x14ac:dyDescent="0.2">
      <c r="L8552" s="279"/>
      <c r="M8552" s="279"/>
      <c r="N8552" s="279"/>
      <c r="O8552" s="279"/>
      <c r="P8552" s="838"/>
      <c r="Q8552" s="838"/>
      <c r="R8552" s="838"/>
      <c r="S8552" s="838"/>
      <c r="U8552" s="371"/>
    </row>
    <row r="8553" spans="12:21" s="292" customFormat="1" x14ac:dyDescent="0.2">
      <c r="L8553" s="279"/>
      <c r="M8553" s="279"/>
      <c r="N8553" s="279"/>
      <c r="O8553" s="279"/>
      <c r="P8553" s="838"/>
      <c r="Q8553" s="838"/>
      <c r="R8553" s="838"/>
      <c r="S8553" s="838"/>
      <c r="U8553" s="371"/>
    </row>
    <row r="8554" spans="12:21" s="292" customFormat="1" x14ac:dyDescent="0.2">
      <c r="L8554" s="279"/>
      <c r="M8554" s="279"/>
      <c r="N8554" s="279"/>
      <c r="O8554" s="279"/>
      <c r="P8554" s="838"/>
      <c r="Q8554" s="838"/>
      <c r="R8554" s="838"/>
      <c r="S8554" s="838"/>
      <c r="U8554" s="371"/>
    </row>
    <row r="8555" spans="12:21" s="292" customFormat="1" x14ac:dyDescent="0.2">
      <c r="L8555" s="279"/>
      <c r="M8555" s="279"/>
      <c r="N8555" s="279"/>
      <c r="O8555" s="279"/>
      <c r="P8555" s="838"/>
      <c r="Q8555" s="838"/>
      <c r="R8555" s="838"/>
      <c r="S8555" s="838"/>
      <c r="U8555" s="371"/>
    </row>
    <row r="8556" spans="12:21" s="292" customFormat="1" x14ac:dyDescent="0.2">
      <c r="L8556" s="279"/>
      <c r="M8556" s="279"/>
      <c r="N8556" s="279"/>
      <c r="O8556" s="279"/>
      <c r="P8556" s="838"/>
      <c r="Q8556" s="838"/>
      <c r="R8556" s="838"/>
      <c r="S8556" s="838"/>
      <c r="U8556" s="371"/>
    </row>
    <row r="8557" spans="12:21" s="292" customFormat="1" x14ac:dyDescent="0.2">
      <c r="L8557" s="279"/>
      <c r="M8557" s="279"/>
      <c r="N8557" s="279"/>
      <c r="O8557" s="279"/>
      <c r="P8557" s="838"/>
      <c r="Q8557" s="838"/>
      <c r="R8557" s="838"/>
      <c r="S8557" s="838"/>
      <c r="U8557" s="371"/>
    </row>
    <row r="8558" spans="12:21" s="292" customFormat="1" x14ac:dyDescent="0.2">
      <c r="L8558" s="279"/>
      <c r="M8558" s="279"/>
      <c r="N8558" s="279"/>
      <c r="O8558" s="279"/>
      <c r="P8558" s="838"/>
      <c r="Q8558" s="838"/>
      <c r="R8558" s="838"/>
      <c r="S8558" s="838"/>
      <c r="U8558" s="371"/>
    </row>
    <row r="8559" spans="12:21" s="292" customFormat="1" x14ac:dyDescent="0.2">
      <c r="L8559" s="279"/>
      <c r="M8559" s="279"/>
      <c r="N8559" s="279"/>
      <c r="O8559" s="279"/>
      <c r="P8559" s="838"/>
      <c r="Q8559" s="838"/>
      <c r="R8559" s="838"/>
      <c r="S8559" s="838"/>
      <c r="U8559" s="371"/>
    </row>
    <row r="8560" spans="12:21" s="292" customFormat="1" x14ac:dyDescent="0.2">
      <c r="L8560" s="279"/>
      <c r="M8560" s="279"/>
      <c r="N8560" s="279"/>
      <c r="O8560" s="279"/>
      <c r="P8560" s="838"/>
      <c r="Q8560" s="838"/>
      <c r="R8560" s="838"/>
      <c r="S8560" s="838"/>
      <c r="U8560" s="371"/>
    </row>
    <row r="8561" spans="12:21" s="292" customFormat="1" x14ac:dyDescent="0.2">
      <c r="L8561" s="279"/>
      <c r="M8561" s="279"/>
      <c r="N8561" s="279"/>
      <c r="O8561" s="279"/>
      <c r="P8561" s="838"/>
      <c r="Q8561" s="838"/>
      <c r="R8561" s="838"/>
      <c r="S8561" s="838"/>
      <c r="U8561" s="371"/>
    </row>
    <row r="8562" spans="12:21" s="292" customFormat="1" x14ac:dyDescent="0.2">
      <c r="L8562" s="279"/>
      <c r="M8562" s="279"/>
      <c r="N8562" s="279"/>
      <c r="O8562" s="279"/>
      <c r="P8562" s="838"/>
      <c r="Q8562" s="838"/>
      <c r="R8562" s="838"/>
      <c r="S8562" s="838"/>
      <c r="U8562" s="371"/>
    </row>
    <row r="8563" spans="12:21" s="292" customFormat="1" x14ac:dyDescent="0.2">
      <c r="L8563" s="279"/>
      <c r="M8563" s="279"/>
      <c r="N8563" s="279"/>
      <c r="O8563" s="279"/>
      <c r="P8563" s="838"/>
      <c r="Q8563" s="838"/>
      <c r="R8563" s="838"/>
      <c r="S8563" s="838"/>
      <c r="U8563" s="371"/>
    </row>
    <row r="8564" spans="12:21" s="292" customFormat="1" x14ac:dyDescent="0.2">
      <c r="L8564" s="279"/>
      <c r="M8564" s="279"/>
      <c r="N8564" s="279"/>
      <c r="O8564" s="279"/>
      <c r="P8564" s="838"/>
      <c r="Q8564" s="838"/>
      <c r="R8564" s="838"/>
      <c r="S8564" s="838"/>
      <c r="U8564" s="371"/>
    </row>
    <row r="8565" spans="12:21" s="292" customFormat="1" x14ac:dyDescent="0.2">
      <c r="L8565" s="279"/>
      <c r="M8565" s="279"/>
      <c r="N8565" s="279"/>
      <c r="O8565" s="279"/>
      <c r="P8565" s="838"/>
      <c r="Q8565" s="838"/>
      <c r="R8565" s="838"/>
      <c r="S8565" s="838"/>
      <c r="U8565" s="371"/>
    </row>
    <row r="8566" spans="12:21" s="292" customFormat="1" x14ac:dyDescent="0.2">
      <c r="L8566" s="279"/>
      <c r="M8566" s="279"/>
      <c r="N8566" s="279"/>
      <c r="O8566" s="279"/>
      <c r="P8566" s="838"/>
      <c r="Q8566" s="838"/>
      <c r="R8566" s="838"/>
      <c r="S8566" s="838"/>
      <c r="U8566" s="371"/>
    </row>
    <row r="8567" spans="12:21" s="292" customFormat="1" x14ac:dyDescent="0.2">
      <c r="L8567" s="279"/>
      <c r="M8567" s="279"/>
      <c r="N8567" s="279"/>
      <c r="O8567" s="279"/>
      <c r="P8567" s="838"/>
      <c r="Q8567" s="838"/>
      <c r="R8567" s="838"/>
      <c r="S8567" s="838"/>
      <c r="U8567" s="371"/>
    </row>
    <row r="8568" spans="12:21" s="292" customFormat="1" x14ac:dyDescent="0.2">
      <c r="L8568" s="279"/>
      <c r="M8568" s="279"/>
      <c r="N8568" s="279"/>
      <c r="O8568" s="279"/>
      <c r="P8568" s="838"/>
      <c r="Q8568" s="838"/>
      <c r="R8568" s="838"/>
      <c r="S8568" s="838"/>
      <c r="U8568" s="371"/>
    </row>
    <row r="8569" spans="12:21" s="292" customFormat="1" x14ac:dyDescent="0.2">
      <c r="L8569" s="279"/>
      <c r="M8569" s="279"/>
      <c r="N8569" s="279"/>
      <c r="O8569" s="279"/>
      <c r="P8569" s="838"/>
      <c r="Q8569" s="838"/>
      <c r="R8569" s="838"/>
      <c r="S8569" s="838"/>
      <c r="U8569" s="371"/>
    </row>
    <row r="8570" spans="12:21" s="292" customFormat="1" x14ac:dyDescent="0.2">
      <c r="L8570" s="279"/>
      <c r="M8570" s="279"/>
      <c r="N8570" s="279"/>
      <c r="O8570" s="279"/>
      <c r="P8570" s="838"/>
      <c r="Q8570" s="838"/>
      <c r="R8570" s="838"/>
      <c r="S8570" s="838"/>
      <c r="U8570" s="371"/>
    </row>
    <row r="8571" spans="12:21" s="292" customFormat="1" x14ac:dyDescent="0.2">
      <c r="L8571" s="279"/>
      <c r="M8571" s="279"/>
      <c r="N8571" s="279"/>
      <c r="O8571" s="279"/>
      <c r="P8571" s="838"/>
      <c r="Q8571" s="838"/>
      <c r="R8571" s="838"/>
      <c r="S8571" s="838"/>
      <c r="U8571" s="371"/>
    </row>
    <row r="8572" spans="12:21" s="292" customFormat="1" x14ac:dyDescent="0.2">
      <c r="L8572" s="279"/>
      <c r="M8572" s="279"/>
      <c r="N8572" s="279"/>
      <c r="O8572" s="279"/>
      <c r="P8572" s="838"/>
      <c r="Q8572" s="838"/>
      <c r="R8572" s="838"/>
      <c r="S8572" s="838"/>
      <c r="U8572" s="371"/>
    </row>
    <row r="8573" spans="12:21" s="292" customFormat="1" x14ac:dyDescent="0.2">
      <c r="L8573" s="279"/>
      <c r="M8573" s="279"/>
      <c r="N8573" s="279"/>
      <c r="O8573" s="279"/>
      <c r="P8573" s="838"/>
      <c r="Q8573" s="838"/>
      <c r="R8573" s="838"/>
      <c r="S8573" s="838"/>
      <c r="U8573" s="371"/>
    </row>
    <row r="8574" spans="12:21" s="292" customFormat="1" x14ac:dyDescent="0.2">
      <c r="L8574" s="279"/>
      <c r="M8574" s="279"/>
      <c r="N8574" s="279"/>
      <c r="O8574" s="279"/>
      <c r="P8574" s="838"/>
      <c r="Q8574" s="838"/>
      <c r="R8574" s="838"/>
      <c r="S8574" s="838"/>
      <c r="U8574" s="371"/>
    </row>
    <row r="8575" spans="12:21" s="292" customFormat="1" x14ac:dyDescent="0.2">
      <c r="L8575" s="279"/>
      <c r="M8575" s="279"/>
      <c r="N8575" s="279"/>
      <c r="O8575" s="279"/>
      <c r="P8575" s="838"/>
      <c r="Q8575" s="838"/>
      <c r="R8575" s="838"/>
      <c r="S8575" s="838"/>
      <c r="U8575" s="371"/>
    </row>
    <row r="8576" spans="12:21" s="292" customFormat="1" x14ac:dyDescent="0.2">
      <c r="L8576" s="279"/>
      <c r="M8576" s="279"/>
      <c r="N8576" s="279"/>
      <c r="O8576" s="279"/>
      <c r="P8576" s="838"/>
      <c r="Q8576" s="838"/>
      <c r="R8576" s="838"/>
      <c r="S8576" s="838"/>
      <c r="U8576" s="371"/>
    </row>
    <row r="8577" spans="12:21" s="292" customFormat="1" x14ac:dyDescent="0.2">
      <c r="L8577" s="279"/>
      <c r="M8577" s="279"/>
      <c r="N8577" s="279"/>
      <c r="O8577" s="279"/>
      <c r="P8577" s="838"/>
      <c r="Q8577" s="838"/>
      <c r="R8577" s="838"/>
      <c r="S8577" s="838"/>
      <c r="U8577" s="371"/>
    </row>
    <row r="8578" spans="12:21" s="292" customFormat="1" x14ac:dyDescent="0.2">
      <c r="L8578" s="279"/>
      <c r="M8578" s="279"/>
      <c r="N8578" s="279"/>
      <c r="O8578" s="279"/>
      <c r="P8578" s="838"/>
      <c r="Q8578" s="838"/>
      <c r="R8578" s="838"/>
      <c r="S8578" s="838"/>
      <c r="U8578" s="371"/>
    </row>
    <row r="8579" spans="12:21" s="292" customFormat="1" x14ac:dyDescent="0.2">
      <c r="L8579" s="279"/>
      <c r="M8579" s="279"/>
      <c r="N8579" s="279"/>
      <c r="O8579" s="279"/>
      <c r="P8579" s="838"/>
      <c r="Q8579" s="838"/>
      <c r="R8579" s="838"/>
      <c r="S8579" s="838"/>
      <c r="U8579" s="371"/>
    </row>
    <row r="8580" spans="12:21" s="292" customFormat="1" x14ac:dyDescent="0.2">
      <c r="L8580" s="279"/>
      <c r="M8580" s="279"/>
      <c r="N8580" s="279"/>
      <c r="O8580" s="279"/>
      <c r="P8580" s="838"/>
      <c r="Q8580" s="838"/>
      <c r="R8580" s="838"/>
      <c r="S8580" s="838"/>
      <c r="U8580" s="371"/>
    </row>
    <row r="8581" spans="12:21" s="292" customFormat="1" x14ac:dyDescent="0.2">
      <c r="L8581" s="279"/>
      <c r="M8581" s="279"/>
      <c r="N8581" s="279"/>
      <c r="O8581" s="279"/>
      <c r="P8581" s="838"/>
      <c r="Q8581" s="838"/>
      <c r="R8581" s="838"/>
      <c r="S8581" s="838"/>
      <c r="U8581" s="371"/>
    </row>
    <row r="8582" spans="12:21" s="292" customFormat="1" x14ac:dyDescent="0.2">
      <c r="L8582" s="279"/>
      <c r="M8582" s="279"/>
      <c r="N8582" s="279"/>
      <c r="O8582" s="279"/>
      <c r="P8582" s="838"/>
      <c r="Q8582" s="838"/>
      <c r="R8582" s="838"/>
      <c r="S8582" s="838"/>
      <c r="U8582" s="371"/>
    </row>
    <row r="8583" spans="12:21" s="292" customFormat="1" x14ac:dyDescent="0.2">
      <c r="L8583" s="279"/>
      <c r="M8583" s="279"/>
      <c r="N8583" s="279"/>
      <c r="O8583" s="279"/>
      <c r="P8583" s="838"/>
      <c r="Q8583" s="838"/>
      <c r="R8583" s="838"/>
      <c r="S8583" s="838"/>
      <c r="U8583" s="371"/>
    </row>
    <row r="8584" spans="12:21" s="292" customFormat="1" x14ac:dyDescent="0.2">
      <c r="L8584" s="279"/>
      <c r="M8584" s="279"/>
      <c r="N8584" s="279"/>
      <c r="O8584" s="279"/>
      <c r="P8584" s="838"/>
      <c r="Q8584" s="838"/>
      <c r="R8584" s="838"/>
      <c r="S8584" s="838"/>
      <c r="U8584" s="371"/>
    </row>
    <row r="8585" spans="12:21" s="292" customFormat="1" x14ac:dyDescent="0.2">
      <c r="L8585" s="279"/>
      <c r="M8585" s="279"/>
      <c r="N8585" s="279"/>
      <c r="O8585" s="279"/>
      <c r="P8585" s="838"/>
      <c r="Q8585" s="838"/>
      <c r="R8585" s="838"/>
      <c r="S8585" s="838"/>
      <c r="U8585" s="371"/>
    </row>
    <row r="8586" spans="12:21" s="292" customFormat="1" x14ac:dyDescent="0.2">
      <c r="L8586" s="279"/>
      <c r="M8586" s="279"/>
      <c r="N8586" s="279"/>
      <c r="O8586" s="279"/>
      <c r="P8586" s="838"/>
      <c r="Q8586" s="838"/>
      <c r="R8586" s="838"/>
      <c r="S8586" s="838"/>
      <c r="U8586" s="371"/>
    </row>
    <row r="8587" spans="12:21" s="292" customFormat="1" x14ac:dyDescent="0.2">
      <c r="L8587" s="279"/>
      <c r="M8587" s="279"/>
      <c r="N8587" s="279"/>
      <c r="O8587" s="279"/>
      <c r="P8587" s="838"/>
      <c r="Q8587" s="838"/>
      <c r="R8587" s="838"/>
      <c r="S8587" s="838"/>
      <c r="U8587" s="371"/>
    </row>
    <row r="8588" spans="12:21" s="292" customFormat="1" x14ac:dyDescent="0.2">
      <c r="L8588" s="279"/>
      <c r="M8588" s="279"/>
      <c r="N8588" s="279"/>
      <c r="O8588" s="279"/>
      <c r="P8588" s="838"/>
      <c r="Q8588" s="838"/>
      <c r="R8588" s="838"/>
      <c r="S8588" s="838"/>
      <c r="U8588" s="371"/>
    </row>
    <row r="8589" spans="12:21" s="292" customFormat="1" x14ac:dyDescent="0.2">
      <c r="L8589" s="279"/>
      <c r="M8589" s="279"/>
      <c r="N8589" s="279"/>
      <c r="O8589" s="279"/>
      <c r="P8589" s="838"/>
      <c r="Q8589" s="838"/>
      <c r="R8589" s="838"/>
      <c r="S8589" s="838"/>
      <c r="U8589" s="371"/>
    </row>
    <row r="8590" spans="12:21" s="292" customFormat="1" x14ac:dyDescent="0.2">
      <c r="L8590" s="279"/>
      <c r="M8590" s="279"/>
      <c r="N8590" s="279"/>
      <c r="O8590" s="279"/>
      <c r="P8590" s="838"/>
      <c r="Q8590" s="838"/>
      <c r="R8590" s="838"/>
      <c r="S8590" s="838"/>
      <c r="U8590" s="371"/>
    </row>
    <row r="8591" spans="12:21" s="292" customFormat="1" x14ac:dyDescent="0.2">
      <c r="L8591" s="279"/>
      <c r="M8591" s="279"/>
      <c r="N8591" s="279"/>
      <c r="O8591" s="279"/>
      <c r="P8591" s="838"/>
      <c r="Q8591" s="838"/>
      <c r="R8591" s="838"/>
      <c r="S8591" s="838"/>
      <c r="U8591" s="371"/>
    </row>
    <row r="8592" spans="12:21" s="292" customFormat="1" x14ac:dyDescent="0.2">
      <c r="L8592" s="279"/>
      <c r="M8592" s="279"/>
      <c r="N8592" s="279"/>
      <c r="O8592" s="279"/>
      <c r="P8592" s="838"/>
      <c r="Q8592" s="838"/>
      <c r="R8592" s="838"/>
      <c r="S8592" s="838"/>
      <c r="U8592" s="371"/>
    </row>
    <row r="8593" spans="12:21" s="292" customFormat="1" x14ac:dyDescent="0.2">
      <c r="L8593" s="279"/>
      <c r="M8593" s="279"/>
      <c r="N8593" s="279"/>
      <c r="O8593" s="279"/>
      <c r="P8593" s="838"/>
      <c r="Q8593" s="838"/>
      <c r="R8593" s="838"/>
      <c r="S8593" s="838"/>
      <c r="U8593" s="371"/>
    </row>
    <row r="8594" spans="12:21" s="292" customFormat="1" x14ac:dyDescent="0.2">
      <c r="L8594" s="279"/>
      <c r="M8594" s="279"/>
      <c r="N8594" s="279"/>
      <c r="O8594" s="279"/>
      <c r="P8594" s="838"/>
      <c r="Q8594" s="838"/>
      <c r="R8594" s="838"/>
      <c r="S8594" s="838"/>
      <c r="U8594" s="371"/>
    </row>
    <row r="8595" spans="12:21" s="292" customFormat="1" x14ac:dyDescent="0.2">
      <c r="L8595" s="279"/>
      <c r="M8595" s="279"/>
      <c r="N8595" s="279"/>
      <c r="O8595" s="279"/>
      <c r="P8595" s="838"/>
      <c r="Q8595" s="838"/>
      <c r="R8595" s="838"/>
      <c r="S8595" s="838"/>
      <c r="U8595" s="371"/>
    </row>
    <row r="8596" spans="12:21" s="292" customFormat="1" x14ac:dyDescent="0.2">
      <c r="L8596" s="279"/>
      <c r="M8596" s="279"/>
      <c r="N8596" s="279"/>
      <c r="O8596" s="279"/>
      <c r="P8596" s="838"/>
      <c r="Q8596" s="838"/>
      <c r="R8596" s="838"/>
      <c r="S8596" s="838"/>
      <c r="U8596" s="371"/>
    </row>
    <row r="8597" spans="12:21" s="292" customFormat="1" x14ac:dyDescent="0.2">
      <c r="L8597" s="279"/>
      <c r="M8597" s="279"/>
      <c r="N8597" s="279"/>
      <c r="O8597" s="279"/>
      <c r="P8597" s="838"/>
      <c r="Q8597" s="838"/>
      <c r="R8597" s="838"/>
      <c r="S8597" s="838"/>
      <c r="U8597" s="371"/>
    </row>
    <row r="8598" spans="12:21" s="292" customFormat="1" x14ac:dyDescent="0.2">
      <c r="L8598" s="279"/>
      <c r="M8598" s="279"/>
      <c r="N8598" s="279"/>
      <c r="O8598" s="279"/>
      <c r="P8598" s="838"/>
      <c r="Q8598" s="838"/>
      <c r="R8598" s="838"/>
      <c r="S8598" s="838"/>
      <c r="U8598" s="371"/>
    </row>
    <row r="8599" spans="12:21" s="292" customFormat="1" x14ac:dyDescent="0.2">
      <c r="L8599" s="279"/>
      <c r="M8599" s="279"/>
      <c r="N8599" s="279"/>
      <c r="O8599" s="279"/>
      <c r="P8599" s="838"/>
      <c r="Q8599" s="838"/>
      <c r="R8599" s="838"/>
      <c r="S8599" s="838"/>
      <c r="U8599" s="371"/>
    </row>
    <row r="8600" spans="12:21" s="292" customFormat="1" x14ac:dyDescent="0.2">
      <c r="L8600" s="279"/>
      <c r="M8600" s="279"/>
      <c r="N8600" s="279"/>
      <c r="O8600" s="279"/>
      <c r="P8600" s="838"/>
      <c r="Q8600" s="838"/>
      <c r="R8600" s="838"/>
      <c r="S8600" s="838"/>
      <c r="U8600" s="371"/>
    </row>
    <row r="8601" spans="12:21" s="292" customFormat="1" x14ac:dyDescent="0.2">
      <c r="L8601" s="279"/>
      <c r="M8601" s="279"/>
      <c r="N8601" s="279"/>
      <c r="O8601" s="279"/>
      <c r="P8601" s="838"/>
      <c r="Q8601" s="838"/>
      <c r="R8601" s="838"/>
      <c r="S8601" s="838"/>
      <c r="U8601" s="371"/>
    </row>
    <row r="8602" spans="12:21" s="292" customFormat="1" x14ac:dyDescent="0.2">
      <c r="L8602" s="279"/>
      <c r="M8602" s="279"/>
      <c r="N8602" s="279"/>
      <c r="O8602" s="279"/>
      <c r="P8602" s="838"/>
      <c r="Q8602" s="838"/>
      <c r="R8602" s="838"/>
      <c r="S8602" s="838"/>
      <c r="U8602" s="371"/>
    </row>
    <row r="8603" spans="12:21" s="292" customFormat="1" x14ac:dyDescent="0.2">
      <c r="L8603" s="279"/>
      <c r="M8603" s="279"/>
      <c r="N8603" s="279"/>
      <c r="O8603" s="279"/>
      <c r="P8603" s="838"/>
      <c r="Q8603" s="838"/>
      <c r="R8603" s="838"/>
      <c r="S8603" s="838"/>
      <c r="U8603" s="371"/>
    </row>
    <row r="8604" spans="12:21" s="292" customFormat="1" x14ac:dyDescent="0.2">
      <c r="L8604" s="279"/>
      <c r="M8604" s="279"/>
      <c r="N8604" s="279"/>
      <c r="O8604" s="279"/>
      <c r="P8604" s="838"/>
      <c r="Q8604" s="838"/>
      <c r="R8604" s="838"/>
      <c r="S8604" s="838"/>
      <c r="U8604" s="371"/>
    </row>
    <row r="8605" spans="12:21" s="292" customFormat="1" x14ac:dyDescent="0.2">
      <c r="L8605" s="279"/>
      <c r="M8605" s="279"/>
      <c r="N8605" s="279"/>
      <c r="O8605" s="279"/>
      <c r="P8605" s="838"/>
      <c r="Q8605" s="838"/>
      <c r="R8605" s="838"/>
      <c r="S8605" s="838"/>
      <c r="U8605" s="371"/>
    </row>
    <row r="8606" spans="12:21" s="292" customFormat="1" x14ac:dyDescent="0.2">
      <c r="L8606" s="279"/>
      <c r="M8606" s="279"/>
      <c r="N8606" s="279"/>
      <c r="O8606" s="279"/>
      <c r="P8606" s="838"/>
      <c r="Q8606" s="838"/>
      <c r="R8606" s="838"/>
      <c r="S8606" s="838"/>
      <c r="U8606" s="371"/>
    </row>
    <row r="8607" spans="12:21" s="292" customFormat="1" x14ac:dyDescent="0.2">
      <c r="L8607" s="279"/>
      <c r="M8607" s="279"/>
      <c r="N8607" s="279"/>
      <c r="O8607" s="279"/>
      <c r="P8607" s="838"/>
      <c r="Q8607" s="838"/>
      <c r="R8607" s="838"/>
      <c r="S8607" s="838"/>
      <c r="U8607" s="371"/>
    </row>
    <row r="8608" spans="12:21" s="292" customFormat="1" x14ac:dyDescent="0.2">
      <c r="L8608" s="279"/>
      <c r="M8608" s="279"/>
      <c r="N8608" s="279"/>
      <c r="O8608" s="279"/>
      <c r="P8608" s="838"/>
      <c r="Q8608" s="838"/>
      <c r="R8608" s="838"/>
      <c r="S8608" s="838"/>
      <c r="U8608" s="371"/>
    </row>
    <row r="8609" spans="12:21" s="292" customFormat="1" x14ac:dyDescent="0.2">
      <c r="L8609" s="279"/>
      <c r="M8609" s="279"/>
      <c r="N8609" s="279"/>
      <c r="O8609" s="279"/>
      <c r="P8609" s="838"/>
      <c r="Q8609" s="838"/>
      <c r="R8609" s="838"/>
      <c r="S8609" s="838"/>
      <c r="U8609" s="371"/>
    </row>
    <row r="8610" spans="12:21" s="292" customFormat="1" x14ac:dyDescent="0.2">
      <c r="L8610" s="279"/>
      <c r="M8610" s="279"/>
      <c r="N8610" s="279"/>
      <c r="O8610" s="279"/>
      <c r="P8610" s="838"/>
      <c r="Q8610" s="838"/>
      <c r="R8610" s="838"/>
      <c r="S8610" s="838"/>
      <c r="U8610" s="371"/>
    </row>
    <row r="8611" spans="12:21" s="292" customFormat="1" x14ac:dyDescent="0.2">
      <c r="L8611" s="279"/>
      <c r="M8611" s="279"/>
      <c r="N8611" s="279"/>
      <c r="O8611" s="279"/>
      <c r="P8611" s="838"/>
      <c r="Q8611" s="838"/>
      <c r="R8611" s="838"/>
      <c r="S8611" s="838"/>
      <c r="U8611" s="371"/>
    </row>
    <row r="8612" spans="12:21" s="292" customFormat="1" x14ac:dyDescent="0.2">
      <c r="L8612" s="279"/>
      <c r="M8612" s="279"/>
      <c r="N8612" s="279"/>
      <c r="O8612" s="279"/>
      <c r="P8612" s="838"/>
      <c r="Q8612" s="838"/>
      <c r="R8612" s="838"/>
      <c r="S8612" s="838"/>
      <c r="U8612" s="371"/>
    </row>
    <row r="8613" spans="12:21" s="292" customFormat="1" x14ac:dyDescent="0.2">
      <c r="L8613" s="279"/>
      <c r="M8613" s="279"/>
      <c r="N8613" s="279"/>
      <c r="O8613" s="279"/>
      <c r="P8613" s="838"/>
      <c r="Q8613" s="838"/>
      <c r="R8613" s="838"/>
      <c r="S8613" s="838"/>
      <c r="U8613" s="371"/>
    </row>
    <row r="8614" spans="12:21" s="292" customFormat="1" x14ac:dyDescent="0.2">
      <c r="L8614" s="279"/>
      <c r="M8614" s="279"/>
      <c r="N8614" s="279"/>
      <c r="O8614" s="279"/>
      <c r="P8614" s="838"/>
      <c r="Q8614" s="838"/>
      <c r="R8614" s="838"/>
      <c r="S8614" s="838"/>
      <c r="U8614" s="371"/>
    </row>
    <row r="8615" spans="12:21" s="292" customFormat="1" x14ac:dyDescent="0.2">
      <c r="L8615" s="279"/>
      <c r="M8615" s="279"/>
      <c r="N8615" s="279"/>
      <c r="O8615" s="279"/>
      <c r="P8615" s="838"/>
      <c r="Q8615" s="838"/>
      <c r="R8615" s="838"/>
      <c r="S8615" s="838"/>
      <c r="U8615" s="371"/>
    </row>
    <row r="8616" spans="12:21" s="292" customFormat="1" x14ac:dyDescent="0.2">
      <c r="L8616" s="279"/>
      <c r="M8616" s="279"/>
      <c r="N8616" s="279"/>
      <c r="O8616" s="279"/>
      <c r="P8616" s="838"/>
      <c r="Q8616" s="838"/>
      <c r="R8616" s="838"/>
      <c r="S8616" s="838"/>
      <c r="U8616" s="371"/>
    </row>
    <row r="8617" spans="12:21" s="292" customFormat="1" x14ac:dyDescent="0.2">
      <c r="L8617" s="279"/>
      <c r="M8617" s="279"/>
      <c r="N8617" s="279"/>
      <c r="O8617" s="279"/>
      <c r="P8617" s="838"/>
      <c r="Q8617" s="838"/>
      <c r="R8617" s="838"/>
      <c r="S8617" s="838"/>
      <c r="U8617" s="371"/>
    </row>
    <row r="8618" spans="12:21" s="292" customFormat="1" x14ac:dyDescent="0.2">
      <c r="L8618" s="279"/>
      <c r="M8618" s="279"/>
      <c r="N8618" s="279"/>
      <c r="O8618" s="279"/>
      <c r="P8618" s="838"/>
      <c r="Q8618" s="838"/>
      <c r="R8618" s="838"/>
      <c r="S8618" s="838"/>
      <c r="U8618" s="371"/>
    </row>
    <row r="8619" spans="12:21" s="292" customFormat="1" x14ac:dyDescent="0.2">
      <c r="L8619" s="279"/>
      <c r="M8619" s="279"/>
      <c r="N8619" s="279"/>
      <c r="O8619" s="279"/>
      <c r="P8619" s="838"/>
      <c r="Q8619" s="838"/>
      <c r="R8619" s="838"/>
      <c r="S8619" s="838"/>
      <c r="U8619" s="371"/>
    </row>
    <row r="8620" spans="12:21" s="292" customFormat="1" x14ac:dyDescent="0.2">
      <c r="L8620" s="279"/>
      <c r="M8620" s="279"/>
      <c r="N8620" s="279"/>
      <c r="O8620" s="279"/>
      <c r="P8620" s="838"/>
      <c r="Q8620" s="838"/>
      <c r="R8620" s="838"/>
      <c r="S8620" s="838"/>
      <c r="U8620" s="371"/>
    </row>
    <row r="8621" spans="12:21" s="292" customFormat="1" x14ac:dyDescent="0.2">
      <c r="L8621" s="279"/>
      <c r="M8621" s="279"/>
      <c r="N8621" s="279"/>
      <c r="O8621" s="279"/>
      <c r="P8621" s="838"/>
      <c r="Q8621" s="838"/>
      <c r="R8621" s="838"/>
      <c r="S8621" s="838"/>
      <c r="U8621" s="371"/>
    </row>
    <row r="8622" spans="12:21" s="292" customFormat="1" x14ac:dyDescent="0.2">
      <c r="L8622" s="279"/>
      <c r="M8622" s="279"/>
      <c r="N8622" s="279"/>
      <c r="O8622" s="279"/>
      <c r="P8622" s="838"/>
      <c r="Q8622" s="838"/>
      <c r="R8622" s="838"/>
      <c r="S8622" s="838"/>
      <c r="U8622" s="371"/>
    </row>
    <row r="8623" spans="12:21" s="292" customFormat="1" x14ac:dyDescent="0.2">
      <c r="L8623" s="279"/>
      <c r="M8623" s="279"/>
      <c r="N8623" s="279"/>
      <c r="O8623" s="279"/>
      <c r="P8623" s="838"/>
      <c r="Q8623" s="838"/>
      <c r="R8623" s="838"/>
      <c r="S8623" s="838"/>
      <c r="U8623" s="371"/>
    </row>
    <row r="8624" spans="12:21" s="292" customFormat="1" x14ac:dyDescent="0.2">
      <c r="L8624" s="279"/>
      <c r="M8624" s="279"/>
      <c r="N8624" s="279"/>
      <c r="O8624" s="279"/>
      <c r="P8624" s="838"/>
      <c r="Q8624" s="838"/>
      <c r="R8624" s="838"/>
      <c r="S8624" s="838"/>
      <c r="U8624" s="371"/>
    </row>
    <row r="8625" spans="12:21" s="292" customFormat="1" x14ac:dyDescent="0.2">
      <c r="L8625" s="279"/>
      <c r="M8625" s="279"/>
      <c r="N8625" s="279"/>
      <c r="O8625" s="279"/>
      <c r="P8625" s="838"/>
      <c r="Q8625" s="838"/>
      <c r="R8625" s="838"/>
      <c r="S8625" s="838"/>
      <c r="U8625" s="371"/>
    </row>
    <row r="8626" spans="12:21" s="292" customFormat="1" x14ac:dyDescent="0.2">
      <c r="L8626" s="279"/>
      <c r="M8626" s="279"/>
      <c r="N8626" s="279"/>
      <c r="O8626" s="279"/>
      <c r="P8626" s="838"/>
      <c r="Q8626" s="838"/>
      <c r="R8626" s="838"/>
      <c r="S8626" s="838"/>
      <c r="U8626" s="371"/>
    </row>
    <row r="8627" spans="12:21" s="292" customFormat="1" x14ac:dyDescent="0.2">
      <c r="L8627" s="279"/>
      <c r="M8627" s="279"/>
      <c r="N8627" s="279"/>
      <c r="O8627" s="279"/>
      <c r="P8627" s="838"/>
      <c r="Q8627" s="838"/>
      <c r="R8627" s="838"/>
      <c r="S8627" s="838"/>
      <c r="U8627" s="371"/>
    </row>
    <row r="8628" spans="12:21" s="292" customFormat="1" x14ac:dyDescent="0.2">
      <c r="L8628" s="279"/>
      <c r="M8628" s="279"/>
      <c r="N8628" s="279"/>
      <c r="O8628" s="279"/>
      <c r="P8628" s="838"/>
      <c r="Q8628" s="838"/>
      <c r="R8628" s="838"/>
      <c r="S8628" s="838"/>
      <c r="U8628" s="371"/>
    </row>
    <row r="8629" spans="12:21" s="292" customFormat="1" x14ac:dyDescent="0.2">
      <c r="L8629" s="279"/>
      <c r="M8629" s="279"/>
      <c r="N8629" s="279"/>
      <c r="O8629" s="279"/>
      <c r="P8629" s="838"/>
      <c r="Q8629" s="838"/>
      <c r="R8629" s="838"/>
      <c r="S8629" s="838"/>
      <c r="U8629" s="371"/>
    </row>
    <row r="8630" spans="12:21" s="292" customFormat="1" x14ac:dyDescent="0.2">
      <c r="L8630" s="279"/>
      <c r="M8630" s="279"/>
      <c r="N8630" s="279"/>
      <c r="O8630" s="279"/>
      <c r="P8630" s="838"/>
      <c r="Q8630" s="838"/>
      <c r="R8630" s="838"/>
      <c r="S8630" s="838"/>
      <c r="U8630" s="371"/>
    </row>
    <row r="8631" spans="12:21" s="292" customFormat="1" x14ac:dyDescent="0.2">
      <c r="L8631" s="279"/>
      <c r="M8631" s="279"/>
      <c r="N8631" s="279"/>
      <c r="O8631" s="279"/>
      <c r="P8631" s="838"/>
      <c r="Q8631" s="838"/>
      <c r="R8631" s="838"/>
      <c r="S8631" s="838"/>
      <c r="U8631" s="371"/>
    </row>
    <row r="8632" spans="12:21" s="292" customFormat="1" x14ac:dyDescent="0.2">
      <c r="L8632" s="279"/>
      <c r="M8632" s="279"/>
      <c r="N8632" s="279"/>
      <c r="O8632" s="279"/>
      <c r="P8632" s="838"/>
      <c r="Q8632" s="838"/>
      <c r="R8632" s="838"/>
      <c r="S8632" s="838"/>
      <c r="U8632" s="371"/>
    </row>
    <row r="8633" spans="12:21" s="292" customFormat="1" x14ac:dyDescent="0.2">
      <c r="L8633" s="279"/>
      <c r="M8633" s="279"/>
      <c r="N8633" s="279"/>
      <c r="O8633" s="279"/>
      <c r="P8633" s="838"/>
      <c r="Q8633" s="838"/>
      <c r="R8633" s="838"/>
      <c r="S8633" s="838"/>
      <c r="U8633" s="371"/>
    </row>
    <row r="8634" spans="12:21" s="292" customFormat="1" x14ac:dyDescent="0.2">
      <c r="L8634" s="279"/>
      <c r="M8634" s="279"/>
      <c r="N8634" s="279"/>
      <c r="O8634" s="279"/>
      <c r="P8634" s="838"/>
      <c r="Q8634" s="838"/>
      <c r="R8634" s="838"/>
      <c r="S8634" s="838"/>
      <c r="U8634" s="371"/>
    </row>
    <row r="8635" spans="12:21" s="292" customFormat="1" x14ac:dyDescent="0.2">
      <c r="L8635" s="279"/>
      <c r="M8635" s="279"/>
      <c r="N8635" s="279"/>
      <c r="O8635" s="279"/>
      <c r="P8635" s="838"/>
      <c r="Q8635" s="838"/>
      <c r="R8635" s="838"/>
      <c r="S8635" s="838"/>
      <c r="U8635" s="371"/>
    </row>
    <row r="8636" spans="12:21" s="292" customFormat="1" x14ac:dyDescent="0.2">
      <c r="L8636" s="279"/>
      <c r="M8636" s="279"/>
      <c r="N8636" s="279"/>
      <c r="O8636" s="279"/>
      <c r="P8636" s="838"/>
      <c r="Q8636" s="838"/>
      <c r="R8636" s="838"/>
      <c r="S8636" s="838"/>
      <c r="U8636" s="371"/>
    </row>
    <row r="8637" spans="12:21" s="292" customFormat="1" x14ac:dyDescent="0.2">
      <c r="L8637" s="279"/>
      <c r="M8637" s="279"/>
      <c r="N8637" s="279"/>
      <c r="O8637" s="279"/>
      <c r="P8637" s="838"/>
      <c r="Q8637" s="838"/>
      <c r="R8637" s="838"/>
      <c r="S8637" s="838"/>
      <c r="U8637" s="371"/>
    </row>
    <row r="8638" spans="12:21" s="292" customFormat="1" x14ac:dyDescent="0.2">
      <c r="L8638" s="279"/>
      <c r="M8638" s="279"/>
      <c r="N8638" s="279"/>
      <c r="O8638" s="279"/>
      <c r="P8638" s="838"/>
      <c r="Q8638" s="838"/>
      <c r="R8638" s="838"/>
      <c r="S8638" s="838"/>
      <c r="U8638" s="371"/>
    </row>
    <row r="8639" spans="12:21" s="292" customFormat="1" x14ac:dyDescent="0.2">
      <c r="L8639" s="279"/>
      <c r="M8639" s="279"/>
      <c r="N8639" s="279"/>
      <c r="O8639" s="279"/>
      <c r="P8639" s="838"/>
      <c r="Q8639" s="838"/>
      <c r="R8639" s="838"/>
      <c r="S8639" s="838"/>
      <c r="U8639" s="371"/>
    </row>
    <row r="8640" spans="12:21" s="292" customFormat="1" x14ac:dyDescent="0.2">
      <c r="L8640" s="279"/>
      <c r="M8640" s="279"/>
      <c r="N8640" s="279"/>
      <c r="O8640" s="279"/>
      <c r="P8640" s="838"/>
      <c r="Q8640" s="838"/>
      <c r="R8640" s="838"/>
      <c r="S8640" s="838"/>
      <c r="U8640" s="371"/>
    </row>
    <row r="8641" spans="12:21" s="292" customFormat="1" x14ac:dyDescent="0.2">
      <c r="L8641" s="279"/>
      <c r="M8641" s="279"/>
      <c r="N8641" s="279"/>
      <c r="O8641" s="279"/>
      <c r="P8641" s="838"/>
      <c r="Q8641" s="838"/>
      <c r="R8641" s="838"/>
      <c r="S8641" s="838"/>
      <c r="U8641" s="371"/>
    </row>
    <row r="8642" spans="12:21" s="292" customFormat="1" x14ac:dyDescent="0.2">
      <c r="L8642" s="279"/>
      <c r="M8642" s="279"/>
      <c r="N8642" s="279"/>
      <c r="O8642" s="279"/>
      <c r="P8642" s="838"/>
      <c r="Q8642" s="838"/>
      <c r="R8642" s="838"/>
      <c r="S8642" s="838"/>
      <c r="U8642" s="371"/>
    </row>
    <row r="8643" spans="12:21" s="292" customFormat="1" x14ac:dyDescent="0.2">
      <c r="L8643" s="279"/>
      <c r="M8643" s="279"/>
      <c r="N8643" s="279"/>
      <c r="O8643" s="279"/>
      <c r="P8643" s="838"/>
      <c r="Q8643" s="838"/>
      <c r="R8643" s="838"/>
      <c r="S8643" s="838"/>
      <c r="U8643" s="371"/>
    </row>
    <row r="8644" spans="12:21" s="292" customFormat="1" x14ac:dyDescent="0.2">
      <c r="L8644" s="279"/>
      <c r="M8644" s="279"/>
      <c r="N8644" s="279"/>
      <c r="O8644" s="279"/>
      <c r="P8644" s="838"/>
      <c r="Q8644" s="838"/>
      <c r="R8644" s="838"/>
      <c r="S8644" s="838"/>
      <c r="U8644" s="371"/>
    </row>
    <row r="8645" spans="12:21" s="292" customFormat="1" x14ac:dyDescent="0.2">
      <c r="L8645" s="279"/>
      <c r="M8645" s="279"/>
      <c r="N8645" s="279"/>
      <c r="O8645" s="279"/>
      <c r="P8645" s="838"/>
      <c r="Q8645" s="838"/>
      <c r="R8645" s="838"/>
      <c r="S8645" s="838"/>
      <c r="U8645" s="371"/>
    </row>
    <row r="8646" spans="12:21" s="292" customFormat="1" x14ac:dyDescent="0.2">
      <c r="L8646" s="279"/>
      <c r="M8646" s="279"/>
      <c r="N8646" s="279"/>
      <c r="O8646" s="279"/>
      <c r="P8646" s="838"/>
      <c r="Q8646" s="838"/>
      <c r="R8646" s="838"/>
      <c r="S8646" s="838"/>
      <c r="U8646" s="371"/>
    </row>
    <row r="8647" spans="12:21" s="292" customFormat="1" x14ac:dyDescent="0.2">
      <c r="L8647" s="279"/>
      <c r="M8647" s="279"/>
      <c r="N8647" s="279"/>
      <c r="O8647" s="279"/>
      <c r="P8647" s="838"/>
      <c r="Q8647" s="838"/>
      <c r="R8647" s="838"/>
      <c r="S8647" s="838"/>
      <c r="U8647" s="371"/>
    </row>
    <row r="8648" spans="12:21" s="292" customFormat="1" x14ac:dyDescent="0.2">
      <c r="L8648" s="279"/>
      <c r="M8648" s="279"/>
      <c r="N8648" s="279"/>
      <c r="O8648" s="279"/>
      <c r="P8648" s="838"/>
      <c r="Q8648" s="838"/>
      <c r="R8648" s="838"/>
      <c r="S8648" s="838"/>
      <c r="U8648" s="371"/>
    </row>
    <row r="8649" spans="12:21" s="292" customFormat="1" x14ac:dyDescent="0.2">
      <c r="L8649" s="279"/>
      <c r="M8649" s="279"/>
      <c r="N8649" s="279"/>
      <c r="O8649" s="279"/>
      <c r="P8649" s="838"/>
      <c r="Q8649" s="838"/>
      <c r="R8649" s="838"/>
      <c r="S8649" s="838"/>
      <c r="U8649" s="371"/>
    </row>
    <row r="8650" spans="12:21" s="292" customFormat="1" x14ac:dyDescent="0.2">
      <c r="L8650" s="279"/>
      <c r="M8650" s="279"/>
      <c r="N8650" s="279"/>
      <c r="O8650" s="279"/>
      <c r="P8650" s="838"/>
      <c r="Q8650" s="838"/>
      <c r="R8650" s="838"/>
      <c r="S8650" s="838"/>
      <c r="U8650" s="371"/>
    </row>
    <row r="8651" spans="12:21" s="292" customFormat="1" x14ac:dyDescent="0.2">
      <c r="L8651" s="279"/>
      <c r="M8651" s="279"/>
      <c r="N8651" s="279"/>
      <c r="O8651" s="279"/>
      <c r="P8651" s="838"/>
      <c r="Q8651" s="838"/>
      <c r="R8651" s="838"/>
      <c r="S8651" s="838"/>
      <c r="U8651" s="371"/>
    </row>
    <row r="8652" spans="12:21" s="292" customFormat="1" x14ac:dyDescent="0.2">
      <c r="L8652" s="279"/>
      <c r="M8652" s="279"/>
      <c r="N8652" s="279"/>
      <c r="O8652" s="279"/>
      <c r="P8652" s="838"/>
      <c r="Q8652" s="838"/>
      <c r="R8652" s="838"/>
      <c r="S8652" s="838"/>
      <c r="U8652" s="371"/>
    </row>
    <row r="8653" spans="12:21" s="292" customFormat="1" x14ac:dyDescent="0.2">
      <c r="L8653" s="279"/>
      <c r="M8653" s="279"/>
      <c r="N8653" s="279"/>
      <c r="O8653" s="279"/>
      <c r="P8653" s="838"/>
      <c r="Q8653" s="838"/>
      <c r="R8653" s="838"/>
      <c r="S8653" s="838"/>
      <c r="U8653" s="371"/>
    </row>
    <row r="8654" spans="12:21" s="292" customFormat="1" x14ac:dyDescent="0.2">
      <c r="L8654" s="279"/>
      <c r="M8654" s="279"/>
      <c r="N8654" s="279"/>
      <c r="O8654" s="279"/>
      <c r="P8654" s="838"/>
      <c r="Q8654" s="838"/>
      <c r="R8654" s="838"/>
      <c r="S8654" s="838"/>
      <c r="U8654" s="371"/>
    </row>
    <row r="8655" spans="12:21" s="292" customFormat="1" x14ac:dyDescent="0.2">
      <c r="L8655" s="279"/>
      <c r="M8655" s="279"/>
      <c r="N8655" s="279"/>
      <c r="O8655" s="279"/>
      <c r="P8655" s="838"/>
      <c r="Q8655" s="838"/>
      <c r="R8655" s="838"/>
      <c r="S8655" s="838"/>
      <c r="U8655" s="371"/>
    </row>
    <row r="8656" spans="12:21" s="292" customFormat="1" x14ac:dyDescent="0.2">
      <c r="L8656" s="279"/>
      <c r="M8656" s="279"/>
      <c r="N8656" s="279"/>
      <c r="O8656" s="279"/>
      <c r="P8656" s="838"/>
      <c r="Q8656" s="838"/>
      <c r="R8656" s="838"/>
      <c r="S8656" s="838"/>
      <c r="U8656" s="371"/>
    </row>
    <row r="8657" spans="12:21" s="292" customFormat="1" x14ac:dyDescent="0.2">
      <c r="L8657" s="279"/>
      <c r="M8657" s="279"/>
      <c r="N8657" s="279"/>
      <c r="O8657" s="279"/>
      <c r="P8657" s="838"/>
      <c r="Q8657" s="838"/>
      <c r="R8657" s="838"/>
      <c r="S8657" s="838"/>
      <c r="U8657" s="371"/>
    </row>
    <row r="8658" spans="12:21" s="292" customFormat="1" x14ac:dyDescent="0.2">
      <c r="L8658" s="279"/>
      <c r="M8658" s="279"/>
      <c r="N8658" s="279"/>
      <c r="O8658" s="279"/>
      <c r="P8658" s="838"/>
      <c r="Q8658" s="838"/>
      <c r="R8658" s="838"/>
      <c r="S8658" s="838"/>
      <c r="U8658" s="371"/>
    </row>
    <row r="8659" spans="12:21" s="292" customFormat="1" x14ac:dyDescent="0.2">
      <c r="L8659" s="279"/>
      <c r="M8659" s="279"/>
      <c r="N8659" s="279"/>
      <c r="O8659" s="279"/>
      <c r="P8659" s="838"/>
      <c r="Q8659" s="838"/>
      <c r="R8659" s="838"/>
      <c r="S8659" s="838"/>
      <c r="U8659" s="371"/>
    </row>
    <row r="8660" spans="12:21" s="292" customFormat="1" x14ac:dyDescent="0.2">
      <c r="L8660" s="279"/>
      <c r="M8660" s="279"/>
      <c r="N8660" s="279"/>
      <c r="O8660" s="279"/>
      <c r="P8660" s="838"/>
      <c r="Q8660" s="838"/>
      <c r="R8660" s="838"/>
      <c r="S8660" s="838"/>
      <c r="U8660" s="371"/>
    </row>
    <row r="8661" spans="12:21" s="292" customFormat="1" x14ac:dyDescent="0.2">
      <c r="L8661" s="279"/>
      <c r="M8661" s="279"/>
      <c r="N8661" s="279"/>
      <c r="O8661" s="279"/>
      <c r="P8661" s="838"/>
      <c r="Q8661" s="838"/>
      <c r="R8661" s="838"/>
      <c r="S8661" s="838"/>
      <c r="U8661" s="371"/>
    </row>
    <row r="8662" spans="12:21" s="292" customFormat="1" x14ac:dyDescent="0.2">
      <c r="L8662" s="279"/>
      <c r="M8662" s="279"/>
      <c r="N8662" s="279"/>
      <c r="O8662" s="279"/>
      <c r="P8662" s="838"/>
      <c r="Q8662" s="838"/>
      <c r="R8662" s="838"/>
      <c r="S8662" s="838"/>
      <c r="U8662" s="371"/>
    </row>
    <row r="8663" spans="12:21" s="292" customFormat="1" x14ac:dyDescent="0.2">
      <c r="L8663" s="279"/>
      <c r="M8663" s="279"/>
      <c r="N8663" s="279"/>
      <c r="O8663" s="279"/>
      <c r="P8663" s="838"/>
      <c r="Q8663" s="838"/>
      <c r="R8663" s="838"/>
      <c r="S8663" s="838"/>
      <c r="U8663" s="371"/>
    </row>
    <row r="8664" spans="12:21" s="292" customFormat="1" x14ac:dyDescent="0.2">
      <c r="L8664" s="279"/>
      <c r="M8664" s="279"/>
      <c r="N8664" s="279"/>
      <c r="O8664" s="279"/>
      <c r="P8664" s="838"/>
      <c r="Q8664" s="838"/>
      <c r="R8664" s="838"/>
      <c r="S8664" s="838"/>
      <c r="U8664" s="371"/>
    </row>
    <row r="8665" spans="12:21" s="292" customFormat="1" x14ac:dyDescent="0.2">
      <c r="L8665" s="279"/>
      <c r="M8665" s="279"/>
      <c r="N8665" s="279"/>
      <c r="O8665" s="279"/>
      <c r="P8665" s="838"/>
      <c r="Q8665" s="838"/>
      <c r="R8665" s="838"/>
      <c r="S8665" s="838"/>
      <c r="U8665" s="371"/>
    </row>
    <row r="8666" spans="12:21" s="292" customFormat="1" x14ac:dyDescent="0.2">
      <c r="L8666" s="279"/>
      <c r="M8666" s="279"/>
      <c r="N8666" s="279"/>
      <c r="O8666" s="279"/>
      <c r="P8666" s="838"/>
      <c r="Q8666" s="838"/>
      <c r="R8666" s="838"/>
      <c r="S8666" s="838"/>
      <c r="U8666" s="371"/>
    </row>
    <row r="8667" spans="12:21" s="292" customFormat="1" x14ac:dyDescent="0.2">
      <c r="L8667" s="279"/>
      <c r="M8667" s="279"/>
      <c r="N8667" s="279"/>
      <c r="O8667" s="279"/>
      <c r="P8667" s="838"/>
      <c r="Q8667" s="838"/>
      <c r="R8667" s="838"/>
      <c r="S8667" s="838"/>
      <c r="U8667" s="371"/>
    </row>
    <row r="8668" spans="12:21" s="292" customFormat="1" x14ac:dyDescent="0.2">
      <c r="L8668" s="279"/>
      <c r="M8668" s="279"/>
      <c r="N8668" s="279"/>
      <c r="O8668" s="279"/>
      <c r="P8668" s="838"/>
      <c r="Q8668" s="838"/>
      <c r="R8668" s="838"/>
      <c r="S8668" s="838"/>
      <c r="U8668" s="371"/>
    </row>
    <row r="8669" spans="12:21" s="292" customFormat="1" x14ac:dyDescent="0.2">
      <c r="L8669" s="279"/>
      <c r="M8669" s="279"/>
      <c r="N8669" s="279"/>
      <c r="O8669" s="279"/>
      <c r="P8669" s="838"/>
      <c r="Q8669" s="838"/>
      <c r="R8669" s="838"/>
      <c r="S8669" s="838"/>
      <c r="U8669" s="371"/>
    </row>
    <row r="8670" spans="12:21" s="292" customFormat="1" x14ac:dyDescent="0.2">
      <c r="L8670" s="279"/>
      <c r="M8670" s="279"/>
      <c r="N8670" s="279"/>
      <c r="O8670" s="279"/>
      <c r="P8670" s="838"/>
      <c r="Q8670" s="838"/>
      <c r="R8670" s="838"/>
      <c r="S8670" s="838"/>
      <c r="U8670" s="371"/>
    </row>
    <row r="8671" spans="12:21" s="292" customFormat="1" x14ac:dyDescent="0.2">
      <c r="L8671" s="279"/>
      <c r="M8671" s="279"/>
      <c r="N8671" s="279"/>
      <c r="O8671" s="279"/>
      <c r="P8671" s="838"/>
      <c r="Q8671" s="838"/>
      <c r="R8671" s="838"/>
      <c r="S8671" s="838"/>
      <c r="U8671" s="371"/>
    </row>
    <row r="8672" spans="12:21" s="292" customFormat="1" x14ac:dyDescent="0.2">
      <c r="L8672" s="279"/>
      <c r="M8672" s="279"/>
      <c r="N8672" s="279"/>
      <c r="O8672" s="279"/>
      <c r="P8672" s="838"/>
      <c r="Q8672" s="838"/>
      <c r="R8672" s="838"/>
      <c r="S8672" s="838"/>
      <c r="U8672" s="371"/>
    </row>
    <row r="8673" spans="12:21" s="292" customFormat="1" x14ac:dyDescent="0.2">
      <c r="L8673" s="279"/>
      <c r="M8673" s="279"/>
      <c r="N8673" s="279"/>
      <c r="O8673" s="279"/>
      <c r="P8673" s="838"/>
      <c r="Q8673" s="838"/>
      <c r="R8673" s="838"/>
      <c r="S8673" s="838"/>
      <c r="U8673" s="371"/>
    </row>
    <row r="8674" spans="12:21" s="292" customFormat="1" x14ac:dyDescent="0.2">
      <c r="L8674" s="279"/>
      <c r="M8674" s="279"/>
      <c r="N8674" s="279"/>
      <c r="O8674" s="279"/>
      <c r="P8674" s="838"/>
      <c r="Q8674" s="838"/>
      <c r="R8674" s="838"/>
      <c r="S8674" s="838"/>
      <c r="U8674" s="371"/>
    </row>
    <row r="8675" spans="12:21" s="292" customFormat="1" x14ac:dyDescent="0.2">
      <c r="L8675" s="279"/>
      <c r="M8675" s="279"/>
      <c r="N8675" s="279"/>
      <c r="O8675" s="279"/>
      <c r="P8675" s="838"/>
      <c r="Q8675" s="838"/>
      <c r="R8675" s="838"/>
      <c r="S8675" s="838"/>
      <c r="U8675" s="371"/>
    </row>
    <row r="8676" spans="12:21" s="292" customFormat="1" x14ac:dyDescent="0.2">
      <c r="L8676" s="279"/>
      <c r="M8676" s="279"/>
      <c r="N8676" s="279"/>
      <c r="O8676" s="279"/>
      <c r="P8676" s="838"/>
      <c r="Q8676" s="838"/>
      <c r="R8676" s="838"/>
      <c r="S8676" s="838"/>
      <c r="U8676" s="371"/>
    </row>
    <row r="8677" spans="12:21" s="292" customFormat="1" x14ac:dyDescent="0.2">
      <c r="L8677" s="279"/>
      <c r="M8677" s="279"/>
      <c r="N8677" s="279"/>
      <c r="O8677" s="279"/>
      <c r="P8677" s="838"/>
      <c r="Q8677" s="838"/>
      <c r="R8677" s="838"/>
      <c r="S8677" s="838"/>
      <c r="U8677" s="371"/>
    </row>
    <row r="8678" spans="12:21" s="292" customFormat="1" x14ac:dyDescent="0.2">
      <c r="L8678" s="279"/>
      <c r="M8678" s="279"/>
      <c r="N8678" s="279"/>
      <c r="O8678" s="279"/>
      <c r="P8678" s="838"/>
      <c r="Q8678" s="838"/>
      <c r="R8678" s="838"/>
      <c r="S8678" s="838"/>
      <c r="U8678" s="371"/>
    </row>
    <row r="8679" spans="12:21" s="292" customFormat="1" x14ac:dyDescent="0.2">
      <c r="L8679" s="279"/>
      <c r="M8679" s="279"/>
      <c r="N8679" s="279"/>
      <c r="O8679" s="279"/>
      <c r="P8679" s="838"/>
      <c r="Q8679" s="838"/>
      <c r="R8679" s="838"/>
      <c r="S8679" s="838"/>
      <c r="U8679" s="371"/>
    </row>
    <row r="8680" spans="12:21" s="292" customFormat="1" x14ac:dyDescent="0.2">
      <c r="L8680" s="279"/>
      <c r="M8680" s="279"/>
      <c r="N8680" s="279"/>
      <c r="O8680" s="279"/>
      <c r="P8680" s="838"/>
      <c r="Q8680" s="838"/>
      <c r="R8680" s="838"/>
      <c r="S8680" s="838"/>
      <c r="U8680" s="371"/>
    </row>
    <row r="8681" spans="12:21" s="292" customFormat="1" x14ac:dyDescent="0.2">
      <c r="L8681" s="279"/>
      <c r="M8681" s="279"/>
      <c r="N8681" s="279"/>
      <c r="O8681" s="279"/>
      <c r="P8681" s="838"/>
      <c r="Q8681" s="838"/>
      <c r="R8681" s="838"/>
      <c r="S8681" s="838"/>
      <c r="U8681" s="371"/>
    </row>
    <row r="8682" spans="12:21" s="292" customFormat="1" x14ac:dyDescent="0.2">
      <c r="L8682" s="279"/>
      <c r="M8682" s="279"/>
      <c r="N8682" s="279"/>
      <c r="O8682" s="279"/>
      <c r="P8682" s="838"/>
      <c r="Q8682" s="838"/>
      <c r="R8682" s="838"/>
      <c r="S8682" s="838"/>
      <c r="U8682" s="371"/>
    </row>
    <row r="8683" spans="12:21" s="292" customFormat="1" x14ac:dyDescent="0.2">
      <c r="L8683" s="279"/>
      <c r="M8683" s="279"/>
      <c r="N8683" s="279"/>
      <c r="O8683" s="279"/>
      <c r="P8683" s="838"/>
      <c r="Q8683" s="838"/>
      <c r="R8683" s="838"/>
      <c r="S8683" s="838"/>
      <c r="U8683" s="371"/>
    </row>
    <row r="8684" spans="12:21" s="292" customFormat="1" x14ac:dyDescent="0.2">
      <c r="L8684" s="279"/>
      <c r="M8684" s="279"/>
      <c r="N8684" s="279"/>
      <c r="O8684" s="279"/>
      <c r="P8684" s="838"/>
      <c r="Q8684" s="838"/>
      <c r="R8684" s="838"/>
      <c r="S8684" s="838"/>
      <c r="U8684" s="371"/>
    </row>
    <row r="8685" spans="12:21" s="292" customFormat="1" x14ac:dyDescent="0.2">
      <c r="L8685" s="279"/>
      <c r="M8685" s="279"/>
      <c r="N8685" s="279"/>
      <c r="O8685" s="279"/>
      <c r="P8685" s="838"/>
      <c r="Q8685" s="838"/>
      <c r="R8685" s="838"/>
      <c r="S8685" s="838"/>
      <c r="U8685" s="371"/>
    </row>
    <row r="8686" spans="12:21" s="292" customFormat="1" x14ac:dyDescent="0.2">
      <c r="L8686" s="279"/>
      <c r="M8686" s="279"/>
      <c r="N8686" s="279"/>
      <c r="O8686" s="279"/>
      <c r="P8686" s="838"/>
      <c r="Q8686" s="838"/>
      <c r="R8686" s="838"/>
      <c r="S8686" s="838"/>
      <c r="U8686" s="371"/>
    </row>
    <row r="8687" spans="12:21" s="292" customFormat="1" x14ac:dyDescent="0.2">
      <c r="L8687" s="279"/>
      <c r="M8687" s="279"/>
      <c r="N8687" s="279"/>
      <c r="O8687" s="279"/>
      <c r="P8687" s="838"/>
      <c r="Q8687" s="838"/>
      <c r="R8687" s="838"/>
      <c r="S8687" s="838"/>
      <c r="U8687" s="371"/>
    </row>
    <row r="8688" spans="12:21" s="292" customFormat="1" x14ac:dyDescent="0.2">
      <c r="L8688" s="279"/>
      <c r="M8688" s="279"/>
      <c r="N8688" s="279"/>
      <c r="O8688" s="279"/>
      <c r="P8688" s="838"/>
      <c r="Q8688" s="838"/>
      <c r="R8688" s="838"/>
      <c r="S8688" s="838"/>
      <c r="U8688" s="371"/>
    </row>
    <row r="8689" spans="12:21" s="292" customFormat="1" x14ac:dyDescent="0.2">
      <c r="L8689" s="279"/>
      <c r="M8689" s="279"/>
      <c r="N8689" s="279"/>
      <c r="O8689" s="279"/>
      <c r="P8689" s="838"/>
      <c r="Q8689" s="838"/>
      <c r="R8689" s="838"/>
      <c r="S8689" s="838"/>
      <c r="U8689" s="371"/>
    </row>
    <row r="8690" spans="12:21" s="292" customFormat="1" x14ac:dyDescent="0.2">
      <c r="L8690" s="279"/>
      <c r="M8690" s="279"/>
      <c r="N8690" s="279"/>
      <c r="O8690" s="279"/>
      <c r="P8690" s="838"/>
      <c r="Q8690" s="838"/>
      <c r="R8690" s="838"/>
      <c r="S8690" s="838"/>
      <c r="U8690" s="371"/>
    </row>
    <row r="8691" spans="12:21" s="292" customFormat="1" x14ac:dyDescent="0.2">
      <c r="L8691" s="279"/>
      <c r="M8691" s="279"/>
      <c r="N8691" s="279"/>
      <c r="O8691" s="279"/>
      <c r="P8691" s="838"/>
      <c r="Q8691" s="838"/>
      <c r="R8691" s="838"/>
      <c r="S8691" s="838"/>
      <c r="U8691" s="371"/>
    </row>
    <row r="8692" spans="12:21" s="292" customFormat="1" x14ac:dyDescent="0.2">
      <c r="L8692" s="279"/>
      <c r="M8692" s="279"/>
      <c r="N8692" s="279"/>
      <c r="O8692" s="279"/>
      <c r="P8692" s="838"/>
      <c r="Q8692" s="838"/>
      <c r="R8692" s="838"/>
      <c r="S8692" s="838"/>
      <c r="U8692" s="371"/>
    </row>
    <row r="8693" spans="12:21" s="292" customFormat="1" x14ac:dyDescent="0.2">
      <c r="L8693" s="279"/>
      <c r="M8693" s="279"/>
      <c r="N8693" s="279"/>
      <c r="O8693" s="279"/>
      <c r="P8693" s="838"/>
      <c r="Q8693" s="838"/>
      <c r="R8693" s="838"/>
      <c r="S8693" s="838"/>
      <c r="U8693" s="371"/>
    </row>
    <row r="8694" spans="12:21" s="292" customFormat="1" x14ac:dyDescent="0.2">
      <c r="L8694" s="279"/>
      <c r="M8694" s="279"/>
      <c r="N8694" s="279"/>
      <c r="O8694" s="279"/>
      <c r="P8694" s="838"/>
      <c r="Q8694" s="838"/>
      <c r="R8694" s="838"/>
      <c r="S8694" s="838"/>
      <c r="U8694" s="371"/>
    </row>
    <row r="8695" spans="12:21" s="292" customFormat="1" x14ac:dyDescent="0.2">
      <c r="L8695" s="279"/>
      <c r="M8695" s="279"/>
      <c r="N8695" s="279"/>
      <c r="O8695" s="279"/>
      <c r="P8695" s="838"/>
      <c r="Q8695" s="838"/>
      <c r="R8695" s="838"/>
      <c r="S8695" s="838"/>
      <c r="U8695" s="371"/>
    </row>
    <row r="8696" spans="12:21" s="292" customFormat="1" x14ac:dyDescent="0.2">
      <c r="L8696" s="279"/>
      <c r="M8696" s="279"/>
      <c r="N8696" s="279"/>
      <c r="O8696" s="279"/>
      <c r="P8696" s="838"/>
      <c r="Q8696" s="838"/>
      <c r="R8696" s="838"/>
      <c r="S8696" s="838"/>
      <c r="U8696" s="371"/>
    </row>
    <row r="8697" spans="12:21" s="292" customFormat="1" x14ac:dyDescent="0.2">
      <c r="L8697" s="279"/>
      <c r="M8697" s="279"/>
      <c r="N8697" s="279"/>
      <c r="O8697" s="279"/>
      <c r="P8697" s="838"/>
      <c r="Q8697" s="838"/>
      <c r="R8697" s="838"/>
      <c r="S8697" s="838"/>
      <c r="U8697" s="371"/>
    </row>
    <row r="8698" spans="12:21" s="292" customFormat="1" x14ac:dyDescent="0.2">
      <c r="L8698" s="279"/>
      <c r="M8698" s="279"/>
      <c r="N8698" s="279"/>
      <c r="O8698" s="279"/>
      <c r="P8698" s="838"/>
      <c r="Q8698" s="838"/>
      <c r="R8698" s="838"/>
      <c r="S8698" s="838"/>
      <c r="U8698" s="371"/>
    </row>
    <row r="8699" spans="12:21" s="292" customFormat="1" x14ac:dyDescent="0.2">
      <c r="L8699" s="279"/>
      <c r="M8699" s="279"/>
      <c r="N8699" s="279"/>
      <c r="O8699" s="279"/>
      <c r="P8699" s="838"/>
      <c r="Q8699" s="838"/>
      <c r="R8699" s="838"/>
      <c r="S8699" s="838"/>
      <c r="U8699" s="371"/>
    </row>
    <row r="8700" spans="12:21" s="292" customFormat="1" x14ac:dyDescent="0.2">
      <c r="L8700" s="279"/>
      <c r="M8700" s="279"/>
      <c r="N8700" s="279"/>
      <c r="O8700" s="279"/>
      <c r="P8700" s="838"/>
      <c r="Q8700" s="838"/>
      <c r="R8700" s="838"/>
      <c r="S8700" s="838"/>
      <c r="U8700" s="371"/>
    </row>
    <row r="8701" spans="12:21" s="292" customFormat="1" x14ac:dyDescent="0.2">
      <c r="L8701" s="279"/>
      <c r="M8701" s="279"/>
      <c r="N8701" s="279"/>
      <c r="O8701" s="279"/>
      <c r="P8701" s="838"/>
      <c r="Q8701" s="838"/>
      <c r="R8701" s="838"/>
      <c r="S8701" s="838"/>
      <c r="U8701" s="371"/>
    </row>
    <row r="8702" spans="12:21" s="292" customFormat="1" x14ac:dyDescent="0.2">
      <c r="L8702" s="279"/>
      <c r="M8702" s="279"/>
      <c r="N8702" s="279"/>
      <c r="O8702" s="279"/>
      <c r="P8702" s="838"/>
      <c r="Q8702" s="838"/>
      <c r="R8702" s="838"/>
      <c r="S8702" s="838"/>
      <c r="U8702" s="371"/>
    </row>
    <row r="8703" spans="12:21" s="292" customFormat="1" x14ac:dyDescent="0.2">
      <c r="L8703" s="279"/>
      <c r="M8703" s="279"/>
      <c r="N8703" s="279"/>
      <c r="O8703" s="279"/>
      <c r="P8703" s="838"/>
      <c r="Q8703" s="838"/>
      <c r="R8703" s="838"/>
      <c r="S8703" s="838"/>
      <c r="U8703" s="371"/>
    </row>
    <row r="8704" spans="12:21" s="292" customFormat="1" x14ac:dyDescent="0.2">
      <c r="L8704" s="279"/>
      <c r="M8704" s="279"/>
      <c r="N8704" s="279"/>
      <c r="O8704" s="279"/>
      <c r="P8704" s="838"/>
      <c r="Q8704" s="838"/>
      <c r="R8704" s="838"/>
      <c r="S8704" s="838"/>
      <c r="U8704" s="371"/>
    </row>
    <row r="8705" spans="12:21" s="292" customFormat="1" x14ac:dyDescent="0.2">
      <c r="L8705" s="279"/>
      <c r="M8705" s="279"/>
      <c r="N8705" s="279"/>
      <c r="O8705" s="279"/>
      <c r="P8705" s="838"/>
      <c r="Q8705" s="838"/>
      <c r="R8705" s="838"/>
      <c r="S8705" s="838"/>
      <c r="U8705" s="371"/>
    </row>
    <row r="8706" spans="12:21" s="292" customFormat="1" x14ac:dyDescent="0.2">
      <c r="L8706" s="279"/>
      <c r="M8706" s="279"/>
      <c r="N8706" s="279"/>
      <c r="O8706" s="279"/>
      <c r="P8706" s="838"/>
      <c r="Q8706" s="838"/>
      <c r="R8706" s="838"/>
      <c r="S8706" s="838"/>
      <c r="U8706" s="371"/>
    </row>
    <row r="8707" spans="12:21" s="292" customFormat="1" x14ac:dyDescent="0.2">
      <c r="L8707" s="279"/>
      <c r="M8707" s="279"/>
      <c r="N8707" s="279"/>
      <c r="O8707" s="279"/>
      <c r="P8707" s="838"/>
      <c r="Q8707" s="838"/>
      <c r="R8707" s="838"/>
      <c r="S8707" s="838"/>
      <c r="U8707" s="371"/>
    </row>
    <row r="8708" spans="12:21" s="292" customFormat="1" x14ac:dyDescent="0.2">
      <c r="L8708" s="279"/>
      <c r="M8708" s="279"/>
      <c r="N8708" s="279"/>
      <c r="O8708" s="279"/>
      <c r="P8708" s="838"/>
      <c r="Q8708" s="838"/>
      <c r="R8708" s="838"/>
      <c r="S8708" s="838"/>
      <c r="U8708" s="371"/>
    </row>
    <row r="8709" spans="12:21" s="292" customFormat="1" x14ac:dyDescent="0.2">
      <c r="L8709" s="279"/>
      <c r="M8709" s="279"/>
      <c r="N8709" s="279"/>
      <c r="O8709" s="279"/>
      <c r="P8709" s="838"/>
      <c r="Q8709" s="838"/>
      <c r="R8709" s="838"/>
      <c r="S8709" s="838"/>
      <c r="U8709" s="371"/>
    </row>
    <row r="8710" spans="12:21" s="292" customFormat="1" x14ac:dyDescent="0.2">
      <c r="L8710" s="279"/>
      <c r="M8710" s="279"/>
      <c r="N8710" s="279"/>
      <c r="O8710" s="279"/>
      <c r="P8710" s="838"/>
      <c r="Q8710" s="838"/>
      <c r="R8710" s="838"/>
      <c r="S8710" s="838"/>
      <c r="U8710" s="371"/>
    </row>
    <row r="8711" spans="12:21" s="292" customFormat="1" x14ac:dyDescent="0.2">
      <c r="L8711" s="279"/>
      <c r="M8711" s="279"/>
      <c r="N8711" s="279"/>
      <c r="O8711" s="279"/>
      <c r="P8711" s="838"/>
      <c r="Q8711" s="838"/>
      <c r="R8711" s="838"/>
      <c r="S8711" s="838"/>
      <c r="U8711" s="371"/>
    </row>
    <row r="8712" spans="12:21" s="292" customFormat="1" x14ac:dyDescent="0.2">
      <c r="L8712" s="279"/>
      <c r="M8712" s="279"/>
      <c r="N8712" s="279"/>
      <c r="O8712" s="279"/>
      <c r="P8712" s="838"/>
      <c r="Q8712" s="838"/>
      <c r="R8712" s="838"/>
      <c r="S8712" s="838"/>
      <c r="U8712" s="371"/>
    </row>
    <row r="8713" spans="12:21" s="292" customFormat="1" x14ac:dyDescent="0.2">
      <c r="L8713" s="279"/>
      <c r="M8713" s="279"/>
      <c r="N8713" s="279"/>
      <c r="O8713" s="279"/>
      <c r="P8713" s="838"/>
      <c r="Q8713" s="838"/>
      <c r="R8713" s="838"/>
      <c r="S8713" s="838"/>
      <c r="U8713" s="371"/>
    </row>
    <row r="8714" spans="12:21" s="292" customFormat="1" x14ac:dyDescent="0.2">
      <c r="L8714" s="279"/>
      <c r="M8714" s="279"/>
      <c r="N8714" s="279"/>
      <c r="O8714" s="279"/>
      <c r="P8714" s="838"/>
      <c r="Q8714" s="838"/>
      <c r="R8714" s="838"/>
      <c r="S8714" s="838"/>
      <c r="U8714" s="371"/>
    </row>
    <row r="8715" spans="12:21" s="292" customFormat="1" x14ac:dyDescent="0.2">
      <c r="L8715" s="279"/>
      <c r="M8715" s="279"/>
      <c r="N8715" s="279"/>
      <c r="O8715" s="279"/>
      <c r="P8715" s="838"/>
      <c r="Q8715" s="838"/>
      <c r="R8715" s="838"/>
      <c r="S8715" s="838"/>
      <c r="U8715" s="371"/>
    </row>
    <row r="8716" spans="12:21" s="292" customFormat="1" x14ac:dyDescent="0.2">
      <c r="L8716" s="279"/>
      <c r="M8716" s="279"/>
      <c r="N8716" s="279"/>
      <c r="O8716" s="279"/>
      <c r="P8716" s="838"/>
      <c r="Q8716" s="838"/>
      <c r="R8716" s="838"/>
      <c r="S8716" s="838"/>
      <c r="U8716" s="371"/>
    </row>
    <row r="8717" spans="12:21" s="292" customFormat="1" x14ac:dyDescent="0.2">
      <c r="L8717" s="279"/>
      <c r="M8717" s="279"/>
      <c r="N8717" s="279"/>
      <c r="O8717" s="279"/>
      <c r="P8717" s="838"/>
      <c r="Q8717" s="838"/>
      <c r="R8717" s="838"/>
      <c r="S8717" s="838"/>
      <c r="U8717" s="371"/>
    </row>
    <row r="8718" spans="12:21" s="292" customFormat="1" x14ac:dyDescent="0.2">
      <c r="L8718" s="279"/>
      <c r="M8718" s="279"/>
      <c r="N8718" s="279"/>
      <c r="O8718" s="279"/>
      <c r="P8718" s="838"/>
      <c r="Q8718" s="838"/>
      <c r="R8718" s="838"/>
      <c r="S8718" s="838"/>
      <c r="U8718" s="371"/>
    </row>
    <row r="8719" spans="12:21" s="292" customFormat="1" x14ac:dyDescent="0.2">
      <c r="L8719" s="279"/>
      <c r="M8719" s="279"/>
      <c r="N8719" s="279"/>
      <c r="O8719" s="279"/>
      <c r="P8719" s="838"/>
      <c r="Q8719" s="838"/>
      <c r="R8719" s="838"/>
      <c r="S8719" s="838"/>
      <c r="U8719" s="371"/>
    </row>
    <row r="8720" spans="12:21" s="292" customFormat="1" x14ac:dyDescent="0.2">
      <c r="L8720" s="279"/>
      <c r="M8720" s="279"/>
      <c r="N8720" s="279"/>
      <c r="O8720" s="279"/>
      <c r="P8720" s="838"/>
      <c r="Q8720" s="838"/>
      <c r="R8720" s="838"/>
      <c r="S8720" s="838"/>
      <c r="U8720" s="371"/>
    </row>
    <row r="8721" spans="12:21" s="292" customFormat="1" x14ac:dyDescent="0.2">
      <c r="L8721" s="279"/>
      <c r="M8721" s="279"/>
      <c r="N8721" s="279"/>
      <c r="O8721" s="279"/>
      <c r="P8721" s="838"/>
      <c r="Q8721" s="838"/>
      <c r="R8721" s="838"/>
      <c r="S8721" s="838"/>
      <c r="U8721" s="371"/>
    </row>
    <row r="8722" spans="12:21" s="292" customFormat="1" x14ac:dyDescent="0.2">
      <c r="L8722" s="279"/>
      <c r="M8722" s="279"/>
      <c r="N8722" s="279"/>
      <c r="O8722" s="279"/>
      <c r="P8722" s="838"/>
      <c r="Q8722" s="838"/>
      <c r="R8722" s="838"/>
      <c r="S8722" s="838"/>
      <c r="U8722" s="371"/>
    </row>
    <row r="8723" spans="12:21" s="292" customFormat="1" x14ac:dyDescent="0.2">
      <c r="L8723" s="279"/>
      <c r="M8723" s="279"/>
      <c r="N8723" s="279"/>
      <c r="O8723" s="279"/>
      <c r="P8723" s="838"/>
      <c r="Q8723" s="838"/>
      <c r="R8723" s="838"/>
      <c r="S8723" s="838"/>
      <c r="U8723" s="371"/>
    </row>
    <row r="8724" spans="12:21" s="292" customFormat="1" x14ac:dyDescent="0.2">
      <c r="L8724" s="279"/>
      <c r="M8724" s="279"/>
      <c r="N8724" s="279"/>
      <c r="O8724" s="279"/>
      <c r="P8724" s="838"/>
      <c r="Q8724" s="838"/>
      <c r="R8724" s="838"/>
      <c r="S8724" s="838"/>
      <c r="U8724" s="371"/>
    </row>
    <row r="8725" spans="12:21" s="292" customFormat="1" x14ac:dyDescent="0.2">
      <c r="L8725" s="279"/>
      <c r="M8725" s="279"/>
      <c r="N8725" s="279"/>
      <c r="O8725" s="279"/>
      <c r="P8725" s="838"/>
      <c r="Q8725" s="838"/>
      <c r="R8725" s="838"/>
      <c r="S8725" s="838"/>
      <c r="U8725" s="371"/>
    </row>
    <row r="8726" spans="12:21" s="292" customFormat="1" x14ac:dyDescent="0.2">
      <c r="L8726" s="279"/>
      <c r="M8726" s="279"/>
      <c r="N8726" s="279"/>
      <c r="O8726" s="279"/>
      <c r="P8726" s="838"/>
      <c r="Q8726" s="838"/>
      <c r="R8726" s="838"/>
      <c r="S8726" s="838"/>
      <c r="U8726" s="371"/>
    </row>
    <row r="8727" spans="12:21" s="292" customFormat="1" x14ac:dyDescent="0.2">
      <c r="L8727" s="279"/>
      <c r="M8727" s="279"/>
      <c r="N8727" s="279"/>
      <c r="O8727" s="279"/>
      <c r="P8727" s="838"/>
      <c r="Q8727" s="838"/>
      <c r="R8727" s="838"/>
      <c r="S8727" s="838"/>
      <c r="U8727" s="371"/>
    </row>
    <row r="8728" spans="12:21" s="292" customFormat="1" x14ac:dyDescent="0.2">
      <c r="L8728" s="279"/>
      <c r="M8728" s="279"/>
      <c r="N8728" s="279"/>
      <c r="O8728" s="279"/>
      <c r="P8728" s="838"/>
      <c r="Q8728" s="838"/>
      <c r="R8728" s="838"/>
      <c r="S8728" s="838"/>
      <c r="U8728" s="371"/>
    </row>
    <row r="8729" spans="12:21" s="292" customFormat="1" x14ac:dyDescent="0.2">
      <c r="L8729" s="279"/>
      <c r="M8729" s="279"/>
      <c r="N8729" s="279"/>
      <c r="O8729" s="279"/>
      <c r="P8729" s="838"/>
      <c r="Q8729" s="838"/>
      <c r="R8729" s="838"/>
      <c r="S8729" s="838"/>
      <c r="U8729" s="371"/>
    </row>
    <row r="8730" spans="12:21" s="292" customFormat="1" x14ac:dyDescent="0.2">
      <c r="L8730" s="279"/>
      <c r="M8730" s="279"/>
      <c r="N8730" s="279"/>
      <c r="O8730" s="279"/>
      <c r="P8730" s="838"/>
      <c r="Q8730" s="838"/>
      <c r="R8730" s="838"/>
      <c r="S8730" s="838"/>
      <c r="U8730" s="371"/>
    </row>
    <row r="8731" spans="12:21" s="292" customFormat="1" x14ac:dyDescent="0.2">
      <c r="L8731" s="279"/>
      <c r="M8731" s="279"/>
      <c r="N8731" s="279"/>
      <c r="O8731" s="279"/>
      <c r="P8731" s="838"/>
      <c r="Q8731" s="838"/>
      <c r="R8731" s="838"/>
      <c r="S8731" s="838"/>
      <c r="U8731" s="371"/>
    </row>
    <row r="8732" spans="12:21" s="292" customFormat="1" x14ac:dyDescent="0.2">
      <c r="L8732" s="279"/>
      <c r="M8732" s="279"/>
      <c r="N8732" s="279"/>
      <c r="O8732" s="279"/>
      <c r="P8732" s="838"/>
      <c r="Q8732" s="838"/>
      <c r="R8732" s="838"/>
      <c r="S8732" s="838"/>
      <c r="U8732" s="371"/>
    </row>
    <row r="8733" spans="12:21" s="292" customFormat="1" x14ac:dyDescent="0.2">
      <c r="L8733" s="279"/>
      <c r="M8733" s="279"/>
      <c r="N8733" s="279"/>
      <c r="O8733" s="279"/>
      <c r="P8733" s="838"/>
      <c r="Q8733" s="838"/>
      <c r="R8733" s="838"/>
      <c r="S8733" s="838"/>
      <c r="U8733" s="371"/>
    </row>
    <row r="8734" spans="12:21" s="292" customFormat="1" x14ac:dyDescent="0.2">
      <c r="L8734" s="279"/>
      <c r="M8734" s="279"/>
      <c r="N8734" s="279"/>
      <c r="O8734" s="279"/>
      <c r="P8734" s="838"/>
      <c r="Q8734" s="838"/>
      <c r="R8734" s="838"/>
      <c r="S8734" s="838"/>
      <c r="U8734" s="371"/>
    </row>
    <row r="8735" spans="12:21" s="292" customFormat="1" x14ac:dyDescent="0.2">
      <c r="L8735" s="279"/>
      <c r="M8735" s="279"/>
      <c r="N8735" s="279"/>
      <c r="O8735" s="279"/>
      <c r="P8735" s="838"/>
      <c r="Q8735" s="838"/>
      <c r="R8735" s="838"/>
      <c r="S8735" s="838"/>
      <c r="U8735" s="371"/>
    </row>
    <row r="8736" spans="12:21" s="292" customFormat="1" x14ac:dyDescent="0.2">
      <c r="L8736" s="279"/>
      <c r="M8736" s="279"/>
      <c r="N8736" s="279"/>
      <c r="O8736" s="279"/>
      <c r="P8736" s="838"/>
      <c r="Q8736" s="838"/>
      <c r="R8736" s="838"/>
      <c r="S8736" s="838"/>
      <c r="U8736" s="371"/>
    </row>
    <row r="8737" spans="12:21" s="292" customFormat="1" x14ac:dyDescent="0.2">
      <c r="L8737" s="279"/>
      <c r="M8737" s="279"/>
      <c r="N8737" s="279"/>
      <c r="O8737" s="279"/>
      <c r="P8737" s="838"/>
      <c r="Q8737" s="838"/>
      <c r="R8737" s="838"/>
      <c r="S8737" s="838"/>
      <c r="U8737" s="371"/>
    </row>
    <row r="8738" spans="12:21" s="292" customFormat="1" x14ac:dyDescent="0.2">
      <c r="L8738" s="279"/>
      <c r="M8738" s="279"/>
      <c r="N8738" s="279"/>
      <c r="O8738" s="279"/>
      <c r="P8738" s="838"/>
      <c r="Q8738" s="838"/>
      <c r="R8738" s="838"/>
      <c r="S8738" s="838"/>
      <c r="U8738" s="371"/>
    </row>
    <row r="8739" spans="12:21" s="292" customFormat="1" x14ac:dyDescent="0.2">
      <c r="L8739" s="279"/>
      <c r="M8739" s="279"/>
      <c r="N8739" s="279"/>
      <c r="O8739" s="279"/>
      <c r="P8739" s="838"/>
      <c r="Q8739" s="838"/>
      <c r="R8739" s="838"/>
      <c r="S8739" s="838"/>
      <c r="U8739" s="371"/>
    </row>
    <row r="8740" spans="12:21" s="292" customFormat="1" x14ac:dyDescent="0.2">
      <c r="L8740" s="279"/>
      <c r="M8740" s="279"/>
      <c r="N8740" s="279"/>
      <c r="O8740" s="279"/>
      <c r="P8740" s="838"/>
      <c r="Q8740" s="838"/>
      <c r="R8740" s="838"/>
      <c r="S8740" s="838"/>
      <c r="U8740" s="371"/>
    </row>
    <row r="8741" spans="12:21" s="292" customFormat="1" x14ac:dyDescent="0.2">
      <c r="L8741" s="279"/>
      <c r="M8741" s="279"/>
      <c r="N8741" s="279"/>
      <c r="O8741" s="279"/>
      <c r="P8741" s="838"/>
      <c r="Q8741" s="838"/>
      <c r="R8741" s="838"/>
      <c r="S8741" s="838"/>
      <c r="U8741" s="371"/>
    </row>
    <row r="8742" spans="12:21" s="292" customFormat="1" x14ac:dyDescent="0.2">
      <c r="L8742" s="279"/>
      <c r="M8742" s="279"/>
      <c r="N8742" s="279"/>
      <c r="O8742" s="279"/>
      <c r="P8742" s="838"/>
      <c r="Q8742" s="838"/>
      <c r="R8742" s="838"/>
      <c r="S8742" s="838"/>
      <c r="U8742" s="371"/>
    </row>
    <row r="8743" spans="12:21" s="292" customFormat="1" x14ac:dyDescent="0.2">
      <c r="L8743" s="279"/>
      <c r="M8743" s="279"/>
      <c r="N8743" s="279"/>
      <c r="O8743" s="279"/>
      <c r="P8743" s="838"/>
      <c r="Q8743" s="838"/>
      <c r="R8743" s="838"/>
      <c r="S8743" s="838"/>
      <c r="U8743" s="371"/>
    </row>
    <row r="8744" spans="12:21" s="292" customFormat="1" x14ac:dyDescent="0.2">
      <c r="L8744" s="279"/>
      <c r="M8744" s="279"/>
      <c r="N8744" s="279"/>
      <c r="O8744" s="279"/>
      <c r="P8744" s="838"/>
      <c r="Q8744" s="838"/>
      <c r="R8744" s="838"/>
      <c r="S8744" s="838"/>
      <c r="U8744" s="371"/>
    </row>
    <row r="8745" spans="12:21" s="292" customFormat="1" x14ac:dyDescent="0.2">
      <c r="L8745" s="279"/>
      <c r="M8745" s="279"/>
      <c r="N8745" s="279"/>
      <c r="O8745" s="279"/>
      <c r="P8745" s="838"/>
      <c r="Q8745" s="838"/>
      <c r="R8745" s="838"/>
      <c r="S8745" s="838"/>
      <c r="U8745" s="371"/>
    </row>
    <row r="8746" spans="12:21" s="292" customFormat="1" x14ac:dyDescent="0.2">
      <c r="L8746" s="279"/>
      <c r="M8746" s="279"/>
      <c r="N8746" s="279"/>
      <c r="O8746" s="279"/>
      <c r="P8746" s="838"/>
      <c r="Q8746" s="838"/>
      <c r="R8746" s="838"/>
      <c r="S8746" s="838"/>
      <c r="U8746" s="371"/>
    </row>
    <row r="8747" spans="12:21" s="292" customFormat="1" x14ac:dyDescent="0.2">
      <c r="L8747" s="279"/>
      <c r="M8747" s="279"/>
      <c r="N8747" s="279"/>
      <c r="O8747" s="279"/>
      <c r="P8747" s="838"/>
      <c r="Q8747" s="838"/>
      <c r="R8747" s="838"/>
      <c r="S8747" s="838"/>
      <c r="U8747" s="371"/>
    </row>
    <row r="8748" spans="12:21" s="292" customFormat="1" x14ac:dyDescent="0.2">
      <c r="L8748" s="279"/>
      <c r="M8748" s="279"/>
      <c r="N8748" s="279"/>
      <c r="O8748" s="279"/>
      <c r="P8748" s="838"/>
      <c r="Q8748" s="838"/>
      <c r="R8748" s="838"/>
      <c r="S8748" s="838"/>
      <c r="U8748" s="371"/>
    </row>
    <row r="8749" spans="12:21" s="292" customFormat="1" x14ac:dyDescent="0.2">
      <c r="L8749" s="279"/>
      <c r="M8749" s="279"/>
      <c r="N8749" s="279"/>
      <c r="O8749" s="279"/>
      <c r="P8749" s="838"/>
      <c r="Q8749" s="838"/>
      <c r="R8749" s="838"/>
      <c r="S8749" s="838"/>
      <c r="U8749" s="371"/>
    </row>
    <row r="8750" spans="12:21" s="292" customFormat="1" x14ac:dyDescent="0.2">
      <c r="L8750" s="279"/>
      <c r="M8750" s="279"/>
      <c r="N8750" s="279"/>
      <c r="O8750" s="279"/>
      <c r="P8750" s="838"/>
      <c r="Q8750" s="838"/>
      <c r="R8750" s="838"/>
      <c r="S8750" s="838"/>
      <c r="U8750" s="371"/>
    </row>
    <row r="8751" spans="12:21" s="292" customFormat="1" x14ac:dyDescent="0.2">
      <c r="L8751" s="279"/>
      <c r="M8751" s="279"/>
      <c r="N8751" s="279"/>
      <c r="O8751" s="279"/>
      <c r="P8751" s="838"/>
      <c r="Q8751" s="838"/>
      <c r="R8751" s="838"/>
      <c r="S8751" s="838"/>
      <c r="U8751" s="371"/>
    </row>
    <row r="8752" spans="12:21" s="292" customFormat="1" x14ac:dyDescent="0.2">
      <c r="L8752" s="279"/>
      <c r="M8752" s="279"/>
      <c r="N8752" s="279"/>
      <c r="O8752" s="279"/>
      <c r="P8752" s="838"/>
      <c r="Q8752" s="838"/>
      <c r="R8752" s="838"/>
      <c r="S8752" s="838"/>
      <c r="U8752" s="371"/>
    </row>
    <row r="8753" spans="12:21" s="292" customFormat="1" x14ac:dyDescent="0.2">
      <c r="L8753" s="279"/>
      <c r="M8753" s="279"/>
      <c r="N8753" s="279"/>
      <c r="O8753" s="279"/>
      <c r="P8753" s="838"/>
      <c r="Q8753" s="838"/>
      <c r="R8753" s="838"/>
      <c r="S8753" s="838"/>
      <c r="U8753" s="371"/>
    </row>
    <row r="8754" spans="12:21" s="292" customFormat="1" x14ac:dyDescent="0.2">
      <c r="L8754" s="279"/>
      <c r="M8754" s="279"/>
      <c r="N8754" s="279"/>
      <c r="O8754" s="279"/>
      <c r="P8754" s="838"/>
      <c r="Q8754" s="838"/>
      <c r="R8754" s="838"/>
      <c r="S8754" s="838"/>
      <c r="U8754" s="371"/>
    </row>
    <row r="8755" spans="12:21" s="292" customFormat="1" x14ac:dyDescent="0.2">
      <c r="L8755" s="279"/>
      <c r="M8755" s="279"/>
      <c r="N8755" s="279"/>
      <c r="O8755" s="279"/>
      <c r="P8755" s="838"/>
      <c r="Q8755" s="838"/>
      <c r="R8755" s="838"/>
      <c r="S8755" s="838"/>
      <c r="U8755" s="371"/>
    </row>
    <row r="8756" spans="12:21" s="292" customFormat="1" x14ac:dyDescent="0.2">
      <c r="L8756" s="279"/>
      <c r="M8756" s="279"/>
      <c r="N8756" s="279"/>
      <c r="O8756" s="279"/>
      <c r="P8756" s="838"/>
      <c r="Q8756" s="838"/>
      <c r="R8756" s="838"/>
      <c r="S8756" s="838"/>
      <c r="U8756" s="371"/>
    </row>
    <row r="8757" spans="12:21" s="292" customFormat="1" x14ac:dyDescent="0.2">
      <c r="L8757" s="279"/>
      <c r="M8757" s="279"/>
      <c r="N8757" s="279"/>
      <c r="O8757" s="279"/>
      <c r="P8757" s="838"/>
      <c r="Q8757" s="838"/>
      <c r="R8757" s="838"/>
      <c r="S8757" s="838"/>
      <c r="U8757" s="371"/>
    </row>
    <row r="8758" spans="12:21" s="292" customFormat="1" x14ac:dyDescent="0.2">
      <c r="L8758" s="279"/>
      <c r="M8758" s="279"/>
      <c r="N8758" s="279"/>
      <c r="O8758" s="279"/>
      <c r="P8758" s="838"/>
      <c r="Q8758" s="838"/>
      <c r="R8758" s="838"/>
      <c r="S8758" s="838"/>
      <c r="U8758" s="371"/>
    </row>
    <row r="8759" spans="12:21" s="292" customFormat="1" x14ac:dyDescent="0.2">
      <c r="L8759" s="279"/>
      <c r="M8759" s="279"/>
      <c r="N8759" s="279"/>
      <c r="O8759" s="279"/>
      <c r="P8759" s="838"/>
      <c r="Q8759" s="838"/>
      <c r="R8759" s="838"/>
      <c r="S8759" s="838"/>
      <c r="U8759" s="371"/>
    </row>
    <row r="8760" spans="12:21" s="292" customFormat="1" x14ac:dyDescent="0.2">
      <c r="L8760" s="279"/>
      <c r="M8760" s="279"/>
      <c r="N8760" s="279"/>
      <c r="O8760" s="279"/>
      <c r="P8760" s="838"/>
      <c r="Q8760" s="838"/>
      <c r="R8760" s="838"/>
      <c r="S8760" s="838"/>
      <c r="U8760" s="371"/>
    </row>
    <row r="8761" spans="12:21" s="292" customFormat="1" x14ac:dyDescent="0.2">
      <c r="L8761" s="279"/>
      <c r="M8761" s="279"/>
      <c r="N8761" s="279"/>
      <c r="O8761" s="279"/>
      <c r="P8761" s="838"/>
      <c r="Q8761" s="838"/>
      <c r="R8761" s="838"/>
      <c r="S8761" s="838"/>
      <c r="U8761" s="371"/>
    </row>
    <row r="8762" spans="12:21" s="292" customFormat="1" x14ac:dyDescent="0.2">
      <c r="L8762" s="279"/>
      <c r="M8762" s="279"/>
      <c r="N8762" s="279"/>
      <c r="O8762" s="279"/>
      <c r="P8762" s="838"/>
      <c r="Q8762" s="838"/>
      <c r="R8762" s="838"/>
      <c r="S8762" s="838"/>
      <c r="U8762" s="371"/>
    </row>
    <row r="8763" spans="12:21" s="292" customFormat="1" x14ac:dyDescent="0.2">
      <c r="L8763" s="279"/>
      <c r="M8763" s="279"/>
      <c r="N8763" s="279"/>
      <c r="O8763" s="279"/>
      <c r="P8763" s="838"/>
      <c r="Q8763" s="838"/>
      <c r="R8763" s="838"/>
      <c r="S8763" s="838"/>
      <c r="U8763" s="371"/>
    </row>
    <row r="8764" spans="12:21" s="292" customFormat="1" x14ac:dyDescent="0.2">
      <c r="L8764" s="279"/>
      <c r="M8764" s="279"/>
      <c r="N8764" s="279"/>
      <c r="O8764" s="279"/>
      <c r="P8764" s="838"/>
      <c r="Q8764" s="838"/>
      <c r="R8764" s="838"/>
      <c r="S8764" s="838"/>
      <c r="U8764" s="371"/>
    </row>
    <row r="8765" spans="12:21" s="292" customFormat="1" x14ac:dyDescent="0.2">
      <c r="L8765" s="279"/>
      <c r="M8765" s="279"/>
      <c r="N8765" s="279"/>
      <c r="O8765" s="279"/>
      <c r="P8765" s="838"/>
      <c r="Q8765" s="838"/>
      <c r="R8765" s="838"/>
      <c r="S8765" s="838"/>
      <c r="U8765" s="371"/>
    </row>
    <row r="8766" spans="12:21" s="292" customFormat="1" x14ac:dyDescent="0.2">
      <c r="L8766" s="279"/>
      <c r="M8766" s="279"/>
      <c r="N8766" s="279"/>
      <c r="O8766" s="279"/>
      <c r="P8766" s="838"/>
      <c r="Q8766" s="838"/>
      <c r="R8766" s="838"/>
      <c r="S8766" s="838"/>
      <c r="U8766" s="371"/>
    </row>
    <row r="8767" spans="12:21" s="292" customFormat="1" x14ac:dyDescent="0.2">
      <c r="L8767" s="279"/>
      <c r="M8767" s="279"/>
      <c r="N8767" s="279"/>
      <c r="O8767" s="279"/>
      <c r="P8767" s="838"/>
      <c r="Q8767" s="838"/>
      <c r="R8767" s="838"/>
      <c r="S8767" s="838"/>
      <c r="U8767" s="371"/>
    </row>
    <row r="8768" spans="12:21" s="292" customFormat="1" x14ac:dyDescent="0.2">
      <c r="L8768" s="279"/>
      <c r="M8768" s="279"/>
      <c r="N8768" s="279"/>
      <c r="O8768" s="279"/>
      <c r="P8768" s="838"/>
      <c r="Q8768" s="838"/>
      <c r="R8768" s="838"/>
      <c r="S8768" s="838"/>
      <c r="U8768" s="371"/>
    </row>
    <row r="8769" spans="12:21" s="292" customFormat="1" x14ac:dyDescent="0.2">
      <c r="L8769" s="279"/>
      <c r="M8769" s="279"/>
      <c r="N8769" s="279"/>
      <c r="O8769" s="279"/>
      <c r="P8769" s="838"/>
      <c r="Q8769" s="838"/>
      <c r="R8769" s="838"/>
      <c r="S8769" s="838"/>
      <c r="U8769" s="371"/>
    </row>
    <row r="8770" spans="12:21" s="292" customFormat="1" x14ac:dyDescent="0.2">
      <c r="L8770" s="279"/>
      <c r="M8770" s="279"/>
      <c r="N8770" s="279"/>
      <c r="O8770" s="279"/>
      <c r="P8770" s="838"/>
      <c r="Q8770" s="838"/>
      <c r="R8770" s="838"/>
      <c r="S8770" s="838"/>
      <c r="U8770" s="371"/>
    </row>
    <row r="8771" spans="12:21" s="292" customFormat="1" x14ac:dyDescent="0.2">
      <c r="L8771" s="279"/>
      <c r="M8771" s="279"/>
      <c r="N8771" s="279"/>
      <c r="O8771" s="279"/>
      <c r="P8771" s="838"/>
      <c r="Q8771" s="838"/>
      <c r="R8771" s="838"/>
      <c r="S8771" s="838"/>
      <c r="U8771" s="371"/>
    </row>
    <row r="8772" spans="12:21" s="292" customFormat="1" x14ac:dyDescent="0.2">
      <c r="L8772" s="279"/>
      <c r="M8772" s="279"/>
      <c r="N8772" s="279"/>
      <c r="O8772" s="279"/>
      <c r="P8772" s="838"/>
      <c r="Q8772" s="838"/>
      <c r="R8772" s="838"/>
      <c r="S8772" s="838"/>
      <c r="U8772" s="371"/>
    </row>
    <row r="8773" spans="12:21" s="292" customFormat="1" x14ac:dyDescent="0.2">
      <c r="L8773" s="279"/>
      <c r="M8773" s="279"/>
      <c r="N8773" s="279"/>
      <c r="O8773" s="279"/>
      <c r="P8773" s="838"/>
      <c r="Q8773" s="838"/>
      <c r="R8773" s="838"/>
      <c r="S8773" s="838"/>
      <c r="U8773" s="371"/>
    </row>
    <row r="8774" spans="12:21" s="292" customFormat="1" x14ac:dyDescent="0.2">
      <c r="L8774" s="279"/>
      <c r="M8774" s="279"/>
      <c r="N8774" s="279"/>
      <c r="O8774" s="279"/>
      <c r="P8774" s="838"/>
      <c r="Q8774" s="838"/>
      <c r="R8774" s="838"/>
      <c r="S8774" s="838"/>
      <c r="U8774" s="371"/>
    </row>
    <row r="8775" spans="12:21" s="292" customFormat="1" x14ac:dyDescent="0.2">
      <c r="L8775" s="279"/>
      <c r="M8775" s="279"/>
      <c r="N8775" s="279"/>
      <c r="O8775" s="279"/>
      <c r="P8775" s="838"/>
      <c r="Q8775" s="838"/>
      <c r="R8775" s="838"/>
      <c r="S8775" s="838"/>
      <c r="U8775" s="371"/>
    </row>
    <row r="8776" spans="12:21" s="292" customFormat="1" x14ac:dyDescent="0.2">
      <c r="L8776" s="279"/>
      <c r="M8776" s="279"/>
      <c r="N8776" s="279"/>
      <c r="O8776" s="279"/>
      <c r="P8776" s="838"/>
      <c r="Q8776" s="838"/>
      <c r="R8776" s="838"/>
      <c r="S8776" s="838"/>
      <c r="U8776" s="371"/>
    </row>
    <row r="8777" spans="12:21" s="292" customFormat="1" x14ac:dyDescent="0.2">
      <c r="L8777" s="279"/>
      <c r="M8777" s="279"/>
      <c r="N8777" s="279"/>
      <c r="O8777" s="279"/>
      <c r="P8777" s="838"/>
      <c r="Q8777" s="838"/>
      <c r="R8777" s="838"/>
      <c r="S8777" s="838"/>
      <c r="U8777" s="371"/>
    </row>
    <row r="8778" spans="12:21" s="292" customFormat="1" x14ac:dyDescent="0.2">
      <c r="L8778" s="279"/>
      <c r="M8778" s="279"/>
      <c r="N8778" s="279"/>
      <c r="O8778" s="279"/>
      <c r="P8778" s="838"/>
      <c r="Q8778" s="838"/>
      <c r="R8778" s="838"/>
      <c r="S8778" s="838"/>
      <c r="U8778" s="371"/>
    </row>
    <row r="8779" spans="12:21" s="292" customFormat="1" x14ac:dyDescent="0.2">
      <c r="L8779" s="279"/>
      <c r="M8779" s="279"/>
      <c r="N8779" s="279"/>
      <c r="O8779" s="279"/>
      <c r="P8779" s="838"/>
      <c r="Q8779" s="838"/>
      <c r="R8779" s="838"/>
      <c r="S8779" s="838"/>
      <c r="U8779" s="371"/>
    </row>
    <row r="8780" spans="12:21" s="292" customFormat="1" x14ac:dyDescent="0.2">
      <c r="L8780" s="279"/>
      <c r="M8780" s="279"/>
      <c r="N8780" s="279"/>
      <c r="O8780" s="279"/>
      <c r="P8780" s="838"/>
      <c r="Q8780" s="838"/>
      <c r="R8780" s="838"/>
      <c r="S8780" s="838"/>
      <c r="U8780" s="371"/>
    </row>
    <row r="8781" spans="12:21" s="292" customFormat="1" x14ac:dyDescent="0.2">
      <c r="L8781" s="279"/>
      <c r="M8781" s="279"/>
      <c r="N8781" s="279"/>
      <c r="O8781" s="279"/>
      <c r="P8781" s="838"/>
      <c r="Q8781" s="838"/>
      <c r="R8781" s="838"/>
      <c r="S8781" s="838"/>
      <c r="U8781" s="371"/>
    </row>
    <row r="8782" spans="12:21" s="292" customFormat="1" x14ac:dyDescent="0.2">
      <c r="L8782" s="279"/>
      <c r="M8782" s="279"/>
      <c r="N8782" s="279"/>
      <c r="O8782" s="279"/>
      <c r="P8782" s="838"/>
      <c r="Q8782" s="838"/>
      <c r="R8782" s="838"/>
      <c r="S8782" s="838"/>
      <c r="U8782" s="371"/>
    </row>
    <row r="8783" spans="12:21" s="292" customFormat="1" x14ac:dyDescent="0.2">
      <c r="L8783" s="279"/>
      <c r="M8783" s="279"/>
      <c r="N8783" s="279"/>
      <c r="O8783" s="279"/>
      <c r="P8783" s="838"/>
      <c r="Q8783" s="838"/>
      <c r="R8783" s="838"/>
      <c r="S8783" s="838"/>
      <c r="U8783" s="371"/>
    </row>
    <row r="8784" spans="12:21" s="292" customFormat="1" x14ac:dyDescent="0.2">
      <c r="L8784" s="279"/>
      <c r="M8784" s="279"/>
      <c r="N8784" s="279"/>
      <c r="O8784" s="279"/>
      <c r="P8784" s="838"/>
      <c r="Q8784" s="838"/>
      <c r="R8784" s="838"/>
      <c r="S8784" s="838"/>
      <c r="U8784" s="371"/>
    </row>
    <row r="8785" spans="12:21" s="292" customFormat="1" x14ac:dyDescent="0.2">
      <c r="L8785" s="279"/>
      <c r="M8785" s="279"/>
      <c r="N8785" s="279"/>
      <c r="O8785" s="279"/>
      <c r="P8785" s="838"/>
      <c r="Q8785" s="838"/>
      <c r="R8785" s="838"/>
      <c r="S8785" s="838"/>
      <c r="U8785" s="371"/>
    </row>
    <row r="8786" spans="12:21" s="292" customFormat="1" x14ac:dyDescent="0.2">
      <c r="L8786" s="279"/>
      <c r="M8786" s="279"/>
      <c r="N8786" s="279"/>
      <c r="O8786" s="279"/>
      <c r="P8786" s="838"/>
      <c r="Q8786" s="838"/>
      <c r="R8786" s="838"/>
      <c r="S8786" s="838"/>
      <c r="U8786" s="371"/>
    </row>
    <row r="8787" spans="12:21" s="292" customFormat="1" x14ac:dyDescent="0.2">
      <c r="L8787" s="279"/>
      <c r="M8787" s="279"/>
      <c r="N8787" s="279"/>
      <c r="O8787" s="279"/>
      <c r="P8787" s="838"/>
      <c r="Q8787" s="838"/>
      <c r="R8787" s="838"/>
      <c r="S8787" s="838"/>
      <c r="U8787" s="371"/>
    </row>
    <row r="8788" spans="12:21" s="292" customFormat="1" x14ac:dyDescent="0.2">
      <c r="L8788" s="279"/>
      <c r="M8788" s="279"/>
      <c r="N8788" s="279"/>
      <c r="O8788" s="279"/>
      <c r="P8788" s="838"/>
      <c r="Q8788" s="838"/>
      <c r="R8788" s="838"/>
      <c r="S8788" s="838"/>
      <c r="U8788" s="371"/>
    </row>
    <row r="8789" spans="12:21" s="292" customFormat="1" x14ac:dyDescent="0.2">
      <c r="L8789" s="279"/>
      <c r="M8789" s="279"/>
      <c r="N8789" s="279"/>
      <c r="O8789" s="279"/>
      <c r="P8789" s="838"/>
      <c r="Q8789" s="838"/>
      <c r="R8789" s="838"/>
      <c r="S8789" s="838"/>
      <c r="U8789" s="371"/>
    </row>
    <row r="8790" spans="12:21" s="292" customFormat="1" x14ac:dyDescent="0.2">
      <c r="L8790" s="279"/>
      <c r="M8790" s="279"/>
      <c r="N8790" s="279"/>
      <c r="O8790" s="279"/>
      <c r="P8790" s="838"/>
      <c r="Q8790" s="838"/>
      <c r="R8790" s="838"/>
      <c r="S8790" s="838"/>
      <c r="U8790" s="371"/>
    </row>
    <row r="8791" spans="12:21" s="292" customFormat="1" x14ac:dyDescent="0.2">
      <c r="L8791" s="279"/>
      <c r="M8791" s="279"/>
      <c r="N8791" s="279"/>
      <c r="O8791" s="279"/>
      <c r="P8791" s="838"/>
      <c r="Q8791" s="838"/>
      <c r="R8791" s="838"/>
      <c r="S8791" s="838"/>
      <c r="U8791" s="371"/>
    </row>
    <row r="8792" spans="12:21" s="292" customFormat="1" x14ac:dyDescent="0.2">
      <c r="L8792" s="279"/>
      <c r="M8792" s="279"/>
      <c r="N8792" s="279"/>
      <c r="O8792" s="279"/>
      <c r="P8792" s="838"/>
      <c r="Q8792" s="838"/>
      <c r="R8792" s="838"/>
      <c r="S8792" s="838"/>
      <c r="U8792" s="371"/>
    </row>
    <row r="8793" spans="12:21" s="292" customFormat="1" x14ac:dyDescent="0.2">
      <c r="L8793" s="279"/>
      <c r="M8793" s="279"/>
      <c r="N8793" s="279"/>
      <c r="O8793" s="279"/>
      <c r="P8793" s="838"/>
      <c r="Q8793" s="838"/>
      <c r="R8793" s="838"/>
      <c r="S8793" s="838"/>
      <c r="U8793" s="371"/>
    </row>
    <row r="8794" spans="12:21" s="292" customFormat="1" x14ac:dyDescent="0.2">
      <c r="L8794" s="279"/>
      <c r="M8794" s="279"/>
      <c r="N8794" s="279"/>
      <c r="O8794" s="279"/>
      <c r="P8794" s="838"/>
      <c r="Q8794" s="838"/>
      <c r="R8794" s="838"/>
      <c r="S8794" s="838"/>
      <c r="U8794" s="371"/>
    </row>
    <row r="8795" spans="12:21" s="292" customFormat="1" x14ac:dyDescent="0.2">
      <c r="L8795" s="279"/>
      <c r="M8795" s="279"/>
      <c r="N8795" s="279"/>
      <c r="O8795" s="279"/>
      <c r="P8795" s="838"/>
      <c r="Q8795" s="838"/>
      <c r="R8795" s="838"/>
      <c r="S8795" s="838"/>
      <c r="U8795" s="371"/>
    </row>
    <row r="8796" spans="12:21" s="292" customFormat="1" x14ac:dyDescent="0.2">
      <c r="L8796" s="279"/>
      <c r="M8796" s="279"/>
      <c r="N8796" s="279"/>
      <c r="O8796" s="279"/>
      <c r="P8796" s="838"/>
      <c r="Q8796" s="838"/>
      <c r="R8796" s="838"/>
      <c r="S8796" s="838"/>
      <c r="U8796" s="371"/>
    </row>
    <row r="8797" spans="12:21" s="292" customFormat="1" x14ac:dyDescent="0.2">
      <c r="L8797" s="279"/>
      <c r="M8797" s="279"/>
      <c r="N8797" s="279"/>
      <c r="O8797" s="279"/>
      <c r="P8797" s="838"/>
      <c r="Q8797" s="838"/>
      <c r="R8797" s="838"/>
      <c r="S8797" s="838"/>
      <c r="U8797" s="371"/>
    </row>
    <row r="8798" spans="12:21" s="292" customFormat="1" x14ac:dyDescent="0.2">
      <c r="L8798" s="279"/>
      <c r="M8798" s="279"/>
      <c r="N8798" s="279"/>
      <c r="O8798" s="279"/>
      <c r="P8798" s="838"/>
      <c r="Q8798" s="838"/>
      <c r="R8798" s="838"/>
      <c r="S8798" s="838"/>
      <c r="U8798" s="371"/>
    </row>
    <row r="8799" spans="12:21" s="292" customFormat="1" x14ac:dyDescent="0.2">
      <c r="L8799" s="279"/>
      <c r="M8799" s="279"/>
      <c r="N8799" s="279"/>
      <c r="O8799" s="279"/>
      <c r="P8799" s="838"/>
      <c r="Q8799" s="838"/>
      <c r="R8799" s="838"/>
      <c r="S8799" s="838"/>
      <c r="U8799" s="371"/>
    </row>
    <row r="8800" spans="12:21" s="292" customFormat="1" x14ac:dyDescent="0.2">
      <c r="L8800" s="279"/>
      <c r="M8800" s="279"/>
      <c r="N8800" s="279"/>
      <c r="O8800" s="279"/>
      <c r="P8800" s="838"/>
      <c r="Q8800" s="838"/>
      <c r="R8800" s="838"/>
      <c r="S8800" s="838"/>
      <c r="U8800" s="371"/>
    </row>
    <row r="8801" spans="12:21" s="292" customFormat="1" x14ac:dyDescent="0.2">
      <c r="L8801" s="279"/>
      <c r="M8801" s="279"/>
      <c r="N8801" s="279"/>
      <c r="O8801" s="279"/>
      <c r="P8801" s="838"/>
      <c r="Q8801" s="838"/>
      <c r="R8801" s="838"/>
      <c r="S8801" s="838"/>
      <c r="U8801" s="371"/>
    </row>
    <row r="8802" spans="12:21" s="292" customFormat="1" x14ac:dyDescent="0.2">
      <c r="L8802" s="279"/>
      <c r="M8802" s="279"/>
      <c r="N8802" s="279"/>
      <c r="O8802" s="279"/>
      <c r="P8802" s="838"/>
      <c r="Q8802" s="838"/>
      <c r="R8802" s="838"/>
      <c r="S8802" s="838"/>
      <c r="U8802" s="371"/>
    </row>
    <row r="8803" spans="12:21" s="292" customFormat="1" x14ac:dyDescent="0.2">
      <c r="L8803" s="279"/>
      <c r="M8803" s="279"/>
      <c r="N8803" s="279"/>
      <c r="O8803" s="279"/>
      <c r="P8803" s="838"/>
      <c r="Q8803" s="838"/>
      <c r="R8803" s="838"/>
      <c r="S8803" s="838"/>
      <c r="U8803" s="371"/>
    </row>
    <row r="8804" spans="12:21" s="292" customFormat="1" x14ac:dyDescent="0.2">
      <c r="L8804" s="279"/>
      <c r="M8804" s="279"/>
      <c r="N8804" s="279"/>
      <c r="O8804" s="279"/>
      <c r="P8804" s="838"/>
      <c r="Q8804" s="838"/>
      <c r="R8804" s="838"/>
      <c r="S8804" s="838"/>
      <c r="U8804" s="371"/>
    </row>
    <row r="8805" spans="12:21" s="292" customFormat="1" x14ac:dyDescent="0.2">
      <c r="L8805" s="279"/>
      <c r="M8805" s="279"/>
      <c r="N8805" s="279"/>
      <c r="O8805" s="279"/>
      <c r="P8805" s="838"/>
      <c r="Q8805" s="838"/>
      <c r="R8805" s="838"/>
      <c r="S8805" s="838"/>
      <c r="U8805" s="371"/>
    </row>
    <row r="8806" spans="12:21" s="292" customFormat="1" x14ac:dyDescent="0.2">
      <c r="L8806" s="279"/>
      <c r="M8806" s="279"/>
      <c r="N8806" s="279"/>
      <c r="O8806" s="279"/>
      <c r="P8806" s="838"/>
      <c r="Q8806" s="838"/>
      <c r="R8806" s="838"/>
      <c r="S8806" s="838"/>
      <c r="U8806" s="371"/>
    </row>
    <row r="8807" spans="12:21" s="292" customFormat="1" x14ac:dyDescent="0.2">
      <c r="L8807" s="279"/>
      <c r="M8807" s="279"/>
      <c r="N8807" s="279"/>
      <c r="O8807" s="279"/>
      <c r="P8807" s="838"/>
      <c r="Q8807" s="838"/>
      <c r="R8807" s="838"/>
      <c r="S8807" s="838"/>
      <c r="U8807" s="371"/>
    </row>
    <row r="8808" spans="12:21" s="292" customFormat="1" x14ac:dyDescent="0.2">
      <c r="L8808" s="279"/>
      <c r="M8808" s="279"/>
      <c r="N8808" s="279"/>
      <c r="O8808" s="279"/>
      <c r="P8808" s="838"/>
      <c r="Q8808" s="838"/>
      <c r="R8808" s="838"/>
      <c r="S8808" s="838"/>
      <c r="U8808" s="371"/>
    </row>
    <row r="8809" spans="12:21" s="292" customFormat="1" x14ac:dyDescent="0.2">
      <c r="L8809" s="279"/>
      <c r="M8809" s="279"/>
      <c r="N8809" s="279"/>
      <c r="O8809" s="279"/>
      <c r="P8809" s="838"/>
      <c r="Q8809" s="838"/>
      <c r="R8809" s="838"/>
      <c r="S8809" s="838"/>
      <c r="U8809" s="371"/>
    </row>
    <row r="8810" spans="12:21" s="292" customFormat="1" x14ac:dyDescent="0.2">
      <c r="L8810" s="279"/>
      <c r="M8810" s="279"/>
      <c r="N8810" s="279"/>
      <c r="O8810" s="279"/>
      <c r="P8810" s="838"/>
      <c r="Q8810" s="838"/>
      <c r="R8810" s="838"/>
      <c r="S8810" s="838"/>
      <c r="U8810" s="371"/>
    </row>
    <row r="8811" spans="12:21" s="292" customFormat="1" x14ac:dyDescent="0.2">
      <c r="L8811" s="279"/>
      <c r="M8811" s="279"/>
      <c r="N8811" s="279"/>
      <c r="O8811" s="279"/>
      <c r="P8811" s="838"/>
      <c r="Q8811" s="838"/>
      <c r="R8811" s="838"/>
      <c r="S8811" s="838"/>
      <c r="U8811" s="371"/>
    </row>
    <row r="8812" spans="12:21" s="292" customFormat="1" x14ac:dyDescent="0.2">
      <c r="L8812" s="279"/>
      <c r="M8812" s="279"/>
      <c r="N8812" s="279"/>
      <c r="O8812" s="279"/>
      <c r="P8812" s="838"/>
      <c r="Q8812" s="838"/>
      <c r="R8812" s="838"/>
      <c r="S8812" s="838"/>
      <c r="U8812" s="371"/>
    </row>
    <row r="8813" spans="12:21" s="292" customFormat="1" x14ac:dyDescent="0.2">
      <c r="L8813" s="279"/>
      <c r="M8813" s="279"/>
      <c r="N8813" s="279"/>
      <c r="O8813" s="279"/>
      <c r="P8813" s="838"/>
      <c r="Q8813" s="838"/>
      <c r="R8813" s="838"/>
      <c r="S8813" s="838"/>
      <c r="U8813" s="371"/>
    </row>
    <row r="8814" spans="12:21" s="292" customFormat="1" x14ac:dyDescent="0.2">
      <c r="L8814" s="279"/>
      <c r="M8814" s="279"/>
      <c r="N8814" s="279"/>
      <c r="O8814" s="279"/>
      <c r="P8814" s="838"/>
      <c r="Q8814" s="838"/>
      <c r="R8814" s="838"/>
      <c r="S8814" s="838"/>
      <c r="U8814" s="371"/>
    </row>
    <row r="8815" spans="12:21" s="292" customFormat="1" x14ac:dyDescent="0.2">
      <c r="L8815" s="279"/>
      <c r="M8815" s="279"/>
      <c r="N8815" s="279"/>
      <c r="O8815" s="279"/>
      <c r="P8815" s="838"/>
      <c r="Q8815" s="838"/>
      <c r="R8815" s="838"/>
      <c r="S8815" s="838"/>
      <c r="U8815" s="371"/>
    </row>
    <row r="8816" spans="12:21" s="292" customFormat="1" x14ac:dyDescent="0.2">
      <c r="L8816" s="279"/>
      <c r="M8816" s="279"/>
      <c r="N8816" s="279"/>
      <c r="O8816" s="279"/>
      <c r="P8816" s="838"/>
      <c r="Q8816" s="838"/>
      <c r="R8816" s="838"/>
      <c r="S8816" s="838"/>
      <c r="U8816" s="371"/>
    </row>
    <row r="8817" spans="12:21" s="292" customFormat="1" x14ac:dyDescent="0.2">
      <c r="L8817" s="279"/>
      <c r="M8817" s="279"/>
      <c r="N8817" s="279"/>
      <c r="O8817" s="279"/>
      <c r="P8817" s="838"/>
      <c r="Q8817" s="838"/>
      <c r="R8817" s="838"/>
      <c r="S8817" s="838"/>
      <c r="U8817" s="371"/>
    </row>
    <row r="8818" spans="12:21" s="292" customFormat="1" x14ac:dyDescent="0.2">
      <c r="L8818" s="279"/>
      <c r="M8818" s="279"/>
      <c r="N8818" s="279"/>
      <c r="O8818" s="279"/>
      <c r="P8818" s="838"/>
      <c r="Q8818" s="838"/>
      <c r="R8818" s="838"/>
      <c r="S8818" s="838"/>
      <c r="U8818" s="371"/>
    </row>
    <row r="8819" spans="12:21" s="292" customFormat="1" x14ac:dyDescent="0.2">
      <c r="L8819" s="279"/>
      <c r="M8819" s="279"/>
      <c r="N8819" s="279"/>
      <c r="O8819" s="279"/>
      <c r="P8819" s="838"/>
      <c r="Q8819" s="838"/>
      <c r="R8819" s="838"/>
      <c r="S8819" s="838"/>
      <c r="U8819" s="371"/>
    </row>
    <row r="8820" spans="12:21" s="292" customFormat="1" x14ac:dyDescent="0.2">
      <c r="L8820" s="279"/>
      <c r="M8820" s="279"/>
      <c r="N8820" s="279"/>
      <c r="O8820" s="279"/>
      <c r="P8820" s="838"/>
      <c r="Q8820" s="838"/>
      <c r="R8820" s="838"/>
      <c r="S8820" s="838"/>
      <c r="U8820" s="371"/>
    </row>
    <row r="8821" spans="12:21" s="292" customFormat="1" x14ac:dyDescent="0.2">
      <c r="L8821" s="279"/>
      <c r="M8821" s="279"/>
      <c r="N8821" s="279"/>
      <c r="O8821" s="279"/>
      <c r="P8821" s="838"/>
      <c r="Q8821" s="838"/>
      <c r="R8821" s="838"/>
      <c r="S8821" s="838"/>
      <c r="U8821" s="371"/>
    </row>
    <row r="8822" spans="12:21" s="292" customFormat="1" x14ac:dyDescent="0.2">
      <c r="L8822" s="279"/>
      <c r="M8822" s="279"/>
      <c r="N8822" s="279"/>
      <c r="O8822" s="279"/>
      <c r="P8822" s="838"/>
      <c r="Q8822" s="838"/>
      <c r="R8822" s="838"/>
      <c r="S8822" s="838"/>
      <c r="U8822" s="371"/>
    </row>
    <row r="8823" spans="12:21" s="292" customFormat="1" x14ac:dyDescent="0.2">
      <c r="L8823" s="279"/>
      <c r="M8823" s="279"/>
      <c r="N8823" s="279"/>
      <c r="O8823" s="279"/>
      <c r="P8823" s="838"/>
      <c r="Q8823" s="838"/>
      <c r="R8823" s="838"/>
      <c r="S8823" s="838"/>
      <c r="U8823" s="371"/>
    </row>
    <row r="8824" spans="12:21" s="292" customFormat="1" x14ac:dyDescent="0.2">
      <c r="L8824" s="279"/>
      <c r="M8824" s="279"/>
      <c r="N8824" s="279"/>
      <c r="O8824" s="279"/>
      <c r="P8824" s="838"/>
      <c r="Q8824" s="838"/>
      <c r="R8824" s="838"/>
      <c r="S8824" s="838"/>
      <c r="U8824" s="371"/>
    </row>
    <row r="8825" spans="12:21" s="292" customFormat="1" x14ac:dyDescent="0.2">
      <c r="L8825" s="279"/>
      <c r="M8825" s="279"/>
      <c r="N8825" s="279"/>
      <c r="O8825" s="279"/>
      <c r="P8825" s="838"/>
      <c r="Q8825" s="838"/>
      <c r="R8825" s="838"/>
      <c r="S8825" s="838"/>
      <c r="U8825" s="371"/>
    </row>
    <row r="8826" spans="12:21" s="292" customFormat="1" x14ac:dyDescent="0.2">
      <c r="L8826" s="279"/>
      <c r="M8826" s="279"/>
      <c r="N8826" s="279"/>
      <c r="O8826" s="279"/>
      <c r="P8826" s="838"/>
      <c r="Q8826" s="838"/>
      <c r="R8826" s="838"/>
      <c r="S8826" s="838"/>
      <c r="U8826" s="371"/>
    </row>
    <row r="8827" spans="12:21" s="292" customFormat="1" x14ac:dyDescent="0.2">
      <c r="L8827" s="279"/>
      <c r="M8827" s="279"/>
      <c r="N8827" s="279"/>
      <c r="O8827" s="279"/>
      <c r="P8827" s="838"/>
      <c r="Q8827" s="838"/>
      <c r="R8827" s="838"/>
      <c r="S8827" s="838"/>
      <c r="U8827" s="371"/>
    </row>
    <row r="8828" spans="12:21" s="292" customFormat="1" x14ac:dyDescent="0.2">
      <c r="L8828" s="279"/>
      <c r="M8828" s="279"/>
      <c r="N8828" s="279"/>
      <c r="O8828" s="279"/>
      <c r="P8828" s="838"/>
      <c r="Q8828" s="838"/>
      <c r="R8828" s="838"/>
      <c r="S8828" s="838"/>
      <c r="U8828" s="371"/>
    </row>
    <row r="8829" spans="12:21" s="292" customFormat="1" x14ac:dyDescent="0.2">
      <c r="L8829" s="279"/>
      <c r="M8829" s="279"/>
      <c r="N8829" s="279"/>
      <c r="O8829" s="279"/>
      <c r="P8829" s="838"/>
      <c r="Q8829" s="838"/>
      <c r="R8829" s="838"/>
      <c r="S8829" s="838"/>
      <c r="U8829" s="371"/>
    </row>
    <row r="8830" spans="12:21" s="292" customFormat="1" x14ac:dyDescent="0.2">
      <c r="L8830" s="279"/>
      <c r="M8830" s="279"/>
      <c r="N8830" s="279"/>
      <c r="O8830" s="279"/>
      <c r="P8830" s="838"/>
      <c r="Q8830" s="838"/>
      <c r="R8830" s="838"/>
      <c r="S8830" s="838"/>
      <c r="U8830" s="371"/>
    </row>
    <row r="8831" spans="12:21" s="292" customFormat="1" x14ac:dyDescent="0.2">
      <c r="L8831" s="279"/>
      <c r="M8831" s="279"/>
      <c r="N8831" s="279"/>
      <c r="O8831" s="279"/>
      <c r="P8831" s="838"/>
      <c r="Q8831" s="838"/>
      <c r="R8831" s="838"/>
      <c r="S8831" s="838"/>
      <c r="U8831" s="371"/>
    </row>
    <row r="8832" spans="12:21" s="292" customFormat="1" x14ac:dyDescent="0.2">
      <c r="L8832" s="279"/>
      <c r="M8832" s="279"/>
      <c r="N8832" s="279"/>
      <c r="O8832" s="279"/>
      <c r="P8832" s="838"/>
      <c r="Q8832" s="838"/>
      <c r="R8832" s="838"/>
      <c r="S8832" s="838"/>
      <c r="U8832" s="371"/>
    </row>
    <row r="8833" spans="12:21" s="292" customFormat="1" x14ac:dyDescent="0.2">
      <c r="L8833" s="279"/>
      <c r="M8833" s="279"/>
      <c r="N8833" s="279"/>
      <c r="O8833" s="279"/>
      <c r="P8833" s="838"/>
      <c r="Q8833" s="838"/>
      <c r="R8833" s="838"/>
      <c r="S8833" s="838"/>
      <c r="U8833" s="371"/>
    </row>
    <row r="8834" spans="12:21" s="292" customFormat="1" x14ac:dyDescent="0.2">
      <c r="L8834" s="279"/>
      <c r="M8834" s="279"/>
      <c r="N8834" s="279"/>
      <c r="O8834" s="279"/>
      <c r="P8834" s="838"/>
      <c r="Q8834" s="838"/>
      <c r="R8834" s="838"/>
      <c r="S8834" s="838"/>
      <c r="U8834" s="371"/>
    </row>
    <row r="8835" spans="12:21" s="292" customFormat="1" x14ac:dyDescent="0.2">
      <c r="L8835" s="279"/>
      <c r="M8835" s="279"/>
      <c r="N8835" s="279"/>
      <c r="O8835" s="279"/>
      <c r="P8835" s="838"/>
      <c r="Q8835" s="838"/>
      <c r="R8835" s="838"/>
      <c r="S8835" s="838"/>
      <c r="U8835" s="371"/>
    </row>
    <row r="8836" spans="12:21" s="292" customFormat="1" x14ac:dyDescent="0.2">
      <c r="L8836" s="279"/>
      <c r="M8836" s="279"/>
      <c r="N8836" s="279"/>
      <c r="O8836" s="279"/>
      <c r="P8836" s="838"/>
      <c r="Q8836" s="838"/>
      <c r="R8836" s="838"/>
      <c r="S8836" s="838"/>
      <c r="U8836" s="371"/>
    </row>
    <row r="8837" spans="12:21" s="292" customFormat="1" x14ac:dyDescent="0.2">
      <c r="L8837" s="279"/>
      <c r="M8837" s="279"/>
      <c r="N8837" s="279"/>
      <c r="O8837" s="279"/>
      <c r="P8837" s="838"/>
      <c r="Q8837" s="838"/>
      <c r="R8837" s="838"/>
      <c r="S8837" s="838"/>
      <c r="U8837" s="371"/>
    </row>
    <row r="8838" spans="12:21" s="292" customFormat="1" x14ac:dyDescent="0.2">
      <c r="L8838" s="279"/>
      <c r="M8838" s="279"/>
      <c r="N8838" s="279"/>
      <c r="O8838" s="279"/>
      <c r="P8838" s="838"/>
      <c r="Q8838" s="838"/>
      <c r="R8838" s="838"/>
      <c r="S8838" s="838"/>
      <c r="U8838" s="371"/>
    </row>
    <row r="8839" spans="12:21" s="292" customFormat="1" x14ac:dyDescent="0.2">
      <c r="L8839" s="279"/>
      <c r="M8839" s="279"/>
      <c r="N8839" s="279"/>
      <c r="O8839" s="279"/>
      <c r="P8839" s="838"/>
      <c r="Q8839" s="838"/>
      <c r="R8839" s="838"/>
      <c r="S8839" s="838"/>
      <c r="U8839" s="371"/>
    </row>
    <row r="8840" spans="12:21" s="292" customFormat="1" x14ac:dyDescent="0.2">
      <c r="L8840" s="279"/>
      <c r="M8840" s="279"/>
      <c r="N8840" s="279"/>
      <c r="O8840" s="279"/>
      <c r="P8840" s="838"/>
      <c r="Q8840" s="838"/>
      <c r="R8840" s="838"/>
      <c r="S8840" s="838"/>
      <c r="U8840" s="371"/>
    </row>
    <row r="8841" spans="12:21" s="292" customFormat="1" x14ac:dyDescent="0.2">
      <c r="L8841" s="279"/>
      <c r="M8841" s="279"/>
      <c r="N8841" s="279"/>
      <c r="O8841" s="279"/>
      <c r="P8841" s="838"/>
      <c r="Q8841" s="838"/>
      <c r="R8841" s="838"/>
      <c r="S8841" s="838"/>
      <c r="U8841" s="371"/>
    </row>
    <row r="8842" spans="12:21" s="292" customFormat="1" x14ac:dyDescent="0.2">
      <c r="L8842" s="279"/>
      <c r="M8842" s="279"/>
      <c r="N8842" s="279"/>
      <c r="O8842" s="279"/>
      <c r="P8842" s="838"/>
      <c r="Q8842" s="838"/>
      <c r="R8842" s="838"/>
      <c r="S8842" s="838"/>
      <c r="U8842" s="371"/>
    </row>
    <row r="8843" spans="12:21" s="292" customFormat="1" x14ac:dyDescent="0.2">
      <c r="L8843" s="279"/>
      <c r="M8843" s="279"/>
      <c r="N8843" s="279"/>
      <c r="O8843" s="279"/>
      <c r="P8843" s="838"/>
      <c r="Q8843" s="838"/>
      <c r="R8843" s="838"/>
      <c r="S8843" s="838"/>
      <c r="U8843" s="371"/>
    </row>
    <row r="8844" spans="12:21" s="292" customFormat="1" x14ac:dyDescent="0.2">
      <c r="L8844" s="279"/>
      <c r="M8844" s="279"/>
      <c r="N8844" s="279"/>
      <c r="O8844" s="279"/>
      <c r="P8844" s="838"/>
      <c r="Q8844" s="838"/>
      <c r="R8844" s="838"/>
      <c r="S8844" s="838"/>
      <c r="U8844" s="371"/>
    </row>
    <row r="8845" spans="12:21" s="292" customFormat="1" x14ac:dyDescent="0.2">
      <c r="L8845" s="279"/>
      <c r="M8845" s="279"/>
      <c r="N8845" s="279"/>
      <c r="O8845" s="279"/>
      <c r="P8845" s="838"/>
      <c r="Q8845" s="838"/>
      <c r="R8845" s="838"/>
      <c r="S8845" s="838"/>
      <c r="U8845" s="371"/>
    </row>
    <row r="8846" spans="12:21" s="292" customFormat="1" x14ac:dyDescent="0.2">
      <c r="L8846" s="279"/>
      <c r="M8846" s="279"/>
      <c r="N8846" s="279"/>
      <c r="O8846" s="279"/>
      <c r="P8846" s="838"/>
      <c r="Q8846" s="838"/>
      <c r="R8846" s="838"/>
      <c r="S8846" s="838"/>
      <c r="U8846" s="371"/>
    </row>
    <row r="8847" spans="12:21" s="292" customFormat="1" x14ac:dyDescent="0.2">
      <c r="L8847" s="279"/>
      <c r="M8847" s="279"/>
      <c r="N8847" s="279"/>
      <c r="O8847" s="279"/>
      <c r="P8847" s="838"/>
      <c r="Q8847" s="838"/>
      <c r="R8847" s="838"/>
      <c r="S8847" s="838"/>
      <c r="U8847" s="371"/>
    </row>
    <row r="8848" spans="12:21" s="292" customFormat="1" x14ac:dyDescent="0.2">
      <c r="L8848" s="279"/>
      <c r="M8848" s="279"/>
      <c r="N8848" s="279"/>
      <c r="O8848" s="279"/>
      <c r="P8848" s="838"/>
      <c r="Q8848" s="838"/>
      <c r="R8848" s="838"/>
      <c r="S8848" s="838"/>
      <c r="U8848" s="371"/>
    </row>
    <row r="8849" spans="12:21" s="292" customFormat="1" x14ac:dyDescent="0.2">
      <c r="L8849" s="279"/>
      <c r="M8849" s="279"/>
      <c r="N8849" s="279"/>
      <c r="O8849" s="279"/>
      <c r="P8849" s="838"/>
      <c r="Q8849" s="838"/>
      <c r="R8849" s="838"/>
      <c r="S8849" s="838"/>
      <c r="U8849" s="371"/>
    </row>
    <row r="8850" spans="12:21" s="292" customFormat="1" x14ac:dyDescent="0.2">
      <c r="L8850" s="279"/>
      <c r="M8850" s="279"/>
      <c r="N8850" s="279"/>
      <c r="O8850" s="279"/>
      <c r="P8850" s="838"/>
      <c r="Q8850" s="838"/>
      <c r="R8850" s="838"/>
      <c r="S8850" s="838"/>
      <c r="U8850" s="371"/>
    </row>
    <row r="8851" spans="12:21" s="292" customFormat="1" x14ac:dyDescent="0.2">
      <c r="L8851" s="279"/>
      <c r="M8851" s="279"/>
      <c r="N8851" s="279"/>
      <c r="O8851" s="279"/>
      <c r="P8851" s="838"/>
      <c r="Q8851" s="838"/>
      <c r="R8851" s="838"/>
      <c r="S8851" s="838"/>
      <c r="U8851" s="371"/>
    </row>
    <row r="8852" spans="12:21" s="292" customFormat="1" x14ac:dyDescent="0.2">
      <c r="L8852" s="279"/>
      <c r="M8852" s="279"/>
      <c r="N8852" s="279"/>
      <c r="O8852" s="279"/>
      <c r="P8852" s="838"/>
      <c r="Q8852" s="838"/>
      <c r="R8852" s="838"/>
      <c r="S8852" s="838"/>
      <c r="U8852" s="371"/>
    </row>
    <row r="8853" spans="12:21" s="292" customFormat="1" x14ac:dyDescent="0.2">
      <c r="L8853" s="279"/>
      <c r="M8853" s="279"/>
      <c r="N8853" s="279"/>
      <c r="O8853" s="279"/>
      <c r="P8853" s="838"/>
      <c r="Q8853" s="838"/>
      <c r="R8853" s="838"/>
      <c r="S8853" s="838"/>
      <c r="U8853" s="371"/>
    </row>
    <row r="8854" spans="12:21" s="292" customFormat="1" x14ac:dyDescent="0.2">
      <c r="L8854" s="279"/>
      <c r="M8854" s="279"/>
      <c r="N8854" s="279"/>
      <c r="O8854" s="279"/>
      <c r="P8854" s="838"/>
      <c r="Q8854" s="838"/>
      <c r="R8854" s="838"/>
      <c r="S8854" s="838"/>
      <c r="U8854" s="371"/>
    </row>
    <row r="8855" spans="12:21" s="292" customFormat="1" x14ac:dyDescent="0.2">
      <c r="L8855" s="279"/>
      <c r="M8855" s="279"/>
      <c r="N8855" s="279"/>
      <c r="O8855" s="279"/>
      <c r="P8855" s="838"/>
      <c r="Q8855" s="838"/>
      <c r="R8855" s="838"/>
      <c r="S8855" s="838"/>
      <c r="U8855" s="371"/>
    </row>
    <row r="8856" spans="12:21" s="292" customFormat="1" x14ac:dyDescent="0.2">
      <c r="L8856" s="279"/>
      <c r="M8856" s="279"/>
      <c r="N8856" s="279"/>
      <c r="O8856" s="279"/>
      <c r="P8856" s="838"/>
      <c r="Q8856" s="838"/>
      <c r="R8856" s="838"/>
      <c r="S8856" s="838"/>
      <c r="U8856" s="371"/>
    </row>
    <row r="8857" spans="12:21" s="292" customFormat="1" x14ac:dyDescent="0.2">
      <c r="L8857" s="279"/>
      <c r="M8857" s="279"/>
      <c r="N8857" s="279"/>
      <c r="O8857" s="279"/>
      <c r="P8857" s="838"/>
      <c r="Q8857" s="838"/>
      <c r="R8857" s="838"/>
      <c r="S8857" s="838"/>
      <c r="U8857" s="371"/>
    </row>
    <row r="8858" spans="12:21" s="292" customFormat="1" x14ac:dyDescent="0.2">
      <c r="L8858" s="279"/>
      <c r="M8858" s="279"/>
      <c r="N8858" s="279"/>
      <c r="O8858" s="279"/>
      <c r="P8858" s="838"/>
      <c r="Q8858" s="838"/>
      <c r="R8858" s="838"/>
      <c r="S8858" s="838"/>
      <c r="U8858" s="371"/>
    </row>
    <row r="8859" spans="12:21" s="292" customFormat="1" x14ac:dyDescent="0.2">
      <c r="L8859" s="279"/>
      <c r="M8859" s="279"/>
      <c r="N8859" s="279"/>
      <c r="O8859" s="279"/>
      <c r="P8859" s="838"/>
      <c r="Q8859" s="838"/>
      <c r="R8859" s="838"/>
      <c r="S8859" s="838"/>
      <c r="U8859" s="371"/>
    </row>
    <row r="8860" spans="12:21" s="292" customFormat="1" x14ac:dyDescent="0.2">
      <c r="L8860" s="279"/>
      <c r="M8860" s="279"/>
      <c r="N8860" s="279"/>
      <c r="O8860" s="279"/>
      <c r="P8860" s="838"/>
      <c r="Q8860" s="838"/>
      <c r="R8860" s="838"/>
      <c r="S8860" s="838"/>
      <c r="U8860" s="371"/>
    </row>
    <row r="8861" spans="12:21" s="292" customFormat="1" x14ac:dyDescent="0.2">
      <c r="L8861" s="279"/>
      <c r="M8861" s="279"/>
      <c r="N8861" s="279"/>
      <c r="O8861" s="279"/>
      <c r="P8861" s="838"/>
      <c r="Q8861" s="838"/>
      <c r="R8861" s="838"/>
      <c r="S8861" s="838"/>
      <c r="U8861" s="371"/>
    </row>
    <row r="8862" spans="12:21" s="292" customFormat="1" x14ac:dyDescent="0.2">
      <c r="L8862" s="279"/>
      <c r="M8862" s="279"/>
      <c r="N8862" s="279"/>
      <c r="O8862" s="279"/>
      <c r="P8862" s="838"/>
      <c r="Q8862" s="838"/>
      <c r="R8862" s="838"/>
      <c r="S8862" s="838"/>
      <c r="U8862" s="371"/>
    </row>
    <row r="8863" spans="12:21" s="292" customFormat="1" x14ac:dyDescent="0.2">
      <c r="L8863" s="279"/>
      <c r="M8863" s="279"/>
      <c r="N8863" s="279"/>
      <c r="O8863" s="279"/>
      <c r="P8863" s="838"/>
      <c r="Q8863" s="838"/>
      <c r="R8863" s="838"/>
      <c r="S8863" s="838"/>
      <c r="U8863" s="371"/>
    </row>
    <row r="8864" spans="12:21" s="292" customFormat="1" x14ac:dyDescent="0.2">
      <c r="L8864" s="279"/>
      <c r="M8864" s="279"/>
      <c r="N8864" s="279"/>
      <c r="O8864" s="279"/>
      <c r="P8864" s="838"/>
      <c r="Q8864" s="838"/>
      <c r="R8864" s="838"/>
      <c r="S8864" s="838"/>
      <c r="U8864" s="371"/>
    </row>
    <row r="8865" spans="12:21" s="292" customFormat="1" x14ac:dyDescent="0.2">
      <c r="L8865" s="279"/>
      <c r="M8865" s="279"/>
      <c r="N8865" s="279"/>
      <c r="O8865" s="279"/>
      <c r="P8865" s="838"/>
      <c r="Q8865" s="838"/>
      <c r="R8865" s="838"/>
      <c r="S8865" s="838"/>
      <c r="U8865" s="371"/>
    </row>
    <row r="8866" spans="12:21" s="292" customFormat="1" x14ac:dyDescent="0.2">
      <c r="L8866" s="279"/>
      <c r="M8866" s="279"/>
      <c r="N8866" s="279"/>
      <c r="O8866" s="279"/>
      <c r="P8866" s="838"/>
      <c r="Q8866" s="838"/>
      <c r="R8866" s="838"/>
      <c r="S8866" s="838"/>
      <c r="U8866" s="371"/>
    </row>
    <row r="8867" spans="12:21" s="292" customFormat="1" x14ac:dyDescent="0.2">
      <c r="L8867" s="279"/>
      <c r="M8867" s="279"/>
      <c r="N8867" s="279"/>
      <c r="O8867" s="279"/>
      <c r="P8867" s="838"/>
      <c r="Q8867" s="838"/>
      <c r="R8867" s="838"/>
      <c r="S8867" s="838"/>
      <c r="U8867" s="371"/>
    </row>
    <row r="8868" spans="12:21" s="292" customFormat="1" x14ac:dyDescent="0.2">
      <c r="L8868" s="279"/>
      <c r="M8868" s="279"/>
      <c r="N8868" s="279"/>
      <c r="O8868" s="279"/>
      <c r="P8868" s="838"/>
      <c r="Q8868" s="838"/>
      <c r="R8868" s="838"/>
      <c r="S8868" s="838"/>
      <c r="U8868" s="371"/>
    </row>
    <row r="8869" spans="12:21" s="292" customFormat="1" x14ac:dyDescent="0.2">
      <c r="L8869" s="279"/>
      <c r="M8869" s="279"/>
      <c r="N8869" s="279"/>
      <c r="O8869" s="279"/>
      <c r="P8869" s="838"/>
      <c r="Q8869" s="838"/>
      <c r="R8869" s="838"/>
      <c r="S8869" s="838"/>
      <c r="U8869" s="371"/>
    </row>
    <row r="8870" spans="12:21" s="292" customFormat="1" x14ac:dyDescent="0.2">
      <c r="L8870" s="279"/>
      <c r="M8870" s="279"/>
      <c r="N8870" s="279"/>
      <c r="O8870" s="279"/>
      <c r="P8870" s="838"/>
      <c r="Q8870" s="838"/>
      <c r="R8870" s="838"/>
      <c r="S8870" s="838"/>
      <c r="U8870" s="371"/>
    </row>
    <row r="8871" spans="12:21" s="292" customFormat="1" x14ac:dyDescent="0.2">
      <c r="L8871" s="279"/>
      <c r="M8871" s="279"/>
      <c r="N8871" s="279"/>
      <c r="O8871" s="279"/>
      <c r="P8871" s="838"/>
      <c r="Q8871" s="838"/>
      <c r="R8871" s="838"/>
      <c r="S8871" s="838"/>
      <c r="U8871" s="371"/>
    </row>
    <row r="8872" spans="12:21" s="292" customFormat="1" x14ac:dyDescent="0.2">
      <c r="L8872" s="279"/>
      <c r="M8872" s="279"/>
      <c r="N8872" s="279"/>
      <c r="O8872" s="279"/>
      <c r="P8872" s="838"/>
      <c r="Q8872" s="838"/>
      <c r="R8872" s="838"/>
      <c r="S8872" s="838"/>
      <c r="U8872" s="371"/>
    </row>
    <row r="8873" spans="12:21" s="292" customFormat="1" x14ac:dyDescent="0.2">
      <c r="L8873" s="279"/>
      <c r="M8873" s="279"/>
      <c r="N8873" s="279"/>
      <c r="O8873" s="279"/>
      <c r="P8873" s="838"/>
      <c r="Q8873" s="838"/>
      <c r="R8873" s="838"/>
      <c r="S8873" s="838"/>
      <c r="U8873" s="371"/>
    </row>
    <row r="8874" spans="12:21" s="292" customFormat="1" x14ac:dyDescent="0.2">
      <c r="L8874" s="279"/>
      <c r="M8874" s="279"/>
      <c r="N8874" s="279"/>
      <c r="O8874" s="279"/>
      <c r="P8874" s="838"/>
      <c r="Q8874" s="838"/>
      <c r="R8874" s="838"/>
      <c r="S8874" s="838"/>
      <c r="U8874" s="371"/>
    </row>
    <row r="8875" spans="12:21" s="292" customFormat="1" x14ac:dyDescent="0.2">
      <c r="L8875" s="279"/>
      <c r="M8875" s="279"/>
      <c r="N8875" s="279"/>
      <c r="O8875" s="279"/>
      <c r="P8875" s="838"/>
      <c r="Q8875" s="838"/>
      <c r="R8875" s="838"/>
      <c r="S8875" s="838"/>
      <c r="U8875" s="371"/>
    </row>
    <row r="8876" spans="12:21" s="292" customFormat="1" x14ac:dyDescent="0.2">
      <c r="L8876" s="279"/>
      <c r="M8876" s="279"/>
      <c r="N8876" s="279"/>
      <c r="O8876" s="279"/>
      <c r="P8876" s="838"/>
      <c r="Q8876" s="838"/>
      <c r="R8876" s="838"/>
      <c r="S8876" s="838"/>
      <c r="U8876" s="371"/>
    </row>
    <row r="8877" spans="12:21" s="292" customFormat="1" x14ac:dyDescent="0.2">
      <c r="L8877" s="279"/>
      <c r="M8877" s="279"/>
      <c r="N8877" s="279"/>
      <c r="O8877" s="279"/>
      <c r="P8877" s="838"/>
      <c r="Q8877" s="838"/>
      <c r="R8877" s="838"/>
      <c r="S8877" s="838"/>
      <c r="U8877" s="371"/>
    </row>
    <row r="8878" spans="12:21" s="292" customFormat="1" x14ac:dyDescent="0.2">
      <c r="L8878" s="279"/>
      <c r="M8878" s="279"/>
      <c r="N8878" s="279"/>
      <c r="O8878" s="279"/>
      <c r="P8878" s="838"/>
      <c r="Q8878" s="838"/>
      <c r="R8878" s="838"/>
      <c r="S8878" s="838"/>
      <c r="U8878" s="371"/>
    </row>
    <row r="8879" spans="12:21" s="292" customFormat="1" x14ac:dyDescent="0.2">
      <c r="L8879" s="279"/>
      <c r="M8879" s="279"/>
      <c r="N8879" s="279"/>
      <c r="O8879" s="279"/>
      <c r="P8879" s="838"/>
      <c r="Q8879" s="838"/>
      <c r="R8879" s="838"/>
      <c r="S8879" s="838"/>
      <c r="U8879" s="371"/>
    </row>
    <row r="8880" spans="12:21" s="292" customFormat="1" x14ac:dyDescent="0.2">
      <c r="L8880" s="279"/>
      <c r="M8880" s="279"/>
      <c r="N8880" s="279"/>
      <c r="O8880" s="279"/>
      <c r="P8880" s="838"/>
      <c r="Q8880" s="838"/>
      <c r="R8880" s="838"/>
      <c r="S8880" s="838"/>
      <c r="U8880" s="371"/>
    </row>
    <row r="8881" spans="12:21" s="292" customFormat="1" x14ac:dyDescent="0.2">
      <c r="L8881" s="279"/>
      <c r="M8881" s="279"/>
      <c r="N8881" s="279"/>
      <c r="O8881" s="279"/>
      <c r="P8881" s="838"/>
      <c r="Q8881" s="838"/>
      <c r="R8881" s="838"/>
      <c r="S8881" s="838"/>
      <c r="U8881" s="371"/>
    </row>
    <row r="8882" spans="12:21" s="292" customFormat="1" x14ac:dyDescent="0.2">
      <c r="L8882" s="279"/>
      <c r="M8882" s="279"/>
      <c r="N8882" s="279"/>
      <c r="O8882" s="279"/>
      <c r="P8882" s="838"/>
      <c r="Q8882" s="838"/>
      <c r="R8882" s="838"/>
      <c r="S8882" s="838"/>
      <c r="U8882" s="371"/>
    </row>
    <row r="8883" spans="12:21" s="292" customFormat="1" x14ac:dyDescent="0.2">
      <c r="L8883" s="279"/>
      <c r="M8883" s="279"/>
      <c r="N8883" s="279"/>
      <c r="O8883" s="279"/>
      <c r="P8883" s="838"/>
      <c r="Q8883" s="838"/>
      <c r="R8883" s="838"/>
      <c r="S8883" s="838"/>
      <c r="U8883" s="371"/>
    </row>
    <row r="8884" spans="12:21" s="292" customFormat="1" x14ac:dyDescent="0.2">
      <c r="L8884" s="279"/>
      <c r="M8884" s="279"/>
      <c r="N8884" s="279"/>
      <c r="O8884" s="279"/>
      <c r="P8884" s="838"/>
      <c r="Q8884" s="838"/>
      <c r="R8884" s="838"/>
      <c r="S8884" s="838"/>
      <c r="U8884" s="371"/>
    </row>
    <row r="8885" spans="12:21" s="292" customFormat="1" x14ac:dyDescent="0.2">
      <c r="L8885" s="279"/>
      <c r="M8885" s="279"/>
      <c r="N8885" s="279"/>
      <c r="O8885" s="279"/>
      <c r="P8885" s="838"/>
      <c r="Q8885" s="838"/>
      <c r="R8885" s="838"/>
      <c r="S8885" s="838"/>
      <c r="U8885" s="371"/>
    </row>
    <row r="8886" spans="12:21" s="292" customFormat="1" x14ac:dyDescent="0.2">
      <c r="L8886" s="279"/>
      <c r="M8886" s="279"/>
      <c r="N8886" s="279"/>
      <c r="O8886" s="279"/>
      <c r="P8886" s="838"/>
      <c r="Q8886" s="838"/>
      <c r="R8886" s="838"/>
      <c r="S8886" s="838"/>
      <c r="U8886" s="371"/>
    </row>
    <row r="8887" spans="12:21" s="292" customFormat="1" x14ac:dyDescent="0.2">
      <c r="L8887" s="279"/>
      <c r="M8887" s="279"/>
      <c r="N8887" s="279"/>
      <c r="O8887" s="279"/>
      <c r="P8887" s="838"/>
      <c r="Q8887" s="838"/>
      <c r="R8887" s="838"/>
      <c r="S8887" s="838"/>
      <c r="U8887" s="371"/>
    </row>
    <row r="8888" spans="12:21" s="292" customFormat="1" x14ac:dyDescent="0.2">
      <c r="L8888" s="279"/>
      <c r="M8888" s="279"/>
      <c r="N8888" s="279"/>
      <c r="O8888" s="279"/>
      <c r="P8888" s="838"/>
      <c r="Q8888" s="838"/>
      <c r="R8888" s="838"/>
      <c r="S8888" s="838"/>
      <c r="U8888" s="371"/>
    </row>
    <row r="8889" spans="12:21" s="292" customFormat="1" x14ac:dyDescent="0.2">
      <c r="L8889" s="279"/>
      <c r="M8889" s="279"/>
      <c r="N8889" s="279"/>
      <c r="O8889" s="279"/>
      <c r="P8889" s="838"/>
      <c r="Q8889" s="838"/>
      <c r="R8889" s="838"/>
      <c r="S8889" s="838"/>
      <c r="U8889" s="371"/>
    </row>
    <row r="8890" spans="12:21" s="292" customFormat="1" x14ac:dyDescent="0.2">
      <c r="L8890" s="279"/>
      <c r="M8890" s="279"/>
      <c r="N8890" s="279"/>
      <c r="O8890" s="279"/>
      <c r="P8890" s="838"/>
      <c r="Q8890" s="838"/>
      <c r="R8890" s="838"/>
      <c r="S8890" s="838"/>
      <c r="U8890" s="371"/>
    </row>
    <row r="8891" spans="12:21" s="292" customFormat="1" x14ac:dyDescent="0.2">
      <c r="L8891" s="279"/>
      <c r="M8891" s="279"/>
      <c r="N8891" s="279"/>
      <c r="O8891" s="279"/>
      <c r="P8891" s="838"/>
      <c r="Q8891" s="838"/>
      <c r="R8891" s="838"/>
      <c r="S8891" s="838"/>
      <c r="U8891" s="371"/>
    </row>
    <row r="8892" spans="12:21" s="292" customFormat="1" x14ac:dyDescent="0.2">
      <c r="L8892" s="279"/>
      <c r="M8892" s="279"/>
      <c r="N8892" s="279"/>
      <c r="O8892" s="279"/>
      <c r="P8892" s="838"/>
      <c r="Q8892" s="838"/>
      <c r="R8892" s="838"/>
      <c r="S8892" s="838"/>
      <c r="U8892" s="371"/>
    </row>
    <row r="8893" spans="12:21" s="292" customFormat="1" x14ac:dyDescent="0.2">
      <c r="L8893" s="279"/>
      <c r="M8893" s="279"/>
      <c r="N8893" s="279"/>
      <c r="O8893" s="279"/>
      <c r="P8893" s="838"/>
      <c r="Q8893" s="838"/>
      <c r="R8893" s="838"/>
      <c r="S8893" s="838"/>
      <c r="U8893" s="371"/>
    </row>
    <row r="8894" spans="12:21" s="292" customFormat="1" x14ac:dyDescent="0.2">
      <c r="L8894" s="279"/>
      <c r="M8894" s="279"/>
      <c r="N8894" s="279"/>
      <c r="O8894" s="279"/>
      <c r="P8894" s="838"/>
      <c r="Q8894" s="838"/>
      <c r="R8894" s="838"/>
      <c r="S8894" s="838"/>
      <c r="U8894" s="371"/>
    </row>
    <row r="8895" spans="12:21" s="292" customFormat="1" x14ac:dyDescent="0.2">
      <c r="L8895" s="279"/>
      <c r="M8895" s="279"/>
      <c r="N8895" s="279"/>
      <c r="O8895" s="279"/>
      <c r="P8895" s="838"/>
      <c r="Q8895" s="838"/>
      <c r="R8895" s="838"/>
      <c r="S8895" s="838"/>
      <c r="U8895" s="371"/>
    </row>
    <row r="8896" spans="12:21" s="292" customFormat="1" x14ac:dyDescent="0.2">
      <c r="L8896" s="279"/>
      <c r="M8896" s="279"/>
      <c r="N8896" s="279"/>
      <c r="O8896" s="279"/>
      <c r="P8896" s="838"/>
      <c r="Q8896" s="838"/>
      <c r="R8896" s="838"/>
      <c r="S8896" s="838"/>
      <c r="U8896" s="371"/>
    </row>
    <row r="8897" spans="12:21" s="292" customFormat="1" x14ac:dyDescent="0.2">
      <c r="L8897" s="279"/>
      <c r="M8897" s="279"/>
      <c r="N8897" s="279"/>
      <c r="O8897" s="279"/>
      <c r="P8897" s="838"/>
      <c r="Q8897" s="838"/>
      <c r="R8897" s="838"/>
      <c r="S8897" s="838"/>
      <c r="U8897" s="371"/>
    </row>
    <row r="8898" spans="12:21" s="292" customFormat="1" x14ac:dyDescent="0.2">
      <c r="L8898" s="279"/>
      <c r="M8898" s="279"/>
      <c r="N8898" s="279"/>
      <c r="O8898" s="279"/>
      <c r="P8898" s="838"/>
      <c r="Q8898" s="838"/>
      <c r="R8898" s="838"/>
      <c r="S8898" s="838"/>
      <c r="U8898" s="371"/>
    </row>
    <row r="8899" spans="12:21" s="292" customFormat="1" x14ac:dyDescent="0.2">
      <c r="L8899" s="279"/>
      <c r="M8899" s="279"/>
      <c r="N8899" s="279"/>
      <c r="O8899" s="279"/>
      <c r="P8899" s="838"/>
      <c r="Q8899" s="838"/>
      <c r="R8899" s="838"/>
      <c r="S8899" s="838"/>
      <c r="U8899" s="371"/>
    </row>
    <row r="8900" spans="12:21" s="292" customFormat="1" x14ac:dyDescent="0.2">
      <c r="L8900" s="279"/>
      <c r="M8900" s="279"/>
      <c r="N8900" s="279"/>
      <c r="O8900" s="279"/>
      <c r="P8900" s="838"/>
      <c r="Q8900" s="838"/>
      <c r="R8900" s="838"/>
      <c r="S8900" s="838"/>
      <c r="U8900" s="371"/>
    </row>
    <row r="8901" spans="12:21" s="292" customFormat="1" x14ac:dyDescent="0.2">
      <c r="L8901" s="279"/>
      <c r="M8901" s="279"/>
      <c r="N8901" s="279"/>
      <c r="O8901" s="279"/>
      <c r="P8901" s="838"/>
      <c r="Q8901" s="838"/>
      <c r="R8901" s="838"/>
      <c r="S8901" s="838"/>
      <c r="U8901" s="371"/>
    </row>
    <row r="8902" spans="12:21" s="292" customFormat="1" x14ac:dyDescent="0.2">
      <c r="L8902" s="279"/>
      <c r="M8902" s="279"/>
      <c r="N8902" s="279"/>
      <c r="O8902" s="279"/>
      <c r="P8902" s="838"/>
      <c r="Q8902" s="838"/>
      <c r="R8902" s="838"/>
      <c r="S8902" s="838"/>
      <c r="U8902" s="371"/>
    </row>
    <row r="8903" spans="12:21" s="292" customFormat="1" x14ac:dyDescent="0.2">
      <c r="L8903" s="279"/>
      <c r="M8903" s="279"/>
      <c r="N8903" s="279"/>
      <c r="O8903" s="279"/>
      <c r="P8903" s="838"/>
      <c r="Q8903" s="838"/>
      <c r="R8903" s="838"/>
      <c r="S8903" s="838"/>
      <c r="U8903" s="371"/>
    </row>
    <row r="8904" spans="12:21" s="292" customFormat="1" x14ac:dyDescent="0.2">
      <c r="L8904" s="279"/>
      <c r="M8904" s="279"/>
      <c r="N8904" s="279"/>
      <c r="O8904" s="279"/>
      <c r="P8904" s="838"/>
      <c r="Q8904" s="838"/>
      <c r="R8904" s="838"/>
      <c r="S8904" s="838"/>
      <c r="U8904" s="371"/>
    </row>
    <row r="8905" spans="12:21" s="292" customFormat="1" x14ac:dyDescent="0.2">
      <c r="L8905" s="279"/>
      <c r="M8905" s="279"/>
      <c r="N8905" s="279"/>
      <c r="O8905" s="279"/>
      <c r="P8905" s="838"/>
      <c r="Q8905" s="838"/>
      <c r="R8905" s="838"/>
      <c r="S8905" s="838"/>
      <c r="U8905" s="371"/>
    </row>
    <row r="8906" spans="12:21" s="292" customFormat="1" x14ac:dyDescent="0.2">
      <c r="L8906" s="279"/>
      <c r="M8906" s="279"/>
      <c r="N8906" s="279"/>
      <c r="O8906" s="279"/>
      <c r="P8906" s="838"/>
      <c r="Q8906" s="838"/>
      <c r="R8906" s="838"/>
      <c r="S8906" s="838"/>
      <c r="U8906" s="371"/>
    </row>
    <row r="8907" spans="12:21" s="292" customFormat="1" x14ac:dyDescent="0.2">
      <c r="L8907" s="279"/>
      <c r="M8907" s="279"/>
      <c r="N8907" s="279"/>
      <c r="O8907" s="279"/>
      <c r="P8907" s="838"/>
      <c r="Q8907" s="838"/>
      <c r="R8907" s="838"/>
      <c r="S8907" s="838"/>
      <c r="U8907" s="371"/>
    </row>
    <row r="8908" spans="12:21" s="292" customFormat="1" x14ac:dyDescent="0.2">
      <c r="L8908" s="279"/>
      <c r="M8908" s="279"/>
      <c r="N8908" s="279"/>
      <c r="O8908" s="279"/>
      <c r="P8908" s="838"/>
      <c r="Q8908" s="838"/>
      <c r="R8908" s="838"/>
      <c r="S8908" s="838"/>
      <c r="U8908" s="371"/>
    </row>
    <row r="8909" spans="12:21" s="292" customFormat="1" x14ac:dyDescent="0.2">
      <c r="L8909" s="279"/>
      <c r="M8909" s="279"/>
      <c r="N8909" s="279"/>
      <c r="O8909" s="279"/>
      <c r="P8909" s="838"/>
      <c r="Q8909" s="838"/>
      <c r="R8909" s="838"/>
      <c r="S8909" s="838"/>
      <c r="U8909" s="371"/>
    </row>
    <row r="8910" spans="12:21" s="292" customFormat="1" x14ac:dyDescent="0.2">
      <c r="L8910" s="279"/>
      <c r="M8910" s="279"/>
      <c r="N8910" s="279"/>
      <c r="O8910" s="279"/>
      <c r="P8910" s="838"/>
      <c r="Q8910" s="838"/>
      <c r="R8910" s="838"/>
      <c r="S8910" s="838"/>
      <c r="U8910" s="371"/>
    </row>
    <row r="8911" spans="12:21" s="292" customFormat="1" x14ac:dyDescent="0.2">
      <c r="L8911" s="279"/>
      <c r="M8911" s="279"/>
      <c r="N8911" s="279"/>
      <c r="O8911" s="279"/>
      <c r="P8911" s="838"/>
      <c r="Q8911" s="838"/>
      <c r="R8911" s="838"/>
      <c r="S8911" s="838"/>
      <c r="U8911" s="371"/>
    </row>
    <row r="8912" spans="12:21" s="292" customFormat="1" x14ac:dyDescent="0.2">
      <c r="L8912" s="279"/>
      <c r="M8912" s="279"/>
      <c r="N8912" s="279"/>
      <c r="O8912" s="279"/>
      <c r="P8912" s="838"/>
      <c r="Q8912" s="838"/>
      <c r="R8912" s="838"/>
      <c r="S8912" s="838"/>
      <c r="U8912" s="371"/>
    </row>
    <row r="8913" spans="12:21" s="292" customFormat="1" x14ac:dyDescent="0.2">
      <c r="L8913" s="279"/>
      <c r="M8913" s="279"/>
      <c r="N8913" s="279"/>
      <c r="O8913" s="279"/>
      <c r="P8913" s="838"/>
      <c r="Q8913" s="838"/>
      <c r="R8913" s="838"/>
      <c r="S8913" s="838"/>
      <c r="U8913" s="371"/>
    </row>
    <row r="8914" spans="12:21" s="292" customFormat="1" x14ac:dyDescent="0.2">
      <c r="L8914" s="279"/>
      <c r="M8914" s="279"/>
      <c r="N8914" s="279"/>
      <c r="O8914" s="279"/>
      <c r="P8914" s="838"/>
      <c r="Q8914" s="838"/>
      <c r="R8914" s="838"/>
      <c r="S8914" s="838"/>
      <c r="U8914" s="371"/>
    </row>
    <row r="8915" spans="12:21" s="292" customFormat="1" x14ac:dyDescent="0.2">
      <c r="L8915" s="279"/>
      <c r="M8915" s="279"/>
      <c r="N8915" s="279"/>
      <c r="O8915" s="279"/>
      <c r="P8915" s="838"/>
      <c r="Q8915" s="838"/>
      <c r="R8915" s="838"/>
      <c r="S8915" s="838"/>
      <c r="U8915" s="371"/>
    </row>
    <row r="8916" spans="12:21" s="292" customFormat="1" x14ac:dyDescent="0.2">
      <c r="L8916" s="279"/>
      <c r="M8916" s="279"/>
      <c r="N8916" s="279"/>
      <c r="O8916" s="279"/>
      <c r="P8916" s="838"/>
      <c r="Q8916" s="838"/>
      <c r="R8916" s="838"/>
      <c r="S8916" s="838"/>
      <c r="U8916" s="371"/>
    </row>
    <row r="8917" spans="12:21" s="292" customFormat="1" x14ac:dyDescent="0.2">
      <c r="L8917" s="279"/>
      <c r="M8917" s="279"/>
      <c r="N8917" s="279"/>
      <c r="O8917" s="279"/>
      <c r="P8917" s="838"/>
      <c r="Q8917" s="838"/>
      <c r="R8917" s="838"/>
      <c r="S8917" s="838"/>
      <c r="U8917" s="371"/>
    </row>
    <row r="8918" spans="12:21" s="292" customFormat="1" x14ac:dyDescent="0.2">
      <c r="L8918" s="279"/>
      <c r="M8918" s="279"/>
      <c r="N8918" s="279"/>
      <c r="O8918" s="279"/>
      <c r="P8918" s="838"/>
      <c r="Q8918" s="838"/>
      <c r="R8918" s="838"/>
      <c r="S8918" s="838"/>
      <c r="U8918" s="371"/>
    </row>
    <row r="8919" spans="12:21" s="292" customFormat="1" x14ac:dyDescent="0.2">
      <c r="L8919" s="279"/>
      <c r="M8919" s="279"/>
      <c r="N8919" s="279"/>
      <c r="O8919" s="279"/>
      <c r="P8919" s="838"/>
      <c r="Q8919" s="838"/>
      <c r="R8919" s="838"/>
      <c r="S8919" s="838"/>
      <c r="U8919" s="371"/>
    </row>
    <row r="8920" spans="12:21" s="292" customFormat="1" x14ac:dyDescent="0.2">
      <c r="L8920" s="279"/>
      <c r="M8920" s="279"/>
      <c r="N8920" s="279"/>
      <c r="O8920" s="279"/>
      <c r="P8920" s="838"/>
      <c r="Q8920" s="838"/>
      <c r="R8920" s="838"/>
      <c r="S8920" s="838"/>
      <c r="U8920" s="371"/>
    </row>
    <row r="8921" spans="12:21" s="292" customFormat="1" x14ac:dyDescent="0.2">
      <c r="L8921" s="279"/>
      <c r="M8921" s="279"/>
      <c r="N8921" s="279"/>
      <c r="O8921" s="279"/>
      <c r="P8921" s="838"/>
      <c r="Q8921" s="838"/>
      <c r="R8921" s="838"/>
      <c r="S8921" s="838"/>
      <c r="U8921" s="371"/>
    </row>
    <row r="8922" spans="12:21" s="292" customFormat="1" x14ac:dyDescent="0.2">
      <c r="L8922" s="279"/>
      <c r="M8922" s="279"/>
      <c r="N8922" s="279"/>
      <c r="O8922" s="279"/>
      <c r="P8922" s="838"/>
      <c r="Q8922" s="838"/>
      <c r="R8922" s="838"/>
      <c r="S8922" s="838"/>
      <c r="U8922" s="371"/>
    </row>
    <row r="8923" spans="12:21" s="292" customFormat="1" x14ac:dyDescent="0.2">
      <c r="L8923" s="279"/>
      <c r="M8923" s="279"/>
      <c r="N8923" s="279"/>
      <c r="O8923" s="279"/>
      <c r="P8923" s="838"/>
      <c r="Q8923" s="838"/>
      <c r="R8923" s="838"/>
      <c r="S8923" s="838"/>
      <c r="U8923" s="371"/>
    </row>
    <row r="8924" spans="12:21" s="292" customFormat="1" x14ac:dyDescent="0.2">
      <c r="L8924" s="279"/>
      <c r="M8924" s="279"/>
      <c r="N8924" s="279"/>
      <c r="O8924" s="279"/>
      <c r="P8924" s="838"/>
      <c r="Q8924" s="838"/>
      <c r="R8924" s="838"/>
      <c r="S8924" s="838"/>
      <c r="U8924" s="371"/>
    </row>
    <row r="8925" spans="12:21" s="292" customFormat="1" x14ac:dyDescent="0.2">
      <c r="L8925" s="279"/>
      <c r="M8925" s="279"/>
      <c r="N8925" s="279"/>
      <c r="O8925" s="279"/>
      <c r="P8925" s="838"/>
      <c r="Q8925" s="838"/>
      <c r="R8925" s="838"/>
      <c r="S8925" s="838"/>
      <c r="U8925" s="371"/>
    </row>
    <row r="8926" spans="12:21" s="292" customFormat="1" x14ac:dyDescent="0.2">
      <c r="L8926" s="279"/>
      <c r="M8926" s="279"/>
      <c r="N8926" s="279"/>
      <c r="O8926" s="279"/>
      <c r="P8926" s="838"/>
      <c r="Q8926" s="838"/>
      <c r="R8926" s="838"/>
      <c r="S8926" s="838"/>
      <c r="U8926" s="371"/>
    </row>
    <row r="8927" spans="12:21" s="292" customFormat="1" x14ac:dyDescent="0.2">
      <c r="L8927" s="279"/>
      <c r="M8927" s="279"/>
      <c r="N8927" s="279"/>
      <c r="O8927" s="279"/>
      <c r="P8927" s="838"/>
      <c r="Q8927" s="838"/>
      <c r="R8927" s="838"/>
      <c r="S8927" s="838"/>
      <c r="U8927" s="371"/>
    </row>
    <row r="8928" spans="12:21" s="292" customFormat="1" x14ac:dyDescent="0.2">
      <c r="L8928" s="279"/>
      <c r="M8928" s="279"/>
      <c r="N8928" s="279"/>
      <c r="O8928" s="279"/>
      <c r="P8928" s="838"/>
      <c r="Q8928" s="838"/>
      <c r="R8928" s="838"/>
      <c r="S8928" s="838"/>
      <c r="U8928" s="371"/>
    </row>
    <row r="8929" spans="12:21" s="292" customFormat="1" x14ac:dyDescent="0.2">
      <c r="L8929" s="279"/>
      <c r="M8929" s="279"/>
      <c r="N8929" s="279"/>
      <c r="O8929" s="279"/>
      <c r="P8929" s="838"/>
      <c r="Q8929" s="838"/>
      <c r="R8929" s="838"/>
      <c r="S8929" s="838"/>
      <c r="U8929" s="371"/>
    </row>
    <row r="8930" spans="12:21" s="292" customFormat="1" x14ac:dyDescent="0.2">
      <c r="L8930" s="279"/>
      <c r="M8930" s="279"/>
      <c r="N8930" s="279"/>
      <c r="O8930" s="279"/>
      <c r="P8930" s="838"/>
      <c r="Q8930" s="838"/>
      <c r="R8930" s="838"/>
      <c r="S8930" s="838"/>
      <c r="U8930" s="371"/>
    </row>
    <row r="8931" spans="12:21" s="292" customFormat="1" x14ac:dyDescent="0.2">
      <c r="L8931" s="279"/>
      <c r="M8931" s="279"/>
      <c r="N8931" s="279"/>
      <c r="O8931" s="279"/>
      <c r="P8931" s="838"/>
      <c r="Q8931" s="838"/>
      <c r="R8931" s="838"/>
      <c r="S8931" s="838"/>
      <c r="U8931" s="371"/>
    </row>
    <row r="8932" spans="12:21" s="292" customFormat="1" x14ac:dyDescent="0.2">
      <c r="L8932" s="279"/>
      <c r="M8932" s="279"/>
      <c r="N8932" s="279"/>
      <c r="O8932" s="279"/>
      <c r="P8932" s="838"/>
      <c r="Q8932" s="838"/>
      <c r="R8932" s="838"/>
      <c r="S8932" s="838"/>
      <c r="U8932" s="371"/>
    </row>
    <row r="8933" spans="12:21" s="292" customFormat="1" x14ac:dyDescent="0.2">
      <c r="L8933" s="279"/>
      <c r="M8933" s="279"/>
      <c r="N8933" s="279"/>
      <c r="O8933" s="279"/>
      <c r="P8933" s="838"/>
      <c r="Q8933" s="838"/>
      <c r="R8933" s="838"/>
      <c r="S8933" s="838"/>
      <c r="U8933" s="371"/>
    </row>
    <row r="8934" spans="12:21" s="292" customFormat="1" x14ac:dyDescent="0.2">
      <c r="L8934" s="279"/>
      <c r="M8934" s="279"/>
      <c r="N8934" s="279"/>
      <c r="O8934" s="279"/>
      <c r="P8934" s="838"/>
      <c r="Q8934" s="838"/>
      <c r="R8934" s="838"/>
      <c r="S8934" s="838"/>
      <c r="U8934" s="371"/>
    </row>
    <row r="8935" spans="12:21" s="292" customFormat="1" x14ac:dyDescent="0.2">
      <c r="L8935" s="279"/>
      <c r="M8935" s="279"/>
      <c r="N8935" s="279"/>
      <c r="O8935" s="279"/>
      <c r="P8935" s="838"/>
      <c r="Q8935" s="838"/>
      <c r="R8935" s="838"/>
      <c r="S8935" s="838"/>
      <c r="U8935" s="371"/>
    </row>
    <row r="8936" spans="12:21" s="292" customFormat="1" x14ac:dyDescent="0.2">
      <c r="L8936" s="279"/>
      <c r="M8936" s="279"/>
      <c r="N8936" s="279"/>
      <c r="O8936" s="279"/>
      <c r="P8936" s="838"/>
      <c r="Q8936" s="838"/>
      <c r="R8936" s="838"/>
      <c r="S8936" s="838"/>
      <c r="U8936" s="371"/>
    </row>
    <row r="8937" spans="12:21" s="292" customFormat="1" x14ac:dyDescent="0.2">
      <c r="L8937" s="279"/>
      <c r="M8937" s="279"/>
      <c r="N8937" s="279"/>
      <c r="O8937" s="279"/>
      <c r="P8937" s="838"/>
      <c r="Q8937" s="838"/>
      <c r="R8937" s="838"/>
      <c r="S8937" s="838"/>
      <c r="U8937" s="371"/>
    </row>
    <row r="8938" spans="12:21" s="292" customFormat="1" x14ac:dyDescent="0.2">
      <c r="L8938" s="279"/>
      <c r="M8938" s="279"/>
      <c r="N8938" s="279"/>
      <c r="O8938" s="279"/>
      <c r="P8938" s="838"/>
      <c r="Q8938" s="838"/>
      <c r="R8938" s="838"/>
      <c r="S8938" s="838"/>
      <c r="U8938" s="371"/>
    </row>
    <row r="8939" spans="12:21" s="292" customFormat="1" x14ac:dyDescent="0.2">
      <c r="L8939" s="279"/>
      <c r="M8939" s="279"/>
      <c r="N8939" s="279"/>
      <c r="O8939" s="279"/>
      <c r="P8939" s="838"/>
      <c r="Q8939" s="838"/>
      <c r="R8939" s="838"/>
      <c r="S8939" s="838"/>
      <c r="U8939" s="371"/>
    </row>
    <row r="8940" spans="12:21" s="292" customFormat="1" x14ac:dyDescent="0.2">
      <c r="L8940" s="279"/>
      <c r="M8940" s="279"/>
      <c r="N8940" s="279"/>
      <c r="O8940" s="279"/>
      <c r="P8940" s="838"/>
      <c r="Q8940" s="838"/>
      <c r="R8940" s="838"/>
      <c r="S8940" s="838"/>
      <c r="U8940" s="371"/>
    </row>
    <row r="8941" spans="12:21" s="292" customFormat="1" x14ac:dyDescent="0.2">
      <c r="L8941" s="279"/>
      <c r="M8941" s="279"/>
      <c r="N8941" s="279"/>
      <c r="O8941" s="279"/>
      <c r="P8941" s="838"/>
      <c r="Q8941" s="838"/>
      <c r="R8941" s="838"/>
      <c r="S8941" s="838"/>
      <c r="U8941" s="371"/>
    </row>
    <row r="8942" spans="12:21" s="292" customFormat="1" x14ac:dyDescent="0.2">
      <c r="L8942" s="279"/>
      <c r="M8942" s="279"/>
      <c r="N8942" s="279"/>
      <c r="O8942" s="279"/>
      <c r="P8942" s="838"/>
      <c r="Q8942" s="838"/>
      <c r="R8942" s="838"/>
      <c r="S8942" s="838"/>
      <c r="U8942" s="371"/>
    </row>
    <row r="8943" spans="12:21" s="292" customFormat="1" x14ac:dyDescent="0.2">
      <c r="L8943" s="279"/>
      <c r="M8943" s="279"/>
      <c r="N8943" s="279"/>
      <c r="O8943" s="279"/>
      <c r="P8943" s="838"/>
      <c r="Q8943" s="838"/>
      <c r="R8943" s="838"/>
      <c r="S8943" s="838"/>
      <c r="U8943" s="371"/>
    </row>
    <row r="8944" spans="12:21" s="292" customFormat="1" x14ac:dyDescent="0.2">
      <c r="L8944" s="279"/>
      <c r="M8944" s="279"/>
      <c r="N8944" s="279"/>
      <c r="O8944" s="279"/>
      <c r="P8944" s="838"/>
      <c r="Q8944" s="838"/>
      <c r="R8944" s="838"/>
      <c r="S8944" s="838"/>
      <c r="U8944" s="371"/>
    </row>
    <row r="8945" spans="12:21" s="292" customFormat="1" x14ac:dyDescent="0.2">
      <c r="L8945" s="279"/>
      <c r="M8945" s="279"/>
      <c r="N8945" s="279"/>
      <c r="O8945" s="279"/>
      <c r="P8945" s="838"/>
      <c r="Q8945" s="838"/>
      <c r="R8945" s="838"/>
      <c r="S8945" s="838"/>
      <c r="U8945" s="371"/>
    </row>
    <row r="8946" spans="12:21" s="292" customFormat="1" x14ac:dyDescent="0.2">
      <c r="L8946" s="279"/>
      <c r="M8946" s="279"/>
      <c r="N8946" s="279"/>
      <c r="O8946" s="279"/>
      <c r="P8946" s="838"/>
      <c r="Q8946" s="838"/>
      <c r="R8946" s="838"/>
      <c r="S8946" s="838"/>
      <c r="U8946" s="371"/>
    </row>
    <row r="8947" spans="12:21" s="292" customFormat="1" x14ac:dyDescent="0.2">
      <c r="L8947" s="279"/>
      <c r="M8947" s="279"/>
      <c r="N8947" s="279"/>
      <c r="O8947" s="279"/>
      <c r="P8947" s="838"/>
      <c r="Q8947" s="838"/>
      <c r="R8947" s="838"/>
      <c r="S8947" s="838"/>
      <c r="U8947" s="371"/>
    </row>
    <row r="8948" spans="12:21" s="292" customFormat="1" x14ac:dyDescent="0.2">
      <c r="L8948" s="279"/>
      <c r="M8948" s="279"/>
      <c r="N8948" s="279"/>
      <c r="O8948" s="279"/>
      <c r="P8948" s="838"/>
      <c r="Q8948" s="838"/>
      <c r="R8948" s="838"/>
      <c r="S8948" s="838"/>
      <c r="U8948" s="371"/>
    </row>
    <row r="8949" spans="12:21" s="292" customFormat="1" x14ac:dyDescent="0.2">
      <c r="L8949" s="279"/>
      <c r="M8949" s="279"/>
      <c r="N8949" s="279"/>
      <c r="O8949" s="279"/>
      <c r="P8949" s="838"/>
      <c r="Q8949" s="838"/>
      <c r="R8949" s="838"/>
      <c r="S8949" s="838"/>
      <c r="U8949" s="371"/>
    </row>
    <row r="8950" spans="12:21" s="292" customFormat="1" x14ac:dyDescent="0.2">
      <c r="L8950" s="279"/>
      <c r="M8950" s="279"/>
      <c r="N8950" s="279"/>
      <c r="O8950" s="279"/>
      <c r="P8950" s="838"/>
      <c r="Q8950" s="838"/>
      <c r="R8950" s="838"/>
      <c r="S8950" s="838"/>
      <c r="U8950" s="371"/>
    </row>
    <row r="8951" spans="12:21" s="292" customFormat="1" x14ac:dyDescent="0.2">
      <c r="L8951" s="279"/>
      <c r="M8951" s="279"/>
      <c r="N8951" s="279"/>
      <c r="O8951" s="279"/>
      <c r="P8951" s="838"/>
      <c r="Q8951" s="838"/>
      <c r="R8951" s="838"/>
      <c r="S8951" s="838"/>
      <c r="U8951" s="371"/>
    </row>
    <row r="8952" spans="12:21" s="292" customFormat="1" x14ac:dyDescent="0.2">
      <c r="L8952" s="279"/>
      <c r="M8952" s="279"/>
      <c r="N8952" s="279"/>
      <c r="O8952" s="279"/>
      <c r="P8952" s="838"/>
      <c r="Q8952" s="838"/>
      <c r="R8952" s="838"/>
      <c r="S8952" s="838"/>
      <c r="U8952" s="371"/>
    </row>
    <row r="8953" spans="12:21" s="292" customFormat="1" x14ac:dyDescent="0.2">
      <c r="L8953" s="279"/>
      <c r="M8953" s="279"/>
      <c r="N8953" s="279"/>
      <c r="O8953" s="279"/>
      <c r="P8953" s="838"/>
      <c r="Q8953" s="838"/>
      <c r="R8953" s="838"/>
      <c r="S8953" s="838"/>
      <c r="U8953" s="371"/>
    </row>
    <row r="8954" spans="12:21" s="292" customFormat="1" x14ac:dyDescent="0.2">
      <c r="L8954" s="279"/>
      <c r="M8954" s="279"/>
      <c r="N8954" s="279"/>
      <c r="O8954" s="279"/>
      <c r="P8954" s="838"/>
      <c r="Q8954" s="838"/>
      <c r="R8954" s="838"/>
      <c r="S8954" s="838"/>
      <c r="U8954" s="371"/>
    </row>
    <row r="8955" spans="12:21" s="292" customFormat="1" x14ac:dyDescent="0.2">
      <c r="L8955" s="279"/>
      <c r="M8955" s="279"/>
      <c r="N8955" s="279"/>
      <c r="O8955" s="279"/>
      <c r="P8955" s="838"/>
      <c r="Q8955" s="838"/>
      <c r="R8955" s="838"/>
      <c r="S8955" s="838"/>
      <c r="U8955" s="371"/>
    </row>
    <row r="8956" spans="12:21" s="292" customFormat="1" x14ac:dyDescent="0.2">
      <c r="L8956" s="279"/>
      <c r="M8956" s="279"/>
      <c r="N8956" s="279"/>
      <c r="O8956" s="279"/>
      <c r="P8956" s="838"/>
      <c r="Q8956" s="838"/>
      <c r="R8956" s="838"/>
      <c r="S8956" s="838"/>
      <c r="U8956" s="371"/>
    </row>
    <row r="8957" spans="12:21" s="292" customFormat="1" x14ac:dyDescent="0.2">
      <c r="L8957" s="279"/>
      <c r="M8957" s="279"/>
      <c r="N8957" s="279"/>
      <c r="O8957" s="279"/>
      <c r="P8957" s="838"/>
      <c r="Q8957" s="838"/>
      <c r="R8957" s="838"/>
      <c r="S8957" s="838"/>
      <c r="U8957" s="371"/>
    </row>
    <row r="8958" spans="12:21" s="292" customFormat="1" x14ac:dyDescent="0.2">
      <c r="L8958" s="279"/>
      <c r="M8958" s="279"/>
      <c r="N8958" s="279"/>
      <c r="O8958" s="279"/>
      <c r="P8958" s="838"/>
      <c r="Q8958" s="838"/>
      <c r="R8958" s="838"/>
      <c r="S8958" s="838"/>
      <c r="U8958" s="371"/>
    </row>
    <row r="8959" spans="12:21" s="292" customFormat="1" x14ac:dyDescent="0.2">
      <c r="L8959" s="279"/>
      <c r="M8959" s="279"/>
      <c r="N8959" s="279"/>
      <c r="O8959" s="279"/>
      <c r="P8959" s="838"/>
      <c r="Q8959" s="838"/>
      <c r="R8959" s="838"/>
      <c r="S8959" s="838"/>
      <c r="U8959" s="371"/>
    </row>
    <row r="8960" spans="12:21" s="292" customFormat="1" x14ac:dyDescent="0.2">
      <c r="L8960" s="279"/>
      <c r="M8960" s="279"/>
      <c r="N8960" s="279"/>
      <c r="O8960" s="279"/>
      <c r="P8960" s="838"/>
      <c r="Q8960" s="838"/>
      <c r="R8960" s="838"/>
      <c r="S8960" s="838"/>
      <c r="U8960" s="371"/>
    </row>
    <row r="8961" spans="12:21" s="292" customFormat="1" x14ac:dyDescent="0.2">
      <c r="L8961" s="279"/>
      <c r="M8961" s="279"/>
      <c r="N8961" s="279"/>
      <c r="O8961" s="279"/>
      <c r="P8961" s="838"/>
      <c r="Q8961" s="838"/>
      <c r="R8961" s="838"/>
      <c r="S8961" s="838"/>
      <c r="U8961" s="371"/>
    </row>
    <row r="8962" spans="12:21" s="292" customFormat="1" x14ac:dyDescent="0.2">
      <c r="L8962" s="279"/>
      <c r="M8962" s="279"/>
      <c r="N8962" s="279"/>
      <c r="O8962" s="279"/>
      <c r="P8962" s="838"/>
      <c r="Q8962" s="838"/>
      <c r="R8962" s="838"/>
      <c r="S8962" s="838"/>
      <c r="U8962" s="371"/>
    </row>
    <row r="8963" spans="12:21" s="292" customFormat="1" x14ac:dyDescent="0.2">
      <c r="L8963" s="279"/>
      <c r="M8963" s="279"/>
      <c r="N8963" s="279"/>
      <c r="O8963" s="279"/>
      <c r="P8963" s="838"/>
      <c r="Q8963" s="838"/>
      <c r="R8963" s="838"/>
      <c r="S8963" s="838"/>
      <c r="U8963" s="371"/>
    </row>
    <row r="8964" spans="12:21" s="292" customFormat="1" x14ac:dyDescent="0.2">
      <c r="L8964" s="279"/>
      <c r="M8964" s="279"/>
      <c r="N8964" s="279"/>
      <c r="O8964" s="279"/>
      <c r="P8964" s="838"/>
      <c r="Q8964" s="838"/>
      <c r="R8964" s="838"/>
      <c r="S8964" s="838"/>
      <c r="U8964" s="371"/>
    </row>
    <row r="8965" spans="12:21" s="292" customFormat="1" x14ac:dyDescent="0.2">
      <c r="L8965" s="279"/>
      <c r="M8965" s="279"/>
      <c r="N8965" s="279"/>
      <c r="O8965" s="279"/>
      <c r="P8965" s="838"/>
      <c r="Q8965" s="838"/>
      <c r="R8965" s="838"/>
      <c r="S8965" s="838"/>
      <c r="U8965" s="371"/>
    </row>
    <row r="8966" spans="12:21" s="292" customFormat="1" x14ac:dyDescent="0.2">
      <c r="L8966" s="279"/>
      <c r="M8966" s="279"/>
      <c r="N8966" s="279"/>
      <c r="O8966" s="279"/>
      <c r="P8966" s="838"/>
      <c r="Q8966" s="838"/>
      <c r="R8966" s="838"/>
      <c r="S8966" s="838"/>
      <c r="U8966" s="371"/>
    </row>
    <row r="8967" spans="12:21" s="292" customFormat="1" x14ac:dyDescent="0.2">
      <c r="L8967" s="279"/>
      <c r="M8967" s="279"/>
      <c r="N8967" s="279"/>
      <c r="O8967" s="279"/>
      <c r="P8967" s="838"/>
      <c r="Q8967" s="838"/>
      <c r="R8967" s="838"/>
      <c r="S8967" s="838"/>
      <c r="U8967" s="371"/>
    </row>
    <row r="8968" spans="12:21" s="292" customFormat="1" x14ac:dyDescent="0.2">
      <c r="L8968" s="279"/>
      <c r="M8968" s="279"/>
      <c r="N8968" s="279"/>
      <c r="O8968" s="279"/>
      <c r="P8968" s="838"/>
      <c r="Q8968" s="838"/>
      <c r="R8968" s="838"/>
      <c r="S8968" s="838"/>
      <c r="U8968" s="371"/>
    </row>
    <row r="8969" spans="12:21" s="292" customFormat="1" x14ac:dyDescent="0.2">
      <c r="L8969" s="279"/>
      <c r="M8969" s="279"/>
      <c r="N8969" s="279"/>
      <c r="O8969" s="279"/>
      <c r="P8969" s="838"/>
      <c r="Q8969" s="838"/>
      <c r="R8969" s="838"/>
      <c r="S8969" s="838"/>
      <c r="U8969" s="371"/>
    </row>
    <row r="8970" spans="12:21" s="292" customFormat="1" x14ac:dyDescent="0.2">
      <c r="L8970" s="279"/>
      <c r="M8970" s="279"/>
      <c r="N8970" s="279"/>
      <c r="O8970" s="279"/>
      <c r="P8970" s="838"/>
      <c r="Q8970" s="838"/>
      <c r="R8970" s="838"/>
      <c r="S8970" s="838"/>
      <c r="U8970" s="371"/>
    </row>
    <row r="8971" spans="12:21" s="292" customFormat="1" x14ac:dyDescent="0.2">
      <c r="L8971" s="279"/>
      <c r="M8971" s="279"/>
      <c r="N8971" s="279"/>
      <c r="O8971" s="279"/>
      <c r="P8971" s="838"/>
      <c r="Q8971" s="838"/>
      <c r="R8971" s="838"/>
      <c r="S8971" s="838"/>
      <c r="U8971" s="371"/>
    </row>
    <row r="8972" spans="12:21" s="292" customFormat="1" x14ac:dyDescent="0.2">
      <c r="L8972" s="279"/>
      <c r="M8972" s="279"/>
      <c r="N8972" s="279"/>
      <c r="O8972" s="279"/>
      <c r="P8972" s="838"/>
      <c r="Q8972" s="838"/>
      <c r="R8972" s="838"/>
      <c r="S8972" s="838"/>
      <c r="U8972" s="371"/>
    </row>
    <row r="8973" spans="12:21" s="292" customFormat="1" x14ac:dyDescent="0.2">
      <c r="L8973" s="279"/>
      <c r="M8973" s="279"/>
      <c r="N8973" s="279"/>
      <c r="O8973" s="279"/>
      <c r="P8973" s="838"/>
      <c r="Q8973" s="838"/>
      <c r="R8973" s="838"/>
      <c r="S8973" s="838"/>
      <c r="U8973" s="371"/>
    </row>
    <row r="8974" spans="12:21" s="292" customFormat="1" x14ac:dyDescent="0.2">
      <c r="L8974" s="279"/>
      <c r="M8974" s="279"/>
      <c r="N8974" s="279"/>
      <c r="O8974" s="279"/>
      <c r="P8974" s="838"/>
      <c r="Q8974" s="838"/>
      <c r="R8974" s="838"/>
      <c r="S8974" s="838"/>
      <c r="U8974" s="371"/>
    </row>
    <row r="8975" spans="12:21" s="292" customFormat="1" x14ac:dyDescent="0.2">
      <c r="L8975" s="279"/>
      <c r="M8975" s="279"/>
      <c r="N8975" s="279"/>
      <c r="O8975" s="279"/>
      <c r="P8975" s="838"/>
      <c r="Q8975" s="838"/>
      <c r="R8975" s="838"/>
      <c r="S8975" s="838"/>
      <c r="U8975" s="371"/>
    </row>
    <row r="8976" spans="12:21" s="292" customFormat="1" x14ac:dyDescent="0.2">
      <c r="L8976" s="279"/>
      <c r="M8976" s="279"/>
      <c r="N8976" s="279"/>
      <c r="O8976" s="279"/>
      <c r="P8976" s="838"/>
      <c r="Q8976" s="838"/>
      <c r="R8976" s="838"/>
      <c r="S8976" s="838"/>
      <c r="U8976" s="371"/>
    </row>
    <row r="8977" spans="12:21" s="292" customFormat="1" x14ac:dyDescent="0.2">
      <c r="L8977" s="279"/>
      <c r="M8977" s="279"/>
      <c r="N8977" s="279"/>
      <c r="O8977" s="279"/>
      <c r="P8977" s="838"/>
      <c r="Q8977" s="838"/>
      <c r="R8977" s="838"/>
      <c r="S8977" s="838"/>
      <c r="U8977" s="371"/>
    </row>
    <row r="8978" spans="12:21" s="292" customFormat="1" x14ac:dyDescent="0.2">
      <c r="L8978" s="279"/>
      <c r="M8978" s="279"/>
      <c r="N8978" s="279"/>
      <c r="O8978" s="279"/>
      <c r="P8978" s="838"/>
      <c r="Q8978" s="838"/>
      <c r="R8978" s="838"/>
      <c r="S8978" s="838"/>
      <c r="U8978" s="371"/>
    </row>
    <row r="8979" spans="12:21" s="292" customFormat="1" x14ac:dyDescent="0.2">
      <c r="L8979" s="279"/>
      <c r="M8979" s="279"/>
      <c r="N8979" s="279"/>
      <c r="O8979" s="279"/>
      <c r="P8979" s="838"/>
      <c r="Q8979" s="838"/>
      <c r="R8979" s="838"/>
      <c r="S8979" s="838"/>
      <c r="U8979" s="371"/>
    </row>
    <row r="8980" spans="12:21" s="292" customFormat="1" x14ac:dyDescent="0.2">
      <c r="L8980" s="279"/>
      <c r="M8980" s="279"/>
      <c r="N8980" s="279"/>
      <c r="O8980" s="279"/>
      <c r="P8980" s="838"/>
      <c r="Q8980" s="838"/>
      <c r="R8980" s="838"/>
      <c r="S8980" s="838"/>
      <c r="U8980" s="371"/>
    </row>
    <row r="8981" spans="12:21" s="292" customFormat="1" x14ac:dyDescent="0.2">
      <c r="L8981" s="279"/>
      <c r="M8981" s="279"/>
      <c r="N8981" s="279"/>
      <c r="O8981" s="279"/>
      <c r="P8981" s="838"/>
      <c r="Q8981" s="838"/>
      <c r="R8981" s="838"/>
      <c r="S8981" s="838"/>
      <c r="U8981" s="371"/>
    </row>
    <row r="8982" spans="12:21" s="292" customFormat="1" x14ac:dyDescent="0.2">
      <c r="L8982" s="279"/>
      <c r="M8982" s="279"/>
      <c r="N8982" s="279"/>
      <c r="O8982" s="279"/>
      <c r="P8982" s="838"/>
      <c r="Q8982" s="838"/>
      <c r="R8982" s="838"/>
      <c r="S8982" s="838"/>
      <c r="U8982" s="371"/>
    </row>
    <row r="8983" spans="12:21" s="292" customFormat="1" x14ac:dyDescent="0.2">
      <c r="L8983" s="279"/>
      <c r="M8983" s="279"/>
      <c r="N8983" s="279"/>
      <c r="O8983" s="279"/>
      <c r="P8983" s="838"/>
      <c r="Q8983" s="838"/>
      <c r="R8983" s="838"/>
      <c r="S8983" s="838"/>
      <c r="U8983" s="371"/>
    </row>
    <row r="8984" spans="12:21" s="292" customFormat="1" x14ac:dyDescent="0.2">
      <c r="L8984" s="279"/>
      <c r="M8984" s="279"/>
      <c r="N8984" s="279"/>
      <c r="O8984" s="279"/>
      <c r="P8984" s="838"/>
      <c r="Q8984" s="838"/>
      <c r="R8984" s="838"/>
      <c r="S8984" s="838"/>
      <c r="U8984" s="371"/>
    </row>
    <row r="8985" spans="12:21" s="292" customFormat="1" x14ac:dyDescent="0.2">
      <c r="L8985" s="279"/>
      <c r="M8985" s="279"/>
      <c r="N8985" s="279"/>
      <c r="O8985" s="279"/>
      <c r="P8985" s="838"/>
      <c r="Q8985" s="838"/>
      <c r="R8985" s="838"/>
      <c r="S8985" s="838"/>
      <c r="U8985" s="371"/>
    </row>
    <row r="8986" spans="12:21" s="292" customFormat="1" x14ac:dyDescent="0.2">
      <c r="L8986" s="279"/>
      <c r="M8986" s="279"/>
      <c r="N8986" s="279"/>
      <c r="O8986" s="279"/>
      <c r="P8986" s="838"/>
      <c r="Q8986" s="838"/>
      <c r="R8986" s="838"/>
      <c r="S8986" s="838"/>
      <c r="U8986" s="371"/>
    </row>
    <row r="8987" spans="12:21" s="292" customFormat="1" x14ac:dyDescent="0.2">
      <c r="L8987" s="279"/>
      <c r="M8987" s="279"/>
      <c r="N8987" s="279"/>
      <c r="O8987" s="279"/>
      <c r="P8987" s="838"/>
      <c r="Q8987" s="838"/>
      <c r="R8987" s="838"/>
      <c r="S8987" s="838"/>
      <c r="U8987" s="371"/>
    </row>
    <row r="8988" spans="12:21" s="292" customFormat="1" x14ac:dyDescent="0.2">
      <c r="L8988" s="279"/>
      <c r="M8988" s="279"/>
      <c r="N8988" s="279"/>
      <c r="O8988" s="279"/>
      <c r="P8988" s="838"/>
      <c r="Q8988" s="838"/>
      <c r="R8988" s="838"/>
      <c r="S8988" s="838"/>
      <c r="U8988" s="371"/>
    </row>
    <row r="8989" spans="12:21" s="292" customFormat="1" x14ac:dyDescent="0.2">
      <c r="L8989" s="279"/>
      <c r="M8989" s="279"/>
      <c r="N8989" s="279"/>
      <c r="O8989" s="279"/>
      <c r="P8989" s="838"/>
      <c r="Q8989" s="838"/>
      <c r="R8989" s="838"/>
      <c r="S8989" s="838"/>
      <c r="U8989" s="371"/>
    </row>
    <row r="8990" spans="12:21" s="292" customFormat="1" x14ac:dyDescent="0.2">
      <c r="L8990" s="279"/>
      <c r="M8990" s="279"/>
      <c r="N8990" s="279"/>
      <c r="O8990" s="279"/>
      <c r="P8990" s="838"/>
      <c r="Q8990" s="838"/>
      <c r="R8990" s="838"/>
      <c r="S8990" s="838"/>
      <c r="U8990" s="371"/>
    </row>
    <row r="8991" spans="12:21" s="292" customFormat="1" x14ac:dyDescent="0.2">
      <c r="L8991" s="279"/>
      <c r="M8991" s="279"/>
      <c r="N8991" s="279"/>
      <c r="O8991" s="279"/>
      <c r="P8991" s="838"/>
      <c r="Q8991" s="838"/>
      <c r="R8991" s="838"/>
      <c r="S8991" s="838"/>
      <c r="U8991" s="371"/>
    </row>
    <row r="8992" spans="12:21" s="292" customFormat="1" x14ac:dyDescent="0.2">
      <c r="L8992" s="279"/>
      <c r="M8992" s="279"/>
      <c r="N8992" s="279"/>
      <c r="O8992" s="279"/>
      <c r="P8992" s="838"/>
      <c r="Q8992" s="838"/>
      <c r="R8992" s="838"/>
      <c r="S8992" s="838"/>
      <c r="U8992" s="371"/>
    </row>
    <row r="8993" spans="12:21" s="292" customFormat="1" x14ac:dyDescent="0.2">
      <c r="L8993" s="279"/>
      <c r="M8993" s="279"/>
      <c r="N8993" s="279"/>
      <c r="O8993" s="279"/>
      <c r="P8993" s="838"/>
      <c r="Q8993" s="838"/>
      <c r="R8993" s="838"/>
      <c r="S8993" s="838"/>
      <c r="U8993" s="371"/>
    </row>
    <row r="8994" spans="12:21" s="292" customFormat="1" x14ac:dyDescent="0.2">
      <c r="L8994" s="279"/>
      <c r="M8994" s="279"/>
      <c r="N8994" s="279"/>
      <c r="O8994" s="279"/>
      <c r="P8994" s="838"/>
      <c r="Q8994" s="838"/>
      <c r="R8994" s="838"/>
      <c r="S8994" s="838"/>
      <c r="U8994" s="371"/>
    </row>
    <row r="8995" spans="12:21" s="292" customFormat="1" x14ac:dyDescent="0.2">
      <c r="L8995" s="279"/>
      <c r="M8995" s="279"/>
      <c r="N8995" s="279"/>
      <c r="O8995" s="279"/>
      <c r="P8995" s="838"/>
      <c r="Q8995" s="838"/>
      <c r="R8995" s="838"/>
      <c r="S8995" s="838"/>
      <c r="U8995" s="371"/>
    </row>
    <row r="8996" spans="12:21" s="292" customFormat="1" x14ac:dyDescent="0.2">
      <c r="L8996" s="279"/>
      <c r="M8996" s="279"/>
      <c r="N8996" s="279"/>
      <c r="O8996" s="279"/>
      <c r="P8996" s="838"/>
      <c r="Q8996" s="838"/>
      <c r="R8996" s="838"/>
      <c r="S8996" s="838"/>
      <c r="U8996" s="371"/>
    </row>
    <row r="8997" spans="12:21" s="292" customFormat="1" x14ac:dyDescent="0.2">
      <c r="L8997" s="279"/>
      <c r="M8997" s="279"/>
      <c r="N8997" s="279"/>
      <c r="O8997" s="279"/>
      <c r="P8997" s="838"/>
      <c r="Q8997" s="838"/>
      <c r="R8997" s="838"/>
      <c r="S8997" s="838"/>
      <c r="U8997" s="371"/>
    </row>
    <row r="8998" spans="12:21" s="292" customFormat="1" x14ac:dyDescent="0.2">
      <c r="L8998" s="279"/>
      <c r="M8998" s="279"/>
      <c r="N8998" s="279"/>
      <c r="O8998" s="279"/>
      <c r="P8998" s="838"/>
      <c r="Q8998" s="838"/>
      <c r="R8998" s="838"/>
      <c r="S8998" s="838"/>
      <c r="U8998" s="371"/>
    </row>
    <row r="8999" spans="12:21" s="292" customFormat="1" x14ac:dyDescent="0.2">
      <c r="L8999" s="279"/>
      <c r="M8999" s="279"/>
      <c r="N8999" s="279"/>
      <c r="O8999" s="279"/>
      <c r="P8999" s="838"/>
      <c r="Q8999" s="838"/>
      <c r="R8999" s="838"/>
      <c r="S8999" s="838"/>
      <c r="U8999" s="371"/>
    </row>
    <row r="9000" spans="12:21" s="292" customFormat="1" x14ac:dyDescent="0.2">
      <c r="L9000" s="279"/>
      <c r="M9000" s="279"/>
      <c r="N9000" s="279"/>
      <c r="O9000" s="279"/>
      <c r="P9000" s="838"/>
      <c r="Q9000" s="838"/>
      <c r="R9000" s="838"/>
      <c r="S9000" s="838"/>
      <c r="U9000" s="371"/>
    </row>
    <row r="9001" spans="12:21" s="292" customFormat="1" x14ac:dyDescent="0.2">
      <c r="L9001" s="279"/>
      <c r="M9001" s="279"/>
      <c r="N9001" s="279"/>
      <c r="O9001" s="279"/>
      <c r="P9001" s="838"/>
      <c r="Q9001" s="838"/>
      <c r="R9001" s="838"/>
      <c r="S9001" s="838"/>
      <c r="U9001" s="371"/>
    </row>
    <row r="9002" spans="12:21" s="292" customFormat="1" x14ac:dyDescent="0.2">
      <c r="L9002" s="279"/>
      <c r="M9002" s="279"/>
      <c r="N9002" s="279"/>
      <c r="O9002" s="279"/>
      <c r="P9002" s="838"/>
      <c r="Q9002" s="838"/>
      <c r="R9002" s="838"/>
      <c r="S9002" s="838"/>
      <c r="U9002" s="371"/>
    </row>
    <row r="9003" spans="12:21" s="292" customFormat="1" x14ac:dyDescent="0.2">
      <c r="L9003" s="279"/>
      <c r="M9003" s="279"/>
      <c r="N9003" s="279"/>
      <c r="O9003" s="279"/>
      <c r="P9003" s="838"/>
      <c r="Q9003" s="838"/>
      <c r="R9003" s="838"/>
      <c r="S9003" s="838"/>
      <c r="U9003" s="371"/>
    </row>
    <row r="9004" spans="12:21" s="292" customFormat="1" x14ac:dyDescent="0.2">
      <c r="L9004" s="279"/>
      <c r="M9004" s="279"/>
      <c r="N9004" s="279"/>
      <c r="O9004" s="279"/>
      <c r="P9004" s="838"/>
      <c r="Q9004" s="838"/>
      <c r="R9004" s="838"/>
      <c r="S9004" s="838"/>
      <c r="U9004" s="371"/>
    </row>
    <row r="9005" spans="12:21" s="292" customFormat="1" x14ac:dyDescent="0.2">
      <c r="L9005" s="279"/>
      <c r="M9005" s="279"/>
      <c r="N9005" s="279"/>
      <c r="O9005" s="279"/>
      <c r="P9005" s="838"/>
      <c r="Q9005" s="838"/>
      <c r="R9005" s="838"/>
      <c r="S9005" s="838"/>
      <c r="U9005" s="371"/>
    </row>
    <row r="9006" spans="12:21" s="292" customFormat="1" x14ac:dyDescent="0.2">
      <c r="L9006" s="279"/>
      <c r="M9006" s="279"/>
      <c r="N9006" s="279"/>
      <c r="O9006" s="279"/>
      <c r="P9006" s="838"/>
      <c r="Q9006" s="838"/>
      <c r="R9006" s="838"/>
      <c r="S9006" s="838"/>
      <c r="U9006" s="371"/>
    </row>
    <row r="9007" spans="12:21" s="292" customFormat="1" x14ac:dyDescent="0.2">
      <c r="L9007" s="279"/>
      <c r="M9007" s="279"/>
      <c r="N9007" s="279"/>
      <c r="O9007" s="279"/>
      <c r="P9007" s="838"/>
      <c r="Q9007" s="838"/>
      <c r="R9007" s="838"/>
      <c r="S9007" s="838"/>
      <c r="U9007" s="371"/>
    </row>
    <row r="9008" spans="12:21" s="292" customFormat="1" x14ac:dyDescent="0.2">
      <c r="L9008" s="279"/>
      <c r="M9008" s="279"/>
      <c r="N9008" s="279"/>
      <c r="O9008" s="279"/>
      <c r="P9008" s="838"/>
      <c r="Q9008" s="838"/>
      <c r="R9008" s="838"/>
      <c r="S9008" s="838"/>
      <c r="U9008" s="371"/>
    </row>
    <row r="9009" spans="12:21" s="292" customFormat="1" x14ac:dyDescent="0.2">
      <c r="L9009" s="279"/>
      <c r="M9009" s="279"/>
      <c r="N9009" s="279"/>
      <c r="O9009" s="279"/>
      <c r="P9009" s="838"/>
      <c r="Q9009" s="838"/>
      <c r="R9009" s="838"/>
      <c r="S9009" s="838"/>
      <c r="U9009" s="371"/>
    </row>
    <row r="9010" spans="12:21" s="292" customFormat="1" x14ac:dyDescent="0.2">
      <c r="L9010" s="279"/>
      <c r="M9010" s="279"/>
      <c r="N9010" s="279"/>
      <c r="O9010" s="279"/>
      <c r="P9010" s="838"/>
      <c r="Q9010" s="838"/>
      <c r="R9010" s="838"/>
      <c r="S9010" s="838"/>
      <c r="U9010" s="371"/>
    </row>
    <row r="9011" spans="12:21" s="292" customFormat="1" x14ac:dyDescent="0.2">
      <c r="L9011" s="279"/>
      <c r="M9011" s="279"/>
      <c r="N9011" s="279"/>
      <c r="O9011" s="279"/>
      <c r="P9011" s="838"/>
      <c r="Q9011" s="838"/>
      <c r="R9011" s="838"/>
      <c r="S9011" s="838"/>
      <c r="U9011" s="371"/>
    </row>
    <row r="9012" spans="12:21" s="292" customFormat="1" x14ac:dyDescent="0.2">
      <c r="L9012" s="279"/>
      <c r="M9012" s="279"/>
      <c r="N9012" s="279"/>
      <c r="O9012" s="279"/>
      <c r="P9012" s="838"/>
      <c r="Q9012" s="838"/>
      <c r="R9012" s="838"/>
      <c r="S9012" s="838"/>
      <c r="U9012" s="371"/>
    </row>
    <row r="9013" spans="12:21" s="292" customFormat="1" x14ac:dyDescent="0.2">
      <c r="L9013" s="279"/>
      <c r="M9013" s="279"/>
      <c r="N9013" s="279"/>
      <c r="O9013" s="279"/>
      <c r="P9013" s="838"/>
      <c r="Q9013" s="838"/>
      <c r="R9013" s="838"/>
      <c r="S9013" s="838"/>
      <c r="U9013" s="371"/>
    </row>
    <row r="9014" spans="12:21" s="292" customFormat="1" x14ac:dyDescent="0.2">
      <c r="L9014" s="279"/>
      <c r="M9014" s="279"/>
      <c r="N9014" s="279"/>
      <c r="O9014" s="279"/>
      <c r="P9014" s="838"/>
      <c r="Q9014" s="838"/>
      <c r="R9014" s="838"/>
      <c r="S9014" s="838"/>
      <c r="U9014" s="371"/>
    </row>
    <row r="9015" spans="12:21" s="292" customFormat="1" x14ac:dyDescent="0.2">
      <c r="L9015" s="279"/>
      <c r="M9015" s="279"/>
      <c r="N9015" s="279"/>
      <c r="O9015" s="279"/>
      <c r="P9015" s="838"/>
      <c r="Q9015" s="838"/>
      <c r="R9015" s="838"/>
      <c r="S9015" s="838"/>
      <c r="U9015" s="371"/>
    </row>
    <row r="9016" spans="12:21" s="292" customFormat="1" x14ac:dyDescent="0.2">
      <c r="L9016" s="279"/>
      <c r="M9016" s="279"/>
      <c r="N9016" s="279"/>
      <c r="O9016" s="279"/>
      <c r="P9016" s="838"/>
      <c r="Q9016" s="838"/>
      <c r="R9016" s="838"/>
      <c r="S9016" s="838"/>
      <c r="U9016" s="371"/>
    </row>
    <row r="9017" spans="12:21" s="292" customFormat="1" x14ac:dyDescent="0.2">
      <c r="L9017" s="279"/>
      <c r="M9017" s="279"/>
      <c r="N9017" s="279"/>
      <c r="O9017" s="279"/>
      <c r="P9017" s="838"/>
      <c r="Q9017" s="838"/>
      <c r="R9017" s="838"/>
      <c r="S9017" s="838"/>
      <c r="U9017" s="371"/>
    </row>
    <row r="9018" spans="12:21" s="292" customFormat="1" x14ac:dyDescent="0.2">
      <c r="L9018" s="279"/>
      <c r="M9018" s="279"/>
      <c r="N9018" s="279"/>
      <c r="O9018" s="279"/>
      <c r="P9018" s="838"/>
      <c r="Q9018" s="838"/>
      <c r="R9018" s="838"/>
      <c r="S9018" s="838"/>
      <c r="U9018" s="371"/>
    </row>
    <row r="9019" spans="12:21" s="292" customFormat="1" x14ac:dyDescent="0.2">
      <c r="L9019" s="279"/>
      <c r="M9019" s="279"/>
      <c r="N9019" s="279"/>
      <c r="O9019" s="279"/>
      <c r="P9019" s="838"/>
      <c r="Q9019" s="838"/>
      <c r="R9019" s="838"/>
      <c r="S9019" s="838"/>
      <c r="U9019" s="371"/>
    </row>
    <row r="9020" spans="12:21" s="292" customFormat="1" x14ac:dyDescent="0.2">
      <c r="L9020" s="279"/>
      <c r="M9020" s="279"/>
      <c r="N9020" s="279"/>
      <c r="O9020" s="279"/>
      <c r="P9020" s="838"/>
      <c r="Q9020" s="838"/>
      <c r="R9020" s="838"/>
      <c r="S9020" s="838"/>
      <c r="U9020" s="371"/>
    </row>
    <row r="9021" spans="12:21" s="292" customFormat="1" x14ac:dyDescent="0.2">
      <c r="L9021" s="279"/>
      <c r="M9021" s="279"/>
      <c r="N9021" s="279"/>
      <c r="O9021" s="279"/>
      <c r="P9021" s="838"/>
      <c r="Q9021" s="838"/>
      <c r="R9021" s="838"/>
      <c r="S9021" s="838"/>
      <c r="U9021" s="371"/>
    </row>
    <row r="9022" spans="12:21" s="292" customFormat="1" x14ac:dyDescent="0.2">
      <c r="L9022" s="279"/>
      <c r="M9022" s="279"/>
      <c r="N9022" s="279"/>
      <c r="O9022" s="279"/>
      <c r="P9022" s="838"/>
      <c r="Q9022" s="838"/>
      <c r="R9022" s="838"/>
      <c r="S9022" s="838"/>
      <c r="U9022" s="371"/>
    </row>
    <row r="9023" spans="12:21" s="292" customFormat="1" x14ac:dyDescent="0.2">
      <c r="L9023" s="279"/>
      <c r="M9023" s="279"/>
      <c r="N9023" s="279"/>
      <c r="O9023" s="279"/>
      <c r="P9023" s="838"/>
      <c r="Q9023" s="838"/>
      <c r="R9023" s="838"/>
      <c r="S9023" s="838"/>
      <c r="U9023" s="371"/>
    </row>
    <row r="9024" spans="12:21" s="292" customFormat="1" x14ac:dyDescent="0.2">
      <c r="L9024" s="279"/>
      <c r="M9024" s="279"/>
      <c r="N9024" s="279"/>
      <c r="O9024" s="279"/>
      <c r="P9024" s="838"/>
      <c r="Q9024" s="838"/>
      <c r="R9024" s="838"/>
      <c r="S9024" s="838"/>
      <c r="U9024" s="371"/>
    </row>
    <row r="9025" spans="12:21" s="292" customFormat="1" x14ac:dyDescent="0.2">
      <c r="L9025" s="279"/>
      <c r="M9025" s="279"/>
      <c r="N9025" s="279"/>
      <c r="O9025" s="279"/>
      <c r="P9025" s="838"/>
      <c r="Q9025" s="838"/>
      <c r="R9025" s="838"/>
      <c r="S9025" s="838"/>
      <c r="U9025" s="371"/>
    </row>
    <row r="9026" spans="12:21" s="292" customFormat="1" x14ac:dyDescent="0.2">
      <c r="L9026" s="279"/>
      <c r="M9026" s="279"/>
      <c r="N9026" s="279"/>
      <c r="O9026" s="279"/>
      <c r="P9026" s="838"/>
      <c r="Q9026" s="838"/>
      <c r="R9026" s="838"/>
      <c r="S9026" s="838"/>
      <c r="U9026" s="371"/>
    </row>
    <row r="9027" spans="12:21" s="292" customFormat="1" x14ac:dyDescent="0.2">
      <c r="L9027" s="279"/>
      <c r="M9027" s="279"/>
      <c r="N9027" s="279"/>
      <c r="O9027" s="279"/>
      <c r="P9027" s="838"/>
      <c r="Q9027" s="838"/>
      <c r="R9027" s="838"/>
      <c r="S9027" s="838"/>
      <c r="U9027" s="371"/>
    </row>
    <row r="9028" spans="12:21" s="292" customFormat="1" x14ac:dyDescent="0.2">
      <c r="L9028" s="279"/>
      <c r="M9028" s="279"/>
      <c r="N9028" s="279"/>
      <c r="O9028" s="279"/>
      <c r="P9028" s="838"/>
      <c r="Q9028" s="838"/>
      <c r="R9028" s="838"/>
      <c r="S9028" s="838"/>
      <c r="U9028" s="371"/>
    </row>
    <row r="9029" spans="12:21" s="292" customFormat="1" x14ac:dyDescent="0.2">
      <c r="L9029" s="279"/>
      <c r="M9029" s="279"/>
      <c r="N9029" s="279"/>
      <c r="O9029" s="279"/>
      <c r="P9029" s="838"/>
      <c r="Q9029" s="838"/>
      <c r="R9029" s="838"/>
      <c r="S9029" s="838"/>
      <c r="U9029" s="371"/>
    </row>
    <row r="9030" spans="12:21" s="292" customFormat="1" x14ac:dyDescent="0.2">
      <c r="L9030" s="279"/>
      <c r="M9030" s="279"/>
      <c r="N9030" s="279"/>
      <c r="O9030" s="279"/>
      <c r="P9030" s="838"/>
      <c r="Q9030" s="838"/>
      <c r="R9030" s="838"/>
      <c r="S9030" s="838"/>
      <c r="U9030" s="371"/>
    </row>
    <row r="9031" spans="12:21" s="292" customFormat="1" x14ac:dyDescent="0.2">
      <c r="L9031" s="279"/>
      <c r="M9031" s="279"/>
      <c r="N9031" s="279"/>
      <c r="O9031" s="279"/>
      <c r="P9031" s="838"/>
      <c r="Q9031" s="838"/>
      <c r="R9031" s="838"/>
      <c r="S9031" s="838"/>
      <c r="U9031" s="371"/>
    </row>
    <row r="9032" spans="12:21" s="292" customFormat="1" x14ac:dyDescent="0.2">
      <c r="L9032" s="279"/>
      <c r="M9032" s="279"/>
      <c r="N9032" s="279"/>
      <c r="O9032" s="279"/>
      <c r="P9032" s="838"/>
      <c r="Q9032" s="838"/>
      <c r="R9032" s="838"/>
      <c r="S9032" s="838"/>
      <c r="U9032" s="371"/>
    </row>
    <row r="9033" spans="12:21" s="292" customFormat="1" x14ac:dyDescent="0.2">
      <c r="L9033" s="279"/>
      <c r="M9033" s="279"/>
      <c r="N9033" s="279"/>
      <c r="O9033" s="279"/>
      <c r="P9033" s="838"/>
      <c r="Q9033" s="838"/>
      <c r="R9033" s="838"/>
      <c r="S9033" s="838"/>
      <c r="U9033" s="371"/>
    </row>
    <row r="9034" spans="12:21" s="292" customFormat="1" x14ac:dyDescent="0.2">
      <c r="L9034" s="279"/>
      <c r="M9034" s="279"/>
      <c r="N9034" s="279"/>
      <c r="O9034" s="279"/>
      <c r="P9034" s="838"/>
      <c r="Q9034" s="838"/>
      <c r="R9034" s="838"/>
      <c r="S9034" s="838"/>
      <c r="U9034" s="371"/>
    </row>
    <row r="9035" spans="12:21" s="292" customFormat="1" x14ac:dyDescent="0.2">
      <c r="L9035" s="279"/>
      <c r="M9035" s="279"/>
      <c r="N9035" s="279"/>
      <c r="O9035" s="279"/>
      <c r="P9035" s="838"/>
      <c r="Q9035" s="838"/>
      <c r="R9035" s="838"/>
      <c r="S9035" s="838"/>
      <c r="U9035" s="371"/>
    </row>
    <row r="9036" spans="12:21" s="292" customFormat="1" x14ac:dyDescent="0.2">
      <c r="L9036" s="279"/>
      <c r="M9036" s="279"/>
      <c r="N9036" s="279"/>
      <c r="O9036" s="279"/>
      <c r="P9036" s="838"/>
      <c r="Q9036" s="838"/>
      <c r="R9036" s="838"/>
      <c r="S9036" s="838"/>
      <c r="U9036" s="371"/>
    </row>
    <row r="9037" spans="12:21" s="292" customFormat="1" x14ac:dyDescent="0.2">
      <c r="L9037" s="279"/>
      <c r="M9037" s="279"/>
      <c r="N9037" s="279"/>
      <c r="O9037" s="279"/>
      <c r="P9037" s="838"/>
      <c r="Q9037" s="838"/>
      <c r="R9037" s="838"/>
      <c r="S9037" s="838"/>
      <c r="U9037" s="371"/>
    </row>
    <row r="9038" spans="12:21" s="292" customFormat="1" x14ac:dyDescent="0.2">
      <c r="L9038" s="279"/>
      <c r="M9038" s="279"/>
      <c r="N9038" s="279"/>
      <c r="O9038" s="279"/>
      <c r="P9038" s="838"/>
      <c r="Q9038" s="838"/>
      <c r="R9038" s="838"/>
      <c r="S9038" s="838"/>
      <c r="U9038" s="371"/>
    </row>
    <row r="9039" spans="12:21" s="292" customFormat="1" x14ac:dyDescent="0.2">
      <c r="L9039" s="279"/>
      <c r="M9039" s="279"/>
      <c r="N9039" s="279"/>
      <c r="O9039" s="279"/>
      <c r="P9039" s="838"/>
      <c r="Q9039" s="838"/>
      <c r="R9039" s="838"/>
      <c r="S9039" s="838"/>
      <c r="U9039" s="371"/>
    </row>
    <row r="9040" spans="12:21" s="292" customFormat="1" x14ac:dyDescent="0.2">
      <c r="L9040" s="279"/>
      <c r="M9040" s="279"/>
      <c r="N9040" s="279"/>
      <c r="O9040" s="279"/>
      <c r="P9040" s="838"/>
      <c r="Q9040" s="838"/>
      <c r="R9040" s="838"/>
      <c r="S9040" s="838"/>
      <c r="U9040" s="371"/>
    </row>
    <row r="9041" spans="12:21" s="292" customFormat="1" x14ac:dyDescent="0.2">
      <c r="L9041" s="279"/>
      <c r="M9041" s="279"/>
      <c r="N9041" s="279"/>
      <c r="O9041" s="279"/>
      <c r="P9041" s="838"/>
      <c r="Q9041" s="838"/>
      <c r="R9041" s="838"/>
      <c r="S9041" s="838"/>
      <c r="U9041" s="371"/>
    </row>
    <row r="9042" spans="12:21" s="292" customFormat="1" x14ac:dyDescent="0.2">
      <c r="L9042" s="279"/>
      <c r="M9042" s="279"/>
      <c r="N9042" s="279"/>
      <c r="O9042" s="279"/>
      <c r="P9042" s="838"/>
      <c r="Q9042" s="838"/>
      <c r="R9042" s="838"/>
      <c r="S9042" s="838"/>
      <c r="U9042" s="371"/>
    </row>
    <row r="9043" spans="12:21" s="292" customFormat="1" x14ac:dyDescent="0.2">
      <c r="L9043" s="279"/>
      <c r="M9043" s="279"/>
      <c r="N9043" s="279"/>
      <c r="O9043" s="279"/>
      <c r="P9043" s="838"/>
      <c r="Q9043" s="838"/>
      <c r="R9043" s="838"/>
      <c r="S9043" s="838"/>
      <c r="U9043" s="371"/>
    </row>
    <row r="9044" spans="12:21" s="292" customFormat="1" x14ac:dyDescent="0.2">
      <c r="L9044" s="279"/>
      <c r="M9044" s="279"/>
      <c r="N9044" s="279"/>
      <c r="O9044" s="279"/>
      <c r="P9044" s="838"/>
      <c r="Q9044" s="838"/>
      <c r="R9044" s="838"/>
      <c r="S9044" s="838"/>
      <c r="U9044" s="371"/>
    </row>
    <row r="9045" spans="12:21" s="292" customFormat="1" x14ac:dyDescent="0.2">
      <c r="L9045" s="279"/>
      <c r="M9045" s="279"/>
      <c r="N9045" s="279"/>
      <c r="O9045" s="279"/>
      <c r="P9045" s="838"/>
      <c r="Q9045" s="838"/>
      <c r="R9045" s="838"/>
      <c r="S9045" s="838"/>
      <c r="U9045" s="371"/>
    </row>
    <row r="9046" spans="12:21" s="292" customFormat="1" x14ac:dyDescent="0.2">
      <c r="L9046" s="279"/>
      <c r="M9046" s="279"/>
      <c r="N9046" s="279"/>
      <c r="O9046" s="279"/>
      <c r="P9046" s="838"/>
      <c r="Q9046" s="838"/>
      <c r="R9046" s="838"/>
      <c r="S9046" s="838"/>
      <c r="U9046" s="371"/>
    </row>
    <row r="9047" spans="12:21" s="292" customFormat="1" x14ac:dyDescent="0.2">
      <c r="L9047" s="279"/>
      <c r="M9047" s="279"/>
      <c r="N9047" s="279"/>
      <c r="O9047" s="279"/>
      <c r="P9047" s="838"/>
      <c r="Q9047" s="838"/>
      <c r="R9047" s="838"/>
      <c r="S9047" s="838"/>
      <c r="U9047" s="371"/>
    </row>
    <row r="9048" spans="12:21" s="292" customFormat="1" x14ac:dyDescent="0.2">
      <c r="L9048" s="279"/>
      <c r="M9048" s="279"/>
      <c r="N9048" s="279"/>
      <c r="O9048" s="279"/>
      <c r="P9048" s="838"/>
      <c r="Q9048" s="838"/>
      <c r="R9048" s="838"/>
      <c r="S9048" s="838"/>
      <c r="U9048" s="371"/>
    </row>
    <row r="9049" spans="12:21" s="292" customFormat="1" x14ac:dyDescent="0.2">
      <c r="L9049" s="279"/>
      <c r="M9049" s="279"/>
      <c r="N9049" s="279"/>
      <c r="O9049" s="279"/>
      <c r="P9049" s="838"/>
      <c r="Q9049" s="838"/>
      <c r="R9049" s="838"/>
      <c r="S9049" s="838"/>
      <c r="U9049" s="371"/>
    </row>
    <row r="9050" spans="12:21" s="292" customFormat="1" x14ac:dyDescent="0.2">
      <c r="L9050" s="279"/>
      <c r="M9050" s="279"/>
      <c r="N9050" s="279"/>
      <c r="O9050" s="279"/>
      <c r="P9050" s="838"/>
      <c r="Q9050" s="838"/>
      <c r="R9050" s="838"/>
      <c r="S9050" s="838"/>
      <c r="U9050" s="371"/>
    </row>
    <row r="9051" spans="12:21" s="292" customFormat="1" x14ac:dyDescent="0.2">
      <c r="L9051" s="279"/>
      <c r="M9051" s="279"/>
      <c r="N9051" s="279"/>
      <c r="O9051" s="279"/>
      <c r="P9051" s="838"/>
      <c r="Q9051" s="838"/>
      <c r="R9051" s="838"/>
      <c r="S9051" s="838"/>
      <c r="U9051" s="371"/>
    </row>
    <row r="9052" spans="12:21" s="292" customFormat="1" x14ac:dyDescent="0.2">
      <c r="L9052" s="279"/>
      <c r="M9052" s="279"/>
      <c r="N9052" s="279"/>
      <c r="O9052" s="279"/>
      <c r="P9052" s="838"/>
      <c r="Q9052" s="838"/>
      <c r="R9052" s="838"/>
      <c r="S9052" s="838"/>
      <c r="U9052" s="371"/>
    </row>
    <row r="9053" spans="12:21" s="292" customFormat="1" x14ac:dyDescent="0.2">
      <c r="L9053" s="279"/>
      <c r="M9053" s="279"/>
      <c r="N9053" s="279"/>
      <c r="O9053" s="279"/>
      <c r="P9053" s="838"/>
      <c r="Q9053" s="838"/>
      <c r="R9053" s="838"/>
      <c r="S9053" s="838"/>
      <c r="U9053" s="371"/>
    </row>
    <row r="9054" spans="12:21" s="292" customFormat="1" x14ac:dyDescent="0.2">
      <c r="L9054" s="279"/>
      <c r="M9054" s="279"/>
      <c r="N9054" s="279"/>
      <c r="O9054" s="279"/>
      <c r="P9054" s="838"/>
      <c r="Q9054" s="838"/>
      <c r="R9054" s="838"/>
      <c r="S9054" s="838"/>
      <c r="U9054" s="371"/>
    </row>
    <row r="9055" spans="12:21" s="292" customFormat="1" x14ac:dyDescent="0.2">
      <c r="L9055" s="279"/>
      <c r="M9055" s="279"/>
      <c r="N9055" s="279"/>
      <c r="O9055" s="279"/>
      <c r="P9055" s="838"/>
      <c r="Q9055" s="838"/>
      <c r="R9055" s="838"/>
      <c r="S9055" s="838"/>
      <c r="U9055" s="371"/>
    </row>
    <row r="9056" spans="12:21" s="292" customFormat="1" x14ac:dyDescent="0.2">
      <c r="L9056" s="279"/>
      <c r="M9056" s="279"/>
      <c r="N9056" s="279"/>
      <c r="O9056" s="279"/>
      <c r="P9056" s="838"/>
      <c r="Q9056" s="838"/>
      <c r="R9056" s="838"/>
      <c r="S9056" s="838"/>
      <c r="U9056" s="371"/>
    </row>
    <row r="9057" spans="12:21" s="292" customFormat="1" x14ac:dyDescent="0.2">
      <c r="L9057" s="279"/>
      <c r="M9057" s="279"/>
      <c r="N9057" s="279"/>
      <c r="O9057" s="279"/>
      <c r="P9057" s="838"/>
      <c r="Q9057" s="838"/>
      <c r="R9057" s="838"/>
      <c r="S9057" s="838"/>
      <c r="U9057" s="371"/>
    </row>
    <row r="9058" spans="12:21" s="292" customFormat="1" x14ac:dyDescent="0.2">
      <c r="L9058" s="279"/>
      <c r="M9058" s="279"/>
      <c r="N9058" s="279"/>
      <c r="O9058" s="279"/>
      <c r="P9058" s="838"/>
      <c r="Q9058" s="838"/>
      <c r="R9058" s="838"/>
      <c r="S9058" s="838"/>
      <c r="U9058" s="371"/>
    </row>
    <row r="9059" spans="12:21" s="292" customFormat="1" x14ac:dyDescent="0.2">
      <c r="L9059" s="279"/>
      <c r="M9059" s="279"/>
      <c r="N9059" s="279"/>
      <c r="O9059" s="279"/>
      <c r="P9059" s="838"/>
      <c r="Q9059" s="838"/>
      <c r="R9059" s="838"/>
      <c r="S9059" s="838"/>
      <c r="U9059" s="371"/>
    </row>
    <row r="9060" spans="12:21" s="292" customFormat="1" x14ac:dyDescent="0.2">
      <c r="L9060" s="279"/>
      <c r="M9060" s="279"/>
      <c r="N9060" s="279"/>
      <c r="O9060" s="279"/>
      <c r="P9060" s="838"/>
      <c r="Q9060" s="838"/>
      <c r="R9060" s="838"/>
      <c r="S9060" s="838"/>
      <c r="U9060" s="371"/>
    </row>
    <row r="9061" spans="12:21" s="292" customFormat="1" x14ac:dyDescent="0.2">
      <c r="L9061" s="279"/>
      <c r="M9061" s="279"/>
      <c r="N9061" s="279"/>
      <c r="O9061" s="279"/>
      <c r="P9061" s="838"/>
      <c r="Q9061" s="838"/>
      <c r="R9061" s="838"/>
      <c r="S9061" s="838"/>
      <c r="U9061" s="371"/>
    </row>
    <row r="9062" spans="12:21" s="292" customFormat="1" x14ac:dyDescent="0.2">
      <c r="L9062" s="279"/>
      <c r="M9062" s="279"/>
      <c r="N9062" s="279"/>
      <c r="O9062" s="279"/>
      <c r="P9062" s="838"/>
      <c r="Q9062" s="838"/>
      <c r="R9062" s="838"/>
      <c r="S9062" s="838"/>
      <c r="U9062" s="371"/>
    </row>
    <row r="9063" spans="12:21" s="292" customFormat="1" x14ac:dyDescent="0.2">
      <c r="L9063" s="279"/>
      <c r="M9063" s="279"/>
      <c r="N9063" s="279"/>
      <c r="O9063" s="279"/>
      <c r="P9063" s="838"/>
      <c r="Q9063" s="838"/>
      <c r="R9063" s="838"/>
      <c r="S9063" s="838"/>
      <c r="U9063" s="371"/>
    </row>
    <row r="9064" spans="12:21" s="292" customFormat="1" x14ac:dyDescent="0.2">
      <c r="L9064" s="279"/>
      <c r="M9064" s="279"/>
      <c r="N9064" s="279"/>
      <c r="O9064" s="279"/>
      <c r="P9064" s="838"/>
      <c r="Q9064" s="838"/>
      <c r="R9064" s="838"/>
      <c r="S9064" s="838"/>
      <c r="U9064" s="371"/>
    </row>
    <row r="9065" spans="12:21" s="292" customFormat="1" x14ac:dyDescent="0.2">
      <c r="L9065" s="279"/>
      <c r="M9065" s="279"/>
      <c r="N9065" s="279"/>
      <c r="O9065" s="279"/>
      <c r="P9065" s="838"/>
      <c r="Q9065" s="838"/>
      <c r="R9065" s="838"/>
      <c r="S9065" s="838"/>
      <c r="U9065" s="371"/>
    </row>
    <row r="9066" spans="12:21" s="292" customFormat="1" x14ac:dyDescent="0.2">
      <c r="L9066" s="279"/>
      <c r="M9066" s="279"/>
      <c r="N9066" s="279"/>
      <c r="O9066" s="279"/>
      <c r="P9066" s="838"/>
      <c r="Q9066" s="838"/>
      <c r="R9066" s="838"/>
      <c r="S9066" s="838"/>
      <c r="U9066" s="371"/>
    </row>
    <row r="9067" spans="12:21" s="292" customFormat="1" x14ac:dyDescent="0.2">
      <c r="L9067" s="279"/>
      <c r="M9067" s="279"/>
      <c r="N9067" s="279"/>
      <c r="O9067" s="279"/>
      <c r="P9067" s="838"/>
      <c r="Q9067" s="838"/>
      <c r="R9067" s="838"/>
      <c r="S9067" s="838"/>
      <c r="U9067" s="371"/>
    </row>
    <row r="9068" spans="12:21" s="292" customFormat="1" x14ac:dyDescent="0.2">
      <c r="L9068" s="279"/>
      <c r="M9068" s="279"/>
      <c r="N9068" s="279"/>
      <c r="O9068" s="279"/>
      <c r="P9068" s="838"/>
      <c r="Q9068" s="838"/>
      <c r="R9068" s="838"/>
      <c r="S9068" s="838"/>
      <c r="U9068" s="371"/>
    </row>
    <row r="9069" spans="12:21" s="292" customFormat="1" x14ac:dyDescent="0.2">
      <c r="L9069" s="279"/>
      <c r="M9069" s="279"/>
      <c r="N9069" s="279"/>
      <c r="O9069" s="279"/>
      <c r="P9069" s="838"/>
      <c r="Q9069" s="838"/>
      <c r="R9069" s="838"/>
      <c r="S9069" s="838"/>
      <c r="U9069" s="371"/>
    </row>
    <row r="9070" spans="12:21" s="292" customFormat="1" x14ac:dyDescent="0.2">
      <c r="L9070" s="279"/>
      <c r="M9070" s="279"/>
      <c r="N9070" s="279"/>
      <c r="O9070" s="279"/>
      <c r="P9070" s="838"/>
      <c r="Q9070" s="838"/>
      <c r="R9070" s="838"/>
      <c r="S9070" s="838"/>
      <c r="U9070" s="371"/>
    </row>
    <row r="9071" spans="12:21" s="292" customFormat="1" x14ac:dyDescent="0.2">
      <c r="L9071" s="279"/>
      <c r="M9071" s="279"/>
      <c r="N9071" s="279"/>
      <c r="O9071" s="279"/>
      <c r="P9071" s="838"/>
      <c r="Q9071" s="838"/>
      <c r="R9071" s="838"/>
      <c r="S9071" s="838"/>
      <c r="U9071" s="371"/>
    </row>
    <row r="9072" spans="12:21" s="292" customFormat="1" x14ac:dyDescent="0.2">
      <c r="L9072" s="279"/>
      <c r="M9072" s="279"/>
      <c r="N9072" s="279"/>
      <c r="O9072" s="279"/>
      <c r="P9072" s="838"/>
      <c r="Q9072" s="838"/>
      <c r="R9072" s="838"/>
      <c r="S9072" s="838"/>
      <c r="U9072" s="371"/>
    </row>
    <row r="9073" spans="12:21" s="292" customFormat="1" x14ac:dyDescent="0.2">
      <c r="L9073" s="279"/>
      <c r="M9073" s="279"/>
      <c r="N9073" s="279"/>
      <c r="O9073" s="279"/>
      <c r="P9073" s="838"/>
      <c r="Q9073" s="838"/>
      <c r="R9073" s="838"/>
      <c r="S9073" s="838"/>
      <c r="U9073" s="371"/>
    </row>
    <row r="9074" spans="12:21" s="292" customFormat="1" x14ac:dyDescent="0.2">
      <c r="L9074" s="279"/>
      <c r="M9074" s="279"/>
      <c r="N9074" s="279"/>
      <c r="O9074" s="279"/>
      <c r="P9074" s="838"/>
      <c r="Q9074" s="838"/>
      <c r="R9074" s="838"/>
      <c r="S9074" s="838"/>
      <c r="U9074" s="371"/>
    </row>
    <row r="9075" spans="12:21" s="292" customFormat="1" x14ac:dyDescent="0.2">
      <c r="L9075" s="279"/>
      <c r="M9075" s="279"/>
      <c r="N9075" s="279"/>
      <c r="O9075" s="279"/>
      <c r="P9075" s="838"/>
      <c r="Q9075" s="838"/>
      <c r="R9075" s="838"/>
      <c r="S9075" s="838"/>
      <c r="U9075" s="371"/>
    </row>
    <row r="9076" spans="12:21" s="292" customFormat="1" x14ac:dyDescent="0.2">
      <c r="L9076" s="279"/>
      <c r="M9076" s="279"/>
      <c r="N9076" s="279"/>
      <c r="O9076" s="279"/>
      <c r="P9076" s="838"/>
      <c r="Q9076" s="838"/>
      <c r="R9076" s="838"/>
      <c r="S9076" s="838"/>
      <c r="U9076" s="371"/>
    </row>
    <row r="9077" spans="12:21" s="292" customFormat="1" x14ac:dyDescent="0.2">
      <c r="L9077" s="279"/>
      <c r="M9077" s="279"/>
      <c r="N9077" s="279"/>
      <c r="O9077" s="279"/>
      <c r="P9077" s="838"/>
      <c r="Q9077" s="838"/>
      <c r="R9077" s="838"/>
      <c r="S9077" s="838"/>
      <c r="U9077" s="371"/>
    </row>
    <row r="9078" spans="12:21" s="292" customFormat="1" x14ac:dyDescent="0.2">
      <c r="L9078" s="279"/>
      <c r="M9078" s="279"/>
      <c r="N9078" s="279"/>
      <c r="O9078" s="279"/>
      <c r="P9078" s="838"/>
      <c r="Q9078" s="838"/>
      <c r="R9078" s="838"/>
      <c r="S9078" s="838"/>
      <c r="U9078" s="371"/>
    </row>
    <row r="9079" spans="12:21" s="292" customFormat="1" x14ac:dyDescent="0.2">
      <c r="L9079" s="279"/>
      <c r="M9079" s="279"/>
      <c r="N9079" s="279"/>
      <c r="O9079" s="279"/>
      <c r="P9079" s="838"/>
      <c r="Q9079" s="838"/>
      <c r="R9079" s="838"/>
      <c r="S9079" s="838"/>
      <c r="U9079" s="371"/>
    </row>
    <row r="9080" spans="12:21" s="292" customFormat="1" x14ac:dyDescent="0.2">
      <c r="L9080" s="279"/>
      <c r="M9080" s="279"/>
      <c r="N9080" s="279"/>
      <c r="O9080" s="279"/>
      <c r="P9080" s="838"/>
      <c r="Q9080" s="838"/>
      <c r="R9080" s="838"/>
      <c r="S9080" s="838"/>
      <c r="U9080" s="371"/>
    </row>
    <row r="9081" spans="12:21" s="292" customFormat="1" x14ac:dyDescent="0.2">
      <c r="L9081" s="279"/>
      <c r="M9081" s="279"/>
      <c r="N9081" s="279"/>
      <c r="O9081" s="279"/>
      <c r="P9081" s="838"/>
      <c r="Q9081" s="838"/>
      <c r="R9081" s="838"/>
      <c r="S9081" s="838"/>
      <c r="U9081" s="371"/>
    </row>
    <row r="9082" spans="12:21" s="292" customFormat="1" x14ac:dyDescent="0.2">
      <c r="L9082" s="279"/>
      <c r="M9082" s="279"/>
      <c r="N9082" s="279"/>
      <c r="O9082" s="279"/>
      <c r="P9082" s="838"/>
      <c r="Q9082" s="838"/>
      <c r="R9082" s="838"/>
      <c r="S9082" s="838"/>
      <c r="U9082" s="371"/>
    </row>
    <row r="9083" spans="12:21" s="292" customFormat="1" x14ac:dyDescent="0.2">
      <c r="L9083" s="279"/>
      <c r="M9083" s="279"/>
      <c r="N9083" s="279"/>
      <c r="O9083" s="279"/>
      <c r="P9083" s="838"/>
      <c r="Q9083" s="838"/>
      <c r="R9083" s="838"/>
      <c r="S9083" s="838"/>
      <c r="U9083" s="371"/>
    </row>
    <row r="9084" spans="12:21" s="292" customFormat="1" x14ac:dyDescent="0.2">
      <c r="L9084" s="279"/>
      <c r="M9084" s="279"/>
      <c r="N9084" s="279"/>
      <c r="O9084" s="279"/>
      <c r="P9084" s="838"/>
      <c r="Q9084" s="838"/>
      <c r="R9084" s="838"/>
      <c r="S9084" s="838"/>
      <c r="U9084" s="371"/>
    </row>
    <row r="9085" spans="12:21" s="292" customFormat="1" x14ac:dyDescent="0.2">
      <c r="L9085" s="279"/>
      <c r="M9085" s="279"/>
      <c r="N9085" s="279"/>
      <c r="O9085" s="279"/>
      <c r="P9085" s="838"/>
      <c r="Q9085" s="838"/>
      <c r="R9085" s="838"/>
      <c r="S9085" s="838"/>
      <c r="U9085" s="371"/>
    </row>
    <row r="9086" spans="12:21" s="292" customFormat="1" x14ac:dyDescent="0.2">
      <c r="L9086" s="279"/>
      <c r="M9086" s="279"/>
      <c r="N9086" s="279"/>
      <c r="O9086" s="279"/>
      <c r="P9086" s="838"/>
      <c r="Q9086" s="838"/>
      <c r="R9086" s="838"/>
      <c r="S9086" s="838"/>
      <c r="U9086" s="371"/>
    </row>
    <row r="9087" spans="12:21" s="292" customFormat="1" x14ac:dyDescent="0.2">
      <c r="L9087" s="279"/>
      <c r="M9087" s="279"/>
      <c r="N9087" s="279"/>
      <c r="O9087" s="279"/>
      <c r="P9087" s="838"/>
      <c r="Q9087" s="838"/>
      <c r="R9087" s="838"/>
      <c r="S9087" s="838"/>
      <c r="U9087" s="371"/>
    </row>
    <row r="9088" spans="12:21" s="292" customFormat="1" x14ac:dyDescent="0.2">
      <c r="L9088" s="279"/>
      <c r="M9088" s="279"/>
      <c r="N9088" s="279"/>
      <c r="O9088" s="279"/>
      <c r="P9088" s="838"/>
      <c r="Q9088" s="838"/>
      <c r="R9088" s="838"/>
      <c r="S9088" s="838"/>
      <c r="U9088" s="371"/>
    </row>
    <row r="9089" spans="12:21" s="292" customFormat="1" x14ac:dyDescent="0.2">
      <c r="L9089" s="279"/>
      <c r="M9089" s="279"/>
      <c r="N9089" s="279"/>
      <c r="O9089" s="279"/>
      <c r="P9089" s="838"/>
      <c r="Q9089" s="838"/>
      <c r="R9089" s="838"/>
      <c r="S9089" s="838"/>
      <c r="U9089" s="371"/>
    </row>
    <row r="9090" spans="12:21" s="292" customFormat="1" x14ac:dyDescent="0.2">
      <c r="L9090" s="279"/>
      <c r="M9090" s="279"/>
      <c r="N9090" s="279"/>
      <c r="O9090" s="279"/>
      <c r="P9090" s="838"/>
      <c r="Q9090" s="838"/>
      <c r="R9090" s="838"/>
      <c r="S9090" s="838"/>
      <c r="U9090" s="371"/>
    </row>
    <row r="9091" spans="12:21" s="292" customFormat="1" x14ac:dyDescent="0.2">
      <c r="L9091" s="279"/>
      <c r="M9091" s="279"/>
      <c r="N9091" s="279"/>
      <c r="O9091" s="279"/>
      <c r="P9091" s="838"/>
      <c r="Q9091" s="838"/>
      <c r="R9091" s="838"/>
      <c r="S9091" s="838"/>
      <c r="U9091" s="371"/>
    </row>
    <row r="9092" spans="12:21" s="292" customFormat="1" x14ac:dyDescent="0.2">
      <c r="L9092" s="279"/>
      <c r="M9092" s="279"/>
      <c r="N9092" s="279"/>
      <c r="O9092" s="279"/>
      <c r="P9092" s="838"/>
      <c r="Q9092" s="838"/>
      <c r="R9092" s="838"/>
      <c r="S9092" s="838"/>
      <c r="U9092" s="371"/>
    </row>
    <row r="9093" spans="12:21" s="292" customFormat="1" x14ac:dyDescent="0.2">
      <c r="L9093" s="279"/>
      <c r="M9093" s="279"/>
      <c r="N9093" s="279"/>
      <c r="O9093" s="279"/>
      <c r="P9093" s="838"/>
      <c r="Q9093" s="838"/>
      <c r="R9093" s="838"/>
      <c r="S9093" s="838"/>
      <c r="U9093" s="371"/>
    </row>
    <row r="9094" spans="12:21" s="292" customFormat="1" x14ac:dyDescent="0.2">
      <c r="L9094" s="279"/>
      <c r="M9094" s="279"/>
      <c r="N9094" s="279"/>
      <c r="O9094" s="279"/>
      <c r="P9094" s="838"/>
      <c r="Q9094" s="838"/>
      <c r="R9094" s="838"/>
      <c r="S9094" s="838"/>
      <c r="U9094" s="371"/>
    </row>
    <row r="9095" spans="12:21" s="292" customFormat="1" x14ac:dyDescent="0.2">
      <c r="L9095" s="279"/>
      <c r="M9095" s="279"/>
      <c r="N9095" s="279"/>
      <c r="O9095" s="279"/>
      <c r="P9095" s="838"/>
      <c r="Q9095" s="838"/>
      <c r="R9095" s="838"/>
      <c r="S9095" s="838"/>
      <c r="U9095" s="371"/>
    </row>
    <row r="9096" spans="12:21" s="292" customFormat="1" x14ac:dyDescent="0.2">
      <c r="L9096" s="279"/>
      <c r="M9096" s="279"/>
      <c r="N9096" s="279"/>
      <c r="O9096" s="279"/>
      <c r="P9096" s="838"/>
      <c r="Q9096" s="838"/>
      <c r="R9096" s="838"/>
      <c r="S9096" s="838"/>
      <c r="U9096" s="371"/>
    </row>
    <row r="9097" spans="12:21" s="292" customFormat="1" x14ac:dyDescent="0.2">
      <c r="L9097" s="279"/>
      <c r="M9097" s="279"/>
      <c r="N9097" s="279"/>
      <c r="O9097" s="279"/>
      <c r="P9097" s="838"/>
      <c r="Q9097" s="838"/>
      <c r="R9097" s="838"/>
      <c r="S9097" s="838"/>
      <c r="U9097" s="371"/>
    </row>
    <row r="9098" spans="12:21" s="292" customFormat="1" x14ac:dyDescent="0.2">
      <c r="L9098" s="279"/>
      <c r="M9098" s="279"/>
      <c r="N9098" s="279"/>
      <c r="O9098" s="279"/>
      <c r="P9098" s="838"/>
      <c r="Q9098" s="838"/>
      <c r="R9098" s="838"/>
      <c r="S9098" s="838"/>
      <c r="U9098" s="371"/>
    </row>
    <row r="9099" spans="12:21" s="292" customFormat="1" x14ac:dyDescent="0.2">
      <c r="L9099" s="279"/>
      <c r="M9099" s="279"/>
      <c r="N9099" s="279"/>
      <c r="O9099" s="279"/>
      <c r="P9099" s="838"/>
      <c r="Q9099" s="838"/>
      <c r="R9099" s="838"/>
      <c r="S9099" s="838"/>
      <c r="U9099" s="371"/>
    </row>
    <row r="9100" spans="12:21" s="292" customFormat="1" x14ac:dyDescent="0.2">
      <c r="L9100" s="279"/>
      <c r="M9100" s="279"/>
      <c r="N9100" s="279"/>
      <c r="O9100" s="279"/>
      <c r="P9100" s="838"/>
      <c r="Q9100" s="838"/>
      <c r="R9100" s="838"/>
      <c r="S9100" s="838"/>
      <c r="U9100" s="371"/>
    </row>
    <row r="9101" spans="12:21" s="292" customFormat="1" x14ac:dyDescent="0.2">
      <c r="L9101" s="279"/>
      <c r="M9101" s="279"/>
      <c r="N9101" s="279"/>
      <c r="O9101" s="279"/>
      <c r="P9101" s="838"/>
      <c r="Q9101" s="838"/>
      <c r="R9101" s="838"/>
      <c r="S9101" s="838"/>
      <c r="U9101" s="371"/>
    </row>
    <row r="9102" spans="12:21" s="292" customFormat="1" x14ac:dyDescent="0.2">
      <c r="L9102" s="279"/>
      <c r="M9102" s="279"/>
      <c r="N9102" s="279"/>
      <c r="O9102" s="279"/>
      <c r="P9102" s="838"/>
      <c r="Q9102" s="838"/>
      <c r="R9102" s="838"/>
      <c r="S9102" s="838"/>
      <c r="U9102" s="371"/>
    </row>
    <row r="9103" spans="12:21" s="292" customFormat="1" x14ac:dyDescent="0.2">
      <c r="L9103" s="279"/>
      <c r="M9103" s="279"/>
      <c r="N9103" s="279"/>
      <c r="O9103" s="279"/>
      <c r="P9103" s="838"/>
      <c r="Q9103" s="838"/>
      <c r="R9103" s="838"/>
      <c r="S9103" s="838"/>
      <c r="U9103" s="371"/>
    </row>
    <row r="9104" spans="12:21" s="292" customFormat="1" x14ac:dyDescent="0.2">
      <c r="L9104" s="279"/>
      <c r="M9104" s="279"/>
      <c r="N9104" s="279"/>
      <c r="O9104" s="279"/>
      <c r="P9104" s="838"/>
      <c r="Q9104" s="838"/>
      <c r="R9104" s="838"/>
      <c r="S9104" s="838"/>
      <c r="U9104" s="371"/>
    </row>
    <row r="9105" spans="12:21" s="292" customFormat="1" x14ac:dyDescent="0.2">
      <c r="L9105" s="279"/>
      <c r="M9105" s="279"/>
      <c r="N9105" s="279"/>
      <c r="O9105" s="279"/>
      <c r="P9105" s="838"/>
      <c r="Q9105" s="838"/>
      <c r="R9105" s="838"/>
      <c r="S9105" s="838"/>
      <c r="U9105" s="371"/>
    </row>
    <row r="9106" spans="12:21" s="292" customFormat="1" x14ac:dyDescent="0.2">
      <c r="L9106" s="279"/>
      <c r="M9106" s="279"/>
      <c r="N9106" s="279"/>
      <c r="O9106" s="279"/>
      <c r="P9106" s="838"/>
      <c r="Q9106" s="838"/>
      <c r="R9106" s="838"/>
      <c r="S9106" s="838"/>
      <c r="U9106" s="371"/>
    </row>
    <row r="9107" spans="12:21" s="292" customFormat="1" x14ac:dyDescent="0.2">
      <c r="L9107" s="279"/>
      <c r="M9107" s="279"/>
      <c r="N9107" s="279"/>
      <c r="O9107" s="279"/>
      <c r="P9107" s="838"/>
      <c r="Q9107" s="838"/>
      <c r="R9107" s="838"/>
      <c r="S9107" s="838"/>
      <c r="U9107" s="371"/>
    </row>
    <row r="9108" spans="12:21" s="292" customFormat="1" x14ac:dyDescent="0.2">
      <c r="L9108" s="279"/>
      <c r="M9108" s="279"/>
      <c r="N9108" s="279"/>
      <c r="O9108" s="279"/>
      <c r="P9108" s="838"/>
      <c r="Q9108" s="838"/>
      <c r="R9108" s="838"/>
      <c r="S9108" s="838"/>
      <c r="U9108" s="371"/>
    </row>
    <row r="9109" spans="12:21" s="292" customFormat="1" x14ac:dyDescent="0.2">
      <c r="L9109" s="279"/>
      <c r="M9109" s="279"/>
      <c r="N9109" s="279"/>
      <c r="O9109" s="279"/>
      <c r="P9109" s="838"/>
      <c r="Q9109" s="838"/>
      <c r="R9109" s="838"/>
      <c r="S9109" s="838"/>
      <c r="U9109" s="371"/>
    </row>
    <row r="9110" spans="12:21" s="292" customFormat="1" x14ac:dyDescent="0.2">
      <c r="L9110" s="279"/>
      <c r="M9110" s="279"/>
      <c r="N9110" s="279"/>
      <c r="O9110" s="279"/>
      <c r="P9110" s="838"/>
      <c r="Q9110" s="838"/>
      <c r="R9110" s="838"/>
      <c r="S9110" s="838"/>
      <c r="U9110" s="371"/>
    </row>
    <row r="9111" spans="12:21" s="292" customFormat="1" x14ac:dyDescent="0.2">
      <c r="L9111" s="279"/>
      <c r="M9111" s="279"/>
      <c r="N9111" s="279"/>
      <c r="O9111" s="279"/>
      <c r="P9111" s="838"/>
      <c r="Q9111" s="838"/>
      <c r="R9111" s="838"/>
      <c r="S9111" s="838"/>
      <c r="U9111" s="371"/>
    </row>
    <row r="9112" spans="12:21" s="292" customFormat="1" x14ac:dyDescent="0.2">
      <c r="L9112" s="279"/>
      <c r="M9112" s="279"/>
      <c r="N9112" s="279"/>
      <c r="O9112" s="279"/>
      <c r="P9112" s="838"/>
      <c r="Q9112" s="838"/>
      <c r="R9112" s="838"/>
      <c r="S9112" s="838"/>
      <c r="U9112" s="371"/>
    </row>
    <row r="9113" spans="12:21" s="292" customFormat="1" x14ac:dyDescent="0.2">
      <c r="L9113" s="279"/>
      <c r="M9113" s="279"/>
      <c r="N9113" s="279"/>
      <c r="O9113" s="279"/>
      <c r="P9113" s="838"/>
      <c r="Q9113" s="838"/>
      <c r="R9113" s="838"/>
      <c r="S9113" s="838"/>
      <c r="U9113" s="371"/>
    </row>
    <row r="9114" spans="12:21" s="292" customFormat="1" x14ac:dyDescent="0.2">
      <c r="L9114" s="279"/>
      <c r="M9114" s="279"/>
      <c r="N9114" s="279"/>
      <c r="O9114" s="279"/>
      <c r="P9114" s="838"/>
      <c r="Q9114" s="838"/>
      <c r="R9114" s="838"/>
      <c r="S9114" s="838"/>
      <c r="U9114" s="371"/>
    </row>
    <row r="9115" spans="12:21" s="292" customFormat="1" x14ac:dyDescent="0.2">
      <c r="L9115" s="279"/>
      <c r="M9115" s="279"/>
      <c r="N9115" s="279"/>
      <c r="O9115" s="279"/>
      <c r="P9115" s="838"/>
      <c r="Q9115" s="838"/>
      <c r="R9115" s="838"/>
      <c r="S9115" s="838"/>
      <c r="U9115" s="371"/>
    </row>
    <row r="9116" spans="12:21" s="292" customFormat="1" x14ac:dyDescent="0.2">
      <c r="L9116" s="279"/>
      <c r="M9116" s="279"/>
      <c r="N9116" s="279"/>
      <c r="O9116" s="279"/>
      <c r="P9116" s="838"/>
      <c r="Q9116" s="838"/>
      <c r="R9116" s="838"/>
      <c r="S9116" s="838"/>
      <c r="U9116" s="371"/>
    </row>
    <row r="9117" spans="12:21" s="292" customFormat="1" x14ac:dyDescent="0.2">
      <c r="L9117" s="279"/>
      <c r="M9117" s="279"/>
      <c r="N9117" s="279"/>
      <c r="O9117" s="279"/>
      <c r="P9117" s="838"/>
      <c r="Q9117" s="838"/>
      <c r="R9117" s="838"/>
      <c r="S9117" s="838"/>
      <c r="U9117" s="371"/>
    </row>
    <row r="9118" spans="12:21" s="292" customFormat="1" x14ac:dyDescent="0.2">
      <c r="L9118" s="279"/>
      <c r="M9118" s="279"/>
      <c r="N9118" s="279"/>
      <c r="O9118" s="279"/>
      <c r="P9118" s="838"/>
      <c r="Q9118" s="838"/>
      <c r="R9118" s="838"/>
      <c r="S9118" s="838"/>
      <c r="U9118" s="371"/>
    </row>
    <row r="9119" spans="12:21" s="292" customFormat="1" x14ac:dyDescent="0.2">
      <c r="L9119" s="279"/>
      <c r="M9119" s="279"/>
      <c r="N9119" s="279"/>
      <c r="O9119" s="279"/>
      <c r="P9119" s="838"/>
      <c r="Q9119" s="838"/>
      <c r="R9119" s="838"/>
      <c r="S9119" s="838"/>
      <c r="U9119" s="371"/>
    </row>
    <row r="9120" spans="12:21" s="292" customFormat="1" x14ac:dyDescent="0.2">
      <c r="L9120" s="279"/>
      <c r="M9120" s="279"/>
      <c r="N9120" s="279"/>
      <c r="O9120" s="279"/>
      <c r="P9120" s="838"/>
      <c r="Q9120" s="838"/>
      <c r="R9120" s="838"/>
      <c r="S9120" s="838"/>
      <c r="U9120" s="371"/>
    </row>
    <row r="9121" spans="12:21" s="292" customFormat="1" x14ac:dyDescent="0.2">
      <c r="L9121" s="279"/>
      <c r="M9121" s="279"/>
      <c r="N9121" s="279"/>
      <c r="O9121" s="279"/>
      <c r="P9121" s="838"/>
      <c r="Q9121" s="838"/>
      <c r="R9121" s="838"/>
      <c r="S9121" s="838"/>
      <c r="U9121" s="371"/>
    </row>
    <row r="9122" spans="12:21" s="292" customFormat="1" x14ac:dyDescent="0.2">
      <c r="L9122" s="279"/>
      <c r="M9122" s="279"/>
      <c r="N9122" s="279"/>
      <c r="O9122" s="279"/>
      <c r="P9122" s="838"/>
      <c r="Q9122" s="838"/>
      <c r="R9122" s="838"/>
      <c r="S9122" s="838"/>
      <c r="U9122" s="371"/>
    </row>
    <row r="9123" spans="12:21" s="292" customFormat="1" x14ac:dyDescent="0.2">
      <c r="L9123" s="279"/>
      <c r="M9123" s="279"/>
      <c r="N9123" s="279"/>
      <c r="O9123" s="279"/>
      <c r="P9123" s="838"/>
      <c r="Q9123" s="838"/>
      <c r="R9123" s="838"/>
      <c r="S9123" s="838"/>
      <c r="U9123" s="371"/>
    </row>
    <row r="9124" spans="12:21" s="292" customFormat="1" x14ac:dyDescent="0.2">
      <c r="L9124" s="279"/>
      <c r="M9124" s="279"/>
      <c r="N9124" s="279"/>
      <c r="O9124" s="279"/>
      <c r="P9124" s="838"/>
      <c r="Q9124" s="838"/>
      <c r="R9124" s="838"/>
      <c r="S9124" s="838"/>
      <c r="U9124" s="371"/>
    </row>
    <row r="9125" spans="12:21" s="292" customFormat="1" x14ac:dyDescent="0.2">
      <c r="L9125" s="279"/>
      <c r="M9125" s="279"/>
      <c r="N9125" s="279"/>
      <c r="O9125" s="279"/>
      <c r="P9125" s="838"/>
      <c r="Q9125" s="838"/>
      <c r="R9125" s="838"/>
      <c r="S9125" s="838"/>
      <c r="U9125" s="371"/>
    </row>
    <row r="9126" spans="12:21" s="292" customFormat="1" x14ac:dyDescent="0.2">
      <c r="L9126" s="279"/>
      <c r="M9126" s="279"/>
      <c r="N9126" s="279"/>
      <c r="O9126" s="279"/>
      <c r="P9126" s="838"/>
      <c r="Q9126" s="838"/>
      <c r="R9126" s="838"/>
      <c r="S9126" s="838"/>
      <c r="U9126" s="371"/>
    </row>
    <row r="9127" spans="12:21" s="292" customFormat="1" x14ac:dyDescent="0.2">
      <c r="L9127" s="279"/>
      <c r="M9127" s="279"/>
      <c r="N9127" s="279"/>
      <c r="O9127" s="279"/>
      <c r="P9127" s="838"/>
      <c r="Q9127" s="838"/>
      <c r="R9127" s="838"/>
      <c r="S9127" s="838"/>
      <c r="U9127" s="371"/>
    </row>
    <row r="9128" spans="12:21" s="292" customFormat="1" x14ac:dyDescent="0.2">
      <c r="L9128" s="279"/>
      <c r="M9128" s="279"/>
      <c r="N9128" s="279"/>
      <c r="O9128" s="279"/>
      <c r="P9128" s="838"/>
      <c r="Q9128" s="838"/>
      <c r="R9128" s="838"/>
      <c r="S9128" s="838"/>
      <c r="U9128" s="371"/>
    </row>
    <row r="9129" spans="12:21" s="292" customFormat="1" x14ac:dyDescent="0.2">
      <c r="L9129" s="279"/>
      <c r="M9129" s="279"/>
      <c r="N9129" s="279"/>
      <c r="O9129" s="279"/>
      <c r="P9129" s="838"/>
      <c r="Q9129" s="838"/>
      <c r="R9129" s="838"/>
      <c r="S9129" s="838"/>
      <c r="U9129" s="371"/>
    </row>
    <row r="9130" spans="12:21" s="292" customFormat="1" x14ac:dyDescent="0.2">
      <c r="L9130" s="279"/>
      <c r="M9130" s="279"/>
      <c r="N9130" s="279"/>
      <c r="O9130" s="279"/>
      <c r="P9130" s="838"/>
      <c r="Q9130" s="838"/>
      <c r="R9130" s="838"/>
      <c r="S9130" s="838"/>
      <c r="U9130" s="371"/>
    </row>
    <row r="9131" spans="12:21" s="292" customFormat="1" x14ac:dyDescent="0.2">
      <c r="L9131" s="279"/>
      <c r="M9131" s="279"/>
      <c r="N9131" s="279"/>
      <c r="O9131" s="279"/>
      <c r="P9131" s="838"/>
      <c r="Q9131" s="838"/>
      <c r="R9131" s="838"/>
      <c r="S9131" s="838"/>
      <c r="U9131" s="371"/>
    </row>
    <row r="9132" spans="12:21" s="292" customFormat="1" x14ac:dyDescent="0.2">
      <c r="L9132" s="279"/>
      <c r="M9132" s="279"/>
      <c r="N9132" s="279"/>
      <c r="O9132" s="279"/>
      <c r="P9132" s="838"/>
      <c r="Q9132" s="838"/>
      <c r="R9132" s="838"/>
      <c r="S9132" s="838"/>
      <c r="U9132" s="371"/>
    </row>
    <row r="9133" spans="12:21" s="292" customFormat="1" x14ac:dyDescent="0.2">
      <c r="L9133" s="279"/>
      <c r="M9133" s="279"/>
      <c r="N9133" s="279"/>
      <c r="O9133" s="279"/>
      <c r="P9133" s="838"/>
      <c r="Q9133" s="838"/>
      <c r="R9133" s="838"/>
      <c r="S9133" s="838"/>
      <c r="U9133" s="371"/>
    </row>
    <row r="9134" spans="12:21" s="292" customFormat="1" x14ac:dyDescent="0.2">
      <c r="L9134" s="279"/>
      <c r="M9134" s="279"/>
      <c r="N9134" s="279"/>
      <c r="O9134" s="279"/>
      <c r="P9134" s="838"/>
      <c r="Q9134" s="838"/>
      <c r="R9134" s="838"/>
      <c r="S9134" s="838"/>
      <c r="U9134" s="371"/>
    </row>
    <row r="9135" spans="12:21" s="292" customFormat="1" x14ac:dyDescent="0.2">
      <c r="L9135" s="279"/>
      <c r="M9135" s="279"/>
      <c r="N9135" s="279"/>
      <c r="O9135" s="279"/>
      <c r="P9135" s="838"/>
      <c r="Q9135" s="838"/>
      <c r="R9135" s="838"/>
      <c r="S9135" s="838"/>
      <c r="U9135" s="371"/>
    </row>
    <row r="9136" spans="12:21" s="292" customFormat="1" x14ac:dyDescent="0.2">
      <c r="L9136" s="279"/>
      <c r="M9136" s="279"/>
      <c r="N9136" s="279"/>
      <c r="O9136" s="279"/>
      <c r="P9136" s="838"/>
      <c r="Q9136" s="838"/>
      <c r="R9136" s="838"/>
      <c r="S9136" s="838"/>
      <c r="U9136" s="371"/>
    </row>
    <row r="9137" spans="12:21" s="292" customFormat="1" x14ac:dyDescent="0.2">
      <c r="L9137" s="279"/>
      <c r="M9137" s="279"/>
      <c r="N9137" s="279"/>
      <c r="O9137" s="279"/>
      <c r="P9137" s="838"/>
      <c r="Q9137" s="838"/>
      <c r="R9137" s="838"/>
      <c r="S9137" s="838"/>
      <c r="U9137" s="371"/>
    </row>
    <row r="9138" spans="12:21" s="292" customFormat="1" x14ac:dyDescent="0.2">
      <c r="L9138" s="279"/>
      <c r="M9138" s="279"/>
      <c r="N9138" s="279"/>
      <c r="O9138" s="279"/>
      <c r="P9138" s="838"/>
      <c r="Q9138" s="838"/>
      <c r="R9138" s="838"/>
      <c r="S9138" s="838"/>
      <c r="U9138" s="371"/>
    </row>
    <row r="9139" spans="12:21" s="292" customFormat="1" x14ac:dyDescent="0.2">
      <c r="L9139" s="279"/>
      <c r="M9139" s="279"/>
      <c r="N9139" s="279"/>
      <c r="O9139" s="279"/>
      <c r="P9139" s="838"/>
      <c r="Q9139" s="838"/>
      <c r="R9139" s="838"/>
      <c r="S9139" s="838"/>
      <c r="U9139" s="371"/>
    </row>
    <row r="9140" spans="12:21" s="292" customFormat="1" x14ac:dyDescent="0.2">
      <c r="L9140" s="279"/>
      <c r="M9140" s="279"/>
      <c r="N9140" s="279"/>
      <c r="O9140" s="279"/>
      <c r="P9140" s="838"/>
      <c r="Q9140" s="838"/>
      <c r="R9140" s="838"/>
      <c r="S9140" s="838"/>
      <c r="U9140" s="371"/>
    </row>
    <row r="9141" spans="12:21" s="292" customFormat="1" x14ac:dyDescent="0.2">
      <c r="L9141" s="279"/>
      <c r="M9141" s="279"/>
      <c r="N9141" s="279"/>
      <c r="O9141" s="279"/>
      <c r="P9141" s="838"/>
      <c r="Q9141" s="838"/>
      <c r="R9141" s="838"/>
      <c r="S9141" s="838"/>
      <c r="U9141" s="371"/>
    </row>
    <row r="9142" spans="12:21" s="292" customFormat="1" x14ac:dyDescent="0.2">
      <c r="L9142" s="279"/>
      <c r="M9142" s="279"/>
      <c r="N9142" s="279"/>
      <c r="O9142" s="279"/>
      <c r="P9142" s="838"/>
      <c r="Q9142" s="838"/>
      <c r="R9142" s="838"/>
      <c r="S9142" s="838"/>
      <c r="U9142" s="371"/>
    </row>
    <row r="9143" spans="12:21" s="292" customFormat="1" x14ac:dyDescent="0.2">
      <c r="L9143" s="279"/>
      <c r="M9143" s="279"/>
      <c r="N9143" s="279"/>
      <c r="O9143" s="279"/>
      <c r="P9143" s="838"/>
      <c r="Q9143" s="838"/>
      <c r="R9143" s="838"/>
      <c r="S9143" s="838"/>
      <c r="U9143" s="371"/>
    </row>
    <row r="9144" spans="12:21" s="292" customFormat="1" x14ac:dyDescent="0.2">
      <c r="L9144" s="279"/>
      <c r="M9144" s="279"/>
      <c r="N9144" s="279"/>
      <c r="O9144" s="279"/>
      <c r="P9144" s="838"/>
      <c r="Q9144" s="838"/>
      <c r="R9144" s="838"/>
      <c r="S9144" s="838"/>
      <c r="U9144" s="371"/>
    </row>
    <row r="9145" spans="12:21" s="292" customFormat="1" x14ac:dyDescent="0.2">
      <c r="L9145" s="279"/>
      <c r="M9145" s="279"/>
      <c r="N9145" s="279"/>
      <c r="O9145" s="279"/>
      <c r="P9145" s="838"/>
      <c r="Q9145" s="838"/>
      <c r="R9145" s="838"/>
      <c r="S9145" s="838"/>
      <c r="U9145" s="371"/>
    </row>
    <row r="9146" spans="12:21" s="292" customFormat="1" x14ac:dyDescent="0.2">
      <c r="L9146" s="279"/>
      <c r="M9146" s="279"/>
      <c r="N9146" s="279"/>
      <c r="O9146" s="279"/>
      <c r="P9146" s="838"/>
      <c r="Q9146" s="838"/>
      <c r="R9146" s="838"/>
      <c r="S9146" s="838"/>
      <c r="U9146" s="371"/>
    </row>
    <row r="9147" spans="12:21" s="292" customFormat="1" x14ac:dyDescent="0.2">
      <c r="L9147" s="279"/>
      <c r="M9147" s="279"/>
      <c r="N9147" s="279"/>
      <c r="O9147" s="279"/>
      <c r="P9147" s="838"/>
      <c r="Q9147" s="838"/>
      <c r="R9147" s="838"/>
      <c r="S9147" s="838"/>
      <c r="U9147" s="371"/>
    </row>
    <row r="9148" spans="12:21" s="292" customFormat="1" x14ac:dyDescent="0.2">
      <c r="L9148" s="279"/>
      <c r="M9148" s="279"/>
      <c r="N9148" s="279"/>
      <c r="O9148" s="279"/>
      <c r="P9148" s="838"/>
      <c r="Q9148" s="838"/>
      <c r="R9148" s="838"/>
      <c r="S9148" s="838"/>
      <c r="U9148" s="371"/>
    </row>
    <row r="9149" spans="12:21" s="292" customFormat="1" x14ac:dyDescent="0.2">
      <c r="L9149" s="279"/>
      <c r="M9149" s="279"/>
      <c r="N9149" s="279"/>
      <c r="O9149" s="279"/>
      <c r="P9149" s="838"/>
      <c r="Q9149" s="838"/>
      <c r="R9149" s="838"/>
      <c r="S9149" s="838"/>
      <c r="U9149" s="371"/>
    </row>
    <row r="9150" spans="12:21" s="292" customFormat="1" x14ac:dyDescent="0.2">
      <c r="L9150" s="279"/>
      <c r="M9150" s="279"/>
      <c r="N9150" s="279"/>
      <c r="O9150" s="279"/>
      <c r="P9150" s="838"/>
      <c r="Q9150" s="838"/>
      <c r="R9150" s="838"/>
      <c r="S9150" s="838"/>
      <c r="U9150" s="371"/>
    </row>
    <row r="9151" spans="12:21" s="292" customFormat="1" x14ac:dyDescent="0.2">
      <c r="L9151" s="279"/>
      <c r="M9151" s="279"/>
      <c r="N9151" s="279"/>
      <c r="O9151" s="279"/>
      <c r="P9151" s="838"/>
      <c r="Q9151" s="838"/>
      <c r="R9151" s="838"/>
      <c r="S9151" s="838"/>
      <c r="U9151" s="371"/>
    </row>
    <row r="9152" spans="12:21" s="292" customFormat="1" x14ac:dyDescent="0.2">
      <c r="L9152" s="279"/>
      <c r="M9152" s="279"/>
      <c r="N9152" s="279"/>
      <c r="O9152" s="279"/>
      <c r="P9152" s="838"/>
      <c r="Q9152" s="838"/>
      <c r="R9152" s="838"/>
      <c r="S9152" s="838"/>
      <c r="U9152" s="371"/>
    </row>
    <row r="9153" spans="12:21" s="292" customFormat="1" x14ac:dyDescent="0.2">
      <c r="L9153" s="279"/>
      <c r="M9153" s="279"/>
      <c r="N9153" s="279"/>
      <c r="O9153" s="279"/>
      <c r="P9153" s="838"/>
      <c r="Q9153" s="838"/>
      <c r="R9153" s="838"/>
      <c r="S9153" s="838"/>
      <c r="U9153" s="371"/>
    </row>
    <row r="9154" spans="12:21" s="292" customFormat="1" x14ac:dyDescent="0.2">
      <c r="L9154" s="279"/>
      <c r="M9154" s="279"/>
      <c r="N9154" s="279"/>
      <c r="O9154" s="279"/>
      <c r="P9154" s="838"/>
      <c r="Q9154" s="838"/>
      <c r="R9154" s="838"/>
      <c r="S9154" s="838"/>
      <c r="U9154" s="371"/>
    </row>
    <row r="9155" spans="12:21" s="292" customFormat="1" x14ac:dyDescent="0.2">
      <c r="L9155" s="279"/>
      <c r="M9155" s="279"/>
      <c r="N9155" s="279"/>
      <c r="O9155" s="279"/>
      <c r="P9155" s="838"/>
      <c r="Q9155" s="838"/>
      <c r="R9155" s="838"/>
      <c r="S9155" s="838"/>
      <c r="U9155" s="371"/>
    </row>
    <row r="9156" spans="12:21" s="292" customFormat="1" x14ac:dyDescent="0.2">
      <c r="L9156" s="279"/>
      <c r="M9156" s="279"/>
      <c r="N9156" s="279"/>
      <c r="O9156" s="279"/>
      <c r="P9156" s="838"/>
      <c r="Q9156" s="838"/>
      <c r="R9156" s="838"/>
      <c r="S9156" s="838"/>
      <c r="U9156" s="371"/>
    </row>
    <row r="9157" spans="12:21" s="292" customFormat="1" x14ac:dyDescent="0.2">
      <c r="L9157" s="279"/>
      <c r="M9157" s="279"/>
      <c r="N9157" s="279"/>
      <c r="O9157" s="279"/>
      <c r="P9157" s="838"/>
      <c r="Q9157" s="838"/>
      <c r="R9157" s="838"/>
      <c r="S9157" s="838"/>
      <c r="U9157" s="371"/>
    </row>
    <row r="9158" spans="12:21" s="292" customFormat="1" x14ac:dyDescent="0.2">
      <c r="L9158" s="279"/>
      <c r="M9158" s="279"/>
      <c r="N9158" s="279"/>
      <c r="O9158" s="279"/>
      <c r="P9158" s="838"/>
      <c r="Q9158" s="838"/>
      <c r="R9158" s="838"/>
      <c r="S9158" s="838"/>
      <c r="U9158" s="371"/>
    </row>
    <row r="9159" spans="12:21" s="292" customFormat="1" x14ac:dyDescent="0.2">
      <c r="L9159" s="279"/>
      <c r="M9159" s="279"/>
      <c r="N9159" s="279"/>
      <c r="O9159" s="279"/>
      <c r="P9159" s="838"/>
      <c r="Q9159" s="838"/>
      <c r="R9159" s="838"/>
      <c r="S9159" s="838"/>
      <c r="U9159" s="371"/>
    </row>
    <row r="9160" spans="12:21" s="292" customFormat="1" x14ac:dyDescent="0.2">
      <c r="L9160" s="279"/>
      <c r="M9160" s="279"/>
      <c r="N9160" s="279"/>
      <c r="O9160" s="279"/>
      <c r="P9160" s="838"/>
      <c r="Q9160" s="838"/>
      <c r="R9160" s="838"/>
      <c r="S9160" s="838"/>
      <c r="U9160" s="371"/>
    </row>
    <row r="9161" spans="12:21" s="292" customFormat="1" x14ac:dyDescent="0.2">
      <c r="L9161" s="279"/>
      <c r="M9161" s="279"/>
      <c r="N9161" s="279"/>
      <c r="O9161" s="279"/>
      <c r="P9161" s="838"/>
      <c r="Q9161" s="838"/>
      <c r="R9161" s="838"/>
      <c r="S9161" s="838"/>
      <c r="U9161" s="371"/>
    </row>
    <row r="9162" spans="12:21" s="292" customFormat="1" x14ac:dyDescent="0.2">
      <c r="L9162" s="279"/>
      <c r="M9162" s="279"/>
      <c r="N9162" s="279"/>
      <c r="O9162" s="279"/>
      <c r="P9162" s="838"/>
      <c r="Q9162" s="838"/>
      <c r="R9162" s="838"/>
      <c r="S9162" s="838"/>
      <c r="U9162" s="371"/>
    </row>
    <row r="9163" spans="12:21" s="292" customFormat="1" x14ac:dyDescent="0.2">
      <c r="L9163" s="279"/>
      <c r="M9163" s="279"/>
      <c r="N9163" s="279"/>
      <c r="O9163" s="279"/>
      <c r="P9163" s="838"/>
      <c r="Q9163" s="838"/>
      <c r="R9163" s="838"/>
      <c r="S9163" s="838"/>
      <c r="U9163" s="371"/>
    </row>
    <row r="9164" spans="12:21" s="292" customFormat="1" x14ac:dyDescent="0.2">
      <c r="L9164" s="279"/>
      <c r="M9164" s="279"/>
      <c r="N9164" s="279"/>
      <c r="O9164" s="279"/>
      <c r="P9164" s="838"/>
      <c r="Q9164" s="838"/>
      <c r="R9164" s="838"/>
      <c r="S9164" s="838"/>
      <c r="U9164" s="371"/>
    </row>
    <row r="9165" spans="12:21" s="292" customFormat="1" x14ac:dyDescent="0.2">
      <c r="L9165" s="279"/>
      <c r="M9165" s="279"/>
      <c r="N9165" s="279"/>
      <c r="O9165" s="279"/>
      <c r="P9165" s="838"/>
      <c r="Q9165" s="838"/>
      <c r="R9165" s="838"/>
      <c r="S9165" s="838"/>
      <c r="U9165" s="371"/>
    </row>
    <row r="9166" spans="12:21" s="292" customFormat="1" x14ac:dyDescent="0.2">
      <c r="L9166" s="279"/>
      <c r="M9166" s="279"/>
      <c r="N9166" s="279"/>
      <c r="O9166" s="279"/>
      <c r="P9166" s="838"/>
      <c r="Q9166" s="838"/>
      <c r="R9166" s="838"/>
      <c r="S9166" s="838"/>
      <c r="U9166" s="371"/>
    </row>
    <row r="9167" spans="12:21" s="292" customFormat="1" x14ac:dyDescent="0.2">
      <c r="L9167" s="279"/>
      <c r="M9167" s="279"/>
      <c r="N9167" s="279"/>
      <c r="O9167" s="279"/>
      <c r="P9167" s="838"/>
      <c r="Q9167" s="838"/>
      <c r="R9167" s="838"/>
      <c r="S9167" s="838"/>
      <c r="U9167" s="371"/>
    </row>
    <row r="9168" spans="12:21" s="292" customFormat="1" x14ac:dyDescent="0.2">
      <c r="L9168" s="279"/>
      <c r="M9168" s="279"/>
      <c r="N9168" s="279"/>
      <c r="O9168" s="279"/>
      <c r="P9168" s="838"/>
      <c r="Q9168" s="838"/>
      <c r="R9168" s="838"/>
      <c r="S9168" s="838"/>
      <c r="U9168" s="371"/>
    </row>
    <row r="9169" spans="12:21" s="292" customFormat="1" x14ac:dyDescent="0.2">
      <c r="L9169" s="279"/>
      <c r="M9169" s="279"/>
      <c r="N9169" s="279"/>
      <c r="O9169" s="279"/>
      <c r="P9169" s="838"/>
      <c r="Q9169" s="838"/>
      <c r="R9169" s="838"/>
      <c r="S9169" s="838"/>
      <c r="U9169" s="371"/>
    </row>
    <row r="9170" spans="12:21" s="292" customFormat="1" x14ac:dyDescent="0.2">
      <c r="L9170" s="279"/>
      <c r="M9170" s="279"/>
      <c r="N9170" s="279"/>
      <c r="O9170" s="279"/>
      <c r="P9170" s="838"/>
      <c r="Q9170" s="838"/>
      <c r="R9170" s="838"/>
      <c r="S9170" s="838"/>
      <c r="U9170" s="371"/>
    </row>
    <row r="9171" spans="12:21" s="292" customFormat="1" x14ac:dyDescent="0.2">
      <c r="L9171" s="279"/>
      <c r="M9171" s="279"/>
      <c r="N9171" s="279"/>
      <c r="O9171" s="279"/>
      <c r="P9171" s="838"/>
      <c r="Q9171" s="838"/>
      <c r="R9171" s="838"/>
      <c r="S9171" s="838"/>
      <c r="U9171" s="371"/>
    </row>
    <row r="9172" spans="12:21" s="292" customFormat="1" x14ac:dyDescent="0.2">
      <c r="L9172" s="279"/>
      <c r="M9172" s="279"/>
      <c r="N9172" s="279"/>
      <c r="O9172" s="279"/>
      <c r="P9172" s="838"/>
      <c r="Q9172" s="838"/>
      <c r="R9172" s="838"/>
      <c r="S9172" s="838"/>
      <c r="U9172" s="371"/>
    </row>
    <row r="9173" spans="12:21" s="292" customFormat="1" x14ac:dyDescent="0.2">
      <c r="L9173" s="279"/>
      <c r="M9173" s="279"/>
      <c r="N9173" s="279"/>
      <c r="O9173" s="279"/>
      <c r="P9173" s="838"/>
      <c r="Q9173" s="838"/>
      <c r="R9173" s="838"/>
      <c r="S9173" s="838"/>
      <c r="U9173" s="371"/>
    </row>
    <row r="9174" spans="12:21" s="292" customFormat="1" x14ac:dyDescent="0.2">
      <c r="L9174" s="279"/>
      <c r="M9174" s="279"/>
      <c r="N9174" s="279"/>
      <c r="O9174" s="279"/>
      <c r="P9174" s="838"/>
      <c r="Q9174" s="838"/>
      <c r="R9174" s="838"/>
      <c r="S9174" s="838"/>
      <c r="U9174" s="371"/>
    </row>
    <row r="9175" spans="12:21" s="292" customFormat="1" x14ac:dyDescent="0.2">
      <c r="L9175" s="279"/>
      <c r="M9175" s="279"/>
      <c r="N9175" s="279"/>
      <c r="O9175" s="279"/>
      <c r="P9175" s="838"/>
      <c r="Q9175" s="838"/>
      <c r="R9175" s="838"/>
      <c r="S9175" s="838"/>
      <c r="U9175" s="371"/>
    </row>
    <row r="9176" spans="12:21" s="292" customFormat="1" x14ac:dyDescent="0.2">
      <c r="L9176" s="279"/>
      <c r="M9176" s="279"/>
      <c r="N9176" s="279"/>
      <c r="O9176" s="279"/>
      <c r="P9176" s="838"/>
      <c r="Q9176" s="838"/>
      <c r="R9176" s="838"/>
      <c r="S9176" s="838"/>
      <c r="U9176" s="371"/>
    </row>
    <row r="9177" spans="12:21" s="292" customFormat="1" x14ac:dyDescent="0.2">
      <c r="L9177" s="279"/>
      <c r="M9177" s="279"/>
      <c r="N9177" s="279"/>
      <c r="O9177" s="279"/>
      <c r="P9177" s="838"/>
      <c r="Q9177" s="838"/>
      <c r="R9177" s="838"/>
      <c r="S9177" s="838"/>
      <c r="U9177" s="371"/>
    </row>
    <row r="9178" spans="12:21" s="292" customFormat="1" x14ac:dyDescent="0.2">
      <c r="L9178" s="279"/>
      <c r="M9178" s="279"/>
      <c r="N9178" s="279"/>
      <c r="O9178" s="279"/>
      <c r="P9178" s="838"/>
      <c r="Q9178" s="838"/>
      <c r="R9178" s="838"/>
      <c r="S9178" s="838"/>
      <c r="U9178" s="371"/>
    </row>
    <row r="9179" spans="12:21" s="292" customFormat="1" x14ac:dyDescent="0.2">
      <c r="L9179" s="279"/>
      <c r="M9179" s="279"/>
      <c r="N9179" s="279"/>
      <c r="O9179" s="279"/>
      <c r="P9179" s="838"/>
      <c r="Q9179" s="838"/>
      <c r="R9179" s="838"/>
      <c r="S9179" s="838"/>
      <c r="U9179" s="371"/>
    </row>
    <row r="9180" spans="12:21" s="292" customFormat="1" x14ac:dyDescent="0.2">
      <c r="L9180" s="279"/>
      <c r="M9180" s="279"/>
      <c r="N9180" s="279"/>
      <c r="O9180" s="279"/>
      <c r="P9180" s="838"/>
      <c r="Q9180" s="838"/>
      <c r="R9180" s="838"/>
      <c r="S9180" s="838"/>
      <c r="U9180" s="371"/>
    </row>
    <row r="9181" spans="12:21" s="292" customFormat="1" x14ac:dyDescent="0.2">
      <c r="L9181" s="279"/>
      <c r="M9181" s="279"/>
      <c r="N9181" s="279"/>
      <c r="O9181" s="279"/>
      <c r="P9181" s="838"/>
      <c r="Q9181" s="838"/>
      <c r="R9181" s="838"/>
      <c r="S9181" s="838"/>
      <c r="U9181" s="371"/>
    </row>
    <row r="9182" spans="12:21" s="292" customFormat="1" x14ac:dyDescent="0.2">
      <c r="L9182" s="279"/>
      <c r="M9182" s="279"/>
      <c r="N9182" s="279"/>
      <c r="O9182" s="279"/>
      <c r="P9182" s="838"/>
      <c r="Q9182" s="838"/>
      <c r="R9182" s="838"/>
      <c r="S9182" s="838"/>
      <c r="U9182" s="371"/>
    </row>
    <row r="9183" spans="12:21" s="292" customFormat="1" x14ac:dyDescent="0.2">
      <c r="L9183" s="279"/>
      <c r="M9183" s="279"/>
      <c r="N9183" s="279"/>
      <c r="O9183" s="279"/>
      <c r="P9183" s="838"/>
      <c r="Q9183" s="838"/>
      <c r="R9183" s="838"/>
      <c r="S9183" s="838"/>
      <c r="U9183" s="371"/>
    </row>
    <row r="9184" spans="12:21" s="292" customFormat="1" x14ac:dyDescent="0.2">
      <c r="L9184" s="279"/>
      <c r="M9184" s="279"/>
      <c r="N9184" s="279"/>
      <c r="O9184" s="279"/>
      <c r="P9184" s="838"/>
      <c r="Q9184" s="838"/>
      <c r="R9184" s="838"/>
      <c r="S9184" s="838"/>
      <c r="U9184" s="371"/>
    </row>
    <row r="9185" spans="12:21" s="292" customFormat="1" x14ac:dyDescent="0.2">
      <c r="L9185" s="279"/>
      <c r="M9185" s="279"/>
      <c r="N9185" s="279"/>
      <c r="O9185" s="279"/>
      <c r="P9185" s="838"/>
      <c r="Q9185" s="838"/>
      <c r="R9185" s="838"/>
      <c r="S9185" s="838"/>
      <c r="U9185" s="371"/>
    </row>
    <row r="9186" spans="12:21" s="292" customFormat="1" x14ac:dyDescent="0.2">
      <c r="L9186" s="279"/>
      <c r="M9186" s="279"/>
      <c r="N9186" s="279"/>
      <c r="O9186" s="279"/>
      <c r="P9186" s="838"/>
      <c r="Q9186" s="838"/>
      <c r="R9186" s="838"/>
      <c r="S9186" s="838"/>
      <c r="U9186" s="371"/>
    </row>
    <row r="9187" spans="12:21" s="292" customFormat="1" x14ac:dyDescent="0.2">
      <c r="L9187" s="279"/>
      <c r="M9187" s="279"/>
      <c r="N9187" s="279"/>
      <c r="O9187" s="279"/>
      <c r="P9187" s="838"/>
      <c r="Q9187" s="838"/>
      <c r="R9187" s="838"/>
      <c r="S9187" s="838"/>
      <c r="U9187" s="371"/>
    </row>
    <row r="9188" spans="12:21" s="292" customFormat="1" x14ac:dyDescent="0.2">
      <c r="L9188" s="279"/>
      <c r="M9188" s="279"/>
      <c r="N9188" s="279"/>
      <c r="O9188" s="279"/>
      <c r="P9188" s="838"/>
      <c r="Q9188" s="838"/>
      <c r="R9188" s="838"/>
      <c r="S9188" s="838"/>
      <c r="U9188" s="371"/>
    </row>
    <row r="9189" spans="12:21" s="292" customFormat="1" x14ac:dyDescent="0.2">
      <c r="L9189" s="279"/>
      <c r="M9189" s="279"/>
      <c r="N9189" s="279"/>
      <c r="O9189" s="279"/>
      <c r="P9189" s="838"/>
      <c r="Q9189" s="838"/>
      <c r="R9189" s="838"/>
      <c r="S9189" s="838"/>
      <c r="U9189" s="371"/>
    </row>
    <row r="9190" spans="12:21" s="292" customFormat="1" x14ac:dyDescent="0.2">
      <c r="L9190" s="279"/>
      <c r="M9190" s="279"/>
      <c r="N9190" s="279"/>
      <c r="O9190" s="279"/>
      <c r="P9190" s="838"/>
      <c r="Q9190" s="838"/>
      <c r="R9190" s="838"/>
      <c r="S9190" s="838"/>
      <c r="U9190" s="371"/>
    </row>
    <row r="9191" spans="12:21" s="292" customFormat="1" x14ac:dyDescent="0.2">
      <c r="L9191" s="279"/>
      <c r="M9191" s="279"/>
      <c r="N9191" s="279"/>
      <c r="O9191" s="279"/>
      <c r="P9191" s="838"/>
      <c r="Q9191" s="838"/>
      <c r="R9191" s="838"/>
      <c r="S9191" s="838"/>
      <c r="U9191" s="371"/>
    </row>
    <row r="9192" spans="12:21" s="292" customFormat="1" x14ac:dyDescent="0.2">
      <c r="L9192" s="279"/>
      <c r="M9192" s="279"/>
      <c r="N9192" s="279"/>
      <c r="O9192" s="279"/>
      <c r="P9192" s="838"/>
      <c r="Q9192" s="838"/>
      <c r="R9192" s="838"/>
      <c r="S9192" s="838"/>
      <c r="U9192" s="371"/>
    </row>
    <row r="9193" spans="12:21" s="292" customFormat="1" x14ac:dyDescent="0.2">
      <c r="L9193" s="279"/>
      <c r="M9193" s="279"/>
      <c r="N9193" s="279"/>
      <c r="O9193" s="279"/>
      <c r="P9193" s="838"/>
      <c r="Q9193" s="838"/>
      <c r="R9193" s="838"/>
      <c r="S9193" s="838"/>
      <c r="U9193" s="371"/>
    </row>
    <row r="9194" spans="12:21" s="292" customFormat="1" x14ac:dyDescent="0.2">
      <c r="L9194" s="279"/>
      <c r="M9194" s="279"/>
      <c r="N9194" s="279"/>
      <c r="O9194" s="279"/>
      <c r="P9194" s="838"/>
      <c r="Q9194" s="838"/>
      <c r="R9194" s="838"/>
      <c r="S9194" s="838"/>
      <c r="U9194" s="371"/>
    </row>
    <row r="9195" spans="12:21" s="292" customFormat="1" x14ac:dyDescent="0.2">
      <c r="L9195" s="279"/>
      <c r="M9195" s="279"/>
      <c r="N9195" s="279"/>
      <c r="O9195" s="279"/>
      <c r="P9195" s="838"/>
      <c r="Q9195" s="838"/>
      <c r="R9195" s="838"/>
      <c r="S9195" s="838"/>
      <c r="U9195" s="371"/>
    </row>
    <row r="9196" spans="12:21" s="292" customFormat="1" x14ac:dyDescent="0.2">
      <c r="L9196" s="279"/>
      <c r="M9196" s="279"/>
      <c r="N9196" s="279"/>
      <c r="O9196" s="279"/>
      <c r="P9196" s="838"/>
      <c r="Q9196" s="838"/>
      <c r="R9196" s="838"/>
      <c r="S9196" s="838"/>
      <c r="U9196" s="371"/>
    </row>
    <row r="9197" spans="12:21" s="292" customFormat="1" x14ac:dyDescent="0.2">
      <c r="L9197" s="279"/>
      <c r="M9197" s="279"/>
      <c r="N9197" s="279"/>
      <c r="O9197" s="279"/>
      <c r="P9197" s="838"/>
      <c r="Q9197" s="838"/>
      <c r="R9197" s="838"/>
      <c r="S9197" s="838"/>
      <c r="U9197" s="371"/>
    </row>
    <row r="9198" spans="12:21" s="292" customFormat="1" x14ac:dyDescent="0.2">
      <c r="L9198" s="279"/>
      <c r="M9198" s="279"/>
      <c r="N9198" s="279"/>
      <c r="O9198" s="279"/>
      <c r="P9198" s="838"/>
      <c r="Q9198" s="838"/>
      <c r="R9198" s="838"/>
      <c r="S9198" s="838"/>
      <c r="U9198" s="371"/>
    </row>
    <row r="9199" spans="12:21" s="292" customFormat="1" x14ac:dyDescent="0.2">
      <c r="L9199" s="279"/>
      <c r="M9199" s="279"/>
      <c r="N9199" s="279"/>
      <c r="O9199" s="279"/>
      <c r="P9199" s="838"/>
      <c r="Q9199" s="838"/>
      <c r="R9199" s="838"/>
      <c r="S9199" s="838"/>
      <c r="U9199" s="371"/>
    </row>
    <row r="9200" spans="12:21" s="292" customFormat="1" x14ac:dyDescent="0.2">
      <c r="L9200" s="279"/>
      <c r="M9200" s="279"/>
      <c r="N9200" s="279"/>
      <c r="O9200" s="279"/>
      <c r="P9200" s="838"/>
      <c r="Q9200" s="838"/>
      <c r="R9200" s="838"/>
      <c r="S9200" s="838"/>
      <c r="U9200" s="371"/>
    </row>
    <row r="9201" spans="12:21" s="292" customFormat="1" x14ac:dyDescent="0.2">
      <c r="L9201" s="279"/>
      <c r="M9201" s="279"/>
      <c r="N9201" s="279"/>
      <c r="O9201" s="279"/>
      <c r="P9201" s="838"/>
      <c r="Q9201" s="838"/>
      <c r="R9201" s="838"/>
      <c r="S9201" s="838"/>
      <c r="U9201" s="371"/>
    </row>
    <row r="9202" spans="12:21" s="292" customFormat="1" x14ac:dyDescent="0.2">
      <c r="L9202" s="279"/>
      <c r="M9202" s="279"/>
      <c r="N9202" s="279"/>
      <c r="O9202" s="279"/>
      <c r="P9202" s="838"/>
      <c r="Q9202" s="838"/>
      <c r="R9202" s="838"/>
      <c r="S9202" s="838"/>
      <c r="U9202" s="371"/>
    </row>
    <row r="9203" spans="12:21" s="292" customFormat="1" x14ac:dyDescent="0.2">
      <c r="L9203" s="279"/>
      <c r="M9203" s="279"/>
      <c r="N9203" s="279"/>
      <c r="O9203" s="279"/>
      <c r="P9203" s="838"/>
      <c r="Q9203" s="838"/>
      <c r="R9203" s="838"/>
      <c r="S9203" s="838"/>
      <c r="U9203" s="371"/>
    </row>
    <row r="9204" spans="12:21" s="292" customFormat="1" x14ac:dyDescent="0.2">
      <c r="L9204" s="279"/>
      <c r="M9204" s="279"/>
      <c r="N9204" s="279"/>
      <c r="O9204" s="279"/>
      <c r="P9204" s="838"/>
      <c r="Q9204" s="838"/>
      <c r="R9204" s="838"/>
      <c r="S9204" s="838"/>
      <c r="U9204" s="371"/>
    </row>
    <row r="9205" spans="12:21" s="292" customFormat="1" x14ac:dyDescent="0.2">
      <c r="L9205" s="279"/>
      <c r="M9205" s="279"/>
      <c r="N9205" s="279"/>
      <c r="O9205" s="279"/>
      <c r="P9205" s="838"/>
      <c r="Q9205" s="838"/>
      <c r="R9205" s="838"/>
      <c r="S9205" s="838"/>
      <c r="U9205" s="371"/>
    </row>
    <row r="9206" spans="12:21" s="292" customFormat="1" x14ac:dyDescent="0.2">
      <c r="L9206" s="279"/>
      <c r="M9206" s="279"/>
      <c r="N9206" s="279"/>
      <c r="O9206" s="279"/>
      <c r="P9206" s="838"/>
      <c r="Q9206" s="838"/>
      <c r="R9206" s="838"/>
      <c r="S9206" s="838"/>
      <c r="U9206" s="371"/>
    </row>
    <row r="9207" spans="12:21" s="292" customFormat="1" x14ac:dyDescent="0.2">
      <c r="L9207" s="279"/>
      <c r="M9207" s="279"/>
      <c r="N9207" s="279"/>
      <c r="O9207" s="279"/>
      <c r="P9207" s="838"/>
      <c r="Q9207" s="838"/>
      <c r="R9207" s="838"/>
      <c r="S9207" s="838"/>
      <c r="U9207" s="371"/>
    </row>
    <row r="9208" spans="12:21" s="292" customFormat="1" x14ac:dyDescent="0.2">
      <c r="L9208" s="279"/>
      <c r="M9208" s="279"/>
      <c r="N9208" s="279"/>
      <c r="O9208" s="279"/>
      <c r="P9208" s="838"/>
      <c r="Q9208" s="838"/>
      <c r="R9208" s="838"/>
      <c r="S9208" s="838"/>
      <c r="U9208" s="371"/>
    </row>
    <row r="9209" spans="12:21" s="292" customFormat="1" x14ac:dyDescent="0.2">
      <c r="L9209" s="279"/>
      <c r="M9209" s="279"/>
      <c r="N9209" s="279"/>
      <c r="O9209" s="279"/>
      <c r="P9209" s="838"/>
      <c r="Q9209" s="838"/>
      <c r="R9209" s="838"/>
      <c r="S9209" s="838"/>
      <c r="U9209" s="371"/>
    </row>
    <row r="9210" spans="12:21" s="292" customFormat="1" x14ac:dyDescent="0.2">
      <c r="L9210" s="279"/>
      <c r="M9210" s="279"/>
      <c r="N9210" s="279"/>
      <c r="O9210" s="279"/>
      <c r="P9210" s="838"/>
      <c r="Q9210" s="838"/>
      <c r="R9210" s="838"/>
      <c r="S9210" s="838"/>
      <c r="U9210" s="371"/>
    </row>
    <row r="9211" spans="12:21" s="292" customFormat="1" x14ac:dyDescent="0.2">
      <c r="L9211" s="279"/>
      <c r="M9211" s="279"/>
      <c r="N9211" s="279"/>
      <c r="O9211" s="279"/>
      <c r="P9211" s="838"/>
      <c r="Q9211" s="838"/>
      <c r="R9211" s="838"/>
      <c r="S9211" s="838"/>
      <c r="U9211" s="371"/>
    </row>
    <row r="9212" spans="12:21" s="292" customFormat="1" x14ac:dyDescent="0.2">
      <c r="L9212" s="279"/>
      <c r="M9212" s="279"/>
      <c r="N9212" s="279"/>
      <c r="O9212" s="279"/>
      <c r="P9212" s="838"/>
      <c r="Q9212" s="838"/>
      <c r="R9212" s="838"/>
      <c r="S9212" s="838"/>
      <c r="U9212" s="371"/>
    </row>
    <row r="9213" spans="12:21" s="292" customFormat="1" x14ac:dyDescent="0.2">
      <c r="L9213" s="279"/>
      <c r="M9213" s="279"/>
      <c r="N9213" s="279"/>
      <c r="O9213" s="279"/>
      <c r="P9213" s="838"/>
      <c r="Q9213" s="838"/>
      <c r="R9213" s="838"/>
      <c r="S9213" s="838"/>
      <c r="U9213" s="371"/>
    </row>
    <row r="9214" spans="12:21" s="292" customFormat="1" x14ac:dyDescent="0.2">
      <c r="L9214" s="279"/>
      <c r="M9214" s="279"/>
      <c r="N9214" s="279"/>
      <c r="O9214" s="279"/>
      <c r="P9214" s="838"/>
      <c r="Q9214" s="838"/>
      <c r="R9214" s="838"/>
      <c r="S9214" s="838"/>
      <c r="U9214" s="371"/>
    </row>
    <row r="9215" spans="12:21" s="292" customFormat="1" x14ac:dyDescent="0.2">
      <c r="L9215" s="279"/>
      <c r="M9215" s="279"/>
      <c r="N9215" s="279"/>
      <c r="O9215" s="279"/>
      <c r="P9215" s="838"/>
      <c r="Q9215" s="838"/>
      <c r="R9215" s="838"/>
      <c r="S9215" s="838"/>
      <c r="U9215" s="371"/>
    </row>
    <row r="9216" spans="12:21" s="292" customFormat="1" x14ac:dyDescent="0.2">
      <c r="L9216" s="279"/>
      <c r="M9216" s="279"/>
      <c r="N9216" s="279"/>
      <c r="O9216" s="279"/>
      <c r="P9216" s="838"/>
      <c r="Q9216" s="838"/>
      <c r="R9216" s="838"/>
      <c r="S9216" s="838"/>
      <c r="U9216" s="371"/>
    </row>
    <row r="9217" spans="12:21" s="292" customFormat="1" x14ac:dyDescent="0.2">
      <c r="L9217" s="279"/>
      <c r="M9217" s="279"/>
      <c r="N9217" s="279"/>
      <c r="O9217" s="279"/>
      <c r="P9217" s="838"/>
      <c r="Q9217" s="838"/>
      <c r="R9217" s="838"/>
      <c r="S9217" s="838"/>
      <c r="U9217" s="371"/>
    </row>
    <row r="9218" spans="12:21" s="292" customFormat="1" x14ac:dyDescent="0.2">
      <c r="L9218" s="279"/>
      <c r="M9218" s="279"/>
      <c r="N9218" s="279"/>
      <c r="O9218" s="279"/>
      <c r="P9218" s="838"/>
      <c r="Q9218" s="838"/>
      <c r="R9218" s="838"/>
      <c r="S9218" s="838"/>
      <c r="U9218" s="371"/>
    </row>
    <row r="9219" spans="12:21" s="292" customFormat="1" x14ac:dyDescent="0.2">
      <c r="L9219" s="279"/>
      <c r="M9219" s="279"/>
      <c r="N9219" s="279"/>
      <c r="O9219" s="279"/>
      <c r="P9219" s="838"/>
      <c r="Q9219" s="838"/>
      <c r="R9219" s="838"/>
      <c r="S9219" s="838"/>
      <c r="U9219" s="371"/>
    </row>
    <row r="9220" spans="12:21" s="292" customFormat="1" x14ac:dyDescent="0.2">
      <c r="L9220" s="279"/>
      <c r="M9220" s="279"/>
      <c r="N9220" s="279"/>
      <c r="O9220" s="279"/>
      <c r="P9220" s="838"/>
      <c r="Q9220" s="838"/>
      <c r="R9220" s="838"/>
      <c r="S9220" s="838"/>
      <c r="U9220" s="371"/>
    </row>
    <row r="9221" spans="12:21" s="292" customFormat="1" x14ac:dyDescent="0.2">
      <c r="L9221" s="279"/>
      <c r="M9221" s="279"/>
      <c r="N9221" s="279"/>
      <c r="O9221" s="279"/>
      <c r="P9221" s="838"/>
      <c r="Q9221" s="838"/>
      <c r="R9221" s="838"/>
      <c r="S9221" s="838"/>
      <c r="U9221" s="371"/>
    </row>
    <row r="9222" spans="12:21" s="292" customFormat="1" x14ac:dyDescent="0.2">
      <c r="L9222" s="279"/>
      <c r="M9222" s="279"/>
      <c r="N9222" s="279"/>
      <c r="O9222" s="279"/>
      <c r="P9222" s="838"/>
      <c r="Q9222" s="838"/>
      <c r="R9222" s="838"/>
      <c r="S9222" s="838"/>
      <c r="U9222" s="371"/>
    </row>
    <row r="9223" spans="12:21" s="292" customFormat="1" x14ac:dyDescent="0.2">
      <c r="L9223" s="279"/>
      <c r="M9223" s="279"/>
      <c r="N9223" s="279"/>
      <c r="O9223" s="279"/>
      <c r="P9223" s="838"/>
      <c r="Q9223" s="838"/>
      <c r="R9223" s="838"/>
      <c r="S9223" s="838"/>
      <c r="U9223" s="371"/>
    </row>
    <row r="9224" spans="12:21" s="292" customFormat="1" x14ac:dyDescent="0.2">
      <c r="L9224" s="279"/>
      <c r="M9224" s="279"/>
      <c r="N9224" s="279"/>
      <c r="O9224" s="279"/>
      <c r="P9224" s="838"/>
      <c r="Q9224" s="838"/>
      <c r="R9224" s="838"/>
      <c r="S9224" s="838"/>
      <c r="U9224" s="371"/>
    </row>
    <row r="9225" spans="12:21" s="292" customFormat="1" x14ac:dyDescent="0.2">
      <c r="L9225" s="279"/>
      <c r="M9225" s="279"/>
      <c r="N9225" s="279"/>
      <c r="O9225" s="279"/>
      <c r="P9225" s="838"/>
      <c r="Q9225" s="838"/>
      <c r="R9225" s="838"/>
      <c r="S9225" s="838"/>
      <c r="U9225" s="371"/>
    </row>
    <row r="9226" spans="12:21" s="292" customFormat="1" x14ac:dyDescent="0.2">
      <c r="L9226" s="279"/>
      <c r="M9226" s="279"/>
      <c r="N9226" s="279"/>
      <c r="O9226" s="279"/>
      <c r="P9226" s="838"/>
      <c r="Q9226" s="838"/>
      <c r="R9226" s="838"/>
      <c r="S9226" s="838"/>
      <c r="U9226" s="371"/>
    </row>
    <row r="9227" spans="12:21" s="292" customFormat="1" x14ac:dyDescent="0.2">
      <c r="L9227" s="279"/>
      <c r="M9227" s="279"/>
      <c r="N9227" s="279"/>
      <c r="O9227" s="279"/>
      <c r="P9227" s="838"/>
      <c r="Q9227" s="838"/>
      <c r="R9227" s="838"/>
      <c r="S9227" s="838"/>
      <c r="U9227" s="371"/>
    </row>
    <row r="9228" spans="12:21" s="292" customFormat="1" x14ac:dyDescent="0.2">
      <c r="L9228" s="279"/>
      <c r="M9228" s="279"/>
      <c r="N9228" s="279"/>
      <c r="O9228" s="279"/>
      <c r="P9228" s="838"/>
      <c r="Q9228" s="838"/>
      <c r="R9228" s="838"/>
      <c r="S9228" s="838"/>
      <c r="U9228" s="371"/>
    </row>
    <row r="9229" spans="12:21" s="292" customFormat="1" x14ac:dyDescent="0.2">
      <c r="L9229" s="279"/>
      <c r="M9229" s="279"/>
      <c r="N9229" s="279"/>
      <c r="O9229" s="279"/>
      <c r="P9229" s="838"/>
      <c r="Q9229" s="838"/>
      <c r="R9229" s="838"/>
      <c r="S9229" s="838"/>
      <c r="U9229" s="371"/>
    </row>
    <row r="9230" spans="12:21" s="292" customFormat="1" x14ac:dyDescent="0.2">
      <c r="L9230" s="279"/>
      <c r="M9230" s="279"/>
      <c r="N9230" s="279"/>
      <c r="O9230" s="279"/>
      <c r="P9230" s="838"/>
      <c r="Q9230" s="838"/>
      <c r="R9230" s="838"/>
      <c r="S9230" s="838"/>
      <c r="U9230" s="371"/>
    </row>
    <row r="9231" spans="12:21" s="292" customFormat="1" x14ac:dyDescent="0.2">
      <c r="L9231" s="279"/>
      <c r="M9231" s="279"/>
      <c r="N9231" s="279"/>
      <c r="O9231" s="279"/>
      <c r="P9231" s="838"/>
      <c r="Q9231" s="838"/>
      <c r="R9231" s="838"/>
      <c r="S9231" s="838"/>
      <c r="U9231" s="371"/>
    </row>
    <row r="9232" spans="12:21" s="292" customFormat="1" x14ac:dyDescent="0.2">
      <c r="L9232" s="279"/>
      <c r="M9232" s="279"/>
      <c r="N9232" s="279"/>
      <c r="O9232" s="279"/>
      <c r="P9232" s="838"/>
      <c r="Q9232" s="838"/>
      <c r="R9232" s="838"/>
      <c r="S9232" s="838"/>
      <c r="U9232" s="371"/>
    </row>
    <row r="9233" spans="12:21" s="292" customFormat="1" x14ac:dyDescent="0.2">
      <c r="L9233" s="279"/>
      <c r="M9233" s="279"/>
      <c r="N9233" s="279"/>
      <c r="O9233" s="279"/>
      <c r="P9233" s="838"/>
      <c r="Q9233" s="838"/>
      <c r="R9233" s="838"/>
      <c r="S9233" s="838"/>
      <c r="U9233" s="371"/>
    </row>
    <row r="9234" spans="12:21" s="292" customFormat="1" x14ac:dyDescent="0.2">
      <c r="L9234" s="279"/>
      <c r="M9234" s="279"/>
      <c r="N9234" s="279"/>
      <c r="O9234" s="279"/>
      <c r="P9234" s="838"/>
      <c r="Q9234" s="838"/>
      <c r="R9234" s="838"/>
      <c r="S9234" s="838"/>
      <c r="U9234" s="371"/>
    </row>
    <row r="9235" spans="12:21" s="292" customFormat="1" x14ac:dyDescent="0.2">
      <c r="L9235" s="279"/>
      <c r="M9235" s="279"/>
      <c r="N9235" s="279"/>
      <c r="O9235" s="279"/>
      <c r="P9235" s="838"/>
      <c r="Q9235" s="838"/>
      <c r="R9235" s="838"/>
      <c r="S9235" s="838"/>
      <c r="U9235" s="371"/>
    </row>
    <row r="9236" spans="12:21" s="292" customFormat="1" x14ac:dyDescent="0.2">
      <c r="L9236" s="279"/>
      <c r="M9236" s="279"/>
      <c r="N9236" s="279"/>
      <c r="O9236" s="279"/>
      <c r="P9236" s="838"/>
      <c r="Q9236" s="838"/>
      <c r="R9236" s="838"/>
      <c r="S9236" s="838"/>
      <c r="U9236" s="371"/>
    </row>
    <row r="9237" spans="12:21" s="292" customFormat="1" x14ac:dyDescent="0.2">
      <c r="L9237" s="279"/>
      <c r="M9237" s="279"/>
      <c r="N9237" s="279"/>
      <c r="O9237" s="279"/>
      <c r="P9237" s="838"/>
      <c r="Q9237" s="838"/>
      <c r="R9237" s="838"/>
      <c r="S9237" s="838"/>
      <c r="U9237" s="371"/>
    </row>
    <row r="9238" spans="12:21" s="292" customFormat="1" x14ac:dyDescent="0.2">
      <c r="L9238" s="279"/>
      <c r="M9238" s="279"/>
      <c r="N9238" s="279"/>
      <c r="O9238" s="279"/>
      <c r="P9238" s="838"/>
      <c r="Q9238" s="838"/>
      <c r="R9238" s="838"/>
      <c r="S9238" s="838"/>
      <c r="U9238" s="371"/>
    </row>
    <row r="9239" spans="12:21" s="292" customFormat="1" x14ac:dyDescent="0.2">
      <c r="L9239" s="279"/>
      <c r="M9239" s="279"/>
      <c r="N9239" s="279"/>
      <c r="O9239" s="279"/>
      <c r="P9239" s="838"/>
      <c r="Q9239" s="838"/>
      <c r="R9239" s="838"/>
      <c r="S9239" s="838"/>
      <c r="U9239" s="371"/>
    </row>
    <row r="9240" spans="12:21" s="292" customFormat="1" x14ac:dyDescent="0.2">
      <c r="L9240" s="279"/>
      <c r="M9240" s="279"/>
      <c r="N9240" s="279"/>
      <c r="O9240" s="279"/>
      <c r="P9240" s="838"/>
      <c r="Q9240" s="838"/>
      <c r="R9240" s="838"/>
      <c r="S9240" s="838"/>
      <c r="U9240" s="371"/>
    </row>
    <row r="9241" spans="12:21" s="292" customFormat="1" x14ac:dyDescent="0.2">
      <c r="L9241" s="279"/>
      <c r="M9241" s="279"/>
      <c r="N9241" s="279"/>
      <c r="O9241" s="279"/>
      <c r="P9241" s="838"/>
      <c r="Q9241" s="838"/>
      <c r="R9241" s="838"/>
      <c r="S9241" s="838"/>
      <c r="U9241" s="371"/>
    </row>
    <row r="9242" spans="12:21" s="292" customFormat="1" x14ac:dyDescent="0.2">
      <c r="L9242" s="279"/>
      <c r="M9242" s="279"/>
      <c r="N9242" s="279"/>
      <c r="O9242" s="279"/>
      <c r="P9242" s="838"/>
      <c r="Q9242" s="838"/>
      <c r="R9242" s="838"/>
      <c r="S9242" s="838"/>
      <c r="U9242" s="371"/>
    </row>
    <row r="9243" spans="12:21" s="292" customFormat="1" x14ac:dyDescent="0.2">
      <c r="L9243" s="279"/>
      <c r="M9243" s="279"/>
      <c r="N9243" s="279"/>
      <c r="O9243" s="279"/>
      <c r="P9243" s="838"/>
      <c r="Q9243" s="838"/>
      <c r="R9243" s="838"/>
      <c r="S9243" s="838"/>
      <c r="U9243" s="371"/>
    </row>
    <row r="9244" spans="12:21" s="292" customFormat="1" x14ac:dyDescent="0.2">
      <c r="L9244" s="279"/>
      <c r="M9244" s="279"/>
      <c r="N9244" s="279"/>
      <c r="O9244" s="279"/>
      <c r="P9244" s="838"/>
      <c r="Q9244" s="838"/>
      <c r="R9244" s="838"/>
      <c r="S9244" s="838"/>
      <c r="U9244" s="371"/>
    </row>
    <row r="9245" spans="12:21" s="292" customFormat="1" x14ac:dyDescent="0.2">
      <c r="L9245" s="279"/>
      <c r="M9245" s="279"/>
      <c r="N9245" s="279"/>
      <c r="O9245" s="279"/>
      <c r="P9245" s="838"/>
      <c r="Q9245" s="838"/>
      <c r="R9245" s="838"/>
      <c r="S9245" s="838"/>
      <c r="U9245" s="371"/>
    </row>
    <row r="9246" spans="12:21" s="292" customFormat="1" x14ac:dyDescent="0.2">
      <c r="L9246" s="279"/>
      <c r="M9246" s="279"/>
      <c r="N9246" s="279"/>
      <c r="O9246" s="279"/>
      <c r="P9246" s="838"/>
      <c r="Q9246" s="838"/>
      <c r="R9246" s="838"/>
      <c r="S9246" s="838"/>
      <c r="U9246" s="371"/>
    </row>
    <row r="9247" spans="12:21" s="292" customFormat="1" x14ac:dyDescent="0.2">
      <c r="L9247" s="279"/>
      <c r="M9247" s="279"/>
      <c r="N9247" s="279"/>
      <c r="O9247" s="279"/>
      <c r="P9247" s="838"/>
      <c r="Q9247" s="838"/>
      <c r="R9247" s="838"/>
      <c r="S9247" s="838"/>
      <c r="U9247" s="371"/>
    </row>
    <row r="9248" spans="12:21" s="292" customFormat="1" x14ac:dyDescent="0.2">
      <c r="L9248" s="279"/>
      <c r="M9248" s="279"/>
      <c r="N9248" s="279"/>
      <c r="O9248" s="279"/>
      <c r="P9248" s="838"/>
      <c r="Q9248" s="838"/>
      <c r="R9248" s="838"/>
      <c r="S9248" s="838"/>
      <c r="U9248" s="371"/>
    </row>
    <row r="9249" spans="12:21" s="292" customFormat="1" x14ac:dyDescent="0.2">
      <c r="L9249" s="279"/>
      <c r="M9249" s="279"/>
      <c r="N9249" s="279"/>
      <c r="O9249" s="279"/>
      <c r="P9249" s="838"/>
      <c r="Q9249" s="838"/>
      <c r="R9249" s="838"/>
      <c r="S9249" s="838"/>
      <c r="U9249" s="371"/>
    </row>
    <row r="9250" spans="12:21" s="292" customFormat="1" x14ac:dyDescent="0.2">
      <c r="L9250" s="279"/>
      <c r="M9250" s="279"/>
      <c r="N9250" s="279"/>
      <c r="O9250" s="279"/>
      <c r="P9250" s="838"/>
      <c r="Q9250" s="838"/>
      <c r="R9250" s="838"/>
      <c r="S9250" s="838"/>
      <c r="U9250" s="371"/>
    </row>
    <row r="9251" spans="12:21" s="292" customFormat="1" x14ac:dyDescent="0.2">
      <c r="L9251" s="279"/>
      <c r="M9251" s="279"/>
      <c r="N9251" s="279"/>
      <c r="O9251" s="279"/>
      <c r="P9251" s="838"/>
      <c r="Q9251" s="838"/>
      <c r="R9251" s="838"/>
      <c r="S9251" s="838"/>
      <c r="U9251" s="371"/>
    </row>
    <row r="9252" spans="12:21" s="292" customFormat="1" x14ac:dyDescent="0.2">
      <c r="L9252" s="279"/>
      <c r="M9252" s="279"/>
      <c r="N9252" s="279"/>
      <c r="O9252" s="279"/>
      <c r="P9252" s="838"/>
      <c r="Q9252" s="838"/>
      <c r="R9252" s="838"/>
      <c r="S9252" s="838"/>
      <c r="U9252" s="371"/>
    </row>
    <row r="9253" spans="12:21" s="292" customFormat="1" x14ac:dyDescent="0.2">
      <c r="L9253" s="279"/>
      <c r="M9253" s="279"/>
      <c r="N9253" s="279"/>
      <c r="O9253" s="279"/>
      <c r="P9253" s="838"/>
      <c r="Q9253" s="838"/>
      <c r="R9253" s="838"/>
      <c r="S9253" s="838"/>
      <c r="U9253" s="371"/>
    </row>
    <row r="9254" spans="12:21" s="292" customFormat="1" x14ac:dyDescent="0.2">
      <c r="L9254" s="279"/>
      <c r="M9254" s="279"/>
      <c r="N9254" s="279"/>
      <c r="O9254" s="279"/>
      <c r="P9254" s="838"/>
      <c r="Q9254" s="838"/>
      <c r="R9254" s="838"/>
      <c r="S9254" s="838"/>
      <c r="U9254" s="371"/>
    </row>
    <row r="9255" spans="12:21" s="292" customFormat="1" x14ac:dyDescent="0.2">
      <c r="L9255" s="279"/>
      <c r="M9255" s="279"/>
      <c r="N9255" s="279"/>
      <c r="O9255" s="279"/>
      <c r="P9255" s="838"/>
      <c r="Q9255" s="838"/>
      <c r="R9255" s="838"/>
      <c r="S9255" s="838"/>
      <c r="U9255" s="371"/>
    </row>
    <row r="9256" spans="12:21" s="292" customFormat="1" x14ac:dyDescent="0.2">
      <c r="L9256" s="279"/>
      <c r="M9256" s="279"/>
      <c r="N9256" s="279"/>
      <c r="O9256" s="279"/>
      <c r="P9256" s="838"/>
      <c r="Q9256" s="838"/>
      <c r="R9256" s="838"/>
      <c r="S9256" s="838"/>
      <c r="U9256" s="371"/>
    </row>
    <row r="9257" spans="12:21" s="292" customFormat="1" x14ac:dyDescent="0.2">
      <c r="L9257" s="279"/>
      <c r="M9257" s="279"/>
      <c r="N9257" s="279"/>
      <c r="O9257" s="279"/>
      <c r="P9257" s="838"/>
      <c r="Q9257" s="838"/>
      <c r="R9257" s="838"/>
      <c r="S9257" s="838"/>
      <c r="U9257" s="371"/>
    </row>
    <row r="9258" spans="12:21" s="292" customFormat="1" x14ac:dyDescent="0.2">
      <c r="L9258" s="279"/>
      <c r="M9258" s="279"/>
      <c r="N9258" s="279"/>
      <c r="O9258" s="279"/>
      <c r="P9258" s="838"/>
      <c r="Q9258" s="838"/>
      <c r="R9258" s="838"/>
      <c r="S9258" s="838"/>
      <c r="U9258" s="371"/>
    </row>
    <row r="9259" spans="12:21" s="292" customFormat="1" x14ac:dyDescent="0.2">
      <c r="L9259" s="279"/>
      <c r="M9259" s="279"/>
      <c r="N9259" s="279"/>
      <c r="O9259" s="279"/>
      <c r="P9259" s="838"/>
      <c r="Q9259" s="838"/>
      <c r="R9259" s="838"/>
      <c r="S9259" s="838"/>
      <c r="U9259" s="371"/>
    </row>
    <row r="9260" spans="12:21" s="292" customFormat="1" x14ac:dyDescent="0.2">
      <c r="L9260" s="279"/>
      <c r="M9260" s="279"/>
      <c r="N9260" s="279"/>
      <c r="O9260" s="279"/>
      <c r="P9260" s="838"/>
      <c r="Q9260" s="838"/>
      <c r="R9260" s="838"/>
      <c r="S9260" s="838"/>
      <c r="U9260" s="371"/>
    </row>
    <row r="9261" spans="12:21" s="292" customFormat="1" x14ac:dyDescent="0.2">
      <c r="L9261" s="279"/>
      <c r="M9261" s="279"/>
      <c r="N9261" s="279"/>
      <c r="O9261" s="279"/>
      <c r="P9261" s="838"/>
      <c r="Q9261" s="838"/>
      <c r="R9261" s="838"/>
      <c r="S9261" s="838"/>
      <c r="U9261" s="371"/>
    </row>
    <row r="9262" spans="12:21" s="292" customFormat="1" x14ac:dyDescent="0.2">
      <c r="L9262" s="279"/>
      <c r="M9262" s="279"/>
      <c r="N9262" s="279"/>
      <c r="O9262" s="279"/>
      <c r="P9262" s="838"/>
      <c r="Q9262" s="838"/>
      <c r="R9262" s="838"/>
      <c r="S9262" s="838"/>
      <c r="U9262" s="371"/>
    </row>
    <row r="9263" spans="12:21" s="292" customFormat="1" x14ac:dyDescent="0.2">
      <c r="L9263" s="279"/>
      <c r="M9263" s="279"/>
      <c r="N9263" s="279"/>
      <c r="O9263" s="279"/>
      <c r="P9263" s="838"/>
      <c r="Q9263" s="838"/>
      <c r="R9263" s="838"/>
      <c r="S9263" s="838"/>
      <c r="U9263" s="371"/>
    </row>
    <row r="9264" spans="12:21" s="292" customFormat="1" x14ac:dyDescent="0.2">
      <c r="L9264" s="279"/>
      <c r="M9264" s="279"/>
      <c r="N9264" s="279"/>
      <c r="O9264" s="279"/>
      <c r="P9264" s="838"/>
      <c r="Q9264" s="838"/>
      <c r="R9264" s="838"/>
      <c r="S9264" s="838"/>
      <c r="U9264" s="371"/>
    </row>
    <row r="9265" spans="12:21" s="292" customFormat="1" x14ac:dyDescent="0.2">
      <c r="L9265" s="279"/>
      <c r="M9265" s="279"/>
      <c r="N9265" s="279"/>
      <c r="O9265" s="279"/>
      <c r="P9265" s="838"/>
      <c r="Q9265" s="838"/>
      <c r="R9265" s="838"/>
      <c r="S9265" s="838"/>
      <c r="U9265" s="371"/>
    </row>
    <row r="9266" spans="12:21" s="292" customFormat="1" x14ac:dyDescent="0.2">
      <c r="L9266" s="279"/>
      <c r="M9266" s="279"/>
      <c r="N9266" s="279"/>
      <c r="O9266" s="279"/>
      <c r="P9266" s="838"/>
      <c r="Q9266" s="838"/>
      <c r="R9266" s="838"/>
      <c r="S9266" s="838"/>
      <c r="U9266" s="371"/>
    </row>
    <row r="9267" spans="12:21" s="292" customFormat="1" x14ac:dyDescent="0.2">
      <c r="L9267" s="279"/>
      <c r="M9267" s="279"/>
      <c r="N9267" s="279"/>
      <c r="O9267" s="279"/>
      <c r="P9267" s="838"/>
      <c r="Q9267" s="838"/>
      <c r="R9267" s="838"/>
      <c r="S9267" s="838"/>
      <c r="U9267" s="371"/>
    </row>
    <row r="9268" spans="12:21" s="292" customFormat="1" x14ac:dyDescent="0.2">
      <c r="L9268" s="279"/>
      <c r="M9268" s="279"/>
      <c r="N9268" s="279"/>
      <c r="O9268" s="279"/>
      <c r="P9268" s="838"/>
      <c r="Q9268" s="838"/>
      <c r="R9268" s="838"/>
      <c r="S9268" s="838"/>
      <c r="U9268" s="371"/>
    </row>
    <row r="9269" spans="12:21" s="292" customFormat="1" x14ac:dyDescent="0.2">
      <c r="L9269" s="279"/>
      <c r="M9269" s="279"/>
      <c r="N9269" s="279"/>
      <c r="O9269" s="279"/>
      <c r="P9269" s="838"/>
      <c r="Q9269" s="838"/>
      <c r="R9269" s="838"/>
      <c r="S9269" s="838"/>
      <c r="U9269" s="371"/>
    </row>
    <row r="9270" spans="12:21" s="292" customFormat="1" x14ac:dyDescent="0.2">
      <c r="L9270" s="279"/>
      <c r="M9270" s="279"/>
      <c r="N9270" s="279"/>
      <c r="O9270" s="279"/>
      <c r="P9270" s="838"/>
      <c r="Q9270" s="838"/>
      <c r="R9270" s="838"/>
      <c r="S9270" s="838"/>
      <c r="U9270" s="371"/>
    </row>
    <row r="9271" spans="12:21" s="292" customFormat="1" x14ac:dyDescent="0.2">
      <c r="L9271" s="279"/>
      <c r="M9271" s="279"/>
      <c r="N9271" s="279"/>
      <c r="O9271" s="279"/>
      <c r="P9271" s="838"/>
      <c r="Q9271" s="838"/>
      <c r="R9271" s="838"/>
      <c r="S9271" s="838"/>
      <c r="U9271" s="371"/>
    </row>
    <row r="9272" spans="12:21" s="292" customFormat="1" x14ac:dyDescent="0.2">
      <c r="L9272" s="279"/>
      <c r="M9272" s="279"/>
      <c r="N9272" s="279"/>
      <c r="O9272" s="279"/>
      <c r="P9272" s="838"/>
      <c r="Q9272" s="838"/>
      <c r="R9272" s="838"/>
      <c r="S9272" s="838"/>
      <c r="U9272" s="371"/>
    </row>
    <row r="9273" spans="12:21" s="292" customFormat="1" x14ac:dyDescent="0.2">
      <c r="L9273" s="279"/>
      <c r="M9273" s="279"/>
      <c r="N9273" s="279"/>
      <c r="O9273" s="279"/>
      <c r="P9273" s="838"/>
      <c r="Q9273" s="838"/>
      <c r="R9273" s="838"/>
      <c r="S9273" s="838"/>
      <c r="U9273" s="371"/>
    </row>
    <row r="9274" spans="12:21" s="292" customFormat="1" x14ac:dyDescent="0.2">
      <c r="L9274" s="279"/>
      <c r="M9274" s="279"/>
      <c r="N9274" s="279"/>
      <c r="O9274" s="279"/>
      <c r="P9274" s="838"/>
      <c r="Q9274" s="838"/>
      <c r="R9274" s="838"/>
      <c r="S9274" s="838"/>
      <c r="U9274" s="371"/>
    </row>
    <row r="9275" spans="12:21" s="292" customFormat="1" x14ac:dyDescent="0.2">
      <c r="L9275" s="279"/>
      <c r="M9275" s="279"/>
      <c r="N9275" s="279"/>
      <c r="O9275" s="279"/>
      <c r="P9275" s="838"/>
      <c r="Q9275" s="838"/>
      <c r="R9275" s="838"/>
      <c r="S9275" s="838"/>
      <c r="U9275" s="371"/>
    </row>
    <row r="9276" spans="12:21" s="292" customFormat="1" x14ac:dyDescent="0.2">
      <c r="L9276" s="279"/>
      <c r="M9276" s="279"/>
      <c r="N9276" s="279"/>
      <c r="O9276" s="279"/>
      <c r="P9276" s="838"/>
      <c r="Q9276" s="838"/>
      <c r="R9276" s="838"/>
      <c r="S9276" s="838"/>
      <c r="U9276" s="371"/>
    </row>
    <row r="9277" spans="12:21" s="292" customFormat="1" x14ac:dyDescent="0.2">
      <c r="L9277" s="279"/>
      <c r="M9277" s="279"/>
      <c r="N9277" s="279"/>
      <c r="O9277" s="279"/>
      <c r="P9277" s="838"/>
      <c r="Q9277" s="838"/>
      <c r="R9277" s="838"/>
      <c r="S9277" s="838"/>
      <c r="U9277" s="371"/>
    </row>
    <row r="9278" spans="12:21" s="292" customFormat="1" x14ac:dyDescent="0.2">
      <c r="L9278" s="279"/>
      <c r="M9278" s="279"/>
      <c r="N9278" s="279"/>
      <c r="O9278" s="279"/>
      <c r="P9278" s="838"/>
      <c r="Q9278" s="838"/>
      <c r="R9278" s="838"/>
      <c r="S9278" s="838"/>
      <c r="U9278" s="371"/>
    </row>
    <row r="9279" spans="12:21" s="292" customFormat="1" x14ac:dyDescent="0.2">
      <c r="L9279" s="279"/>
      <c r="M9279" s="279"/>
      <c r="N9279" s="279"/>
      <c r="O9279" s="279"/>
      <c r="P9279" s="838"/>
      <c r="Q9279" s="838"/>
      <c r="R9279" s="838"/>
      <c r="S9279" s="838"/>
      <c r="U9279" s="371"/>
    </row>
    <row r="9280" spans="12:21" s="292" customFormat="1" x14ac:dyDescent="0.2">
      <c r="L9280" s="279"/>
      <c r="M9280" s="279"/>
      <c r="N9280" s="279"/>
      <c r="O9280" s="279"/>
      <c r="P9280" s="838"/>
      <c r="Q9280" s="838"/>
      <c r="R9280" s="838"/>
      <c r="S9280" s="838"/>
      <c r="U9280" s="371"/>
    </row>
    <row r="9281" spans="12:21" s="292" customFormat="1" x14ac:dyDescent="0.2">
      <c r="L9281" s="279"/>
      <c r="M9281" s="279"/>
      <c r="N9281" s="279"/>
      <c r="O9281" s="279"/>
      <c r="P9281" s="838"/>
      <c r="Q9281" s="838"/>
      <c r="R9281" s="838"/>
      <c r="S9281" s="838"/>
      <c r="U9281" s="371"/>
    </row>
    <row r="9282" spans="12:21" s="292" customFormat="1" x14ac:dyDescent="0.2">
      <c r="L9282" s="279"/>
      <c r="M9282" s="279"/>
      <c r="N9282" s="279"/>
      <c r="O9282" s="279"/>
      <c r="P9282" s="838"/>
      <c r="Q9282" s="838"/>
      <c r="R9282" s="838"/>
      <c r="S9282" s="838"/>
      <c r="U9282" s="371"/>
    </row>
    <row r="9283" spans="12:21" s="292" customFormat="1" x14ac:dyDescent="0.2">
      <c r="L9283" s="279"/>
      <c r="M9283" s="279"/>
      <c r="N9283" s="279"/>
      <c r="O9283" s="279"/>
      <c r="P9283" s="838"/>
      <c r="Q9283" s="838"/>
      <c r="R9283" s="838"/>
      <c r="S9283" s="838"/>
      <c r="U9283" s="371"/>
    </row>
    <row r="9284" spans="12:21" s="292" customFormat="1" x14ac:dyDescent="0.2">
      <c r="L9284" s="279"/>
      <c r="M9284" s="279"/>
      <c r="N9284" s="279"/>
      <c r="O9284" s="279"/>
      <c r="P9284" s="838"/>
      <c r="Q9284" s="838"/>
      <c r="R9284" s="838"/>
      <c r="S9284" s="838"/>
      <c r="U9284" s="371"/>
    </row>
    <row r="9285" spans="12:21" s="292" customFormat="1" x14ac:dyDescent="0.2">
      <c r="L9285" s="279"/>
      <c r="M9285" s="279"/>
      <c r="N9285" s="279"/>
      <c r="O9285" s="279"/>
      <c r="P9285" s="838"/>
      <c r="Q9285" s="838"/>
      <c r="R9285" s="838"/>
      <c r="S9285" s="838"/>
      <c r="U9285" s="371"/>
    </row>
    <row r="9286" spans="12:21" s="292" customFormat="1" x14ac:dyDescent="0.2">
      <c r="L9286" s="279"/>
      <c r="M9286" s="279"/>
      <c r="N9286" s="279"/>
      <c r="O9286" s="279"/>
      <c r="P9286" s="838"/>
      <c r="Q9286" s="838"/>
      <c r="R9286" s="838"/>
      <c r="S9286" s="838"/>
      <c r="U9286" s="371"/>
    </row>
    <row r="9287" spans="12:21" s="292" customFormat="1" x14ac:dyDescent="0.2">
      <c r="L9287" s="279"/>
      <c r="M9287" s="279"/>
      <c r="N9287" s="279"/>
      <c r="O9287" s="279"/>
      <c r="P9287" s="838"/>
      <c r="Q9287" s="838"/>
      <c r="R9287" s="838"/>
      <c r="S9287" s="838"/>
      <c r="U9287" s="371"/>
    </row>
    <row r="9288" spans="12:21" s="292" customFormat="1" x14ac:dyDescent="0.2">
      <c r="L9288" s="279"/>
      <c r="M9288" s="279"/>
      <c r="N9288" s="279"/>
      <c r="O9288" s="279"/>
      <c r="P9288" s="838"/>
      <c r="Q9288" s="838"/>
      <c r="R9288" s="838"/>
      <c r="S9288" s="838"/>
      <c r="U9288" s="371"/>
    </row>
    <row r="9289" spans="12:21" s="292" customFormat="1" x14ac:dyDescent="0.2">
      <c r="L9289" s="279"/>
      <c r="M9289" s="279"/>
      <c r="N9289" s="279"/>
      <c r="O9289" s="279"/>
      <c r="P9289" s="838"/>
      <c r="Q9289" s="838"/>
      <c r="R9289" s="838"/>
      <c r="S9289" s="838"/>
      <c r="U9289" s="371"/>
    </row>
    <row r="9290" spans="12:21" s="292" customFormat="1" x14ac:dyDescent="0.2">
      <c r="L9290" s="279"/>
      <c r="M9290" s="279"/>
      <c r="N9290" s="279"/>
      <c r="O9290" s="279"/>
      <c r="P9290" s="838"/>
      <c r="Q9290" s="838"/>
      <c r="R9290" s="838"/>
      <c r="S9290" s="838"/>
      <c r="U9290" s="371"/>
    </row>
    <row r="9291" spans="12:21" s="292" customFormat="1" x14ac:dyDescent="0.2">
      <c r="L9291" s="279"/>
      <c r="M9291" s="279"/>
      <c r="N9291" s="279"/>
      <c r="O9291" s="279"/>
      <c r="P9291" s="838"/>
      <c r="Q9291" s="838"/>
      <c r="R9291" s="838"/>
      <c r="S9291" s="838"/>
      <c r="U9291" s="371"/>
    </row>
    <row r="9292" spans="12:21" s="292" customFormat="1" x14ac:dyDescent="0.2">
      <c r="L9292" s="279"/>
      <c r="M9292" s="279"/>
      <c r="N9292" s="279"/>
      <c r="O9292" s="279"/>
      <c r="P9292" s="838"/>
      <c r="Q9292" s="838"/>
      <c r="R9292" s="838"/>
      <c r="S9292" s="838"/>
      <c r="U9292" s="371"/>
    </row>
    <row r="9293" spans="12:21" s="292" customFormat="1" x14ac:dyDescent="0.2">
      <c r="L9293" s="279"/>
      <c r="M9293" s="279"/>
      <c r="N9293" s="279"/>
      <c r="O9293" s="279"/>
      <c r="P9293" s="838"/>
      <c r="Q9293" s="838"/>
      <c r="R9293" s="838"/>
      <c r="S9293" s="838"/>
      <c r="U9293" s="371"/>
    </row>
    <row r="9294" spans="12:21" s="292" customFormat="1" x14ac:dyDescent="0.2">
      <c r="L9294" s="279"/>
      <c r="M9294" s="279"/>
      <c r="N9294" s="279"/>
      <c r="O9294" s="279"/>
      <c r="P9294" s="838"/>
      <c r="Q9294" s="838"/>
      <c r="R9294" s="838"/>
      <c r="S9294" s="838"/>
      <c r="U9294" s="371"/>
    </row>
    <row r="9295" spans="12:21" s="292" customFormat="1" x14ac:dyDescent="0.2">
      <c r="L9295" s="279"/>
      <c r="M9295" s="279"/>
      <c r="N9295" s="279"/>
      <c r="O9295" s="279"/>
      <c r="P9295" s="838"/>
      <c r="Q9295" s="838"/>
      <c r="R9295" s="838"/>
      <c r="S9295" s="838"/>
      <c r="U9295" s="371"/>
    </row>
    <row r="9296" spans="12:21" s="292" customFormat="1" x14ac:dyDescent="0.2">
      <c r="L9296" s="279"/>
      <c r="M9296" s="279"/>
      <c r="N9296" s="279"/>
      <c r="O9296" s="279"/>
      <c r="P9296" s="838"/>
      <c r="Q9296" s="838"/>
      <c r="R9296" s="838"/>
      <c r="S9296" s="838"/>
      <c r="U9296" s="371"/>
    </row>
    <row r="9297" spans="12:21" s="292" customFormat="1" x14ac:dyDescent="0.2">
      <c r="L9297" s="279"/>
      <c r="M9297" s="279"/>
      <c r="N9297" s="279"/>
      <c r="O9297" s="279"/>
      <c r="P9297" s="838"/>
      <c r="Q9297" s="838"/>
      <c r="R9297" s="838"/>
      <c r="S9297" s="838"/>
      <c r="U9297" s="371"/>
    </row>
    <row r="9298" spans="12:21" s="292" customFormat="1" x14ac:dyDescent="0.2">
      <c r="L9298" s="279"/>
      <c r="M9298" s="279"/>
      <c r="N9298" s="279"/>
      <c r="O9298" s="279"/>
      <c r="P9298" s="838"/>
      <c r="Q9298" s="838"/>
      <c r="R9298" s="838"/>
      <c r="S9298" s="838"/>
      <c r="U9298" s="371"/>
    </row>
    <row r="9299" spans="12:21" s="292" customFormat="1" x14ac:dyDescent="0.2">
      <c r="L9299" s="279"/>
      <c r="M9299" s="279"/>
      <c r="N9299" s="279"/>
      <c r="O9299" s="279"/>
      <c r="P9299" s="838"/>
      <c r="Q9299" s="838"/>
      <c r="R9299" s="838"/>
      <c r="S9299" s="838"/>
      <c r="U9299" s="371"/>
    </row>
    <row r="9300" spans="12:21" s="292" customFormat="1" x14ac:dyDescent="0.2">
      <c r="L9300" s="279"/>
      <c r="M9300" s="279"/>
      <c r="N9300" s="279"/>
      <c r="O9300" s="279"/>
      <c r="P9300" s="838"/>
      <c r="Q9300" s="838"/>
      <c r="R9300" s="838"/>
      <c r="S9300" s="838"/>
      <c r="U9300" s="371"/>
    </row>
    <row r="9301" spans="12:21" s="292" customFormat="1" x14ac:dyDescent="0.2">
      <c r="L9301" s="279"/>
      <c r="M9301" s="279"/>
      <c r="N9301" s="279"/>
      <c r="O9301" s="279"/>
      <c r="P9301" s="838"/>
      <c r="Q9301" s="838"/>
      <c r="R9301" s="838"/>
      <c r="S9301" s="838"/>
      <c r="U9301" s="371"/>
    </row>
    <row r="9302" spans="12:21" s="292" customFormat="1" x14ac:dyDescent="0.2">
      <c r="L9302" s="279"/>
      <c r="M9302" s="279"/>
      <c r="N9302" s="279"/>
      <c r="O9302" s="279"/>
      <c r="P9302" s="838"/>
      <c r="Q9302" s="838"/>
      <c r="R9302" s="838"/>
      <c r="S9302" s="838"/>
      <c r="U9302" s="371"/>
    </row>
    <row r="9303" spans="12:21" s="292" customFormat="1" x14ac:dyDescent="0.2">
      <c r="L9303" s="279"/>
      <c r="M9303" s="279"/>
      <c r="N9303" s="279"/>
      <c r="O9303" s="279"/>
      <c r="P9303" s="838"/>
      <c r="Q9303" s="838"/>
      <c r="R9303" s="838"/>
      <c r="S9303" s="838"/>
      <c r="U9303" s="371"/>
    </row>
    <row r="9304" spans="12:21" s="292" customFormat="1" x14ac:dyDescent="0.2">
      <c r="L9304" s="279"/>
      <c r="M9304" s="279"/>
      <c r="N9304" s="279"/>
      <c r="O9304" s="279"/>
      <c r="P9304" s="838"/>
      <c r="Q9304" s="838"/>
      <c r="R9304" s="838"/>
      <c r="S9304" s="838"/>
      <c r="U9304" s="371"/>
    </row>
    <row r="9305" spans="12:21" s="292" customFormat="1" x14ac:dyDescent="0.2">
      <c r="L9305" s="279"/>
      <c r="M9305" s="279"/>
      <c r="N9305" s="279"/>
      <c r="O9305" s="279"/>
      <c r="P9305" s="838"/>
      <c r="Q9305" s="838"/>
      <c r="R9305" s="838"/>
      <c r="S9305" s="838"/>
      <c r="U9305" s="371"/>
    </row>
    <row r="9306" spans="12:21" s="292" customFormat="1" x14ac:dyDescent="0.2">
      <c r="L9306" s="279"/>
      <c r="M9306" s="279"/>
      <c r="N9306" s="279"/>
      <c r="O9306" s="279"/>
      <c r="P9306" s="838"/>
      <c r="Q9306" s="838"/>
      <c r="R9306" s="838"/>
      <c r="S9306" s="838"/>
      <c r="U9306" s="371"/>
    </row>
    <row r="9307" spans="12:21" s="292" customFormat="1" x14ac:dyDescent="0.2">
      <c r="L9307" s="279"/>
      <c r="M9307" s="279"/>
      <c r="N9307" s="279"/>
      <c r="O9307" s="279"/>
      <c r="P9307" s="838"/>
      <c r="Q9307" s="838"/>
      <c r="R9307" s="838"/>
      <c r="S9307" s="838"/>
      <c r="U9307" s="371"/>
    </row>
    <row r="9308" spans="12:21" s="292" customFormat="1" x14ac:dyDescent="0.2">
      <c r="L9308" s="279"/>
      <c r="M9308" s="279"/>
      <c r="N9308" s="279"/>
      <c r="O9308" s="279"/>
      <c r="P9308" s="838"/>
      <c r="Q9308" s="838"/>
      <c r="R9308" s="838"/>
      <c r="S9308" s="838"/>
      <c r="U9308" s="371"/>
    </row>
    <row r="9309" spans="12:21" s="292" customFormat="1" x14ac:dyDescent="0.2">
      <c r="L9309" s="279"/>
      <c r="M9309" s="279"/>
      <c r="N9309" s="279"/>
      <c r="O9309" s="279"/>
      <c r="P9309" s="838"/>
      <c r="Q9309" s="838"/>
      <c r="R9309" s="838"/>
      <c r="S9309" s="838"/>
      <c r="U9309" s="371"/>
    </row>
    <row r="9310" spans="12:21" s="292" customFormat="1" x14ac:dyDescent="0.2">
      <c r="L9310" s="279"/>
      <c r="M9310" s="279"/>
      <c r="N9310" s="279"/>
      <c r="O9310" s="279"/>
      <c r="P9310" s="838"/>
      <c r="Q9310" s="838"/>
      <c r="R9310" s="838"/>
      <c r="S9310" s="838"/>
      <c r="U9310" s="371"/>
    </row>
    <row r="9311" spans="12:21" s="292" customFormat="1" x14ac:dyDescent="0.2">
      <c r="L9311" s="279"/>
      <c r="M9311" s="279"/>
      <c r="N9311" s="279"/>
      <c r="O9311" s="279"/>
      <c r="P9311" s="838"/>
      <c r="Q9311" s="838"/>
      <c r="R9311" s="838"/>
      <c r="S9311" s="838"/>
      <c r="U9311" s="371"/>
    </row>
    <row r="9312" spans="12:21" s="292" customFormat="1" x14ac:dyDescent="0.2">
      <c r="L9312" s="279"/>
      <c r="M9312" s="279"/>
      <c r="N9312" s="279"/>
      <c r="O9312" s="279"/>
      <c r="P9312" s="838"/>
      <c r="Q9312" s="838"/>
      <c r="R9312" s="838"/>
      <c r="S9312" s="838"/>
      <c r="U9312" s="371"/>
    </row>
    <row r="9313" spans="12:21" s="292" customFormat="1" x14ac:dyDescent="0.2">
      <c r="L9313" s="279"/>
      <c r="M9313" s="279"/>
      <c r="N9313" s="279"/>
      <c r="O9313" s="279"/>
      <c r="P9313" s="838"/>
      <c r="Q9313" s="838"/>
      <c r="R9313" s="838"/>
      <c r="S9313" s="838"/>
      <c r="U9313" s="371"/>
    </row>
    <row r="9314" spans="12:21" s="292" customFormat="1" x14ac:dyDescent="0.2">
      <c r="L9314" s="279"/>
      <c r="M9314" s="279"/>
      <c r="N9314" s="279"/>
      <c r="O9314" s="279"/>
      <c r="P9314" s="838"/>
      <c r="Q9314" s="838"/>
      <c r="R9314" s="838"/>
      <c r="S9314" s="838"/>
      <c r="U9314" s="371"/>
    </row>
    <row r="9315" spans="12:21" s="292" customFormat="1" x14ac:dyDescent="0.2">
      <c r="L9315" s="279"/>
      <c r="M9315" s="279"/>
      <c r="N9315" s="279"/>
      <c r="O9315" s="279"/>
      <c r="P9315" s="838"/>
      <c r="Q9315" s="838"/>
      <c r="R9315" s="838"/>
      <c r="S9315" s="838"/>
      <c r="U9315" s="371"/>
    </row>
    <row r="9316" spans="12:21" s="292" customFormat="1" x14ac:dyDescent="0.2">
      <c r="L9316" s="279"/>
      <c r="M9316" s="279"/>
      <c r="N9316" s="279"/>
      <c r="O9316" s="279"/>
      <c r="P9316" s="838"/>
      <c r="Q9316" s="838"/>
      <c r="R9316" s="838"/>
      <c r="S9316" s="838"/>
      <c r="U9316" s="371"/>
    </row>
    <row r="9317" spans="12:21" s="292" customFormat="1" x14ac:dyDescent="0.2">
      <c r="L9317" s="279"/>
      <c r="M9317" s="279"/>
      <c r="N9317" s="279"/>
      <c r="O9317" s="279"/>
      <c r="P9317" s="838"/>
      <c r="Q9317" s="838"/>
      <c r="R9317" s="838"/>
      <c r="S9317" s="838"/>
      <c r="U9317" s="371"/>
    </row>
    <row r="9318" spans="12:21" s="292" customFormat="1" x14ac:dyDescent="0.2">
      <c r="L9318" s="279"/>
      <c r="M9318" s="279"/>
      <c r="N9318" s="279"/>
      <c r="O9318" s="279"/>
      <c r="P9318" s="838"/>
      <c r="Q9318" s="838"/>
      <c r="R9318" s="838"/>
      <c r="S9318" s="838"/>
      <c r="U9318" s="371"/>
    </row>
    <row r="9319" spans="12:21" s="292" customFormat="1" x14ac:dyDescent="0.2">
      <c r="L9319" s="279"/>
      <c r="M9319" s="279"/>
      <c r="N9319" s="279"/>
      <c r="O9319" s="279"/>
      <c r="P9319" s="838"/>
      <c r="Q9319" s="838"/>
      <c r="R9319" s="838"/>
      <c r="S9319" s="838"/>
      <c r="U9319" s="371"/>
    </row>
    <row r="9320" spans="12:21" s="292" customFormat="1" x14ac:dyDescent="0.2">
      <c r="L9320" s="279"/>
      <c r="M9320" s="279"/>
      <c r="N9320" s="279"/>
      <c r="O9320" s="279"/>
      <c r="P9320" s="838"/>
      <c r="Q9320" s="838"/>
      <c r="R9320" s="838"/>
      <c r="S9320" s="838"/>
      <c r="U9320" s="371"/>
    </row>
    <row r="9321" spans="12:21" s="292" customFormat="1" x14ac:dyDescent="0.2">
      <c r="L9321" s="279"/>
      <c r="M9321" s="279"/>
      <c r="N9321" s="279"/>
      <c r="O9321" s="279"/>
      <c r="P9321" s="838"/>
      <c r="Q9321" s="838"/>
      <c r="R9321" s="838"/>
      <c r="S9321" s="838"/>
      <c r="U9321" s="371"/>
    </row>
    <row r="9322" spans="12:21" s="292" customFormat="1" x14ac:dyDescent="0.2">
      <c r="L9322" s="279"/>
      <c r="M9322" s="279"/>
      <c r="N9322" s="279"/>
      <c r="O9322" s="279"/>
      <c r="P9322" s="838"/>
      <c r="Q9322" s="838"/>
      <c r="R9322" s="838"/>
      <c r="S9322" s="838"/>
      <c r="U9322" s="371"/>
    </row>
    <row r="9323" spans="12:21" s="292" customFormat="1" x14ac:dyDescent="0.2">
      <c r="L9323" s="279"/>
      <c r="M9323" s="279"/>
      <c r="N9323" s="279"/>
      <c r="O9323" s="279"/>
      <c r="P9323" s="838"/>
      <c r="Q9323" s="838"/>
      <c r="R9323" s="838"/>
      <c r="S9323" s="838"/>
      <c r="U9323" s="371"/>
    </row>
    <row r="9324" spans="12:21" s="292" customFormat="1" x14ac:dyDescent="0.2">
      <c r="L9324" s="279"/>
      <c r="M9324" s="279"/>
      <c r="N9324" s="279"/>
      <c r="O9324" s="279"/>
      <c r="P9324" s="838"/>
      <c r="Q9324" s="838"/>
      <c r="R9324" s="838"/>
      <c r="S9324" s="838"/>
      <c r="U9324" s="371"/>
    </row>
    <row r="9325" spans="12:21" s="292" customFormat="1" x14ac:dyDescent="0.2">
      <c r="L9325" s="279"/>
      <c r="M9325" s="279"/>
      <c r="N9325" s="279"/>
      <c r="O9325" s="279"/>
      <c r="P9325" s="838"/>
      <c r="Q9325" s="838"/>
      <c r="R9325" s="838"/>
      <c r="S9325" s="838"/>
      <c r="U9325" s="371"/>
    </row>
    <row r="9326" spans="12:21" s="292" customFormat="1" x14ac:dyDescent="0.2">
      <c r="L9326" s="279"/>
      <c r="M9326" s="279"/>
      <c r="N9326" s="279"/>
      <c r="O9326" s="279"/>
      <c r="P9326" s="838"/>
      <c r="Q9326" s="838"/>
      <c r="R9326" s="838"/>
      <c r="S9326" s="838"/>
      <c r="U9326" s="371"/>
    </row>
    <row r="9327" spans="12:21" s="292" customFormat="1" x14ac:dyDescent="0.2">
      <c r="L9327" s="279"/>
      <c r="M9327" s="279"/>
      <c r="N9327" s="279"/>
      <c r="O9327" s="279"/>
      <c r="P9327" s="838"/>
      <c r="Q9327" s="838"/>
      <c r="R9327" s="838"/>
      <c r="S9327" s="838"/>
      <c r="U9327" s="371"/>
    </row>
    <row r="9328" spans="12:21" s="292" customFormat="1" x14ac:dyDescent="0.2">
      <c r="L9328" s="279"/>
      <c r="M9328" s="279"/>
      <c r="N9328" s="279"/>
      <c r="O9328" s="279"/>
      <c r="P9328" s="838"/>
      <c r="Q9328" s="838"/>
      <c r="R9328" s="838"/>
      <c r="S9328" s="838"/>
      <c r="U9328" s="371"/>
    </row>
    <row r="9329" spans="12:21" s="292" customFormat="1" x14ac:dyDescent="0.2">
      <c r="L9329" s="279"/>
      <c r="M9329" s="279"/>
      <c r="N9329" s="279"/>
      <c r="O9329" s="279"/>
      <c r="P9329" s="838"/>
      <c r="Q9329" s="838"/>
      <c r="R9329" s="838"/>
      <c r="S9329" s="838"/>
      <c r="U9329" s="371"/>
    </row>
    <row r="9330" spans="12:21" s="292" customFormat="1" x14ac:dyDescent="0.2">
      <c r="L9330" s="279"/>
      <c r="M9330" s="279"/>
      <c r="N9330" s="279"/>
      <c r="O9330" s="279"/>
      <c r="P9330" s="838"/>
      <c r="Q9330" s="838"/>
      <c r="R9330" s="838"/>
      <c r="S9330" s="838"/>
      <c r="U9330" s="371"/>
    </row>
    <row r="9331" spans="12:21" s="292" customFormat="1" x14ac:dyDescent="0.2">
      <c r="L9331" s="279"/>
      <c r="M9331" s="279"/>
      <c r="N9331" s="279"/>
      <c r="O9331" s="279"/>
      <c r="P9331" s="838"/>
      <c r="Q9331" s="838"/>
      <c r="R9331" s="838"/>
      <c r="S9331" s="838"/>
      <c r="U9331" s="371"/>
    </row>
    <row r="9332" spans="12:21" s="292" customFormat="1" x14ac:dyDescent="0.2">
      <c r="L9332" s="279"/>
      <c r="M9332" s="279"/>
      <c r="N9332" s="279"/>
      <c r="O9332" s="279"/>
      <c r="P9332" s="838"/>
      <c r="Q9332" s="838"/>
      <c r="R9332" s="838"/>
      <c r="S9332" s="838"/>
      <c r="U9332" s="371"/>
    </row>
    <row r="9333" spans="12:21" s="292" customFormat="1" x14ac:dyDescent="0.2">
      <c r="L9333" s="279"/>
      <c r="M9333" s="279"/>
      <c r="N9333" s="279"/>
      <c r="O9333" s="279"/>
      <c r="P9333" s="838"/>
      <c r="Q9333" s="838"/>
      <c r="R9333" s="838"/>
      <c r="S9333" s="838"/>
      <c r="U9333" s="371"/>
    </row>
    <row r="9334" spans="12:21" s="292" customFormat="1" x14ac:dyDescent="0.2">
      <c r="L9334" s="279"/>
      <c r="M9334" s="279"/>
      <c r="N9334" s="279"/>
      <c r="O9334" s="279"/>
      <c r="P9334" s="838"/>
      <c r="Q9334" s="838"/>
      <c r="R9334" s="838"/>
      <c r="S9334" s="838"/>
      <c r="U9334" s="371"/>
    </row>
    <row r="9335" spans="12:21" s="292" customFormat="1" x14ac:dyDescent="0.2">
      <c r="L9335" s="279"/>
      <c r="M9335" s="279"/>
      <c r="N9335" s="279"/>
      <c r="O9335" s="279"/>
      <c r="P9335" s="838"/>
      <c r="Q9335" s="838"/>
      <c r="R9335" s="838"/>
      <c r="S9335" s="838"/>
      <c r="U9335" s="371"/>
    </row>
    <row r="9336" spans="12:21" s="292" customFormat="1" x14ac:dyDescent="0.2">
      <c r="L9336" s="279"/>
      <c r="M9336" s="279"/>
      <c r="N9336" s="279"/>
      <c r="O9336" s="279"/>
      <c r="P9336" s="838"/>
      <c r="Q9336" s="838"/>
      <c r="R9336" s="838"/>
      <c r="S9336" s="838"/>
      <c r="U9336" s="371"/>
    </row>
    <row r="9337" spans="12:21" s="292" customFormat="1" x14ac:dyDescent="0.2">
      <c r="L9337" s="279"/>
      <c r="M9337" s="279"/>
      <c r="N9337" s="279"/>
      <c r="O9337" s="279"/>
      <c r="P9337" s="838"/>
      <c r="Q9337" s="838"/>
      <c r="R9337" s="838"/>
      <c r="S9337" s="838"/>
      <c r="U9337" s="371"/>
    </row>
    <row r="9338" spans="12:21" s="292" customFormat="1" x14ac:dyDescent="0.2">
      <c r="L9338" s="279"/>
      <c r="M9338" s="279"/>
      <c r="N9338" s="279"/>
      <c r="O9338" s="279"/>
      <c r="P9338" s="838"/>
      <c r="Q9338" s="838"/>
      <c r="R9338" s="838"/>
      <c r="S9338" s="838"/>
      <c r="U9338" s="371"/>
    </row>
    <row r="9339" spans="12:21" s="292" customFormat="1" x14ac:dyDescent="0.2">
      <c r="L9339" s="279"/>
      <c r="M9339" s="279"/>
      <c r="N9339" s="279"/>
      <c r="O9339" s="279"/>
      <c r="P9339" s="838"/>
      <c r="Q9339" s="838"/>
      <c r="R9339" s="838"/>
      <c r="S9339" s="838"/>
      <c r="U9339" s="371"/>
    </row>
    <row r="9340" spans="12:21" s="292" customFormat="1" x14ac:dyDescent="0.2">
      <c r="L9340" s="279"/>
      <c r="M9340" s="279"/>
      <c r="N9340" s="279"/>
      <c r="O9340" s="279"/>
      <c r="P9340" s="838"/>
      <c r="Q9340" s="838"/>
      <c r="R9340" s="838"/>
      <c r="S9340" s="838"/>
      <c r="U9340" s="371"/>
    </row>
    <row r="9341" spans="12:21" s="292" customFormat="1" x14ac:dyDescent="0.2">
      <c r="L9341" s="279"/>
      <c r="M9341" s="279"/>
      <c r="N9341" s="279"/>
      <c r="O9341" s="279"/>
      <c r="P9341" s="838"/>
      <c r="Q9341" s="838"/>
      <c r="R9341" s="838"/>
      <c r="S9341" s="838"/>
      <c r="U9341" s="371"/>
    </row>
    <row r="9342" spans="12:21" s="292" customFormat="1" x14ac:dyDescent="0.2">
      <c r="L9342" s="279"/>
      <c r="M9342" s="279"/>
      <c r="N9342" s="279"/>
      <c r="O9342" s="279"/>
      <c r="P9342" s="838"/>
      <c r="Q9342" s="838"/>
      <c r="R9342" s="838"/>
      <c r="S9342" s="838"/>
      <c r="U9342" s="371"/>
    </row>
    <row r="9343" spans="12:21" s="292" customFormat="1" x14ac:dyDescent="0.2">
      <c r="L9343" s="279"/>
      <c r="M9343" s="279"/>
      <c r="N9343" s="279"/>
      <c r="O9343" s="279"/>
      <c r="P9343" s="838"/>
      <c r="Q9343" s="838"/>
      <c r="R9343" s="838"/>
      <c r="S9343" s="838"/>
      <c r="U9343" s="371"/>
    </row>
    <row r="9344" spans="12:21" s="292" customFormat="1" x14ac:dyDescent="0.2">
      <c r="L9344" s="279"/>
      <c r="M9344" s="279"/>
      <c r="N9344" s="279"/>
      <c r="O9344" s="279"/>
      <c r="P9344" s="838"/>
      <c r="Q9344" s="838"/>
      <c r="R9344" s="838"/>
      <c r="S9344" s="838"/>
      <c r="U9344" s="371"/>
    </row>
    <row r="9345" spans="12:21" s="292" customFormat="1" x14ac:dyDescent="0.2">
      <c r="L9345" s="279"/>
      <c r="M9345" s="279"/>
      <c r="N9345" s="279"/>
      <c r="O9345" s="279"/>
      <c r="P9345" s="838"/>
      <c r="Q9345" s="838"/>
      <c r="R9345" s="838"/>
      <c r="S9345" s="838"/>
      <c r="U9345" s="371"/>
    </row>
    <row r="9346" spans="12:21" s="292" customFormat="1" x14ac:dyDescent="0.2">
      <c r="L9346" s="279"/>
      <c r="M9346" s="279"/>
      <c r="N9346" s="279"/>
      <c r="O9346" s="279"/>
      <c r="P9346" s="838"/>
      <c r="Q9346" s="838"/>
      <c r="R9346" s="838"/>
      <c r="S9346" s="838"/>
      <c r="U9346" s="371"/>
    </row>
    <row r="9347" spans="12:21" s="292" customFormat="1" x14ac:dyDescent="0.2">
      <c r="L9347" s="279"/>
      <c r="M9347" s="279"/>
      <c r="N9347" s="279"/>
      <c r="O9347" s="279"/>
      <c r="P9347" s="838"/>
      <c r="Q9347" s="838"/>
      <c r="R9347" s="838"/>
      <c r="S9347" s="838"/>
      <c r="U9347" s="371"/>
    </row>
    <row r="9348" spans="12:21" s="292" customFormat="1" x14ac:dyDescent="0.2">
      <c r="L9348" s="279"/>
      <c r="M9348" s="279"/>
      <c r="N9348" s="279"/>
      <c r="O9348" s="279"/>
      <c r="P9348" s="838"/>
      <c r="Q9348" s="838"/>
      <c r="R9348" s="838"/>
      <c r="S9348" s="838"/>
      <c r="U9348" s="371"/>
    </row>
    <row r="9349" spans="12:21" s="292" customFormat="1" x14ac:dyDescent="0.2">
      <c r="L9349" s="279"/>
      <c r="M9349" s="279"/>
      <c r="N9349" s="279"/>
      <c r="O9349" s="279"/>
      <c r="P9349" s="838"/>
      <c r="Q9349" s="838"/>
      <c r="R9349" s="838"/>
      <c r="S9349" s="838"/>
      <c r="U9349" s="371"/>
    </row>
    <row r="9350" spans="12:21" s="292" customFormat="1" x14ac:dyDescent="0.2">
      <c r="L9350" s="279"/>
      <c r="M9350" s="279"/>
      <c r="N9350" s="279"/>
      <c r="O9350" s="279"/>
      <c r="P9350" s="838"/>
      <c r="Q9350" s="838"/>
      <c r="R9350" s="838"/>
      <c r="S9350" s="838"/>
      <c r="U9350" s="371"/>
    </row>
    <row r="9351" spans="12:21" s="292" customFormat="1" x14ac:dyDescent="0.2">
      <c r="L9351" s="279"/>
      <c r="M9351" s="279"/>
      <c r="N9351" s="279"/>
      <c r="O9351" s="279"/>
      <c r="P9351" s="838"/>
      <c r="Q9351" s="838"/>
      <c r="R9351" s="838"/>
      <c r="S9351" s="838"/>
      <c r="U9351" s="371"/>
    </row>
    <row r="9352" spans="12:21" s="292" customFormat="1" x14ac:dyDescent="0.2">
      <c r="L9352" s="279"/>
      <c r="M9352" s="279"/>
      <c r="N9352" s="279"/>
      <c r="O9352" s="279"/>
      <c r="P9352" s="838"/>
      <c r="Q9352" s="838"/>
      <c r="R9352" s="838"/>
      <c r="S9352" s="838"/>
      <c r="U9352" s="371"/>
    </row>
    <row r="9353" spans="12:21" s="292" customFormat="1" x14ac:dyDescent="0.2">
      <c r="L9353" s="279"/>
      <c r="M9353" s="279"/>
      <c r="N9353" s="279"/>
      <c r="O9353" s="279"/>
      <c r="P9353" s="838"/>
      <c r="Q9353" s="838"/>
      <c r="R9353" s="838"/>
      <c r="S9353" s="838"/>
      <c r="U9353" s="371"/>
    </row>
    <row r="9354" spans="12:21" s="292" customFormat="1" x14ac:dyDescent="0.2">
      <c r="L9354" s="279"/>
      <c r="M9354" s="279"/>
      <c r="N9354" s="279"/>
      <c r="O9354" s="279"/>
      <c r="P9354" s="838"/>
      <c r="Q9354" s="838"/>
      <c r="R9354" s="838"/>
      <c r="S9354" s="838"/>
      <c r="U9354" s="371"/>
    </row>
    <row r="9355" spans="12:21" s="292" customFormat="1" x14ac:dyDescent="0.2">
      <c r="L9355" s="279"/>
      <c r="M9355" s="279"/>
      <c r="N9355" s="279"/>
      <c r="O9355" s="279"/>
      <c r="P9355" s="838"/>
      <c r="Q9355" s="838"/>
      <c r="R9355" s="838"/>
      <c r="S9355" s="838"/>
      <c r="U9355" s="371"/>
    </row>
    <row r="9356" spans="12:21" s="292" customFormat="1" x14ac:dyDescent="0.2">
      <c r="L9356" s="279"/>
      <c r="M9356" s="279"/>
      <c r="N9356" s="279"/>
      <c r="O9356" s="279"/>
      <c r="P9356" s="838"/>
      <c r="Q9356" s="838"/>
      <c r="R9356" s="838"/>
      <c r="S9356" s="838"/>
      <c r="U9356" s="371"/>
    </row>
    <row r="9357" spans="12:21" s="292" customFormat="1" x14ac:dyDescent="0.2">
      <c r="L9357" s="279"/>
      <c r="M9357" s="279"/>
      <c r="N9357" s="279"/>
      <c r="O9357" s="279"/>
      <c r="P9357" s="838"/>
      <c r="Q9357" s="838"/>
      <c r="R9357" s="838"/>
      <c r="S9357" s="838"/>
      <c r="U9357" s="371"/>
    </row>
    <row r="9358" spans="12:21" s="292" customFormat="1" x14ac:dyDescent="0.2">
      <c r="L9358" s="279"/>
      <c r="M9358" s="279"/>
      <c r="N9358" s="279"/>
      <c r="O9358" s="279"/>
      <c r="P9358" s="838"/>
      <c r="Q9358" s="838"/>
      <c r="R9358" s="838"/>
      <c r="S9358" s="838"/>
      <c r="U9358" s="371"/>
    </row>
    <row r="9359" spans="12:21" s="292" customFormat="1" x14ac:dyDescent="0.2">
      <c r="L9359" s="279"/>
      <c r="M9359" s="279"/>
      <c r="N9359" s="279"/>
      <c r="O9359" s="279"/>
      <c r="P9359" s="838"/>
      <c r="Q9359" s="838"/>
      <c r="R9359" s="838"/>
      <c r="S9359" s="838"/>
      <c r="U9359" s="371"/>
    </row>
    <row r="9360" spans="12:21" s="292" customFormat="1" x14ac:dyDescent="0.2">
      <c r="L9360" s="279"/>
      <c r="M9360" s="279"/>
      <c r="N9360" s="279"/>
      <c r="O9360" s="279"/>
      <c r="P9360" s="838"/>
      <c r="Q9360" s="838"/>
      <c r="R9360" s="838"/>
      <c r="S9360" s="838"/>
      <c r="U9360" s="371"/>
    </row>
    <row r="9361" spans="12:21" s="292" customFormat="1" x14ac:dyDescent="0.2">
      <c r="L9361" s="279"/>
      <c r="M9361" s="279"/>
      <c r="N9361" s="279"/>
      <c r="O9361" s="279"/>
      <c r="P9361" s="838"/>
      <c r="Q9361" s="838"/>
      <c r="R9361" s="838"/>
      <c r="S9361" s="838"/>
      <c r="U9361" s="371"/>
    </row>
    <row r="9362" spans="12:21" s="292" customFormat="1" x14ac:dyDescent="0.2">
      <c r="L9362" s="279"/>
      <c r="M9362" s="279"/>
      <c r="N9362" s="279"/>
      <c r="O9362" s="279"/>
      <c r="P9362" s="838"/>
      <c r="Q9362" s="838"/>
      <c r="R9362" s="838"/>
      <c r="S9362" s="838"/>
      <c r="U9362" s="371"/>
    </row>
    <row r="9363" spans="12:21" s="292" customFormat="1" x14ac:dyDescent="0.2">
      <c r="L9363" s="279"/>
      <c r="M9363" s="279"/>
      <c r="N9363" s="279"/>
      <c r="O9363" s="279"/>
      <c r="P9363" s="838"/>
      <c r="Q9363" s="838"/>
      <c r="R9363" s="838"/>
      <c r="S9363" s="838"/>
      <c r="U9363" s="371"/>
    </row>
    <row r="9364" spans="12:21" s="292" customFormat="1" x14ac:dyDescent="0.2">
      <c r="L9364" s="279"/>
      <c r="M9364" s="279"/>
      <c r="N9364" s="279"/>
      <c r="O9364" s="279"/>
      <c r="P9364" s="838"/>
      <c r="Q9364" s="838"/>
      <c r="R9364" s="838"/>
      <c r="S9364" s="838"/>
      <c r="U9364" s="371"/>
    </row>
    <row r="9365" spans="12:21" s="292" customFormat="1" x14ac:dyDescent="0.2">
      <c r="L9365" s="279"/>
      <c r="M9365" s="279"/>
      <c r="N9365" s="279"/>
      <c r="O9365" s="279"/>
      <c r="P9365" s="838"/>
      <c r="Q9365" s="838"/>
      <c r="R9365" s="838"/>
      <c r="S9365" s="838"/>
      <c r="U9365" s="371"/>
    </row>
    <row r="9366" spans="12:21" s="292" customFormat="1" x14ac:dyDescent="0.2">
      <c r="L9366" s="279"/>
      <c r="M9366" s="279"/>
      <c r="N9366" s="279"/>
      <c r="O9366" s="279"/>
      <c r="P9366" s="838"/>
      <c r="Q9366" s="838"/>
      <c r="R9366" s="838"/>
      <c r="S9366" s="838"/>
      <c r="U9366" s="371"/>
    </row>
    <row r="9367" spans="12:21" s="292" customFormat="1" x14ac:dyDescent="0.2">
      <c r="L9367" s="279"/>
      <c r="M9367" s="279"/>
      <c r="N9367" s="279"/>
      <c r="O9367" s="279"/>
      <c r="P9367" s="838"/>
      <c r="Q9367" s="838"/>
      <c r="R9367" s="838"/>
      <c r="S9367" s="838"/>
      <c r="U9367" s="371"/>
    </row>
    <row r="9368" spans="12:21" s="292" customFormat="1" x14ac:dyDescent="0.2">
      <c r="L9368" s="279"/>
      <c r="M9368" s="279"/>
      <c r="N9368" s="279"/>
      <c r="O9368" s="279"/>
      <c r="P9368" s="838"/>
      <c r="Q9368" s="838"/>
      <c r="R9368" s="838"/>
      <c r="S9368" s="838"/>
      <c r="U9368" s="371"/>
    </row>
    <row r="9369" spans="12:21" s="292" customFormat="1" x14ac:dyDescent="0.2">
      <c r="L9369" s="279"/>
      <c r="M9369" s="279"/>
      <c r="N9369" s="279"/>
      <c r="O9369" s="279"/>
      <c r="P9369" s="838"/>
      <c r="Q9369" s="838"/>
      <c r="R9369" s="838"/>
      <c r="S9369" s="838"/>
      <c r="U9369" s="371"/>
    </row>
    <row r="9370" spans="12:21" s="292" customFormat="1" x14ac:dyDescent="0.2">
      <c r="L9370" s="279"/>
      <c r="M9370" s="279"/>
      <c r="N9370" s="279"/>
      <c r="O9370" s="279"/>
      <c r="P9370" s="838"/>
      <c r="Q9370" s="838"/>
      <c r="R9370" s="838"/>
      <c r="S9370" s="838"/>
      <c r="U9370" s="371"/>
    </row>
    <row r="9371" spans="12:21" s="292" customFormat="1" x14ac:dyDescent="0.2">
      <c r="L9371" s="279"/>
      <c r="M9371" s="279"/>
      <c r="N9371" s="279"/>
      <c r="O9371" s="279"/>
      <c r="P9371" s="838"/>
      <c r="Q9371" s="838"/>
      <c r="R9371" s="838"/>
      <c r="S9371" s="838"/>
      <c r="U9371" s="371"/>
    </row>
    <row r="9372" spans="12:21" s="292" customFormat="1" x14ac:dyDescent="0.2">
      <c r="L9372" s="279"/>
      <c r="M9372" s="279"/>
      <c r="N9372" s="279"/>
      <c r="O9372" s="279"/>
      <c r="P9372" s="838"/>
      <c r="Q9372" s="838"/>
      <c r="R9372" s="838"/>
      <c r="S9372" s="838"/>
      <c r="U9372" s="371"/>
    </row>
    <row r="9373" spans="12:21" s="292" customFormat="1" x14ac:dyDescent="0.2">
      <c r="L9373" s="279"/>
      <c r="M9373" s="279"/>
      <c r="N9373" s="279"/>
      <c r="O9373" s="279"/>
      <c r="P9373" s="838"/>
      <c r="Q9373" s="838"/>
      <c r="R9373" s="838"/>
      <c r="S9373" s="838"/>
      <c r="U9373" s="371"/>
    </row>
    <row r="9374" spans="12:21" s="292" customFormat="1" x14ac:dyDescent="0.2">
      <c r="L9374" s="279"/>
      <c r="M9374" s="279"/>
      <c r="N9374" s="279"/>
      <c r="O9374" s="279"/>
      <c r="P9374" s="838"/>
      <c r="Q9374" s="838"/>
      <c r="R9374" s="838"/>
      <c r="S9374" s="838"/>
      <c r="U9374" s="371"/>
    </row>
    <row r="9375" spans="12:21" s="292" customFormat="1" x14ac:dyDescent="0.2">
      <c r="L9375" s="279"/>
      <c r="M9375" s="279"/>
      <c r="N9375" s="279"/>
      <c r="O9375" s="279"/>
      <c r="P9375" s="838"/>
      <c r="Q9375" s="838"/>
      <c r="R9375" s="838"/>
      <c r="S9375" s="838"/>
      <c r="U9375" s="371"/>
    </row>
    <row r="9376" spans="12:21" s="292" customFormat="1" x14ac:dyDescent="0.2">
      <c r="L9376" s="279"/>
      <c r="M9376" s="279"/>
      <c r="N9376" s="279"/>
      <c r="O9376" s="279"/>
      <c r="P9376" s="838"/>
      <c r="Q9376" s="838"/>
      <c r="R9376" s="838"/>
      <c r="S9376" s="838"/>
      <c r="U9376" s="371"/>
    </row>
    <row r="9377" spans="12:21" s="292" customFormat="1" x14ac:dyDescent="0.2">
      <c r="L9377" s="279"/>
      <c r="M9377" s="279"/>
      <c r="N9377" s="279"/>
      <c r="O9377" s="279"/>
      <c r="P9377" s="838"/>
      <c r="Q9377" s="838"/>
      <c r="R9377" s="838"/>
      <c r="S9377" s="838"/>
      <c r="U9377" s="371"/>
    </row>
    <row r="9378" spans="12:21" s="292" customFormat="1" x14ac:dyDescent="0.2">
      <c r="L9378" s="279"/>
      <c r="M9378" s="279"/>
      <c r="N9378" s="279"/>
      <c r="O9378" s="279"/>
      <c r="P9378" s="838"/>
      <c r="Q9378" s="838"/>
      <c r="R9378" s="838"/>
      <c r="S9378" s="838"/>
      <c r="U9378" s="371"/>
    </row>
    <row r="9379" spans="12:21" s="292" customFormat="1" x14ac:dyDescent="0.2">
      <c r="L9379" s="279"/>
      <c r="M9379" s="279"/>
      <c r="N9379" s="279"/>
      <c r="O9379" s="279"/>
      <c r="P9379" s="838"/>
      <c r="Q9379" s="838"/>
      <c r="R9379" s="838"/>
      <c r="S9379" s="838"/>
      <c r="U9379" s="371"/>
    </row>
    <row r="9380" spans="12:21" s="292" customFormat="1" x14ac:dyDescent="0.2">
      <c r="L9380" s="279"/>
      <c r="M9380" s="279"/>
      <c r="N9380" s="279"/>
      <c r="O9380" s="279"/>
      <c r="P9380" s="838"/>
      <c r="Q9380" s="838"/>
      <c r="R9380" s="838"/>
      <c r="S9380" s="838"/>
      <c r="U9380" s="371"/>
    </row>
    <row r="9381" spans="12:21" s="292" customFormat="1" x14ac:dyDescent="0.2">
      <c r="L9381" s="279"/>
      <c r="M9381" s="279"/>
      <c r="N9381" s="279"/>
      <c r="O9381" s="279"/>
      <c r="P9381" s="838"/>
      <c r="Q9381" s="838"/>
      <c r="R9381" s="838"/>
      <c r="S9381" s="838"/>
      <c r="U9381" s="371"/>
    </row>
    <row r="9382" spans="12:21" s="292" customFormat="1" x14ac:dyDescent="0.2">
      <c r="L9382" s="279"/>
      <c r="M9382" s="279"/>
      <c r="N9382" s="279"/>
      <c r="O9382" s="279"/>
      <c r="P9382" s="838"/>
      <c r="Q9382" s="838"/>
      <c r="R9382" s="838"/>
      <c r="S9382" s="838"/>
      <c r="U9382" s="371"/>
    </row>
    <row r="9383" spans="12:21" s="292" customFormat="1" x14ac:dyDescent="0.2">
      <c r="L9383" s="279"/>
      <c r="M9383" s="279"/>
      <c r="N9383" s="279"/>
      <c r="O9383" s="279"/>
      <c r="P9383" s="838"/>
      <c r="Q9383" s="838"/>
      <c r="R9383" s="838"/>
      <c r="S9383" s="838"/>
      <c r="U9383" s="371"/>
    </row>
    <row r="9384" spans="12:21" s="292" customFormat="1" x14ac:dyDescent="0.2">
      <c r="L9384" s="279"/>
      <c r="M9384" s="279"/>
      <c r="N9384" s="279"/>
      <c r="O9384" s="279"/>
      <c r="P9384" s="838"/>
      <c r="Q9384" s="838"/>
      <c r="R9384" s="838"/>
      <c r="S9384" s="838"/>
      <c r="U9384" s="371"/>
    </row>
    <row r="9385" spans="12:21" s="292" customFormat="1" x14ac:dyDescent="0.2">
      <c r="L9385" s="279"/>
      <c r="M9385" s="279"/>
      <c r="N9385" s="279"/>
      <c r="O9385" s="279"/>
      <c r="P9385" s="838"/>
      <c r="Q9385" s="838"/>
      <c r="R9385" s="838"/>
      <c r="S9385" s="838"/>
      <c r="U9385" s="371"/>
    </row>
    <row r="9386" spans="12:21" s="292" customFormat="1" x14ac:dyDescent="0.2">
      <c r="L9386" s="279"/>
      <c r="M9386" s="279"/>
      <c r="N9386" s="279"/>
      <c r="O9386" s="279"/>
      <c r="P9386" s="838"/>
      <c r="Q9386" s="838"/>
      <c r="R9386" s="838"/>
      <c r="S9386" s="838"/>
      <c r="U9386" s="371"/>
    </row>
    <row r="9387" spans="12:21" s="292" customFormat="1" x14ac:dyDescent="0.2">
      <c r="L9387" s="279"/>
      <c r="M9387" s="279"/>
      <c r="N9387" s="279"/>
      <c r="O9387" s="279"/>
      <c r="P9387" s="838"/>
      <c r="Q9387" s="838"/>
      <c r="R9387" s="838"/>
      <c r="S9387" s="838"/>
      <c r="U9387" s="371"/>
    </row>
    <row r="9388" spans="12:21" s="292" customFormat="1" x14ac:dyDescent="0.2">
      <c r="L9388" s="279"/>
      <c r="M9388" s="279"/>
      <c r="N9388" s="279"/>
      <c r="O9388" s="279"/>
      <c r="P9388" s="838"/>
      <c r="Q9388" s="838"/>
      <c r="R9388" s="838"/>
      <c r="S9388" s="838"/>
      <c r="U9388" s="371"/>
    </row>
    <row r="9389" spans="12:21" s="292" customFormat="1" x14ac:dyDescent="0.2">
      <c r="L9389" s="279"/>
      <c r="M9389" s="279"/>
      <c r="N9389" s="279"/>
      <c r="O9389" s="279"/>
      <c r="P9389" s="838"/>
      <c r="Q9389" s="838"/>
      <c r="R9389" s="838"/>
      <c r="S9389" s="838"/>
      <c r="U9389" s="371"/>
    </row>
    <row r="9390" spans="12:21" s="292" customFormat="1" x14ac:dyDescent="0.2">
      <c r="L9390" s="279"/>
      <c r="M9390" s="279"/>
      <c r="N9390" s="279"/>
      <c r="O9390" s="279"/>
      <c r="P9390" s="838"/>
      <c r="Q9390" s="838"/>
      <c r="R9390" s="838"/>
      <c r="S9390" s="838"/>
      <c r="U9390" s="371"/>
    </row>
    <row r="9391" spans="12:21" s="292" customFormat="1" x14ac:dyDescent="0.2">
      <c r="L9391" s="279"/>
      <c r="M9391" s="279"/>
      <c r="N9391" s="279"/>
      <c r="O9391" s="279"/>
      <c r="P9391" s="838"/>
      <c r="Q9391" s="838"/>
      <c r="R9391" s="838"/>
      <c r="S9391" s="838"/>
      <c r="U9391" s="371"/>
    </row>
    <row r="9392" spans="12:21" s="292" customFormat="1" x14ac:dyDescent="0.2">
      <c r="L9392" s="279"/>
      <c r="M9392" s="279"/>
      <c r="N9392" s="279"/>
      <c r="O9392" s="279"/>
      <c r="P9392" s="838"/>
      <c r="Q9392" s="838"/>
      <c r="R9392" s="838"/>
      <c r="S9392" s="838"/>
      <c r="U9392" s="371"/>
    </row>
    <row r="9393" spans="12:21" s="292" customFormat="1" x14ac:dyDescent="0.2">
      <c r="L9393" s="279"/>
      <c r="M9393" s="279"/>
      <c r="N9393" s="279"/>
      <c r="O9393" s="279"/>
      <c r="P9393" s="838"/>
      <c r="Q9393" s="838"/>
      <c r="R9393" s="838"/>
      <c r="S9393" s="838"/>
      <c r="U9393" s="371"/>
    </row>
    <row r="9394" spans="12:21" s="292" customFormat="1" x14ac:dyDescent="0.2">
      <c r="L9394" s="279"/>
      <c r="M9394" s="279"/>
      <c r="N9394" s="279"/>
      <c r="O9394" s="279"/>
      <c r="P9394" s="838"/>
      <c r="Q9394" s="838"/>
      <c r="R9394" s="838"/>
      <c r="S9394" s="838"/>
      <c r="U9394" s="371"/>
    </row>
    <row r="9395" spans="12:21" s="292" customFormat="1" x14ac:dyDescent="0.2">
      <c r="L9395" s="279"/>
      <c r="M9395" s="279"/>
      <c r="N9395" s="279"/>
      <c r="O9395" s="279"/>
      <c r="P9395" s="838"/>
      <c r="Q9395" s="838"/>
      <c r="R9395" s="838"/>
      <c r="S9395" s="838"/>
      <c r="U9395" s="371"/>
    </row>
    <row r="9396" spans="12:21" s="292" customFormat="1" x14ac:dyDescent="0.2">
      <c r="L9396" s="279"/>
      <c r="M9396" s="279"/>
      <c r="N9396" s="279"/>
      <c r="O9396" s="279"/>
      <c r="P9396" s="838"/>
      <c r="Q9396" s="838"/>
      <c r="R9396" s="838"/>
      <c r="S9396" s="838"/>
      <c r="U9396" s="371"/>
    </row>
    <row r="9397" spans="12:21" s="292" customFormat="1" x14ac:dyDescent="0.2">
      <c r="L9397" s="279"/>
      <c r="M9397" s="279"/>
      <c r="N9397" s="279"/>
      <c r="O9397" s="279"/>
      <c r="P9397" s="838"/>
      <c r="Q9397" s="838"/>
      <c r="R9397" s="838"/>
      <c r="S9397" s="838"/>
      <c r="U9397" s="371"/>
    </row>
    <row r="9398" spans="12:21" s="292" customFormat="1" x14ac:dyDescent="0.2">
      <c r="L9398" s="279"/>
      <c r="M9398" s="279"/>
      <c r="N9398" s="279"/>
      <c r="O9398" s="279"/>
      <c r="P9398" s="838"/>
      <c r="Q9398" s="838"/>
      <c r="R9398" s="838"/>
      <c r="S9398" s="838"/>
      <c r="U9398" s="371"/>
    </row>
    <row r="9399" spans="12:21" s="292" customFormat="1" x14ac:dyDescent="0.2">
      <c r="L9399" s="279"/>
      <c r="M9399" s="279"/>
      <c r="N9399" s="279"/>
      <c r="O9399" s="279"/>
      <c r="P9399" s="838"/>
      <c r="Q9399" s="838"/>
      <c r="R9399" s="838"/>
      <c r="S9399" s="838"/>
      <c r="U9399" s="371"/>
    </row>
    <row r="9400" spans="12:21" s="292" customFormat="1" x14ac:dyDescent="0.2">
      <c r="L9400" s="279"/>
      <c r="M9400" s="279"/>
      <c r="N9400" s="279"/>
      <c r="O9400" s="279"/>
      <c r="P9400" s="838"/>
      <c r="Q9400" s="838"/>
      <c r="R9400" s="838"/>
      <c r="S9400" s="838"/>
      <c r="U9400" s="371"/>
    </row>
    <row r="9401" spans="12:21" s="292" customFormat="1" x14ac:dyDescent="0.2">
      <c r="L9401" s="279"/>
      <c r="M9401" s="279"/>
      <c r="N9401" s="279"/>
      <c r="O9401" s="279"/>
      <c r="P9401" s="838"/>
      <c r="Q9401" s="838"/>
      <c r="R9401" s="838"/>
      <c r="S9401" s="838"/>
      <c r="U9401" s="371"/>
    </row>
    <row r="9402" spans="12:21" s="292" customFormat="1" x14ac:dyDescent="0.2">
      <c r="L9402" s="279"/>
      <c r="M9402" s="279"/>
      <c r="N9402" s="279"/>
      <c r="O9402" s="279"/>
      <c r="P9402" s="838"/>
      <c r="Q9402" s="838"/>
      <c r="R9402" s="838"/>
      <c r="S9402" s="838"/>
      <c r="U9402" s="371"/>
    </row>
    <row r="9403" spans="12:21" s="292" customFormat="1" x14ac:dyDescent="0.2">
      <c r="L9403" s="279"/>
      <c r="M9403" s="279"/>
      <c r="N9403" s="279"/>
      <c r="O9403" s="279"/>
      <c r="P9403" s="838"/>
      <c r="Q9403" s="838"/>
      <c r="R9403" s="838"/>
      <c r="S9403" s="838"/>
      <c r="U9403" s="371"/>
    </row>
    <row r="9404" spans="12:21" s="292" customFormat="1" x14ac:dyDescent="0.2">
      <c r="L9404" s="279"/>
      <c r="M9404" s="279"/>
      <c r="N9404" s="279"/>
      <c r="O9404" s="279"/>
      <c r="P9404" s="838"/>
      <c r="Q9404" s="838"/>
      <c r="R9404" s="838"/>
      <c r="S9404" s="838"/>
      <c r="U9404" s="371"/>
    </row>
    <row r="9405" spans="12:21" s="292" customFormat="1" x14ac:dyDescent="0.2">
      <c r="L9405" s="279"/>
      <c r="M9405" s="279"/>
      <c r="N9405" s="279"/>
      <c r="O9405" s="279"/>
      <c r="P9405" s="838"/>
      <c r="Q9405" s="838"/>
      <c r="R9405" s="838"/>
      <c r="S9405" s="838"/>
      <c r="U9405" s="371"/>
    </row>
    <row r="9406" spans="12:21" s="292" customFormat="1" x14ac:dyDescent="0.2">
      <c r="L9406" s="279"/>
      <c r="M9406" s="279"/>
      <c r="N9406" s="279"/>
      <c r="O9406" s="279"/>
      <c r="P9406" s="838"/>
      <c r="Q9406" s="838"/>
      <c r="R9406" s="838"/>
      <c r="S9406" s="838"/>
      <c r="U9406" s="371"/>
    </row>
    <row r="9407" spans="12:21" s="292" customFormat="1" x14ac:dyDescent="0.2">
      <c r="L9407" s="279"/>
      <c r="M9407" s="279"/>
      <c r="N9407" s="279"/>
      <c r="O9407" s="279"/>
      <c r="P9407" s="838"/>
      <c r="Q9407" s="838"/>
      <c r="R9407" s="838"/>
      <c r="S9407" s="838"/>
      <c r="U9407" s="371"/>
    </row>
    <row r="9408" spans="12:21" s="292" customFormat="1" x14ac:dyDescent="0.2">
      <c r="L9408" s="279"/>
      <c r="M9408" s="279"/>
      <c r="N9408" s="279"/>
      <c r="O9408" s="279"/>
      <c r="P9408" s="838"/>
      <c r="Q9408" s="838"/>
      <c r="R9408" s="838"/>
      <c r="S9408" s="838"/>
      <c r="U9408" s="371"/>
    </row>
    <row r="9409" spans="12:21" s="292" customFormat="1" x14ac:dyDescent="0.2">
      <c r="L9409" s="279"/>
      <c r="M9409" s="279"/>
      <c r="N9409" s="279"/>
      <c r="O9409" s="279"/>
      <c r="P9409" s="838"/>
      <c r="Q9409" s="838"/>
      <c r="R9409" s="838"/>
      <c r="S9409" s="838"/>
      <c r="U9409" s="371"/>
    </row>
    <row r="9410" spans="12:21" s="292" customFormat="1" x14ac:dyDescent="0.2">
      <c r="L9410" s="279"/>
      <c r="M9410" s="279"/>
      <c r="N9410" s="279"/>
      <c r="O9410" s="279"/>
      <c r="P9410" s="838"/>
      <c r="Q9410" s="838"/>
      <c r="R9410" s="838"/>
      <c r="S9410" s="838"/>
      <c r="U9410" s="371"/>
    </row>
    <row r="9411" spans="12:21" s="292" customFormat="1" x14ac:dyDescent="0.2">
      <c r="L9411" s="279"/>
      <c r="M9411" s="279"/>
      <c r="N9411" s="279"/>
      <c r="O9411" s="279"/>
      <c r="P9411" s="838"/>
      <c r="Q9411" s="838"/>
      <c r="R9411" s="838"/>
      <c r="S9411" s="838"/>
      <c r="U9411" s="371"/>
    </row>
    <row r="9412" spans="12:21" s="292" customFormat="1" x14ac:dyDescent="0.2">
      <c r="L9412" s="279"/>
      <c r="M9412" s="279"/>
      <c r="N9412" s="279"/>
      <c r="O9412" s="279"/>
      <c r="P9412" s="838"/>
      <c r="Q9412" s="838"/>
      <c r="R9412" s="838"/>
      <c r="S9412" s="838"/>
      <c r="U9412" s="371"/>
    </row>
    <row r="9413" spans="12:21" s="292" customFormat="1" x14ac:dyDescent="0.2">
      <c r="L9413" s="279"/>
      <c r="M9413" s="279"/>
      <c r="N9413" s="279"/>
      <c r="O9413" s="279"/>
      <c r="P9413" s="838"/>
      <c r="Q9413" s="838"/>
      <c r="R9413" s="838"/>
      <c r="S9413" s="838"/>
      <c r="U9413" s="371"/>
    </row>
    <row r="9414" spans="12:21" s="292" customFormat="1" x14ac:dyDescent="0.2">
      <c r="L9414" s="279"/>
      <c r="M9414" s="279"/>
      <c r="N9414" s="279"/>
      <c r="O9414" s="279"/>
      <c r="P9414" s="838"/>
      <c r="Q9414" s="838"/>
      <c r="R9414" s="838"/>
      <c r="S9414" s="838"/>
      <c r="U9414" s="371"/>
    </row>
    <row r="9415" spans="12:21" s="292" customFormat="1" x14ac:dyDescent="0.2">
      <c r="L9415" s="279"/>
      <c r="M9415" s="279"/>
      <c r="N9415" s="279"/>
      <c r="O9415" s="279"/>
      <c r="P9415" s="838"/>
      <c r="Q9415" s="838"/>
      <c r="R9415" s="838"/>
      <c r="S9415" s="838"/>
      <c r="U9415" s="371"/>
    </row>
    <row r="9416" spans="12:21" s="292" customFormat="1" x14ac:dyDescent="0.2">
      <c r="L9416" s="279"/>
      <c r="M9416" s="279"/>
      <c r="N9416" s="279"/>
      <c r="O9416" s="279"/>
      <c r="P9416" s="838"/>
      <c r="Q9416" s="838"/>
      <c r="R9416" s="838"/>
      <c r="S9416" s="838"/>
      <c r="U9416" s="371"/>
    </row>
    <row r="9417" spans="12:21" s="292" customFormat="1" x14ac:dyDescent="0.2">
      <c r="L9417" s="279"/>
      <c r="M9417" s="279"/>
      <c r="N9417" s="279"/>
      <c r="O9417" s="279"/>
      <c r="P9417" s="838"/>
      <c r="Q9417" s="838"/>
      <c r="R9417" s="838"/>
      <c r="S9417" s="838"/>
      <c r="U9417" s="371"/>
    </row>
    <row r="9418" spans="12:21" s="292" customFormat="1" x14ac:dyDescent="0.2">
      <c r="L9418" s="279"/>
      <c r="M9418" s="279"/>
      <c r="N9418" s="279"/>
      <c r="O9418" s="279"/>
      <c r="P9418" s="838"/>
      <c r="Q9418" s="838"/>
      <c r="R9418" s="838"/>
      <c r="S9418" s="838"/>
      <c r="U9418" s="371"/>
    </row>
    <row r="9419" spans="12:21" s="292" customFormat="1" x14ac:dyDescent="0.2">
      <c r="L9419" s="279"/>
      <c r="M9419" s="279"/>
      <c r="N9419" s="279"/>
      <c r="O9419" s="279"/>
      <c r="P9419" s="838"/>
      <c r="Q9419" s="838"/>
      <c r="R9419" s="838"/>
      <c r="S9419" s="838"/>
      <c r="U9419" s="371"/>
    </row>
    <row r="9420" spans="12:21" s="292" customFormat="1" x14ac:dyDescent="0.2">
      <c r="L9420" s="279"/>
      <c r="M9420" s="279"/>
      <c r="N9420" s="279"/>
      <c r="O9420" s="279"/>
      <c r="P9420" s="838"/>
      <c r="Q9420" s="838"/>
      <c r="R9420" s="838"/>
      <c r="S9420" s="838"/>
      <c r="U9420" s="371"/>
    </row>
    <row r="9421" spans="12:21" s="292" customFormat="1" x14ac:dyDescent="0.2">
      <c r="L9421" s="279"/>
      <c r="M9421" s="279"/>
      <c r="N9421" s="279"/>
      <c r="O9421" s="279"/>
      <c r="P9421" s="838"/>
      <c r="Q9421" s="838"/>
      <c r="R9421" s="838"/>
      <c r="S9421" s="838"/>
      <c r="U9421" s="371"/>
    </row>
    <row r="9422" spans="12:21" s="292" customFormat="1" x14ac:dyDescent="0.2">
      <c r="L9422" s="279"/>
      <c r="M9422" s="279"/>
      <c r="N9422" s="279"/>
      <c r="O9422" s="279"/>
      <c r="P9422" s="838"/>
      <c r="Q9422" s="838"/>
      <c r="R9422" s="838"/>
      <c r="S9422" s="838"/>
      <c r="U9422" s="371"/>
    </row>
    <row r="9423" spans="12:21" s="292" customFormat="1" x14ac:dyDescent="0.2">
      <c r="L9423" s="279"/>
      <c r="M9423" s="279"/>
      <c r="N9423" s="279"/>
      <c r="O9423" s="279"/>
      <c r="P9423" s="838"/>
      <c r="Q9423" s="838"/>
      <c r="R9423" s="838"/>
      <c r="S9423" s="838"/>
      <c r="U9423" s="371"/>
    </row>
    <row r="9424" spans="12:21" s="292" customFormat="1" x14ac:dyDescent="0.2">
      <c r="L9424" s="279"/>
      <c r="M9424" s="279"/>
      <c r="N9424" s="279"/>
      <c r="O9424" s="279"/>
      <c r="P9424" s="838"/>
      <c r="Q9424" s="838"/>
      <c r="R9424" s="838"/>
      <c r="S9424" s="838"/>
      <c r="U9424" s="371"/>
    </row>
    <row r="9425" spans="12:21" s="292" customFormat="1" x14ac:dyDescent="0.2">
      <c r="L9425" s="279"/>
      <c r="M9425" s="279"/>
      <c r="N9425" s="279"/>
      <c r="O9425" s="279"/>
      <c r="P9425" s="838"/>
      <c r="Q9425" s="838"/>
      <c r="R9425" s="838"/>
      <c r="S9425" s="838"/>
      <c r="U9425" s="371"/>
    </row>
    <row r="9426" spans="12:21" s="292" customFormat="1" x14ac:dyDescent="0.2">
      <c r="L9426" s="279"/>
      <c r="M9426" s="279"/>
      <c r="N9426" s="279"/>
      <c r="O9426" s="279"/>
      <c r="P9426" s="838"/>
      <c r="Q9426" s="838"/>
      <c r="R9426" s="838"/>
      <c r="S9426" s="838"/>
      <c r="U9426" s="371"/>
    </row>
    <row r="9427" spans="12:21" s="292" customFormat="1" x14ac:dyDescent="0.2">
      <c r="L9427" s="279"/>
      <c r="M9427" s="279"/>
      <c r="N9427" s="279"/>
      <c r="O9427" s="279"/>
      <c r="P9427" s="838"/>
      <c r="Q9427" s="838"/>
      <c r="R9427" s="838"/>
      <c r="S9427" s="838"/>
      <c r="U9427" s="371"/>
    </row>
    <row r="9428" spans="12:21" s="292" customFormat="1" x14ac:dyDescent="0.2">
      <c r="L9428" s="279"/>
      <c r="M9428" s="279"/>
      <c r="N9428" s="279"/>
      <c r="O9428" s="279"/>
      <c r="P9428" s="838"/>
      <c r="Q9428" s="838"/>
      <c r="R9428" s="838"/>
      <c r="S9428" s="838"/>
      <c r="U9428" s="371"/>
    </row>
    <row r="9429" spans="12:21" s="292" customFormat="1" x14ac:dyDescent="0.2">
      <c r="L9429" s="279"/>
      <c r="M9429" s="279"/>
      <c r="N9429" s="279"/>
      <c r="O9429" s="279"/>
      <c r="P9429" s="838"/>
      <c r="Q9429" s="838"/>
      <c r="R9429" s="838"/>
      <c r="S9429" s="838"/>
      <c r="U9429" s="371"/>
    </row>
    <row r="9430" spans="12:21" s="292" customFormat="1" x14ac:dyDescent="0.2">
      <c r="L9430" s="279"/>
      <c r="M9430" s="279"/>
      <c r="N9430" s="279"/>
      <c r="O9430" s="279"/>
      <c r="P9430" s="838"/>
      <c r="Q9430" s="838"/>
      <c r="R9430" s="838"/>
      <c r="S9430" s="838"/>
      <c r="U9430" s="371"/>
    </row>
    <row r="9431" spans="12:21" s="292" customFormat="1" x14ac:dyDescent="0.2">
      <c r="L9431" s="279"/>
      <c r="M9431" s="279"/>
      <c r="N9431" s="279"/>
      <c r="O9431" s="279"/>
      <c r="P9431" s="838"/>
      <c r="Q9431" s="838"/>
      <c r="R9431" s="838"/>
      <c r="S9431" s="838"/>
      <c r="U9431" s="371"/>
    </row>
    <row r="9432" spans="12:21" s="292" customFormat="1" x14ac:dyDescent="0.2">
      <c r="L9432" s="279"/>
      <c r="M9432" s="279"/>
      <c r="N9432" s="279"/>
      <c r="O9432" s="279"/>
      <c r="P9432" s="838"/>
      <c r="Q9432" s="838"/>
      <c r="R9432" s="838"/>
      <c r="S9432" s="838"/>
      <c r="U9432" s="371"/>
    </row>
    <row r="9433" spans="12:21" s="292" customFormat="1" x14ac:dyDescent="0.2">
      <c r="L9433" s="279"/>
      <c r="M9433" s="279"/>
      <c r="N9433" s="279"/>
      <c r="O9433" s="279"/>
      <c r="P9433" s="838"/>
      <c r="Q9433" s="838"/>
      <c r="R9433" s="838"/>
      <c r="S9433" s="838"/>
      <c r="U9433" s="371"/>
    </row>
    <row r="9434" spans="12:21" s="292" customFormat="1" x14ac:dyDescent="0.2">
      <c r="L9434" s="279"/>
      <c r="M9434" s="279"/>
      <c r="N9434" s="279"/>
      <c r="O9434" s="279"/>
      <c r="P9434" s="838"/>
      <c r="Q9434" s="838"/>
      <c r="R9434" s="838"/>
      <c r="S9434" s="838"/>
      <c r="U9434" s="371"/>
    </row>
    <row r="9435" spans="12:21" s="292" customFormat="1" x14ac:dyDescent="0.2">
      <c r="L9435" s="279"/>
      <c r="M9435" s="279"/>
      <c r="N9435" s="279"/>
      <c r="O9435" s="279"/>
      <c r="P9435" s="838"/>
      <c r="Q9435" s="838"/>
      <c r="R9435" s="838"/>
      <c r="S9435" s="838"/>
      <c r="U9435" s="371"/>
    </row>
    <row r="9436" spans="12:21" s="292" customFormat="1" x14ac:dyDescent="0.2">
      <c r="L9436" s="279"/>
      <c r="M9436" s="279"/>
      <c r="N9436" s="279"/>
      <c r="O9436" s="279"/>
      <c r="P9436" s="838"/>
      <c r="Q9436" s="838"/>
      <c r="R9436" s="838"/>
      <c r="S9436" s="838"/>
      <c r="U9436" s="371"/>
    </row>
    <row r="9437" spans="12:21" s="292" customFormat="1" x14ac:dyDescent="0.2">
      <c r="L9437" s="279"/>
      <c r="M9437" s="279"/>
      <c r="N9437" s="279"/>
      <c r="O9437" s="279"/>
      <c r="P9437" s="838"/>
      <c r="Q9437" s="838"/>
      <c r="R9437" s="838"/>
      <c r="S9437" s="838"/>
      <c r="U9437" s="371"/>
    </row>
    <row r="9438" spans="12:21" s="292" customFormat="1" x14ac:dyDescent="0.2">
      <c r="L9438" s="279"/>
      <c r="M9438" s="279"/>
      <c r="N9438" s="279"/>
      <c r="O9438" s="279"/>
      <c r="P9438" s="838"/>
      <c r="Q9438" s="838"/>
      <c r="R9438" s="838"/>
      <c r="S9438" s="838"/>
      <c r="U9438" s="371"/>
    </row>
    <row r="9439" spans="12:21" s="292" customFormat="1" x14ac:dyDescent="0.2">
      <c r="L9439" s="279"/>
      <c r="M9439" s="279"/>
      <c r="N9439" s="279"/>
      <c r="O9439" s="279"/>
      <c r="P9439" s="838"/>
      <c r="Q9439" s="838"/>
      <c r="R9439" s="838"/>
      <c r="S9439" s="838"/>
      <c r="U9439" s="371"/>
    </row>
    <row r="9440" spans="12:21" s="292" customFormat="1" x14ac:dyDescent="0.2">
      <c r="L9440" s="279"/>
      <c r="M9440" s="279"/>
      <c r="N9440" s="279"/>
      <c r="O9440" s="279"/>
      <c r="P9440" s="838"/>
      <c r="Q9440" s="838"/>
      <c r="R9440" s="838"/>
      <c r="S9440" s="838"/>
      <c r="U9440" s="371"/>
    </row>
    <row r="9441" spans="12:21" s="292" customFormat="1" x14ac:dyDescent="0.2">
      <c r="L9441" s="279"/>
      <c r="M9441" s="279"/>
      <c r="N9441" s="279"/>
      <c r="O9441" s="279"/>
      <c r="P9441" s="838"/>
      <c r="Q9441" s="838"/>
      <c r="R9441" s="838"/>
      <c r="S9441" s="838"/>
      <c r="U9441" s="371"/>
    </row>
    <row r="9442" spans="12:21" s="292" customFormat="1" x14ac:dyDescent="0.2">
      <c r="L9442" s="279"/>
      <c r="M9442" s="279"/>
      <c r="N9442" s="279"/>
      <c r="O9442" s="279"/>
      <c r="P9442" s="838"/>
      <c r="Q9442" s="838"/>
      <c r="R9442" s="838"/>
      <c r="S9442" s="838"/>
      <c r="U9442" s="371"/>
    </row>
    <row r="9443" spans="12:21" s="292" customFormat="1" x14ac:dyDescent="0.2">
      <c r="L9443" s="279"/>
      <c r="M9443" s="279"/>
      <c r="N9443" s="279"/>
      <c r="O9443" s="279"/>
      <c r="P9443" s="838"/>
      <c r="Q9443" s="838"/>
      <c r="R9443" s="838"/>
      <c r="S9443" s="838"/>
      <c r="U9443" s="371"/>
    </row>
    <row r="9444" spans="12:21" s="292" customFormat="1" x14ac:dyDescent="0.2">
      <c r="L9444" s="279"/>
      <c r="M9444" s="279"/>
      <c r="N9444" s="279"/>
      <c r="O9444" s="279"/>
      <c r="P9444" s="838"/>
      <c r="Q9444" s="838"/>
      <c r="R9444" s="838"/>
      <c r="S9444" s="838"/>
      <c r="U9444" s="371"/>
    </row>
    <row r="9445" spans="12:21" s="292" customFormat="1" x14ac:dyDescent="0.2">
      <c r="L9445" s="279"/>
      <c r="M9445" s="279"/>
      <c r="N9445" s="279"/>
      <c r="O9445" s="279"/>
      <c r="P9445" s="838"/>
      <c r="Q9445" s="838"/>
      <c r="R9445" s="838"/>
      <c r="S9445" s="838"/>
      <c r="U9445" s="371"/>
    </row>
    <row r="9446" spans="12:21" s="292" customFormat="1" x14ac:dyDescent="0.2">
      <c r="L9446" s="279"/>
      <c r="M9446" s="279"/>
      <c r="N9446" s="279"/>
      <c r="O9446" s="279"/>
      <c r="P9446" s="838"/>
      <c r="Q9446" s="838"/>
      <c r="R9446" s="838"/>
      <c r="S9446" s="838"/>
      <c r="U9446" s="371"/>
    </row>
    <row r="9447" spans="12:21" s="292" customFormat="1" x14ac:dyDescent="0.2">
      <c r="L9447" s="279"/>
      <c r="M9447" s="279"/>
      <c r="N9447" s="279"/>
      <c r="O9447" s="279"/>
      <c r="P9447" s="838"/>
      <c r="Q9447" s="838"/>
      <c r="R9447" s="838"/>
      <c r="S9447" s="838"/>
      <c r="U9447" s="371"/>
    </row>
    <row r="9448" spans="12:21" s="292" customFormat="1" x14ac:dyDescent="0.2">
      <c r="L9448" s="279"/>
      <c r="M9448" s="279"/>
      <c r="N9448" s="279"/>
      <c r="O9448" s="279"/>
      <c r="P9448" s="838"/>
      <c r="Q9448" s="838"/>
      <c r="R9448" s="838"/>
      <c r="S9448" s="838"/>
      <c r="U9448" s="371"/>
    </row>
    <row r="9449" spans="12:21" s="292" customFormat="1" x14ac:dyDescent="0.2">
      <c r="L9449" s="279"/>
      <c r="M9449" s="279"/>
      <c r="N9449" s="279"/>
      <c r="O9449" s="279"/>
      <c r="P9449" s="838"/>
      <c r="Q9449" s="838"/>
      <c r="R9449" s="838"/>
      <c r="S9449" s="838"/>
      <c r="U9449" s="371"/>
    </row>
    <row r="9450" spans="12:21" s="292" customFormat="1" x14ac:dyDescent="0.2">
      <c r="L9450" s="279"/>
      <c r="M9450" s="279"/>
      <c r="N9450" s="279"/>
      <c r="O9450" s="279"/>
      <c r="P9450" s="838"/>
      <c r="Q9450" s="838"/>
      <c r="R9450" s="838"/>
      <c r="S9450" s="838"/>
      <c r="U9450" s="371"/>
    </row>
    <row r="9451" spans="12:21" s="292" customFormat="1" x14ac:dyDescent="0.2">
      <c r="L9451" s="279"/>
      <c r="M9451" s="279"/>
      <c r="N9451" s="279"/>
      <c r="O9451" s="279"/>
      <c r="P9451" s="838"/>
      <c r="Q9451" s="838"/>
      <c r="R9451" s="838"/>
      <c r="S9451" s="838"/>
      <c r="U9451" s="371"/>
    </row>
    <row r="9452" spans="12:21" s="292" customFormat="1" x14ac:dyDescent="0.2">
      <c r="L9452" s="279"/>
      <c r="M9452" s="279"/>
      <c r="N9452" s="279"/>
      <c r="O9452" s="279"/>
      <c r="P9452" s="838"/>
      <c r="Q9452" s="838"/>
      <c r="R9452" s="838"/>
      <c r="S9452" s="838"/>
      <c r="U9452" s="371"/>
    </row>
    <row r="9453" spans="12:21" s="292" customFormat="1" x14ac:dyDescent="0.2">
      <c r="L9453" s="279"/>
      <c r="M9453" s="279"/>
      <c r="N9453" s="279"/>
      <c r="O9453" s="279"/>
      <c r="P9453" s="838"/>
      <c r="Q9453" s="838"/>
      <c r="R9453" s="838"/>
      <c r="S9453" s="838"/>
      <c r="U9453" s="371"/>
    </row>
    <row r="9454" spans="12:21" s="292" customFormat="1" x14ac:dyDescent="0.2">
      <c r="L9454" s="279"/>
      <c r="M9454" s="279"/>
      <c r="N9454" s="279"/>
      <c r="O9454" s="279"/>
      <c r="P9454" s="838"/>
      <c r="Q9454" s="838"/>
      <c r="R9454" s="838"/>
      <c r="S9454" s="838"/>
      <c r="U9454" s="371"/>
    </row>
    <row r="9455" spans="12:21" s="292" customFormat="1" x14ac:dyDescent="0.2">
      <c r="L9455" s="279"/>
      <c r="M9455" s="279"/>
      <c r="N9455" s="279"/>
      <c r="O9455" s="279"/>
      <c r="P9455" s="838"/>
      <c r="Q9455" s="838"/>
      <c r="R9455" s="838"/>
      <c r="S9455" s="838"/>
      <c r="U9455" s="371"/>
    </row>
    <row r="9456" spans="12:21" s="292" customFormat="1" x14ac:dyDescent="0.2">
      <c r="L9456" s="279"/>
      <c r="M9456" s="279"/>
      <c r="N9456" s="279"/>
      <c r="O9456" s="279"/>
      <c r="P9456" s="838"/>
      <c r="Q9456" s="838"/>
      <c r="R9456" s="838"/>
      <c r="S9456" s="838"/>
      <c r="U9456" s="371"/>
    </row>
    <row r="9457" spans="12:21" s="292" customFormat="1" x14ac:dyDescent="0.2">
      <c r="L9457" s="279"/>
      <c r="M9457" s="279"/>
      <c r="N9457" s="279"/>
      <c r="O9457" s="279"/>
      <c r="P9457" s="838"/>
      <c r="Q9457" s="838"/>
      <c r="R9457" s="838"/>
      <c r="S9457" s="838"/>
      <c r="U9457" s="371"/>
    </row>
    <row r="9458" spans="12:21" s="292" customFormat="1" x14ac:dyDescent="0.2">
      <c r="L9458" s="279"/>
      <c r="M9458" s="279"/>
      <c r="N9458" s="279"/>
      <c r="O9458" s="279"/>
      <c r="P9458" s="838"/>
      <c r="Q9458" s="838"/>
      <c r="R9458" s="838"/>
      <c r="S9458" s="838"/>
      <c r="U9458" s="371"/>
    </row>
    <row r="9459" spans="12:21" s="292" customFormat="1" x14ac:dyDescent="0.2">
      <c r="L9459" s="279"/>
      <c r="M9459" s="279"/>
      <c r="N9459" s="279"/>
      <c r="O9459" s="279"/>
      <c r="P9459" s="838"/>
      <c r="Q9459" s="838"/>
      <c r="R9459" s="838"/>
      <c r="S9459" s="838"/>
      <c r="U9459" s="371"/>
    </row>
    <row r="9460" spans="12:21" s="292" customFormat="1" x14ac:dyDescent="0.2">
      <c r="L9460" s="279"/>
      <c r="M9460" s="279"/>
      <c r="N9460" s="279"/>
      <c r="O9460" s="279"/>
      <c r="P9460" s="838"/>
      <c r="Q9460" s="838"/>
      <c r="R9460" s="838"/>
      <c r="S9460" s="838"/>
      <c r="U9460" s="371"/>
    </row>
    <row r="9461" spans="12:21" s="292" customFormat="1" x14ac:dyDescent="0.2">
      <c r="L9461" s="279"/>
      <c r="M9461" s="279"/>
      <c r="N9461" s="279"/>
      <c r="O9461" s="279"/>
      <c r="P9461" s="838"/>
      <c r="Q9461" s="838"/>
      <c r="R9461" s="838"/>
      <c r="S9461" s="838"/>
      <c r="U9461" s="371"/>
    </row>
    <row r="9462" spans="12:21" s="292" customFormat="1" x14ac:dyDescent="0.2">
      <c r="L9462" s="279"/>
      <c r="M9462" s="279"/>
      <c r="N9462" s="279"/>
      <c r="O9462" s="279"/>
      <c r="P9462" s="838"/>
      <c r="Q9462" s="838"/>
      <c r="R9462" s="838"/>
      <c r="S9462" s="838"/>
      <c r="U9462" s="371"/>
    </row>
    <row r="9463" spans="12:21" s="292" customFormat="1" x14ac:dyDescent="0.2">
      <c r="L9463" s="279"/>
      <c r="M9463" s="279"/>
      <c r="N9463" s="279"/>
      <c r="O9463" s="279"/>
      <c r="P9463" s="838"/>
      <c r="Q9463" s="838"/>
      <c r="R9463" s="838"/>
      <c r="S9463" s="838"/>
      <c r="U9463" s="371"/>
    </row>
    <row r="9464" spans="12:21" s="292" customFormat="1" x14ac:dyDescent="0.2">
      <c r="L9464" s="279"/>
      <c r="M9464" s="279"/>
      <c r="N9464" s="279"/>
      <c r="O9464" s="279"/>
      <c r="P9464" s="838"/>
      <c r="Q9464" s="838"/>
      <c r="R9464" s="838"/>
      <c r="S9464" s="838"/>
      <c r="U9464" s="371"/>
    </row>
    <row r="9465" spans="12:21" s="292" customFormat="1" x14ac:dyDescent="0.2">
      <c r="L9465" s="279"/>
      <c r="M9465" s="279"/>
      <c r="N9465" s="279"/>
      <c r="O9465" s="279"/>
      <c r="P9465" s="838"/>
      <c r="Q9465" s="838"/>
      <c r="R9465" s="838"/>
      <c r="S9465" s="838"/>
      <c r="U9465" s="371"/>
    </row>
    <row r="9466" spans="12:21" s="292" customFormat="1" x14ac:dyDescent="0.2">
      <c r="L9466" s="279"/>
      <c r="M9466" s="279"/>
      <c r="N9466" s="279"/>
      <c r="O9466" s="279"/>
      <c r="P9466" s="838"/>
      <c r="Q9466" s="838"/>
      <c r="R9466" s="838"/>
      <c r="S9466" s="838"/>
      <c r="U9466" s="371"/>
    </row>
    <row r="9467" spans="12:21" s="292" customFormat="1" x14ac:dyDescent="0.2">
      <c r="L9467" s="279"/>
      <c r="M9467" s="279"/>
      <c r="N9467" s="279"/>
      <c r="O9467" s="279"/>
      <c r="P9467" s="838"/>
      <c r="Q9467" s="838"/>
      <c r="R9467" s="838"/>
      <c r="S9467" s="838"/>
      <c r="U9467" s="371"/>
    </row>
    <row r="9468" spans="12:21" s="292" customFormat="1" x14ac:dyDescent="0.2">
      <c r="L9468" s="279"/>
      <c r="M9468" s="279"/>
      <c r="N9468" s="279"/>
      <c r="O9468" s="279"/>
      <c r="P9468" s="838"/>
      <c r="Q9468" s="838"/>
      <c r="R9468" s="838"/>
      <c r="S9468" s="838"/>
      <c r="U9468" s="371"/>
    </row>
    <row r="9469" spans="12:21" s="292" customFormat="1" x14ac:dyDescent="0.2">
      <c r="L9469" s="279"/>
      <c r="M9469" s="279"/>
      <c r="N9469" s="279"/>
      <c r="O9469" s="279"/>
      <c r="P9469" s="838"/>
      <c r="Q9469" s="838"/>
      <c r="R9469" s="838"/>
      <c r="S9469" s="838"/>
      <c r="U9469" s="371"/>
    </row>
    <row r="9470" spans="12:21" s="292" customFormat="1" x14ac:dyDescent="0.2">
      <c r="L9470" s="279"/>
      <c r="M9470" s="279"/>
      <c r="N9470" s="279"/>
      <c r="O9470" s="279"/>
      <c r="P9470" s="838"/>
      <c r="Q9470" s="838"/>
      <c r="R9470" s="838"/>
      <c r="S9470" s="838"/>
      <c r="U9470" s="371"/>
    </row>
    <row r="9471" spans="12:21" s="292" customFormat="1" x14ac:dyDescent="0.2">
      <c r="L9471" s="279"/>
      <c r="M9471" s="279"/>
      <c r="N9471" s="279"/>
      <c r="O9471" s="279"/>
      <c r="P9471" s="838"/>
      <c r="Q9471" s="838"/>
      <c r="R9471" s="838"/>
      <c r="S9471" s="838"/>
      <c r="U9471" s="371"/>
    </row>
    <row r="9472" spans="12:21" s="292" customFormat="1" x14ac:dyDescent="0.2">
      <c r="L9472" s="279"/>
      <c r="M9472" s="279"/>
      <c r="N9472" s="279"/>
      <c r="O9472" s="279"/>
      <c r="P9472" s="838"/>
      <c r="Q9472" s="838"/>
      <c r="R9472" s="838"/>
      <c r="S9472" s="838"/>
      <c r="U9472" s="371"/>
    </row>
    <row r="9473" spans="12:21" s="292" customFormat="1" x14ac:dyDescent="0.2">
      <c r="L9473" s="279"/>
      <c r="M9473" s="279"/>
      <c r="N9473" s="279"/>
      <c r="O9473" s="279"/>
      <c r="P9473" s="838"/>
      <c r="Q9473" s="838"/>
      <c r="R9473" s="838"/>
      <c r="S9473" s="838"/>
      <c r="U9473" s="371"/>
    </row>
    <row r="9474" spans="12:21" s="292" customFormat="1" x14ac:dyDescent="0.2">
      <c r="L9474" s="279"/>
      <c r="M9474" s="279"/>
      <c r="N9474" s="279"/>
      <c r="O9474" s="279"/>
      <c r="P9474" s="838"/>
      <c r="Q9474" s="838"/>
      <c r="R9474" s="838"/>
      <c r="S9474" s="838"/>
      <c r="U9474" s="371"/>
    </row>
    <row r="9475" spans="12:21" s="292" customFormat="1" x14ac:dyDescent="0.2">
      <c r="L9475" s="279"/>
      <c r="M9475" s="279"/>
      <c r="N9475" s="279"/>
      <c r="O9475" s="279"/>
      <c r="P9475" s="838"/>
      <c r="Q9475" s="838"/>
      <c r="R9475" s="838"/>
      <c r="S9475" s="838"/>
      <c r="U9475" s="371"/>
    </row>
    <row r="9476" spans="12:21" s="292" customFormat="1" x14ac:dyDescent="0.2">
      <c r="L9476" s="279"/>
      <c r="M9476" s="279"/>
      <c r="N9476" s="279"/>
      <c r="O9476" s="279"/>
      <c r="P9476" s="838"/>
      <c r="Q9476" s="838"/>
      <c r="R9476" s="838"/>
      <c r="S9476" s="838"/>
      <c r="U9476" s="371"/>
    </row>
    <row r="9477" spans="12:21" s="292" customFormat="1" x14ac:dyDescent="0.2">
      <c r="L9477" s="279"/>
      <c r="M9477" s="279"/>
      <c r="N9477" s="279"/>
      <c r="O9477" s="279"/>
      <c r="P9477" s="838"/>
      <c r="Q9477" s="838"/>
      <c r="R9477" s="838"/>
      <c r="S9477" s="838"/>
      <c r="U9477" s="371"/>
    </row>
    <row r="9478" spans="12:21" s="292" customFormat="1" x14ac:dyDescent="0.2">
      <c r="L9478" s="279"/>
      <c r="M9478" s="279"/>
      <c r="N9478" s="279"/>
      <c r="O9478" s="279"/>
      <c r="P9478" s="838"/>
      <c r="Q9478" s="838"/>
      <c r="R9478" s="838"/>
      <c r="S9478" s="838"/>
      <c r="U9478" s="371"/>
    </row>
    <row r="9479" spans="12:21" s="292" customFormat="1" x14ac:dyDescent="0.2">
      <c r="L9479" s="279"/>
      <c r="M9479" s="279"/>
      <c r="N9479" s="279"/>
      <c r="O9479" s="279"/>
      <c r="P9479" s="838"/>
      <c r="Q9479" s="838"/>
      <c r="R9479" s="838"/>
      <c r="S9479" s="838"/>
      <c r="U9479" s="371"/>
    </row>
    <row r="9480" spans="12:21" s="292" customFormat="1" x14ac:dyDescent="0.2">
      <c r="L9480" s="279"/>
      <c r="M9480" s="279"/>
      <c r="N9480" s="279"/>
      <c r="O9480" s="279"/>
      <c r="P9480" s="838"/>
      <c r="Q9480" s="838"/>
      <c r="R9480" s="838"/>
      <c r="S9480" s="838"/>
      <c r="U9480" s="371"/>
    </row>
    <row r="9481" spans="12:21" s="292" customFormat="1" x14ac:dyDescent="0.2">
      <c r="L9481" s="279"/>
      <c r="M9481" s="279"/>
      <c r="N9481" s="279"/>
      <c r="O9481" s="279"/>
      <c r="P9481" s="838"/>
      <c r="Q9481" s="838"/>
      <c r="R9481" s="838"/>
      <c r="S9481" s="838"/>
      <c r="U9481" s="371"/>
    </row>
    <row r="9482" spans="12:21" s="292" customFormat="1" x14ac:dyDescent="0.2">
      <c r="L9482" s="279"/>
      <c r="M9482" s="279"/>
      <c r="N9482" s="279"/>
      <c r="O9482" s="279"/>
      <c r="P9482" s="838"/>
      <c r="Q9482" s="838"/>
      <c r="R9482" s="838"/>
      <c r="S9482" s="838"/>
      <c r="U9482" s="371"/>
    </row>
    <row r="9483" spans="12:21" s="292" customFormat="1" x14ac:dyDescent="0.2">
      <c r="L9483" s="279"/>
      <c r="M9483" s="279"/>
      <c r="N9483" s="279"/>
      <c r="O9483" s="279"/>
      <c r="P9483" s="838"/>
      <c r="Q9483" s="838"/>
      <c r="R9483" s="838"/>
      <c r="S9483" s="838"/>
      <c r="U9483" s="371"/>
    </row>
    <row r="9484" spans="12:21" s="292" customFormat="1" x14ac:dyDescent="0.2">
      <c r="L9484" s="279"/>
      <c r="M9484" s="279"/>
      <c r="N9484" s="279"/>
      <c r="O9484" s="279"/>
      <c r="P9484" s="838"/>
      <c r="Q9484" s="838"/>
      <c r="R9484" s="838"/>
      <c r="S9484" s="838"/>
      <c r="U9484" s="371"/>
    </row>
    <row r="9485" spans="12:21" s="292" customFormat="1" x14ac:dyDescent="0.2">
      <c r="L9485" s="279"/>
      <c r="M9485" s="279"/>
      <c r="N9485" s="279"/>
      <c r="O9485" s="279"/>
      <c r="P9485" s="838"/>
      <c r="Q9485" s="838"/>
      <c r="R9485" s="838"/>
      <c r="S9485" s="838"/>
      <c r="U9485" s="371"/>
    </row>
    <row r="9486" spans="12:21" s="292" customFormat="1" x14ac:dyDescent="0.2">
      <c r="L9486" s="279"/>
      <c r="M9486" s="279"/>
      <c r="N9486" s="279"/>
      <c r="O9486" s="279"/>
      <c r="P9486" s="838"/>
      <c r="Q9486" s="838"/>
      <c r="R9486" s="838"/>
      <c r="S9486" s="838"/>
      <c r="U9486" s="371"/>
    </row>
    <row r="9487" spans="12:21" s="292" customFormat="1" x14ac:dyDescent="0.2">
      <c r="L9487" s="279"/>
      <c r="M9487" s="279"/>
      <c r="N9487" s="279"/>
      <c r="O9487" s="279"/>
      <c r="P9487" s="838"/>
      <c r="Q9487" s="838"/>
      <c r="R9487" s="838"/>
      <c r="S9487" s="838"/>
      <c r="U9487" s="371"/>
    </row>
    <row r="9488" spans="12:21" s="292" customFormat="1" x14ac:dyDescent="0.2">
      <c r="L9488" s="279"/>
      <c r="M9488" s="279"/>
      <c r="N9488" s="279"/>
      <c r="O9488" s="279"/>
      <c r="P9488" s="838"/>
      <c r="Q9488" s="838"/>
      <c r="R9488" s="838"/>
      <c r="S9488" s="838"/>
      <c r="U9488" s="371"/>
    </row>
    <row r="9489" spans="12:21" s="292" customFormat="1" x14ac:dyDescent="0.2">
      <c r="L9489" s="279"/>
      <c r="M9489" s="279"/>
      <c r="N9489" s="279"/>
      <c r="O9489" s="279"/>
      <c r="P9489" s="838"/>
      <c r="Q9489" s="838"/>
      <c r="R9489" s="838"/>
      <c r="S9489" s="838"/>
      <c r="U9489" s="371"/>
    </row>
    <row r="9490" spans="12:21" s="292" customFormat="1" x14ac:dyDescent="0.2">
      <c r="L9490" s="279"/>
      <c r="M9490" s="279"/>
      <c r="N9490" s="279"/>
      <c r="O9490" s="279"/>
      <c r="P9490" s="838"/>
      <c r="Q9490" s="838"/>
      <c r="R9490" s="838"/>
      <c r="S9490" s="838"/>
      <c r="U9490" s="371"/>
    </row>
    <row r="9491" spans="12:21" s="292" customFormat="1" x14ac:dyDescent="0.2">
      <c r="L9491" s="279"/>
      <c r="M9491" s="279"/>
      <c r="N9491" s="279"/>
      <c r="O9491" s="279"/>
      <c r="P9491" s="838"/>
      <c r="Q9491" s="838"/>
      <c r="R9491" s="838"/>
      <c r="S9491" s="838"/>
      <c r="U9491" s="371"/>
    </row>
    <row r="9492" spans="12:21" s="292" customFormat="1" x14ac:dyDescent="0.2">
      <c r="L9492" s="279"/>
      <c r="M9492" s="279"/>
      <c r="N9492" s="279"/>
      <c r="O9492" s="279"/>
      <c r="P9492" s="838"/>
      <c r="Q9492" s="838"/>
      <c r="R9492" s="838"/>
      <c r="S9492" s="838"/>
      <c r="U9492" s="371"/>
    </row>
    <row r="9493" spans="12:21" s="292" customFormat="1" x14ac:dyDescent="0.2">
      <c r="L9493" s="279"/>
      <c r="M9493" s="279"/>
      <c r="N9493" s="279"/>
      <c r="O9493" s="279"/>
      <c r="P9493" s="838"/>
      <c r="Q9493" s="838"/>
      <c r="R9493" s="838"/>
      <c r="S9493" s="838"/>
      <c r="U9493" s="371"/>
    </row>
    <row r="9494" spans="12:21" s="292" customFormat="1" x14ac:dyDescent="0.2">
      <c r="L9494" s="279"/>
      <c r="M9494" s="279"/>
      <c r="N9494" s="279"/>
      <c r="O9494" s="279"/>
      <c r="P9494" s="838"/>
      <c r="Q9494" s="838"/>
      <c r="R9494" s="838"/>
      <c r="S9494" s="838"/>
      <c r="U9494" s="371"/>
    </row>
    <row r="9495" spans="12:21" s="292" customFormat="1" x14ac:dyDescent="0.2">
      <c r="L9495" s="279"/>
      <c r="M9495" s="279"/>
      <c r="N9495" s="279"/>
      <c r="O9495" s="279"/>
      <c r="P9495" s="838"/>
      <c r="Q9495" s="838"/>
      <c r="R9495" s="838"/>
      <c r="S9495" s="838"/>
      <c r="U9495" s="371"/>
    </row>
    <row r="9496" spans="12:21" s="292" customFormat="1" x14ac:dyDescent="0.2">
      <c r="L9496" s="279"/>
      <c r="M9496" s="279"/>
      <c r="N9496" s="279"/>
      <c r="O9496" s="279"/>
      <c r="P9496" s="838"/>
      <c r="Q9496" s="838"/>
      <c r="R9496" s="838"/>
      <c r="S9496" s="838"/>
      <c r="U9496" s="371"/>
    </row>
    <row r="9497" spans="12:21" s="292" customFormat="1" x14ac:dyDescent="0.2">
      <c r="L9497" s="279"/>
      <c r="M9497" s="279"/>
      <c r="N9497" s="279"/>
      <c r="O9497" s="279"/>
      <c r="P9497" s="838"/>
      <c r="Q9497" s="838"/>
      <c r="R9497" s="838"/>
      <c r="S9497" s="838"/>
      <c r="U9497" s="371"/>
    </row>
    <row r="9498" spans="12:21" s="292" customFormat="1" x14ac:dyDescent="0.2">
      <c r="L9498" s="279"/>
      <c r="M9498" s="279"/>
      <c r="N9498" s="279"/>
      <c r="O9498" s="279"/>
      <c r="P9498" s="838"/>
      <c r="Q9498" s="838"/>
      <c r="R9498" s="838"/>
      <c r="S9498" s="838"/>
      <c r="U9498" s="371"/>
    </row>
    <row r="9499" spans="12:21" s="292" customFormat="1" x14ac:dyDescent="0.2">
      <c r="L9499" s="279"/>
      <c r="M9499" s="279"/>
      <c r="N9499" s="279"/>
      <c r="O9499" s="279"/>
      <c r="P9499" s="838"/>
      <c r="Q9499" s="838"/>
      <c r="R9499" s="838"/>
      <c r="S9499" s="838"/>
      <c r="U9499" s="371"/>
    </row>
    <row r="9500" spans="12:21" s="292" customFormat="1" x14ac:dyDescent="0.2">
      <c r="L9500" s="279"/>
      <c r="M9500" s="279"/>
      <c r="N9500" s="279"/>
      <c r="O9500" s="279"/>
      <c r="P9500" s="838"/>
      <c r="Q9500" s="838"/>
      <c r="R9500" s="838"/>
      <c r="S9500" s="838"/>
      <c r="U9500" s="371"/>
    </row>
    <row r="9501" spans="12:21" s="292" customFormat="1" x14ac:dyDescent="0.2">
      <c r="L9501" s="279"/>
      <c r="M9501" s="279"/>
      <c r="N9501" s="279"/>
      <c r="O9501" s="279"/>
      <c r="P9501" s="838"/>
      <c r="Q9501" s="838"/>
      <c r="R9501" s="838"/>
      <c r="S9501" s="838"/>
      <c r="U9501" s="371"/>
    </row>
    <row r="9502" spans="12:21" s="292" customFormat="1" x14ac:dyDescent="0.2">
      <c r="L9502" s="279"/>
      <c r="M9502" s="279"/>
      <c r="N9502" s="279"/>
      <c r="O9502" s="279"/>
      <c r="P9502" s="838"/>
      <c r="Q9502" s="838"/>
      <c r="R9502" s="838"/>
      <c r="S9502" s="838"/>
      <c r="U9502" s="371"/>
    </row>
    <row r="9503" spans="12:21" s="292" customFormat="1" x14ac:dyDescent="0.2">
      <c r="L9503" s="279"/>
      <c r="M9503" s="279"/>
      <c r="N9503" s="279"/>
      <c r="O9503" s="279"/>
      <c r="P9503" s="838"/>
      <c r="Q9503" s="838"/>
      <c r="R9503" s="838"/>
      <c r="S9503" s="838"/>
      <c r="U9503" s="371"/>
    </row>
    <row r="9504" spans="12:21" s="292" customFormat="1" x14ac:dyDescent="0.2">
      <c r="L9504" s="279"/>
      <c r="M9504" s="279"/>
      <c r="N9504" s="279"/>
      <c r="O9504" s="279"/>
      <c r="P9504" s="838"/>
      <c r="Q9504" s="838"/>
      <c r="R9504" s="838"/>
      <c r="S9504" s="838"/>
      <c r="U9504" s="371"/>
    </row>
    <row r="9505" spans="12:21" s="292" customFormat="1" x14ac:dyDescent="0.2">
      <c r="L9505" s="279"/>
      <c r="M9505" s="279"/>
      <c r="N9505" s="279"/>
      <c r="O9505" s="279"/>
      <c r="P9505" s="838"/>
      <c r="Q9505" s="838"/>
      <c r="R9505" s="838"/>
      <c r="S9505" s="838"/>
      <c r="U9505" s="371"/>
    </row>
    <row r="9506" spans="12:21" s="292" customFormat="1" x14ac:dyDescent="0.2">
      <c r="L9506" s="279"/>
      <c r="M9506" s="279"/>
      <c r="N9506" s="279"/>
      <c r="O9506" s="279"/>
      <c r="P9506" s="838"/>
      <c r="Q9506" s="838"/>
      <c r="R9506" s="838"/>
      <c r="S9506" s="838"/>
      <c r="U9506" s="371"/>
    </row>
    <row r="9507" spans="12:21" s="292" customFormat="1" x14ac:dyDescent="0.2">
      <c r="L9507" s="279"/>
      <c r="M9507" s="279"/>
      <c r="N9507" s="279"/>
      <c r="O9507" s="279"/>
      <c r="P9507" s="838"/>
      <c r="Q9507" s="838"/>
      <c r="R9507" s="838"/>
      <c r="S9507" s="838"/>
      <c r="U9507" s="371"/>
    </row>
    <row r="9508" spans="12:21" s="292" customFormat="1" x14ac:dyDescent="0.2">
      <c r="L9508" s="279"/>
      <c r="M9508" s="279"/>
      <c r="N9508" s="279"/>
      <c r="O9508" s="279"/>
      <c r="P9508" s="838"/>
      <c r="Q9508" s="838"/>
      <c r="R9508" s="838"/>
      <c r="S9508" s="838"/>
      <c r="U9508" s="371"/>
    </row>
    <row r="9509" spans="12:21" s="292" customFormat="1" x14ac:dyDescent="0.2">
      <c r="L9509" s="279"/>
      <c r="M9509" s="279"/>
      <c r="N9509" s="279"/>
      <c r="O9509" s="279"/>
      <c r="P9509" s="838"/>
      <c r="Q9509" s="838"/>
      <c r="R9509" s="838"/>
      <c r="S9509" s="838"/>
      <c r="U9509" s="371"/>
    </row>
    <row r="9510" spans="12:21" s="292" customFormat="1" x14ac:dyDescent="0.2">
      <c r="L9510" s="279"/>
      <c r="M9510" s="279"/>
      <c r="N9510" s="279"/>
      <c r="O9510" s="279"/>
      <c r="P9510" s="838"/>
      <c r="Q9510" s="838"/>
      <c r="R9510" s="838"/>
      <c r="S9510" s="838"/>
      <c r="U9510" s="371"/>
    </row>
    <row r="9511" spans="12:21" s="292" customFormat="1" x14ac:dyDescent="0.2">
      <c r="L9511" s="279"/>
      <c r="M9511" s="279"/>
      <c r="N9511" s="279"/>
      <c r="O9511" s="279"/>
      <c r="P9511" s="838"/>
      <c r="Q9511" s="838"/>
      <c r="R9511" s="838"/>
      <c r="S9511" s="838"/>
      <c r="U9511" s="371"/>
    </row>
    <row r="9512" spans="12:21" s="292" customFormat="1" x14ac:dyDescent="0.2">
      <c r="L9512" s="279"/>
      <c r="M9512" s="279"/>
      <c r="N9512" s="279"/>
      <c r="O9512" s="279"/>
      <c r="P9512" s="838"/>
      <c r="Q9512" s="838"/>
      <c r="R9512" s="838"/>
      <c r="S9512" s="838"/>
      <c r="U9512" s="371"/>
    </row>
    <row r="9513" spans="12:21" s="292" customFormat="1" x14ac:dyDescent="0.2">
      <c r="L9513" s="279"/>
      <c r="M9513" s="279"/>
      <c r="N9513" s="279"/>
      <c r="O9513" s="279"/>
      <c r="P9513" s="838"/>
      <c r="Q9513" s="838"/>
      <c r="R9513" s="838"/>
      <c r="S9513" s="838"/>
      <c r="U9513" s="371"/>
    </row>
    <row r="9514" spans="12:21" s="292" customFormat="1" x14ac:dyDescent="0.2">
      <c r="L9514" s="279"/>
      <c r="M9514" s="279"/>
      <c r="N9514" s="279"/>
      <c r="O9514" s="279"/>
      <c r="P9514" s="838"/>
      <c r="Q9514" s="838"/>
      <c r="R9514" s="838"/>
      <c r="S9514" s="838"/>
      <c r="U9514" s="371"/>
    </row>
    <row r="9515" spans="12:21" s="292" customFormat="1" x14ac:dyDescent="0.2">
      <c r="L9515" s="279"/>
      <c r="M9515" s="279"/>
      <c r="N9515" s="279"/>
      <c r="O9515" s="279"/>
      <c r="P9515" s="838"/>
      <c r="Q9515" s="838"/>
      <c r="R9515" s="838"/>
      <c r="S9515" s="838"/>
      <c r="U9515" s="371"/>
    </row>
    <row r="9516" spans="12:21" s="292" customFormat="1" x14ac:dyDescent="0.2">
      <c r="L9516" s="279"/>
      <c r="M9516" s="279"/>
      <c r="N9516" s="279"/>
      <c r="O9516" s="279"/>
      <c r="P9516" s="838"/>
      <c r="Q9516" s="838"/>
      <c r="R9516" s="838"/>
      <c r="S9516" s="838"/>
      <c r="U9516" s="371"/>
    </row>
    <row r="9517" spans="12:21" s="292" customFormat="1" x14ac:dyDescent="0.2">
      <c r="L9517" s="279"/>
      <c r="M9517" s="279"/>
      <c r="N9517" s="279"/>
      <c r="O9517" s="279"/>
      <c r="P9517" s="838"/>
      <c r="Q9517" s="838"/>
      <c r="R9517" s="838"/>
      <c r="S9517" s="838"/>
      <c r="U9517" s="371"/>
    </row>
    <row r="9518" spans="12:21" s="292" customFormat="1" x14ac:dyDescent="0.2">
      <c r="L9518" s="279"/>
      <c r="M9518" s="279"/>
      <c r="N9518" s="279"/>
      <c r="O9518" s="279"/>
      <c r="P9518" s="838"/>
      <c r="Q9518" s="838"/>
      <c r="R9518" s="838"/>
      <c r="S9518" s="838"/>
      <c r="U9518" s="371"/>
    </row>
    <row r="9519" spans="12:21" s="292" customFormat="1" x14ac:dyDescent="0.2">
      <c r="L9519" s="279"/>
      <c r="M9519" s="279"/>
      <c r="N9519" s="279"/>
      <c r="O9519" s="279"/>
      <c r="P9519" s="838"/>
      <c r="Q9519" s="838"/>
      <c r="R9519" s="838"/>
      <c r="S9519" s="838"/>
      <c r="U9519" s="371"/>
    </row>
    <row r="9520" spans="12:21" s="292" customFormat="1" x14ac:dyDescent="0.2">
      <c r="L9520" s="279"/>
      <c r="M9520" s="279"/>
      <c r="N9520" s="279"/>
      <c r="O9520" s="279"/>
      <c r="P9520" s="838"/>
      <c r="Q9520" s="838"/>
      <c r="R9520" s="838"/>
      <c r="S9520" s="838"/>
      <c r="U9520" s="371"/>
    </row>
    <row r="9521" spans="12:21" s="292" customFormat="1" x14ac:dyDescent="0.2">
      <c r="L9521" s="279"/>
      <c r="M9521" s="279"/>
      <c r="N9521" s="279"/>
      <c r="O9521" s="279"/>
      <c r="P9521" s="838"/>
      <c r="Q9521" s="838"/>
      <c r="R9521" s="838"/>
      <c r="S9521" s="838"/>
      <c r="U9521" s="371"/>
    </row>
    <row r="9522" spans="12:21" s="292" customFormat="1" x14ac:dyDescent="0.2">
      <c r="L9522" s="279"/>
      <c r="M9522" s="279"/>
      <c r="N9522" s="279"/>
      <c r="O9522" s="279"/>
      <c r="P9522" s="838"/>
      <c r="Q9522" s="838"/>
      <c r="R9522" s="838"/>
      <c r="S9522" s="838"/>
      <c r="U9522" s="371"/>
    </row>
    <row r="9523" spans="12:21" s="292" customFormat="1" x14ac:dyDescent="0.2">
      <c r="L9523" s="279"/>
      <c r="M9523" s="279"/>
      <c r="N9523" s="279"/>
      <c r="O9523" s="279"/>
      <c r="P9523" s="838"/>
      <c r="Q9523" s="838"/>
      <c r="R9523" s="838"/>
      <c r="S9523" s="838"/>
      <c r="U9523" s="371"/>
    </row>
    <row r="9524" spans="12:21" s="292" customFormat="1" x14ac:dyDescent="0.2">
      <c r="L9524" s="279"/>
      <c r="M9524" s="279"/>
      <c r="N9524" s="279"/>
      <c r="O9524" s="279"/>
      <c r="P9524" s="838"/>
      <c r="Q9524" s="838"/>
      <c r="R9524" s="838"/>
      <c r="S9524" s="838"/>
      <c r="U9524" s="371"/>
    </row>
    <row r="9525" spans="12:21" s="292" customFormat="1" x14ac:dyDescent="0.2">
      <c r="L9525" s="279"/>
      <c r="M9525" s="279"/>
      <c r="N9525" s="279"/>
      <c r="O9525" s="279"/>
      <c r="P9525" s="838"/>
      <c r="Q9525" s="838"/>
      <c r="R9525" s="838"/>
      <c r="S9525" s="838"/>
      <c r="U9525" s="371"/>
    </row>
    <row r="9526" spans="12:21" s="292" customFormat="1" x14ac:dyDescent="0.2">
      <c r="L9526" s="279"/>
      <c r="M9526" s="279"/>
      <c r="N9526" s="279"/>
      <c r="O9526" s="279"/>
      <c r="P9526" s="838"/>
      <c r="Q9526" s="838"/>
      <c r="R9526" s="838"/>
      <c r="S9526" s="838"/>
      <c r="U9526" s="371"/>
    </row>
    <row r="9527" spans="12:21" s="292" customFormat="1" x14ac:dyDescent="0.2">
      <c r="L9527" s="279"/>
      <c r="M9527" s="279"/>
      <c r="N9527" s="279"/>
      <c r="O9527" s="279"/>
      <c r="P9527" s="838"/>
      <c r="Q9527" s="838"/>
      <c r="R9527" s="838"/>
      <c r="S9527" s="838"/>
      <c r="U9527" s="371"/>
    </row>
    <row r="9528" spans="12:21" s="292" customFormat="1" x14ac:dyDescent="0.2">
      <c r="L9528" s="279"/>
      <c r="M9528" s="279"/>
      <c r="N9528" s="279"/>
      <c r="O9528" s="279"/>
      <c r="P9528" s="838"/>
      <c r="Q9528" s="838"/>
      <c r="R9528" s="838"/>
      <c r="S9528" s="838"/>
      <c r="U9528" s="371"/>
    </row>
    <row r="9529" spans="12:21" s="292" customFormat="1" x14ac:dyDescent="0.2">
      <c r="L9529" s="279"/>
      <c r="M9529" s="279"/>
      <c r="N9529" s="279"/>
      <c r="O9529" s="279"/>
      <c r="P9529" s="838"/>
      <c r="Q9529" s="838"/>
      <c r="R9529" s="838"/>
      <c r="S9529" s="838"/>
      <c r="U9529" s="371"/>
    </row>
    <row r="9530" spans="12:21" s="292" customFormat="1" x14ac:dyDescent="0.2">
      <c r="L9530" s="279"/>
      <c r="M9530" s="279"/>
      <c r="N9530" s="279"/>
      <c r="O9530" s="279"/>
      <c r="P9530" s="838"/>
      <c r="Q9530" s="838"/>
      <c r="R9530" s="838"/>
      <c r="S9530" s="838"/>
      <c r="U9530" s="371"/>
    </row>
    <row r="9531" spans="12:21" s="292" customFormat="1" x14ac:dyDescent="0.2">
      <c r="L9531" s="279"/>
      <c r="M9531" s="279"/>
      <c r="N9531" s="279"/>
      <c r="O9531" s="279"/>
      <c r="P9531" s="838"/>
      <c r="Q9531" s="838"/>
      <c r="R9531" s="838"/>
      <c r="S9531" s="838"/>
      <c r="U9531" s="371"/>
    </row>
    <row r="9532" spans="12:21" s="292" customFormat="1" x14ac:dyDescent="0.2">
      <c r="L9532" s="279"/>
      <c r="M9532" s="279"/>
      <c r="N9532" s="279"/>
      <c r="O9532" s="279"/>
      <c r="P9532" s="838"/>
      <c r="Q9532" s="838"/>
      <c r="R9532" s="838"/>
      <c r="S9532" s="838"/>
      <c r="U9532" s="371"/>
    </row>
    <row r="9533" spans="12:21" s="292" customFormat="1" x14ac:dyDescent="0.2">
      <c r="L9533" s="279"/>
      <c r="M9533" s="279"/>
      <c r="N9533" s="279"/>
      <c r="O9533" s="279"/>
      <c r="P9533" s="838"/>
      <c r="Q9533" s="838"/>
      <c r="R9533" s="838"/>
      <c r="S9533" s="838"/>
      <c r="U9533" s="371"/>
    </row>
    <row r="9534" spans="12:21" s="292" customFormat="1" x14ac:dyDescent="0.2">
      <c r="L9534" s="279"/>
      <c r="M9534" s="279"/>
      <c r="N9534" s="279"/>
      <c r="O9534" s="279"/>
      <c r="P9534" s="838"/>
      <c r="Q9534" s="838"/>
      <c r="R9534" s="838"/>
      <c r="S9534" s="838"/>
      <c r="U9534" s="371"/>
    </row>
    <row r="9535" spans="12:21" s="292" customFormat="1" x14ac:dyDescent="0.2">
      <c r="L9535" s="279"/>
      <c r="M9535" s="279"/>
      <c r="N9535" s="279"/>
      <c r="O9535" s="279"/>
      <c r="P9535" s="838"/>
      <c r="Q9535" s="838"/>
      <c r="R9535" s="838"/>
      <c r="S9535" s="838"/>
      <c r="U9535" s="371"/>
    </row>
    <row r="9536" spans="12:21" s="292" customFormat="1" x14ac:dyDescent="0.2">
      <c r="L9536" s="279"/>
      <c r="M9536" s="279"/>
      <c r="N9536" s="279"/>
      <c r="O9536" s="279"/>
      <c r="P9536" s="838"/>
      <c r="Q9536" s="838"/>
      <c r="R9536" s="838"/>
      <c r="S9536" s="838"/>
      <c r="U9536" s="371"/>
    </row>
    <row r="9537" spans="12:21" s="292" customFormat="1" x14ac:dyDescent="0.2">
      <c r="L9537" s="279"/>
      <c r="M9537" s="279"/>
      <c r="N9537" s="279"/>
      <c r="O9537" s="279"/>
      <c r="P9537" s="838"/>
      <c r="Q9537" s="838"/>
      <c r="R9537" s="838"/>
      <c r="S9537" s="838"/>
      <c r="U9537" s="371"/>
    </row>
    <row r="9538" spans="12:21" s="292" customFormat="1" x14ac:dyDescent="0.2">
      <c r="L9538" s="279"/>
      <c r="M9538" s="279"/>
      <c r="N9538" s="279"/>
      <c r="O9538" s="279"/>
      <c r="P9538" s="838"/>
      <c r="Q9538" s="838"/>
      <c r="R9538" s="838"/>
      <c r="S9538" s="838"/>
      <c r="U9538" s="371"/>
    </row>
    <row r="9539" spans="12:21" s="292" customFormat="1" x14ac:dyDescent="0.2">
      <c r="L9539" s="279"/>
      <c r="M9539" s="279"/>
      <c r="N9539" s="279"/>
      <c r="O9539" s="279"/>
      <c r="P9539" s="838"/>
      <c r="Q9539" s="838"/>
      <c r="R9539" s="838"/>
      <c r="S9539" s="838"/>
      <c r="U9539" s="371"/>
    </row>
    <row r="9540" spans="12:21" s="292" customFormat="1" x14ac:dyDescent="0.2">
      <c r="L9540" s="279"/>
      <c r="M9540" s="279"/>
      <c r="N9540" s="279"/>
      <c r="O9540" s="279"/>
      <c r="P9540" s="838"/>
      <c r="Q9540" s="838"/>
      <c r="R9540" s="838"/>
      <c r="S9540" s="838"/>
      <c r="U9540" s="371"/>
    </row>
    <row r="9541" spans="12:21" s="292" customFormat="1" x14ac:dyDescent="0.2">
      <c r="L9541" s="279"/>
      <c r="M9541" s="279"/>
      <c r="N9541" s="279"/>
      <c r="O9541" s="279"/>
      <c r="P9541" s="838"/>
      <c r="Q9541" s="838"/>
      <c r="R9541" s="838"/>
      <c r="S9541" s="838"/>
      <c r="U9541" s="371"/>
    </row>
    <row r="9542" spans="12:21" s="292" customFormat="1" x14ac:dyDescent="0.2">
      <c r="L9542" s="279"/>
      <c r="M9542" s="279"/>
      <c r="N9542" s="279"/>
      <c r="O9542" s="279"/>
      <c r="P9542" s="838"/>
      <c r="Q9542" s="838"/>
      <c r="R9542" s="838"/>
      <c r="S9542" s="838"/>
      <c r="U9542" s="371"/>
    </row>
    <row r="9543" spans="12:21" s="292" customFormat="1" x14ac:dyDescent="0.2">
      <c r="L9543" s="279"/>
      <c r="M9543" s="279"/>
      <c r="N9543" s="279"/>
      <c r="O9543" s="279"/>
      <c r="P9543" s="838"/>
      <c r="Q9543" s="838"/>
      <c r="R9543" s="838"/>
      <c r="S9543" s="838"/>
      <c r="U9543" s="371"/>
    </row>
    <row r="9544" spans="12:21" s="292" customFormat="1" x14ac:dyDescent="0.2">
      <c r="L9544" s="279"/>
      <c r="M9544" s="279"/>
      <c r="N9544" s="279"/>
      <c r="O9544" s="279"/>
      <c r="P9544" s="838"/>
      <c r="Q9544" s="838"/>
      <c r="R9544" s="838"/>
      <c r="S9544" s="838"/>
      <c r="U9544" s="371"/>
    </row>
    <row r="9545" spans="12:21" s="292" customFormat="1" x14ac:dyDescent="0.2">
      <c r="L9545" s="279"/>
      <c r="M9545" s="279"/>
      <c r="N9545" s="279"/>
      <c r="O9545" s="279"/>
      <c r="P9545" s="838"/>
      <c r="Q9545" s="838"/>
      <c r="R9545" s="838"/>
      <c r="S9545" s="838"/>
      <c r="U9545" s="371"/>
    </row>
    <row r="9546" spans="12:21" s="292" customFormat="1" x14ac:dyDescent="0.2">
      <c r="L9546" s="279"/>
      <c r="M9546" s="279"/>
      <c r="N9546" s="279"/>
      <c r="O9546" s="279"/>
      <c r="P9546" s="838"/>
      <c r="Q9546" s="838"/>
      <c r="R9546" s="838"/>
      <c r="S9546" s="838"/>
      <c r="U9546" s="371"/>
    </row>
    <row r="9547" spans="12:21" s="292" customFormat="1" x14ac:dyDescent="0.2">
      <c r="L9547" s="279"/>
      <c r="M9547" s="279"/>
      <c r="N9547" s="279"/>
      <c r="O9547" s="279"/>
      <c r="P9547" s="838"/>
      <c r="Q9547" s="838"/>
      <c r="R9547" s="838"/>
      <c r="S9547" s="838"/>
      <c r="U9547" s="371"/>
    </row>
    <row r="9548" spans="12:21" s="292" customFormat="1" x14ac:dyDescent="0.2">
      <c r="L9548" s="279"/>
      <c r="M9548" s="279"/>
      <c r="N9548" s="279"/>
      <c r="O9548" s="279"/>
      <c r="P9548" s="838"/>
      <c r="Q9548" s="838"/>
      <c r="R9548" s="838"/>
      <c r="S9548" s="838"/>
      <c r="U9548" s="371"/>
    </row>
    <row r="9549" spans="12:21" s="292" customFormat="1" x14ac:dyDescent="0.2">
      <c r="L9549" s="279"/>
      <c r="M9549" s="279"/>
      <c r="N9549" s="279"/>
      <c r="O9549" s="279"/>
      <c r="P9549" s="838"/>
      <c r="Q9549" s="838"/>
      <c r="R9549" s="838"/>
      <c r="S9549" s="838"/>
      <c r="U9549" s="371"/>
    </row>
    <row r="9550" spans="12:21" s="292" customFormat="1" x14ac:dyDescent="0.2">
      <c r="L9550" s="279"/>
      <c r="M9550" s="279"/>
      <c r="N9550" s="279"/>
      <c r="O9550" s="279"/>
      <c r="P9550" s="838"/>
      <c r="Q9550" s="838"/>
      <c r="R9550" s="838"/>
      <c r="S9550" s="838"/>
      <c r="U9550" s="371"/>
    </row>
    <row r="9551" spans="12:21" s="292" customFormat="1" x14ac:dyDescent="0.2">
      <c r="L9551" s="279"/>
      <c r="M9551" s="279"/>
      <c r="N9551" s="279"/>
      <c r="O9551" s="279"/>
      <c r="P9551" s="838"/>
      <c r="Q9551" s="838"/>
      <c r="R9551" s="838"/>
      <c r="S9551" s="838"/>
      <c r="U9551" s="371"/>
    </row>
    <row r="9552" spans="12:21" s="292" customFormat="1" x14ac:dyDescent="0.2">
      <c r="L9552" s="279"/>
      <c r="M9552" s="279"/>
      <c r="N9552" s="279"/>
      <c r="O9552" s="279"/>
      <c r="P9552" s="838"/>
      <c r="Q9552" s="838"/>
      <c r="R9552" s="838"/>
      <c r="S9552" s="838"/>
      <c r="U9552" s="371"/>
    </row>
    <row r="9553" spans="12:21" s="292" customFormat="1" x14ac:dyDescent="0.2">
      <c r="L9553" s="279"/>
      <c r="M9553" s="279"/>
      <c r="N9553" s="279"/>
      <c r="O9553" s="279"/>
      <c r="P9553" s="838"/>
      <c r="Q9553" s="838"/>
      <c r="R9553" s="838"/>
      <c r="S9553" s="838"/>
      <c r="U9553" s="371"/>
    </row>
    <row r="9554" spans="12:21" s="292" customFormat="1" x14ac:dyDescent="0.2">
      <c r="L9554" s="279"/>
      <c r="M9554" s="279"/>
      <c r="N9554" s="279"/>
      <c r="O9554" s="279"/>
      <c r="P9554" s="838"/>
      <c r="Q9554" s="838"/>
      <c r="R9554" s="838"/>
      <c r="S9554" s="838"/>
      <c r="U9554" s="371"/>
    </row>
    <row r="9555" spans="12:21" s="292" customFormat="1" x14ac:dyDescent="0.2">
      <c r="L9555" s="279"/>
      <c r="M9555" s="279"/>
      <c r="N9555" s="279"/>
      <c r="O9555" s="279"/>
      <c r="P9555" s="838"/>
      <c r="Q9555" s="838"/>
      <c r="R9555" s="838"/>
      <c r="S9555" s="838"/>
      <c r="U9555" s="371"/>
    </row>
    <row r="9556" spans="12:21" s="292" customFormat="1" x14ac:dyDescent="0.2">
      <c r="L9556" s="279"/>
      <c r="M9556" s="279"/>
      <c r="N9556" s="279"/>
      <c r="O9556" s="279"/>
      <c r="P9556" s="838"/>
      <c r="Q9556" s="838"/>
      <c r="R9556" s="838"/>
      <c r="S9556" s="838"/>
      <c r="U9556" s="371"/>
    </row>
    <row r="9557" spans="12:21" s="292" customFormat="1" x14ac:dyDescent="0.2">
      <c r="L9557" s="279"/>
      <c r="M9557" s="279"/>
      <c r="N9557" s="279"/>
      <c r="O9557" s="279"/>
      <c r="P9557" s="838"/>
      <c r="Q9557" s="838"/>
      <c r="R9557" s="838"/>
      <c r="S9557" s="838"/>
      <c r="U9557" s="371"/>
    </row>
    <row r="9558" spans="12:21" s="292" customFormat="1" x14ac:dyDescent="0.2">
      <c r="L9558" s="279"/>
      <c r="M9558" s="279"/>
      <c r="N9558" s="279"/>
      <c r="O9558" s="279"/>
      <c r="P9558" s="838"/>
      <c r="Q9558" s="838"/>
      <c r="R9558" s="838"/>
      <c r="S9558" s="838"/>
      <c r="U9558" s="371"/>
    </row>
    <row r="9559" spans="12:21" s="292" customFormat="1" x14ac:dyDescent="0.2">
      <c r="L9559" s="279"/>
      <c r="M9559" s="279"/>
      <c r="N9559" s="279"/>
      <c r="O9559" s="279"/>
      <c r="P9559" s="838"/>
      <c r="Q9559" s="838"/>
      <c r="R9559" s="838"/>
      <c r="S9559" s="838"/>
      <c r="U9559" s="371"/>
    </row>
    <row r="9560" spans="12:21" s="292" customFormat="1" x14ac:dyDescent="0.2">
      <c r="L9560" s="279"/>
      <c r="M9560" s="279"/>
      <c r="N9560" s="279"/>
      <c r="O9560" s="279"/>
      <c r="P9560" s="838"/>
      <c r="Q9560" s="838"/>
      <c r="R9560" s="838"/>
      <c r="S9560" s="838"/>
      <c r="U9560" s="371"/>
    </row>
    <row r="9561" spans="12:21" s="292" customFormat="1" x14ac:dyDescent="0.2">
      <c r="L9561" s="279"/>
      <c r="M9561" s="279"/>
      <c r="N9561" s="279"/>
      <c r="O9561" s="279"/>
      <c r="P9561" s="838"/>
      <c r="Q9561" s="838"/>
      <c r="R9561" s="838"/>
      <c r="S9561" s="838"/>
      <c r="U9561" s="371"/>
    </row>
    <row r="9562" spans="12:21" s="292" customFormat="1" x14ac:dyDescent="0.2">
      <c r="L9562" s="279"/>
      <c r="M9562" s="279"/>
      <c r="N9562" s="279"/>
      <c r="O9562" s="279"/>
      <c r="P9562" s="838"/>
      <c r="Q9562" s="838"/>
      <c r="R9562" s="838"/>
      <c r="S9562" s="838"/>
      <c r="U9562" s="371"/>
    </row>
    <row r="9563" spans="12:21" s="292" customFormat="1" x14ac:dyDescent="0.2">
      <c r="L9563" s="279"/>
      <c r="M9563" s="279"/>
      <c r="N9563" s="279"/>
      <c r="O9563" s="279"/>
      <c r="P9563" s="838"/>
      <c r="Q9563" s="838"/>
      <c r="R9563" s="838"/>
      <c r="S9563" s="838"/>
      <c r="U9563" s="371"/>
    </row>
    <row r="9564" spans="12:21" s="292" customFormat="1" x14ac:dyDescent="0.2">
      <c r="L9564" s="279"/>
      <c r="M9564" s="279"/>
      <c r="N9564" s="279"/>
      <c r="O9564" s="279"/>
      <c r="P9564" s="838"/>
      <c r="Q9564" s="838"/>
      <c r="R9564" s="838"/>
      <c r="S9564" s="838"/>
      <c r="U9564" s="371"/>
    </row>
    <row r="9565" spans="12:21" s="292" customFormat="1" x14ac:dyDescent="0.2">
      <c r="L9565" s="279"/>
      <c r="M9565" s="279"/>
      <c r="N9565" s="279"/>
      <c r="O9565" s="279"/>
      <c r="P9565" s="838"/>
      <c r="Q9565" s="838"/>
      <c r="R9565" s="838"/>
      <c r="S9565" s="838"/>
      <c r="U9565" s="371"/>
    </row>
    <row r="9566" spans="12:21" s="292" customFormat="1" x14ac:dyDescent="0.2">
      <c r="L9566" s="279"/>
      <c r="M9566" s="279"/>
      <c r="N9566" s="279"/>
      <c r="O9566" s="279"/>
      <c r="P9566" s="838"/>
      <c r="Q9566" s="838"/>
      <c r="R9566" s="838"/>
      <c r="S9566" s="838"/>
      <c r="U9566" s="371"/>
    </row>
    <row r="9567" spans="12:21" s="292" customFormat="1" x14ac:dyDescent="0.2">
      <c r="L9567" s="279"/>
      <c r="M9567" s="279"/>
      <c r="N9567" s="279"/>
      <c r="O9567" s="279"/>
      <c r="P9567" s="838"/>
      <c r="Q9567" s="838"/>
      <c r="R9567" s="838"/>
      <c r="S9567" s="838"/>
      <c r="U9567" s="371"/>
    </row>
    <row r="9568" spans="12:21" s="292" customFormat="1" x14ac:dyDescent="0.2">
      <c r="L9568" s="279"/>
      <c r="M9568" s="279"/>
      <c r="N9568" s="279"/>
      <c r="O9568" s="279"/>
      <c r="P9568" s="838"/>
      <c r="Q9568" s="838"/>
      <c r="R9568" s="838"/>
      <c r="S9568" s="838"/>
      <c r="U9568" s="371"/>
    </row>
    <row r="9569" spans="12:21" s="292" customFormat="1" x14ac:dyDescent="0.2">
      <c r="L9569" s="279"/>
      <c r="M9569" s="279"/>
      <c r="N9569" s="279"/>
      <c r="O9569" s="279"/>
      <c r="P9569" s="838"/>
      <c r="Q9569" s="838"/>
      <c r="R9569" s="838"/>
      <c r="S9569" s="838"/>
      <c r="U9569" s="371"/>
    </row>
    <row r="9570" spans="12:21" s="292" customFormat="1" x14ac:dyDescent="0.2">
      <c r="L9570" s="279"/>
      <c r="M9570" s="279"/>
      <c r="N9570" s="279"/>
      <c r="O9570" s="279"/>
      <c r="P9570" s="838"/>
      <c r="Q9570" s="838"/>
      <c r="R9570" s="838"/>
      <c r="S9570" s="838"/>
      <c r="U9570" s="371"/>
    </row>
    <row r="9571" spans="12:21" s="292" customFormat="1" x14ac:dyDescent="0.2">
      <c r="L9571" s="279"/>
      <c r="M9571" s="279"/>
      <c r="N9571" s="279"/>
      <c r="O9571" s="279"/>
      <c r="P9571" s="838"/>
      <c r="Q9571" s="838"/>
      <c r="R9571" s="838"/>
      <c r="S9571" s="838"/>
      <c r="U9571" s="371"/>
    </row>
    <row r="9572" spans="12:21" s="292" customFormat="1" x14ac:dyDescent="0.2">
      <c r="L9572" s="279"/>
      <c r="M9572" s="279"/>
      <c r="N9572" s="279"/>
      <c r="O9572" s="279"/>
      <c r="P9572" s="838"/>
      <c r="Q9572" s="838"/>
      <c r="R9572" s="838"/>
      <c r="S9572" s="838"/>
      <c r="U9572" s="371"/>
    </row>
    <row r="9573" spans="12:21" s="292" customFormat="1" x14ac:dyDescent="0.2">
      <c r="L9573" s="279"/>
      <c r="M9573" s="279"/>
      <c r="N9573" s="279"/>
      <c r="O9573" s="279"/>
      <c r="P9573" s="838"/>
      <c r="Q9573" s="838"/>
      <c r="R9573" s="838"/>
      <c r="S9573" s="838"/>
      <c r="U9573" s="371"/>
    </row>
    <row r="9574" spans="12:21" s="292" customFormat="1" x14ac:dyDescent="0.2">
      <c r="L9574" s="279"/>
      <c r="M9574" s="279"/>
      <c r="N9574" s="279"/>
      <c r="O9574" s="279"/>
      <c r="P9574" s="838"/>
      <c r="Q9574" s="838"/>
      <c r="R9574" s="838"/>
      <c r="S9574" s="838"/>
      <c r="U9574" s="371"/>
    </row>
    <row r="9575" spans="12:21" s="292" customFormat="1" x14ac:dyDescent="0.2">
      <c r="L9575" s="279"/>
      <c r="M9575" s="279"/>
      <c r="N9575" s="279"/>
      <c r="O9575" s="279"/>
      <c r="P9575" s="838"/>
      <c r="Q9575" s="838"/>
      <c r="R9575" s="838"/>
      <c r="S9575" s="838"/>
      <c r="U9575" s="371"/>
    </row>
    <row r="9576" spans="12:21" s="292" customFormat="1" x14ac:dyDescent="0.2">
      <c r="L9576" s="279"/>
      <c r="M9576" s="279"/>
      <c r="N9576" s="279"/>
      <c r="O9576" s="279"/>
      <c r="P9576" s="838"/>
      <c r="Q9576" s="838"/>
      <c r="R9576" s="838"/>
      <c r="S9576" s="838"/>
      <c r="U9576" s="371"/>
    </row>
    <row r="9577" spans="12:21" s="292" customFormat="1" x14ac:dyDescent="0.2">
      <c r="L9577" s="279"/>
      <c r="M9577" s="279"/>
      <c r="N9577" s="279"/>
      <c r="O9577" s="279"/>
      <c r="P9577" s="838"/>
      <c r="Q9577" s="838"/>
      <c r="R9577" s="838"/>
      <c r="S9577" s="838"/>
      <c r="U9577" s="371"/>
    </row>
    <row r="9578" spans="12:21" s="292" customFormat="1" x14ac:dyDescent="0.2">
      <c r="L9578" s="279"/>
      <c r="M9578" s="279"/>
      <c r="N9578" s="279"/>
      <c r="O9578" s="279"/>
      <c r="P9578" s="838"/>
      <c r="Q9578" s="838"/>
      <c r="R9578" s="838"/>
      <c r="S9578" s="838"/>
      <c r="U9578" s="371"/>
    </row>
    <row r="9579" spans="12:21" s="292" customFormat="1" x14ac:dyDescent="0.2">
      <c r="L9579" s="279"/>
      <c r="M9579" s="279"/>
      <c r="N9579" s="279"/>
      <c r="O9579" s="279"/>
      <c r="P9579" s="838"/>
      <c r="Q9579" s="838"/>
      <c r="R9579" s="838"/>
      <c r="S9579" s="838"/>
      <c r="U9579" s="371"/>
    </row>
    <row r="9580" spans="12:21" s="292" customFormat="1" x14ac:dyDescent="0.2">
      <c r="L9580" s="279"/>
      <c r="M9580" s="279"/>
      <c r="N9580" s="279"/>
      <c r="O9580" s="279"/>
      <c r="P9580" s="838"/>
      <c r="Q9580" s="838"/>
      <c r="R9580" s="838"/>
      <c r="S9580" s="838"/>
      <c r="U9580" s="371"/>
    </row>
    <row r="9581" spans="12:21" s="292" customFormat="1" x14ac:dyDescent="0.2">
      <c r="L9581" s="279"/>
      <c r="M9581" s="279"/>
      <c r="N9581" s="279"/>
      <c r="O9581" s="279"/>
      <c r="P9581" s="838"/>
      <c r="Q9581" s="838"/>
      <c r="R9581" s="838"/>
      <c r="S9581" s="838"/>
      <c r="U9581" s="371"/>
    </row>
    <row r="9582" spans="12:21" s="292" customFormat="1" x14ac:dyDescent="0.2">
      <c r="L9582" s="279"/>
      <c r="M9582" s="279"/>
      <c r="N9582" s="279"/>
      <c r="O9582" s="279"/>
      <c r="P9582" s="838"/>
      <c r="Q9582" s="838"/>
      <c r="R9582" s="838"/>
      <c r="S9582" s="838"/>
      <c r="U9582" s="371"/>
    </row>
    <row r="9583" spans="12:21" s="292" customFormat="1" x14ac:dyDescent="0.2">
      <c r="L9583" s="279"/>
      <c r="M9583" s="279"/>
      <c r="N9583" s="279"/>
      <c r="O9583" s="279"/>
      <c r="P9583" s="838"/>
      <c r="Q9583" s="838"/>
      <c r="R9583" s="838"/>
      <c r="S9583" s="838"/>
      <c r="U9583" s="371"/>
    </row>
    <row r="9584" spans="12:21" s="292" customFormat="1" x14ac:dyDescent="0.2">
      <c r="L9584" s="279"/>
      <c r="M9584" s="279"/>
      <c r="N9584" s="279"/>
      <c r="O9584" s="279"/>
      <c r="P9584" s="838"/>
      <c r="Q9584" s="838"/>
      <c r="R9584" s="838"/>
      <c r="S9584" s="838"/>
      <c r="U9584" s="371"/>
    </row>
    <row r="9585" spans="12:21" s="292" customFormat="1" x14ac:dyDescent="0.2">
      <c r="L9585" s="279"/>
      <c r="M9585" s="279"/>
      <c r="N9585" s="279"/>
      <c r="O9585" s="279"/>
      <c r="P9585" s="838"/>
      <c r="Q9585" s="838"/>
      <c r="R9585" s="838"/>
      <c r="S9585" s="838"/>
      <c r="U9585" s="371"/>
    </row>
    <row r="9586" spans="12:21" s="292" customFormat="1" x14ac:dyDescent="0.2">
      <c r="L9586" s="279"/>
      <c r="M9586" s="279"/>
      <c r="N9586" s="279"/>
      <c r="O9586" s="279"/>
      <c r="P9586" s="838"/>
      <c r="Q9586" s="838"/>
      <c r="R9586" s="838"/>
      <c r="S9586" s="838"/>
      <c r="U9586" s="371"/>
    </row>
    <row r="9587" spans="12:21" s="292" customFormat="1" x14ac:dyDescent="0.2">
      <c r="L9587" s="279"/>
      <c r="M9587" s="279"/>
      <c r="N9587" s="279"/>
      <c r="O9587" s="279"/>
      <c r="P9587" s="838"/>
      <c r="Q9587" s="838"/>
      <c r="R9587" s="838"/>
      <c r="S9587" s="838"/>
      <c r="U9587" s="371"/>
    </row>
    <row r="9588" spans="12:21" s="292" customFormat="1" x14ac:dyDescent="0.2">
      <c r="L9588" s="279"/>
      <c r="M9588" s="279"/>
      <c r="N9588" s="279"/>
      <c r="O9588" s="279"/>
      <c r="P9588" s="838"/>
      <c r="Q9588" s="838"/>
      <c r="R9588" s="838"/>
      <c r="S9588" s="838"/>
      <c r="U9588" s="371"/>
    </row>
    <row r="9589" spans="12:21" s="292" customFormat="1" x14ac:dyDescent="0.2">
      <c r="L9589" s="279"/>
      <c r="M9589" s="279"/>
      <c r="N9589" s="279"/>
      <c r="O9589" s="279"/>
      <c r="P9589" s="838"/>
      <c r="Q9589" s="838"/>
      <c r="R9589" s="838"/>
      <c r="S9589" s="838"/>
      <c r="U9589" s="371"/>
    </row>
    <row r="9590" spans="12:21" s="292" customFormat="1" x14ac:dyDescent="0.2">
      <c r="L9590" s="279"/>
      <c r="M9590" s="279"/>
      <c r="N9590" s="279"/>
      <c r="O9590" s="279"/>
      <c r="P9590" s="838"/>
      <c r="Q9590" s="838"/>
      <c r="R9590" s="838"/>
      <c r="S9590" s="838"/>
      <c r="U9590" s="371"/>
    </row>
    <row r="9591" spans="12:21" s="292" customFormat="1" x14ac:dyDescent="0.2">
      <c r="L9591" s="279"/>
      <c r="M9591" s="279"/>
      <c r="N9591" s="279"/>
      <c r="O9591" s="279"/>
      <c r="P9591" s="838"/>
      <c r="Q9591" s="838"/>
      <c r="R9591" s="838"/>
      <c r="S9591" s="838"/>
      <c r="U9591" s="371"/>
    </row>
    <row r="9592" spans="12:21" s="292" customFormat="1" x14ac:dyDescent="0.2">
      <c r="L9592" s="279"/>
      <c r="M9592" s="279"/>
      <c r="N9592" s="279"/>
      <c r="O9592" s="279"/>
      <c r="P9592" s="838"/>
      <c r="Q9592" s="838"/>
      <c r="R9592" s="838"/>
      <c r="S9592" s="838"/>
      <c r="U9592" s="371"/>
    </row>
    <row r="9593" spans="12:21" s="292" customFormat="1" x14ac:dyDescent="0.2">
      <c r="L9593" s="279"/>
      <c r="M9593" s="279"/>
      <c r="N9593" s="279"/>
      <c r="O9593" s="279"/>
      <c r="P9593" s="838"/>
      <c r="Q9593" s="838"/>
      <c r="R9593" s="838"/>
      <c r="S9593" s="838"/>
      <c r="U9593" s="371"/>
    </row>
    <row r="9594" spans="12:21" s="292" customFormat="1" x14ac:dyDescent="0.2">
      <c r="L9594" s="279"/>
      <c r="M9594" s="279"/>
      <c r="N9594" s="279"/>
      <c r="O9594" s="279"/>
      <c r="P9594" s="838"/>
      <c r="Q9594" s="838"/>
      <c r="R9594" s="838"/>
      <c r="S9594" s="838"/>
      <c r="U9594" s="371"/>
    </row>
    <row r="9595" spans="12:21" s="292" customFormat="1" x14ac:dyDescent="0.2">
      <c r="L9595" s="279"/>
      <c r="M9595" s="279"/>
      <c r="N9595" s="279"/>
      <c r="O9595" s="279"/>
      <c r="P9595" s="838"/>
      <c r="Q9595" s="838"/>
      <c r="R9595" s="838"/>
      <c r="S9595" s="838"/>
      <c r="U9595" s="371"/>
    </row>
    <row r="9596" spans="12:21" s="292" customFormat="1" x14ac:dyDescent="0.2">
      <c r="L9596" s="279"/>
      <c r="M9596" s="279"/>
      <c r="N9596" s="279"/>
      <c r="O9596" s="279"/>
      <c r="P9596" s="838"/>
      <c r="Q9596" s="838"/>
      <c r="R9596" s="838"/>
      <c r="S9596" s="838"/>
      <c r="U9596" s="371"/>
    </row>
    <row r="9597" spans="12:21" s="292" customFormat="1" x14ac:dyDescent="0.2">
      <c r="L9597" s="279"/>
      <c r="M9597" s="279"/>
      <c r="N9597" s="279"/>
      <c r="O9597" s="279"/>
      <c r="P9597" s="838"/>
      <c r="Q9597" s="838"/>
      <c r="R9597" s="838"/>
      <c r="S9597" s="838"/>
      <c r="U9597" s="371"/>
    </row>
    <row r="9598" spans="12:21" s="292" customFormat="1" x14ac:dyDescent="0.2">
      <c r="L9598" s="279"/>
      <c r="M9598" s="279"/>
      <c r="N9598" s="279"/>
      <c r="O9598" s="279"/>
      <c r="P9598" s="838"/>
      <c r="Q9598" s="838"/>
      <c r="R9598" s="838"/>
      <c r="S9598" s="838"/>
      <c r="U9598" s="371"/>
    </row>
    <row r="9599" spans="12:21" s="292" customFormat="1" x14ac:dyDescent="0.2">
      <c r="L9599" s="279"/>
      <c r="M9599" s="279"/>
      <c r="N9599" s="279"/>
      <c r="O9599" s="279"/>
      <c r="P9599" s="838"/>
      <c r="Q9599" s="838"/>
      <c r="R9599" s="838"/>
      <c r="S9599" s="838"/>
      <c r="U9599" s="371"/>
    </row>
    <row r="9600" spans="12:21" s="292" customFormat="1" x14ac:dyDescent="0.2">
      <c r="L9600" s="279"/>
      <c r="M9600" s="279"/>
      <c r="N9600" s="279"/>
      <c r="O9600" s="279"/>
      <c r="P9600" s="838"/>
      <c r="Q9600" s="838"/>
      <c r="R9600" s="838"/>
      <c r="S9600" s="838"/>
      <c r="U9600" s="371"/>
    </row>
    <row r="9601" spans="12:21" s="292" customFormat="1" x14ac:dyDescent="0.2">
      <c r="L9601" s="279"/>
      <c r="M9601" s="279"/>
      <c r="N9601" s="279"/>
      <c r="O9601" s="279"/>
      <c r="P9601" s="838"/>
      <c r="Q9601" s="838"/>
      <c r="R9601" s="838"/>
      <c r="S9601" s="838"/>
      <c r="U9601" s="371"/>
    </row>
    <row r="9602" spans="12:21" s="292" customFormat="1" x14ac:dyDescent="0.2">
      <c r="L9602" s="279"/>
      <c r="M9602" s="279"/>
      <c r="N9602" s="279"/>
      <c r="O9602" s="279"/>
      <c r="P9602" s="838"/>
      <c r="Q9602" s="838"/>
      <c r="R9602" s="838"/>
      <c r="S9602" s="838"/>
      <c r="U9602" s="371"/>
    </row>
    <row r="9603" spans="12:21" s="292" customFormat="1" x14ac:dyDescent="0.2">
      <c r="L9603" s="279"/>
      <c r="M9603" s="279"/>
      <c r="N9603" s="279"/>
      <c r="O9603" s="279"/>
      <c r="P9603" s="838"/>
      <c r="Q9603" s="838"/>
      <c r="R9603" s="838"/>
      <c r="S9603" s="838"/>
      <c r="U9603" s="371"/>
    </row>
    <row r="9604" spans="12:21" s="292" customFormat="1" x14ac:dyDescent="0.2">
      <c r="L9604" s="279"/>
      <c r="M9604" s="279"/>
      <c r="N9604" s="279"/>
      <c r="O9604" s="279"/>
      <c r="P9604" s="838"/>
      <c r="Q9604" s="838"/>
      <c r="R9604" s="838"/>
      <c r="S9604" s="838"/>
      <c r="U9604" s="371"/>
    </row>
    <row r="9605" spans="12:21" s="292" customFormat="1" x14ac:dyDescent="0.2">
      <c r="L9605" s="279"/>
      <c r="M9605" s="279"/>
      <c r="N9605" s="279"/>
      <c r="O9605" s="279"/>
      <c r="P9605" s="838"/>
      <c r="Q9605" s="838"/>
      <c r="R9605" s="838"/>
      <c r="S9605" s="838"/>
      <c r="U9605" s="371"/>
    </row>
    <row r="9606" spans="12:21" s="292" customFormat="1" x14ac:dyDescent="0.2">
      <c r="L9606" s="279"/>
      <c r="M9606" s="279"/>
      <c r="N9606" s="279"/>
      <c r="O9606" s="279"/>
      <c r="P9606" s="838"/>
      <c r="Q9606" s="838"/>
      <c r="R9606" s="838"/>
      <c r="S9606" s="838"/>
      <c r="U9606" s="371"/>
    </row>
    <row r="9607" spans="12:21" s="292" customFormat="1" x14ac:dyDescent="0.2">
      <c r="L9607" s="279"/>
      <c r="M9607" s="279"/>
      <c r="N9607" s="279"/>
      <c r="O9607" s="279"/>
      <c r="P9607" s="838"/>
      <c r="Q9607" s="838"/>
      <c r="R9607" s="838"/>
      <c r="S9607" s="838"/>
      <c r="U9607" s="371"/>
    </row>
    <row r="9608" spans="12:21" s="292" customFormat="1" x14ac:dyDescent="0.2">
      <c r="L9608" s="279"/>
      <c r="M9608" s="279"/>
      <c r="N9608" s="279"/>
      <c r="O9608" s="279"/>
      <c r="P9608" s="838"/>
      <c r="Q9608" s="838"/>
      <c r="R9608" s="838"/>
      <c r="S9608" s="838"/>
      <c r="U9608" s="371"/>
    </row>
    <row r="9609" spans="12:21" s="292" customFormat="1" x14ac:dyDescent="0.2">
      <c r="L9609" s="279"/>
      <c r="M9609" s="279"/>
      <c r="N9609" s="279"/>
      <c r="O9609" s="279"/>
      <c r="P9609" s="838"/>
      <c r="Q9609" s="838"/>
      <c r="R9609" s="838"/>
      <c r="S9609" s="838"/>
      <c r="U9609" s="371"/>
    </row>
    <row r="9610" spans="12:21" s="292" customFormat="1" x14ac:dyDescent="0.2">
      <c r="L9610" s="279"/>
      <c r="M9610" s="279"/>
      <c r="N9610" s="279"/>
      <c r="O9610" s="279"/>
      <c r="P9610" s="838"/>
      <c r="Q9610" s="838"/>
      <c r="R9610" s="838"/>
      <c r="S9610" s="838"/>
      <c r="U9610" s="371"/>
    </row>
    <row r="9611" spans="12:21" s="292" customFormat="1" x14ac:dyDescent="0.2">
      <c r="L9611" s="279"/>
      <c r="M9611" s="279"/>
      <c r="N9611" s="279"/>
      <c r="O9611" s="279"/>
      <c r="P9611" s="838"/>
      <c r="Q9611" s="838"/>
      <c r="R9611" s="838"/>
      <c r="S9611" s="838"/>
      <c r="U9611" s="371"/>
    </row>
    <row r="9612" spans="12:21" s="292" customFormat="1" x14ac:dyDescent="0.2">
      <c r="L9612" s="279"/>
      <c r="M9612" s="279"/>
      <c r="N9612" s="279"/>
      <c r="O9612" s="279"/>
      <c r="P9612" s="838"/>
      <c r="Q9612" s="838"/>
      <c r="R9612" s="838"/>
      <c r="S9612" s="838"/>
      <c r="U9612" s="371"/>
    </row>
    <row r="9613" spans="12:21" s="292" customFormat="1" x14ac:dyDescent="0.2">
      <c r="L9613" s="279"/>
      <c r="M9613" s="279"/>
      <c r="N9613" s="279"/>
      <c r="O9613" s="279"/>
      <c r="P9613" s="838"/>
      <c r="Q9613" s="838"/>
      <c r="R9613" s="838"/>
      <c r="S9613" s="838"/>
      <c r="U9613" s="371"/>
    </row>
    <row r="9614" spans="12:21" s="292" customFormat="1" x14ac:dyDescent="0.2">
      <c r="L9614" s="279"/>
      <c r="M9614" s="279"/>
      <c r="N9614" s="279"/>
      <c r="O9614" s="279"/>
      <c r="P9614" s="838"/>
      <c r="Q9614" s="838"/>
      <c r="R9614" s="838"/>
      <c r="S9614" s="838"/>
      <c r="U9614" s="371"/>
    </row>
    <row r="9615" spans="12:21" s="292" customFormat="1" x14ac:dyDescent="0.2">
      <c r="L9615" s="279"/>
      <c r="M9615" s="279"/>
      <c r="N9615" s="279"/>
      <c r="O9615" s="279"/>
      <c r="P9615" s="838"/>
      <c r="Q9615" s="838"/>
      <c r="R9615" s="838"/>
      <c r="S9615" s="838"/>
      <c r="U9615" s="371"/>
    </row>
    <row r="9616" spans="12:21" s="292" customFormat="1" x14ac:dyDescent="0.2">
      <c r="L9616" s="279"/>
      <c r="M9616" s="279"/>
      <c r="N9616" s="279"/>
      <c r="O9616" s="279"/>
      <c r="P9616" s="838"/>
      <c r="Q9616" s="838"/>
      <c r="R9616" s="838"/>
      <c r="S9616" s="838"/>
      <c r="U9616" s="371"/>
    </row>
    <row r="9617" spans="12:21" s="292" customFormat="1" x14ac:dyDescent="0.2">
      <c r="L9617" s="279"/>
      <c r="M9617" s="279"/>
      <c r="N9617" s="279"/>
      <c r="O9617" s="279"/>
      <c r="P9617" s="838"/>
      <c r="Q9617" s="838"/>
      <c r="R9617" s="838"/>
      <c r="S9617" s="838"/>
      <c r="U9617" s="371"/>
    </row>
    <row r="9618" spans="12:21" s="292" customFormat="1" x14ac:dyDescent="0.2">
      <c r="L9618" s="279"/>
      <c r="M9618" s="279"/>
      <c r="N9618" s="279"/>
      <c r="O9618" s="279"/>
      <c r="P9618" s="838"/>
      <c r="Q9618" s="838"/>
      <c r="R9618" s="838"/>
      <c r="S9618" s="838"/>
      <c r="U9618" s="371"/>
    </row>
    <row r="9619" spans="12:21" s="292" customFormat="1" x14ac:dyDescent="0.2">
      <c r="L9619" s="279"/>
      <c r="M9619" s="279"/>
      <c r="N9619" s="279"/>
      <c r="O9619" s="279"/>
      <c r="P9619" s="838"/>
      <c r="Q9619" s="838"/>
      <c r="R9619" s="838"/>
      <c r="S9619" s="838"/>
      <c r="U9619" s="371"/>
    </row>
    <row r="9620" spans="12:21" s="292" customFormat="1" x14ac:dyDescent="0.2">
      <c r="L9620" s="279"/>
      <c r="M9620" s="279"/>
      <c r="N9620" s="279"/>
      <c r="O9620" s="279"/>
      <c r="P9620" s="838"/>
      <c r="Q9620" s="838"/>
      <c r="R9620" s="838"/>
      <c r="S9620" s="838"/>
      <c r="U9620" s="371"/>
    </row>
    <row r="9621" spans="12:21" s="292" customFormat="1" x14ac:dyDescent="0.2">
      <c r="L9621" s="279"/>
      <c r="M9621" s="279"/>
      <c r="N9621" s="279"/>
      <c r="O9621" s="279"/>
      <c r="P9621" s="838"/>
      <c r="Q9621" s="838"/>
      <c r="R9621" s="838"/>
      <c r="S9621" s="838"/>
      <c r="U9621" s="371"/>
    </row>
    <row r="9622" spans="12:21" s="292" customFormat="1" x14ac:dyDescent="0.2">
      <c r="L9622" s="279"/>
      <c r="M9622" s="279"/>
      <c r="N9622" s="279"/>
      <c r="O9622" s="279"/>
      <c r="P9622" s="838"/>
      <c r="Q9622" s="838"/>
      <c r="R9622" s="838"/>
      <c r="S9622" s="838"/>
      <c r="U9622" s="371"/>
    </row>
    <row r="9623" spans="12:21" s="292" customFormat="1" x14ac:dyDescent="0.2">
      <c r="L9623" s="279"/>
      <c r="M9623" s="279"/>
      <c r="N9623" s="279"/>
      <c r="O9623" s="279"/>
      <c r="P9623" s="838"/>
      <c r="Q9623" s="838"/>
      <c r="R9623" s="838"/>
      <c r="S9623" s="838"/>
      <c r="U9623" s="371"/>
    </row>
    <row r="9624" spans="12:21" s="292" customFormat="1" x14ac:dyDescent="0.2">
      <c r="L9624" s="279"/>
      <c r="M9624" s="279"/>
      <c r="N9624" s="279"/>
      <c r="O9624" s="279"/>
      <c r="P9624" s="838"/>
      <c r="Q9624" s="838"/>
      <c r="R9624" s="838"/>
      <c r="S9624" s="838"/>
      <c r="U9624" s="371"/>
    </row>
    <row r="9625" spans="12:21" s="292" customFormat="1" x14ac:dyDescent="0.2">
      <c r="L9625" s="279"/>
      <c r="M9625" s="279"/>
      <c r="N9625" s="279"/>
      <c r="O9625" s="279"/>
      <c r="P9625" s="838"/>
      <c r="Q9625" s="838"/>
      <c r="R9625" s="838"/>
      <c r="S9625" s="838"/>
      <c r="U9625" s="371"/>
    </row>
    <row r="9626" spans="12:21" s="292" customFormat="1" x14ac:dyDescent="0.2">
      <c r="L9626" s="279"/>
      <c r="M9626" s="279"/>
      <c r="N9626" s="279"/>
      <c r="O9626" s="279"/>
      <c r="P9626" s="838"/>
      <c r="Q9626" s="838"/>
      <c r="R9626" s="838"/>
      <c r="S9626" s="838"/>
      <c r="U9626" s="371"/>
    </row>
    <row r="9627" spans="12:21" s="292" customFormat="1" x14ac:dyDescent="0.2">
      <c r="L9627" s="279"/>
      <c r="M9627" s="279"/>
      <c r="N9627" s="279"/>
      <c r="O9627" s="279"/>
      <c r="P9627" s="838"/>
      <c r="Q9627" s="838"/>
      <c r="R9627" s="838"/>
      <c r="S9627" s="838"/>
      <c r="U9627" s="371"/>
    </row>
    <row r="9628" spans="12:21" s="292" customFormat="1" x14ac:dyDescent="0.2">
      <c r="L9628" s="279"/>
      <c r="M9628" s="279"/>
      <c r="N9628" s="279"/>
      <c r="O9628" s="279"/>
      <c r="P9628" s="838"/>
      <c r="Q9628" s="838"/>
      <c r="R9628" s="838"/>
      <c r="S9628" s="838"/>
      <c r="U9628" s="371"/>
    </row>
    <row r="9629" spans="12:21" s="292" customFormat="1" x14ac:dyDescent="0.2">
      <c r="L9629" s="279"/>
      <c r="M9629" s="279"/>
      <c r="N9629" s="279"/>
      <c r="O9629" s="279"/>
      <c r="P9629" s="838"/>
      <c r="Q9629" s="838"/>
      <c r="R9629" s="838"/>
      <c r="S9629" s="838"/>
      <c r="U9629" s="371"/>
    </row>
    <row r="9630" spans="12:21" s="292" customFormat="1" x14ac:dyDescent="0.2">
      <c r="L9630" s="279"/>
      <c r="M9630" s="279"/>
      <c r="N9630" s="279"/>
      <c r="O9630" s="279"/>
      <c r="P9630" s="838"/>
      <c r="Q9630" s="838"/>
      <c r="R9630" s="838"/>
      <c r="S9630" s="838"/>
      <c r="U9630" s="371"/>
    </row>
    <row r="9631" spans="12:21" s="292" customFormat="1" x14ac:dyDescent="0.2">
      <c r="L9631" s="279"/>
      <c r="M9631" s="279"/>
      <c r="N9631" s="279"/>
      <c r="O9631" s="279"/>
      <c r="P9631" s="838"/>
      <c r="Q9631" s="838"/>
      <c r="R9631" s="838"/>
      <c r="S9631" s="838"/>
      <c r="U9631" s="371"/>
    </row>
    <row r="9632" spans="12:21" s="292" customFormat="1" x14ac:dyDescent="0.2">
      <c r="L9632" s="279"/>
      <c r="M9632" s="279"/>
      <c r="N9632" s="279"/>
      <c r="O9632" s="279"/>
      <c r="P9632" s="838"/>
      <c r="Q9632" s="838"/>
      <c r="R9632" s="838"/>
      <c r="S9632" s="838"/>
      <c r="U9632" s="371"/>
    </row>
    <row r="9633" spans="12:21" s="292" customFormat="1" x14ac:dyDescent="0.2">
      <c r="L9633" s="279"/>
      <c r="M9633" s="279"/>
      <c r="N9633" s="279"/>
      <c r="O9633" s="279"/>
      <c r="P9633" s="838"/>
      <c r="Q9633" s="838"/>
      <c r="R9633" s="838"/>
      <c r="S9633" s="838"/>
      <c r="U9633" s="371"/>
    </row>
    <row r="9634" spans="12:21" s="292" customFormat="1" x14ac:dyDescent="0.2">
      <c r="L9634" s="279"/>
      <c r="M9634" s="279"/>
      <c r="N9634" s="279"/>
      <c r="O9634" s="279"/>
      <c r="P9634" s="838"/>
      <c r="Q9634" s="838"/>
      <c r="R9634" s="838"/>
      <c r="S9634" s="838"/>
      <c r="U9634" s="371"/>
    </row>
    <row r="9635" spans="12:21" s="292" customFormat="1" x14ac:dyDescent="0.2">
      <c r="L9635" s="279"/>
      <c r="M9635" s="279"/>
      <c r="N9635" s="279"/>
      <c r="O9635" s="279"/>
      <c r="P9635" s="838"/>
      <c r="Q9635" s="838"/>
      <c r="R9635" s="838"/>
      <c r="S9635" s="838"/>
      <c r="U9635" s="371"/>
    </row>
    <row r="9636" spans="12:21" s="292" customFormat="1" x14ac:dyDescent="0.2">
      <c r="L9636" s="279"/>
      <c r="M9636" s="279"/>
      <c r="N9636" s="279"/>
      <c r="O9636" s="279"/>
      <c r="P9636" s="838"/>
      <c r="Q9636" s="838"/>
      <c r="R9636" s="838"/>
      <c r="S9636" s="838"/>
      <c r="U9636" s="371"/>
    </row>
    <row r="9637" spans="12:21" s="292" customFormat="1" x14ac:dyDescent="0.2">
      <c r="L9637" s="279"/>
      <c r="M9637" s="279"/>
      <c r="N9637" s="279"/>
      <c r="O9637" s="279"/>
      <c r="P9637" s="838"/>
      <c r="Q9637" s="838"/>
      <c r="R9637" s="838"/>
      <c r="S9637" s="838"/>
      <c r="U9637" s="371"/>
    </row>
    <row r="9638" spans="12:21" s="292" customFormat="1" x14ac:dyDescent="0.2">
      <c r="L9638" s="279"/>
      <c r="M9638" s="279"/>
      <c r="N9638" s="279"/>
      <c r="O9638" s="279"/>
      <c r="P9638" s="838"/>
      <c r="Q9638" s="838"/>
      <c r="R9638" s="838"/>
      <c r="S9638" s="838"/>
      <c r="U9638" s="371"/>
    </row>
    <row r="9639" spans="12:21" s="292" customFormat="1" x14ac:dyDescent="0.2">
      <c r="L9639" s="279"/>
      <c r="M9639" s="279"/>
      <c r="N9639" s="279"/>
      <c r="O9639" s="279"/>
      <c r="P9639" s="838"/>
      <c r="Q9639" s="838"/>
      <c r="R9639" s="838"/>
      <c r="S9639" s="838"/>
      <c r="U9639" s="371"/>
    </row>
    <row r="9640" spans="12:21" s="292" customFormat="1" x14ac:dyDescent="0.2">
      <c r="L9640" s="279"/>
      <c r="M9640" s="279"/>
      <c r="N9640" s="279"/>
      <c r="O9640" s="279"/>
      <c r="P9640" s="838"/>
      <c r="Q9640" s="838"/>
      <c r="R9640" s="838"/>
      <c r="S9640" s="838"/>
      <c r="U9640" s="371"/>
    </row>
    <row r="9641" spans="12:21" s="292" customFormat="1" x14ac:dyDescent="0.2">
      <c r="L9641" s="279"/>
      <c r="M9641" s="279"/>
      <c r="N9641" s="279"/>
      <c r="O9641" s="279"/>
      <c r="P9641" s="838"/>
      <c r="Q9641" s="838"/>
      <c r="R9641" s="838"/>
      <c r="S9641" s="838"/>
      <c r="U9641" s="371"/>
    </row>
    <row r="9642" spans="12:21" s="292" customFormat="1" x14ac:dyDescent="0.2">
      <c r="L9642" s="279"/>
      <c r="M9642" s="279"/>
      <c r="N9642" s="279"/>
      <c r="O9642" s="279"/>
      <c r="P9642" s="838"/>
      <c r="Q9642" s="838"/>
      <c r="R9642" s="838"/>
      <c r="S9642" s="838"/>
      <c r="U9642" s="371"/>
    </row>
    <row r="9643" spans="12:21" s="292" customFormat="1" x14ac:dyDescent="0.2">
      <c r="L9643" s="279"/>
      <c r="M9643" s="279"/>
      <c r="N9643" s="279"/>
      <c r="O9643" s="279"/>
      <c r="P9643" s="838"/>
      <c r="Q9643" s="838"/>
      <c r="R9643" s="838"/>
      <c r="S9643" s="838"/>
      <c r="U9643" s="371"/>
    </row>
    <row r="9644" spans="12:21" s="292" customFormat="1" x14ac:dyDescent="0.2">
      <c r="L9644" s="279"/>
      <c r="M9644" s="279"/>
      <c r="N9644" s="279"/>
      <c r="O9644" s="279"/>
      <c r="P9644" s="838"/>
      <c r="Q9644" s="838"/>
      <c r="R9644" s="838"/>
      <c r="S9644" s="838"/>
      <c r="U9644" s="371"/>
    </row>
    <row r="9645" spans="12:21" s="292" customFormat="1" x14ac:dyDescent="0.2">
      <c r="L9645" s="279"/>
      <c r="M9645" s="279"/>
      <c r="N9645" s="279"/>
      <c r="O9645" s="279"/>
      <c r="P9645" s="838"/>
      <c r="Q9645" s="838"/>
      <c r="R9645" s="838"/>
      <c r="S9645" s="838"/>
      <c r="U9645" s="371"/>
    </row>
    <row r="9646" spans="12:21" s="292" customFormat="1" x14ac:dyDescent="0.2">
      <c r="L9646" s="279"/>
      <c r="M9646" s="279"/>
      <c r="N9646" s="279"/>
      <c r="O9646" s="279"/>
      <c r="P9646" s="838"/>
      <c r="Q9646" s="838"/>
      <c r="R9646" s="838"/>
      <c r="S9646" s="838"/>
      <c r="U9646" s="371"/>
    </row>
    <row r="9647" spans="12:21" s="292" customFormat="1" x14ac:dyDescent="0.2">
      <c r="L9647" s="279"/>
      <c r="M9647" s="279"/>
      <c r="N9647" s="279"/>
      <c r="O9647" s="279"/>
      <c r="P9647" s="838"/>
      <c r="Q9647" s="838"/>
      <c r="R9647" s="838"/>
      <c r="S9647" s="838"/>
      <c r="U9647" s="371"/>
    </row>
    <row r="9648" spans="12:21" s="292" customFormat="1" x14ac:dyDescent="0.2">
      <c r="L9648" s="279"/>
      <c r="M9648" s="279"/>
      <c r="N9648" s="279"/>
      <c r="O9648" s="279"/>
      <c r="P9648" s="838"/>
      <c r="Q9648" s="838"/>
      <c r="R9648" s="838"/>
      <c r="S9648" s="838"/>
      <c r="U9648" s="371"/>
    </row>
    <row r="9649" spans="12:21" s="292" customFormat="1" x14ac:dyDescent="0.2">
      <c r="L9649" s="279"/>
      <c r="M9649" s="279"/>
      <c r="N9649" s="279"/>
      <c r="O9649" s="279"/>
      <c r="P9649" s="838"/>
      <c r="Q9649" s="838"/>
      <c r="R9649" s="838"/>
      <c r="S9649" s="838"/>
      <c r="U9649" s="371"/>
    </row>
    <row r="9650" spans="12:21" s="292" customFormat="1" x14ac:dyDescent="0.2">
      <c r="L9650" s="279"/>
      <c r="M9650" s="279"/>
      <c r="N9650" s="279"/>
      <c r="O9650" s="279"/>
      <c r="P9650" s="838"/>
      <c r="Q9650" s="838"/>
      <c r="R9650" s="838"/>
      <c r="S9650" s="838"/>
      <c r="U9650" s="371"/>
    </row>
    <row r="9651" spans="12:21" s="292" customFormat="1" x14ac:dyDescent="0.2">
      <c r="L9651" s="279"/>
      <c r="M9651" s="279"/>
      <c r="N9651" s="279"/>
      <c r="O9651" s="279"/>
      <c r="P9651" s="838"/>
      <c r="Q9651" s="838"/>
      <c r="R9651" s="838"/>
      <c r="S9651" s="838"/>
      <c r="U9651" s="371"/>
    </row>
    <row r="9652" spans="12:21" s="292" customFormat="1" x14ac:dyDescent="0.2">
      <c r="L9652" s="279"/>
      <c r="M9652" s="279"/>
      <c r="N9652" s="279"/>
      <c r="O9652" s="279"/>
      <c r="P9652" s="838"/>
      <c r="Q9652" s="838"/>
      <c r="R9652" s="838"/>
      <c r="S9652" s="838"/>
      <c r="U9652" s="371"/>
    </row>
    <row r="9653" spans="12:21" s="292" customFormat="1" x14ac:dyDescent="0.2">
      <c r="L9653" s="279"/>
      <c r="M9653" s="279"/>
      <c r="N9653" s="279"/>
      <c r="O9653" s="279"/>
      <c r="P9653" s="838"/>
      <c r="Q9653" s="838"/>
      <c r="R9653" s="838"/>
      <c r="S9653" s="838"/>
      <c r="U9653" s="371"/>
    </row>
    <row r="9654" spans="12:21" s="292" customFormat="1" x14ac:dyDescent="0.2">
      <c r="L9654" s="279"/>
      <c r="M9654" s="279"/>
      <c r="N9654" s="279"/>
      <c r="O9654" s="279"/>
      <c r="P9654" s="838"/>
      <c r="Q9654" s="838"/>
      <c r="R9654" s="838"/>
      <c r="S9654" s="838"/>
      <c r="U9654" s="371"/>
    </row>
    <row r="9655" spans="12:21" s="292" customFormat="1" x14ac:dyDescent="0.2">
      <c r="L9655" s="279"/>
      <c r="M9655" s="279"/>
      <c r="N9655" s="279"/>
      <c r="O9655" s="279"/>
      <c r="P9655" s="838"/>
      <c r="Q9655" s="838"/>
      <c r="R9655" s="838"/>
      <c r="S9655" s="838"/>
      <c r="U9655" s="371"/>
    </row>
    <row r="9656" spans="12:21" s="292" customFormat="1" x14ac:dyDescent="0.2">
      <c r="L9656" s="279"/>
      <c r="M9656" s="279"/>
      <c r="N9656" s="279"/>
      <c r="O9656" s="279"/>
      <c r="P9656" s="838"/>
      <c r="Q9656" s="838"/>
      <c r="R9656" s="838"/>
      <c r="S9656" s="838"/>
      <c r="U9656" s="371"/>
    </row>
    <row r="9657" spans="12:21" s="292" customFormat="1" x14ac:dyDescent="0.2">
      <c r="L9657" s="279"/>
      <c r="M9657" s="279"/>
      <c r="N9657" s="279"/>
      <c r="O9657" s="279"/>
      <c r="P9657" s="838"/>
      <c r="Q9657" s="838"/>
      <c r="R9657" s="838"/>
      <c r="S9657" s="838"/>
      <c r="U9657" s="371"/>
    </row>
    <row r="9658" spans="12:21" s="292" customFormat="1" x14ac:dyDescent="0.2">
      <c r="L9658" s="279"/>
      <c r="M9658" s="279"/>
      <c r="N9658" s="279"/>
      <c r="O9658" s="279"/>
      <c r="P9658" s="838"/>
      <c r="Q9658" s="838"/>
      <c r="R9658" s="838"/>
      <c r="S9658" s="838"/>
      <c r="U9658" s="371"/>
    </row>
    <row r="9659" spans="12:21" s="292" customFormat="1" x14ac:dyDescent="0.2">
      <c r="L9659" s="279"/>
      <c r="M9659" s="279"/>
      <c r="N9659" s="279"/>
      <c r="O9659" s="279"/>
      <c r="P9659" s="838"/>
      <c r="Q9659" s="838"/>
      <c r="R9659" s="838"/>
      <c r="S9659" s="838"/>
      <c r="U9659" s="371"/>
    </row>
    <row r="9660" spans="12:21" s="292" customFormat="1" x14ac:dyDescent="0.2">
      <c r="L9660" s="279"/>
      <c r="M9660" s="279"/>
      <c r="N9660" s="279"/>
      <c r="O9660" s="279"/>
      <c r="P9660" s="838"/>
      <c r="Q9660" s="838"/>
      <c r="R9660" s="838"/>
      <c r="S9660" s="838"/>
      <c r="U9660" s="371"/>
    </row>
    <row r="9661" spans="12:21" s="292" customFormat="1" x14ac:dyDescent="0.2">
      <c r="L9661" s="279"/>
      <c r="M9661" s="279"/>
      <c r="N9661" s="279"/>
      <c r="O9661" s="279"/>
      <c r="P9661" s="838"/>
      <c r="Q9661" s="838"/>
      <c r="R9661" s="838"/>
      <c r="S9661" s="838"/>
      <c r="U9661" s="371"/>
    </row>
    <row r="9662" spans="12:21" s="292" customFormat="1" x14ac:dyDescent="0.2">
      <c r="L9662" s="279"/>
      <c r="M9662" s="279"/>
      <c r="N9662" s="279"/>
      <c r="O9662" s="279"/>
      <c r="P9662" s="838"/>
      <c r="Q9662" s="838"/>
      <c r="R9662" s="838"/>
      <c r="S9662" s="838"/>
      <c r="U9662" s="371"/>
    </row>
    <row r="9663" spans="12:21" s="292" customFormat="1" x14ac:dyDescent="0.2">
      <c r="L9663" s="279"/>
      <c r="M9663" s="279"/>
      <c r="N9663" s="279"/>
      <c r="O9663" s="279"/>
      <c r="P9663" s="838"/>
      <c r="Q9663" s="838"/>
      <c r="R9663" s="838"/>
      <c r="S9663" s="838"/>
      <c r="U9663" s="371"/>
    </row>
    <row r="9664" spans="12:21" s="292" customFormat="1" x14ac:dyDescent="0.2">
      <c r="L9664" s="279"/>
      <c r="M9664" s="279"/>
      <c r="N9664" s="279"/>
      <c r="O9664" s="279"/>
      <c r="P9664" s="838"/>
      <c r="Q9664" s="838"/>
      <c r="R9664" s="838"/>
      <c r="S9664" s="838"/>
      <c r="U9664" s="371"/>
    </row>
    <row r="9665" spans="12:21" s="292" customFormat="1" x14ac:dyDescent="0.2">
      <c r="L9665" s="279"/>
      <c r="M9665" s="279"/>
      <c r="N9665" s="279"/>
      <c r="O9665" s="279"/>
      <c r="P9665" s="838"/>
      <c r="Q9665" s="838"/>
      <c r="R9665" s="838"/>
      <c r="S9665" s="838"/>
      <c r="U9665" s="371"/>
    </row>
    <row r="9666" spans="12:21" s="292" customFormat="1" x14ac:dyDescent="0.2">
      <c r="L9666" s="279"/>
      <c r="M9666" s="279"/>
      <c r="N9666" s="279"/>
      <c r="O9666" s="279"/>
      <c r="P9666" s="838"/>
      <c r="Q9666" s="838"/>
      <c r="R9666" s="838"/>
      <c r="S9666" s="838"/>
      <c r="U9666" s="371"/>
    </row>
    <row r="9667" spans="12:21" s="292" customFormat="1" x14ac:dyDescent="0.2">
      <c r="L9667" s="279"/>
      <c r="M9667" s="279"/>
      <c r="N9667" s="279"/>
      <c r="O9667" s="279"/>
      <c r="P9667" s="838"/>
      <c r="Q9667" s="838"/>
      <c r="R9667" s="838"/>
      <c r="S9667" s="838"/>
      <c r="U9667" s="371"/>
    </row>
    <row r="9668" spans="12:21" s="292" customFormat="1" x14ac:dyDescent="0.2">
      <c r="L9668" s="279"/>
      <c r="M9668" s="279"/>
      <c r="N9668" s="279"/>
      <c r="O9668" s="279"/>
      <c r="P9668" s="838"/>
      <c r="Q9668" s="838"/>
      <c r="R9668" s="838"/>
      <c r="S9668" s="838"/>
      <c r="U9668" s="371"/>
    </row>
    <row r="9669" spans="12:21" s="292" customFormat="1" x14ac:dyDescent="0.2">
      <c r="L9669" s="279"/>
      <c r="M9669" s="279"/>
      <c r="N9669" s="279"/>
      <c r="O9669" s="279"/>
      <c r="P9669" s="838"/>
      <c r="Q9669" s="838"/>
      <c r="R9669" s="838"/>
      <c r="S9669" s="838"/>
      <c r="U9669" s="371"/>
    </row>
    <row r="9670" spans="12:21" s="292" customFormat="1" x14ac:dyDescent="0.2">
      <c r="L9670" s="279"/>
      <c r="M9670" s="279"/>
      <c r="N9670" s="279"/>
      <c r="O9670" s="279"/>
      <c r="P9670" s="838"/>
      <c r="Q9670" s="838"/>
      <c r="R9670" s="838"/>
      <c r="S9670" s="838"/>
      <c r="U9670" s="371"/>
    </row>
    <row r="9671" spans="12:21" s="292" customFormat="1" x14ac:dyDescent="0.2">
      <c r="L9671" s="279"/>
      <c r="M9671" s="279"/>
      <c r="N9671" s="279"/>
      <c r="O9671" s="279"/>
      <c r="P9671" s="838"/>
      <c r="Q9671" s="838"/>
      <c r="R9671" s="838"/>
      <c r="S9671" s="838"/>
      <c r="U9671" s="371"/>
    </row>
    <row r="9672" spans="12:21" s="292" customFormat="1" x14ac:dyDescent="0.2">
      <c r="L9672" s="279"/>
      <c r="M9672" s="279"/>
      <c r="N9672" s="279"/>
      <c r="O9672" s="279"/>
      <c r="P9672" s="838"/>
      <c r="Q9672" s="838"/>
      <c r="R9672" s="838"/>
      <c r="S9672" s="838"/>
      <c r="U9672" s="371"/>
    </row>
    <row r="9673" spans="12:21" s="292" customFormat="1" x14ac:dyDescent="0.2">
      <c r="L9673" s="279"/>
      <c r="M9673" s="279"/>
      <c r="N9673" s="279"/>
      <c r="O9673" s="279"/>
      <c r="P9673" s="838"/>
      <c r="Q9673" s="838"/>
      <c r="R9673" s="838"/>
      <c r="S9673" s="838"/>
      <c r="U9673" s="371"/>
    </row>
    <row r="9674" spans="12:21" s="292" customFormat="1" x14ac:dyDescent="0.2">
      <c r="L9674" s="279"/>
      <c r="M9674" s="279"/>
      <c r="N9674" s="279"/>
      <c r="O9674" s="279"/>
      <c r="P9674" s="838"/>
      <c r="Q9674" s="838"/>
      <c r="R9674" s="838"/>
      <c r="S9674" s="838"/>
      <c r="U9674" s="371"/>
    </row>
    <row r="9675" spans="12:21" s="292" customFormat="1" x14ac:dyDescent="0.2">
      <c r="L9675" s="279"/>
      <c r="M9675" s="279"/>
      <c r="N9675" s="279"/>
      <c r="O9675" s="279"/>
      <c r="P9675" s="838"/>
      <c r="Q9675" s="838"/>
      <c r="R9675" s="838"/>
      <c r="S9675" s="838"/>
      <c r="U9675" s="371"/>
    </row>
    <row r="9676" spans="12:21" s="292" customFormat="1" x14ac:dyDescent="0.2">
      <c r="L9676" s="279"/>
      <c r="M9676" s="279"/>
      <c r="N9676" s="279"/>
      <c r="O9676" s="279"/>
      <c r="P9676" s="838"/>
      <c r="Q9676" s="838"/>
      <c r="R9676" s="838"/>
      <c r="S9676" s="838"/>
      <c r="U9676" s="371"/>
    </row>
    <row r="9677" spans="12:21" s="292" customFormat="1" x14ac:dyDescent="0.2">
      <c r="L9677" s="279"/>
      <c r="M9677" s="279"/>
      <c r="N9677" s="279"/>
      <c r="O9677" s="279"/>
      <c r="P9677" s="838"/>
      <c r="Q9677" s="838"/>
      <c r="R9677" s="838"/>
      <c r="S9677" s="838"/>
      <c r="U9677" s="371"/>
    </row>
    <row r="9678" spans="12:21" s="292" customFormat="1" x14ac:dyDescent="0.2">
      <c r="L9678" s="279"/>
      <c r="M9678" s="279"/>
      <c r="N9678" s="279"/>
      <c r="O9678" s="279"/>
      <c r="P9678" s="838"/>
      <c r="Q9678" s="838"/>
      <c r="R9678" s="838"/>
      <c r="S9678" s="838"/>
      <c r="U9678" s="371"/>
    </row>
    <row r="9679" spans="12:21" s="292" customFormat="1" x14ac:dyDescent="0.2">
      <c r="L9679" s="279"/>
      <c r="M9679" s="279"/>
      <c r="N9679" s="279"/>
      <c r="O9679" s="279"/>
      <c r="P9679" s="838"/>
      <c r="Q9679" s="838"/>
      <c r="R9679" s="838"/>
      <c r="S9679" s="838"/>
      <c r="U9679" s="371"/>
    </row>
    <row r="9680" spans="12:21" s="292" customFormat="1" x14ac:dyDescent="0.2">
      <c r="L9680" s="279"/>
      <c r="M9680" s="279"/>
      <c r="N9680" s="279"/>
      <c r="O9680" s="279"/>
      <c r="P9680" s="838"/>
      <c r="Q9680" s="838"/>
      <c r="R9680" s="838"/>
      <c r="S9680" s="838"/>
      <c r="U9680" s="371"/>
    </row>
    <row r="9681" spans="12:21" s="292" customFormat="1" x14ac:dyDescent="0.2">
      <c r="L9681" s="279"/>
      <c r="M9681" s="279"/>
      <c r="N9681" s="279"/>
      <c r="O9681" s="279"/>
      <c r="P9681" s="838"/>
      <c r="Q9681" s="838"/>
      <c r="R9681" s="838"/>
      <c r="S9681" s="838"/>
      <c r="U9681" s="371"/>
    </row>
    <row r="9682" spans="12:21" s="292" customFormat="1" x14ac:dyDescent="0.2">
      <c r="L9682" s="279"/>
      <c r="M9682" s="279"/>
      <c r="N9682" s="279"/>
      <c r="O9682" s="279"/>
      <c r="P9682" s="838"/>
      <c r="Q9682" s="838"/>
      <c r="R9682" s="838"/>
      <c r="S9682" s="838"/>
      <c r="U9682" s="371"/>
    </row>
    <row r="9683" spans="12:21" s="292" customFormat="1" x14ac:dyDescent="0.2">
      <c r="L9683" s="279"/>
      <c r="M9683" s="279"/>
      <c r="N9683" s="279"/>
      <c r="O9683" s="279"/>
      <c r="P9683" s="838"/>
      <c r="Q9683" s="838"/>
      <c r="R9683" s="838"/>
      <c r="S9683" s="838"/>
      <c r="U9683" s="371"/>
    </row>
    <row r="9684" spans="12:21" s="292" customFormat="1" x14ac:dyDescent="0.2">
      <c r="L9684" s="279"/>
      <c r="M9684" s="279"/>
      <c r="N9684" s="279"/>
      <c r="O9684" s="279"/>
      <c r="P9684" s="838"/>
      <c r="Q9684" s="838"/>
      <c r="R9684" s="838"/>
      <c r="S9684" s="838"/>
      <c r="U9684" s="371"/>
    </row>
    <row r="9685" spans="12:21" s="292" customFormat="1" x14ac:dyDescent="0.2">
      <c r="L9685" s="279"/>
      <c r="M9685" s="279"/>
      <c r="N9685" s="279"/>
      <c r="O9685" s="279"/>
      <c r="P9685" s="838"/>
      <c r="Q9685" s="838"/>
      <c r="R9685" s="838"/>
      <c r="S9685" s="838"/>
      <c r="U9685" s="371"/>
    </row>
    <row r="9686" spans="12:21" s="292" customFormat="1" x14ac:dyDescent="0.2">
      <c r="L9686" s="279"/>
      <c r="M9686" s="279"/>
      <c r="N9686" s="279"/>
      <c r="O9686" s="279"/>
      <c r="P9686" s="838"/>
      <c r="Q9686" s="838"/>
      <c r="R9686" s="838"/>
      <c r="S9686" s="838"/>
      <c r="U9686" s="371"/>
    </row>
    <row r="9687" spans="12:21" s="292" customFormat="1" x14ac:dyDescent="0.2">
      <c r="L9687" s="279"/>
      <c r="M9687" s="279"/>
      <c r="N9687" s="279"/>
      <c r="O9687" s="279"/>
      <c r="P9687" s="838"/>
      <c r="Q9687" s="838"/>
      <c r="R9687" s="838"/>
      <c r="S9687" s="838"/>
      <c r="U9687" s="371"/>
    </row>
    <row r="9688" spans="12:21" s="292" customFormat="1" x14ac:dyDescent="0.2">
      <c r="L9688" s="279"/>
      <c r="M9688" s="279"/>
      <c r="N9688" s="279"/>
      <c r="O9688" s="279"/>
      <c r="P9688" s="838"/>
      <c r="Q9688" s="838"/>
      <c r="R9688" s="838"/>
      <c r="S9688" s="838"/>
      <c r="U9688" s="371"/>
    </row>
    <row r="9689" spans="12:21" s="292" customFormat="1" x14ac:dyDescent="0.2">
      <c r="L9689" s="279"/>
      <c r="M9689" s="279"/>
      <c r="N9689" s="279"/>
      <c r="O9689" s="279"/>
      <c r="P9689" s="838"/>
      <c r="Q9689" s="838"/>
      <c r="R9689" s="838"/>
      <c r="S9689" s="838"/>
      <c r="U9689" s="371"/>
    </row>
    <row r="9690" spans="12:21" s="292" customFormat="1" x14ac:dyDescent="0.2">
      <c r="L9690" s="279"/>
      <c r="M9690" s="279"/>
      <c r="N9690" s="279"/>
      <c r="O9690" s="279"/>
      <c r="P9690" s="838"/>
      <c r="Q9690" s="838"/>
      <c r="R9690" s="838"/>
      <c r="S9690" s="838"/>
      <c r="U9690" s="371"/>
    </row>
    <row r="9691" spans="12:21" s="292" customFormat="1" x14ac:dyDescent="0.2">
      <c r="L9691" s="279"/>
      <c r="M9691" s="279"/>
      <c r="N9691" s="279"/>
      <c r="O9691" s="279"/>
      <c r="P9691" s="838"/>
      <c r="Q9691" s="838"/>
      <c r="R9691" s="838"/>
      <c r="S9691" s="838"/>
      <c r="U9691" s="371"/>
    </row>
    <row r="9692" spans="12:21" s="292" customFormat="1" x14ac:dyDescent="0.2">
      <c r="L9692" s="279"/>
      <c r="M9692" s="279"/>
      <c r="N9692" s="279"/>
      <c r="O9692" s="279"/>
      <c r="P9692" s="838"/>
      <c r="Q9692" s="838"/>
      <c r="R9692" s="838"/>
      <c r="S9692" s="838"/>
      <c r="U9692" s="371"/>
    </row>
    <row r="9693" spans="12:21" s="292" customFormat="1" x14ac:dyDescent="0.2">
      <c r="L9693" s="279"/>
      <c r="M9693" s="279"/>
      <c r="N9693" s="279"/>
      <c r="O9693" s="279"/>
      <c r="P9693" s="838"/>
      <c r="Q9693" s="838"/>
      <c r="R9693" s="838"/>
      <c r="S9693" s="838"/>
      <c r="U9693" s="371"/>
    </row>
    <row r="9694" spans="12:21" s="292" customFormat="1" x14ac:dyDescent="0.2">
      <c r="L9694" s="279"/>
      <c r="M9694" s="279"/>
      <c r="N9694" s="279"/>
      <c r="O9694" s="279"/>
      <c r="P9694" s="838"/>
      <c r="Q9694" s="838"/>
      <c r="R9694" s="838"/>
      <c r="S9694" s="838"/>
      <c r="U9694" s="371"/>
    </row>
    <row r="9695" spans="12:21" s="292" customFormat="1" x14ac:dyDescent="0.2">
      <c r="L9695" s="279"/>
      <c r="M9695" s="279"/>
      <c r="N9695" s="279"/>
      <c r="O9695" s="279"/>
      <c r="P9695" s="838"/>
      <c r="Q9695" s="838"/>
      <c r="R9695" s="838"/>
      <c r="S9695" s="838"/>
      <c r="U9695" s="371"/>
    </row>
    <row r="9696" spans="12:21" s="292" customFormat="1" x14ac:dyDescent="0.2">
      <c r="L9696" s="279"/>
      <c r="M9696" s="279"/>
      <c r="N9696" s="279"/>
      <c r="O9696" s="279"/>
      <c r="P9696" s="838"/>
      <c r="Q9696" s="838"/>
      <c r="R9696" s="838"/>
      <c r="S9696" s="838"/>
      <c r="U9696" s="371"/>
    </row>
    <row r="9697" spans="12:21" s="292" customFormat="1" x14ac:dyDescent="0.2">
      <c r="L9697" s="279"/>
      <c r="M9697" s="279"/>
      <c r="N9697" s="279"/>
      <c r="O9697" s="279"/>
      <c r="P9697" s="838"/>
      <c r="Q9697" s="838"/>
      <c r="R9697" s="838"/>
      <c r="S9697" s="838"/>
      <c r="U9697" s="371"/>
    </row>
    <row r="9698" spans="12:21" s="292" customFormat="1" x14ac:dyDescent="0.2">
      <c r="L9698" s="279"/>
      <c r="M9698" s="279"/>
      <c r="N9698" s="279"/>
      <c r="O9698" s="279"/>
      <c r="P9698" s="838"/>
      <c r="Q9698" s="838"/>
      <c r="R9698" s="838"/>
      <c r="S9698" s="838"/>
      <c r="U9698" s="371"/>
    </row>
    <row r="9699" spans="12:21" s="292" customFormat="1" x14ac:dyDescent="0.2">
      <c r="L9699" s="279"/>
      <c r="M9699" s="279"/>
      <c r="N9699" s="279"/>
      <c r="O9699" s="279"/>
      <c r="P9699" s="838"/>
      <c r="Q9699" s="838"/>
      <c r="R9699" s="838"/>
      <c r="S9699" s="838"/>
      <c r="U9699" s="371"/>
    </row>
    <row r="9700" spans="12:21" s="292" customFormat="1" x14ac:dyDescent="0.2">
      <c r="L9700" s="279"/>
      <c r="M9700" s="279"/>
      <c r="N9700" s="279"/>
      <c r="O9700" s="279"/>
      <c r="P9700" s="838"/>
      <c r="Q9700" s="838"/>
      <c r="R9700" s="838"/>
      <c r="S9700" s="838"/>
      <c r="U9700" s="371"/>
    </row>
    <row r="9701" spans="12:21" s="292" customFormat="1" x14ac:dyDescent="0.2">
      <c r="L9701" s="279"/>
      <c r="M9701" s="279"/>
      <c r="N9701" s="279"/>
      <c r="O9701" s="279"/>
      <c r="P9701" s="838"/>
      <c r="Q9701" s="838"/>
      <c r="R9701" s="838"/>
      <c r="S9701" s="838"/>
      <c r="U9701" s="371"/>
    </row>
    <row r="9702" spans="12:21" s="292" customFormat="1" x14ac:dyDescent="0.2">
      <c r="L9702" s="279"/>
      <c r="M9702" s="279"/>
      <c r="N9702" s="279"/>
      <c r="O9702" s="279"/>
      <c r="P9702" s="838"/>
      <c r="Q9702" s="838"/>
      <c r="R9702" s="838"/>
      <c r="S9702" s="838"/>
      <c r="U9702" s="371"/>
    </row>
    <row r="9703" spans="12:21" s="292" customFormat="1" x14ac:dyDescent="0.2">
      <c r="L9703" s="279"/>
      <c r="M9703" s="279"/>
      <c r="N9703" s="279"/>
      <c r="O9703" s="279"/>
      <c r="P9703" s="838"/>
      <c r="Q9703" s="838"/>
      <c r="R9703" s="838"/>
      <c r="S9703" s="838"/>
      <c r="U9703" s="371"/>
    </row>
    <row r="9704" spans="12:21" s="292" customFormat="1" x14ac:dyDescent="0.2">
      <c r="L9704" s="279"/>
      <c r="M9704" s="279"/>
      <c r="N9704" s="279"/>
      <c r="O9704" s="279"/>
      <c r="P9704" s="838"/>
      <c r="Q9704" s="838"/>
      <c r="R9704" s="838"/>
      <c r="S9704" s="838"/>
      <c r="U9704" s="371"/>
    </row>
    <row r="9705" spans="12:21" s="292" customFormat="1" x14ac:dyDescent="0.2">
      <c r="L9705" s="279"/>
      <c r="M9705" s="279"/>
      <c r="N9705" s="279"/>
      <c r="O9705" s="279"/>
      <c r="P9705" s="838"/>
      <c r="Q9705" s="838"/>
      <c r="R9705" s="838"/>
      <c r="S9705" s="838"/>
      <c r="U9705" s="371"/>
    </row>
    <row r="9706" spans="12:21" s="292" customFormat="1" x14ac:dyDescent="0.2">
      <c r="L9706" s="279"/>
      <c r="M9706" s="279"/>
      <c r="N9706" s="279"/>
      <c r="O9706" s="279"/>
      <c r="P9706" s="838"/>
      <c r="Q9706" s="838"/>
      <c r="R9706" s="838"/>
      <c r="S9706" s="838"/>
      <c r="U9706" s="371"/>
    </row>
    <row r="9707" spans="12:21" s="292" customFormat="1" x14ac:dyDescent="0.2">
      <c r="L9707" s="279"/>
      <c r="M9707" s="279"/>
      <c r="N9707" s="279"/>
      <c r="O9707" s="279"/>
      <c r="P9707" s="838"/>
      <c r="Q9707" s="838"/>
      <c r="R9707" s="838"/>
      <c r="S9707" s="838"/>
      <c r="U9707" s="371"/>
    </row>
    <row r="9708" spans="12:21" s="292" customFormat="1" x14ac:dyDescent="0.2">
      <c r="L9708" s="279"/>
      <c r="M9708" s="279"/>
      <c r="N9708" s="279"/>
      <c r="O9708" s="279"/>
      <c r="P9708" s="838"/>
      <c r="Q9708" s="838"/>
      <c r="R9708" s="838"/>
      <c r="S9708" s="838"/>
      <c r="U9708" s="371"/>
    </row>
    <row r="9709" spans="12:21" s="292" customFormat="1" x14ac:dyDescent="0.2">
      <c r="L9709" s="279"/>
      <c r="M9709" s="279"/>
      <c r="N9709" s="279"/>
      <c r="O9709" s="279"/>
      <c r="P9709" s="838"/>
      <c r="Q9709" s="838"/>
      <c r="R9709" s="838"/>
      <c r="S9709" s="838"/>
      <c r="U9709" s="371"/>
    </row>
    <row r="9710" spans="12:21" s="292" customFormat="1" x14ac:dyDescent="0.2">
      <c r="L9710" s="279"/>
      <c r="M9710" s="279"/>
      <c r="N9710" s="279"/>
      <c r="O9710" s="279"/>
      <c r="P9710" s="838"/>
      <c r="Q9710" s="838"/>
      <c r="R9710" s="838"/>
      <c r="S9710" s="838"/>
      <c r="U9710" s="371"/>
    </row>
    <row r="9711" spans="12:21" s="292" customFormat="1" x14ac:dyDescent="0.2">
      <c r="L9711" s="279"/>
      <c r="M9711" s="279"/>
      <c r="N9711" s="279"/>
      <c r="O9711" s="279"/>
      <c r="P9711" s="838"/>
      <c r="Q9711" s="838"/>
      <c r="R9711" s="838"/>
      <c r="S9711" s="838"/>
      <c r="U9711" s="371"/>
    </row>
    <row r="9712" spans="12:21" s="292" customFormat="1" x14ac:dyDescent="0.2">
      <c r="L9712" s="279"/>
      <c r="M9712" s="279"/>
      <c r="N9712" s="279"/>
      <c r="O9712" s="279"/>
      <c r="P9712" s="838"/>
      <c r="Q9712" s="838"/>
      <c r="R9712" s="838"/>
      <c r="S9712" s="838"/>
      <c r="U9712" s="371"/>
    </row>
    <row r="9713" spans="12:21" s="292" customFormat="1" x14ac:dyDescent="0.2">
      <c r="L9713" s="279"/>
      <c r="M9713" s="279"/>
      <c r="N9713" s="279"/>
      <c r="O9713" s="279"/>
      <c r="P9713" s="838"/>
      <c r="Q9713" s="838"/>
      <c r="R9713" s="838"/>
      <c r="S9713" s="838"/>
      <c r="U9713" s="371"/>
    </row>
    <row r="9714" spans="12:21" s="292" customFormat="1" x14ac:dyDescent="0.2">
      <c r="L9714" s="279"/>
      <c r="M9714" s="279"/>
      <c r="N9714" s="279"/>
      <c r="O9714" s="279"/>
      <c r="P9714" s="838"/>
      <c r="Q9714" s="838"/>
      <c r="R9714" s="838"/>
      <c r="S9714" s="838"/>
      <c r="U9714" s="371"/>
    </row>
    <row r="9715" spans="12:21" s="292" customFormat="1" x14ac:dyDescent="0.2">
      <c r="L9715" s="279"/>
      <c r="M9715" s="279"/>
      <c r="N9715" s="279"/>
      <c r="O9715" s="279"/>
      <c r="P9715" s="838"/>
      <c r="Q9715" s="838"/>
      <c r="R9715" s="838"/>
      <c r="S9715" s="838"/>
      <c r="U9715" s="371"/>
    </row>
    <row r="9716" spans="12:21" s="292" customFormat="1" x14ac:dyDescent="0.2">
      <c r="L9716" s="279"/>
      <c r="M9716" s="279"/>
      <c r="N9716" s="279"/>
      <c r="O9716" s="279"/>
      <c r="P9716" s="838"/>
      <c r="Q9716" s="838"/>
      <c r="R9716" s="838"/>
      <c r="S9716" s="838"/>
      <c r="U9716" s="371"/>
    </row>
    <row r="9717" spans="12:21" s="292" customFormat="1" x14ac:dyDescent="0.2">
      <c r="L9717" s="279"/>
      <c r="M9717" s="279"/>
      <c r="N9717" s="279"/>
      <c r="O9717" s="279"/>
      <c r="P9717" s="838"/>
      <c r="Q9717" s="838"/>
      <c r="R9717" s="838"/>
      <c r="S9717" s="838"/>
      <c r="U9717" s="371"/>
    </row>
    <row r="9718" spans="12:21" s="292" customFormat="1" x14ac:dyDescent="0.2">
      <c r="L9718" s="279"/>
      <c r="M9718" s="279"/>
      <c r="N9718" s="279"/>
      <c r="O9718" s="279"/>
      <c r="P9718" s="838"/>
      <c r="Q9718" s="838"/>
      <c r="R9718" s="838"/>
      <c r="S9718" s="838"/>
      <c r="U9718" s="371"/>
    </row>
    <row r="9719" spans="12:21" s="292" customFormat="1" x14ac:dyDescent="0.2">
      <c r="L9719" s="279"/>
      <c r="M9719" s="279"/>
      <c r="N9719" s="279"/>
      <c r="O9719" s="279"/>
      <c r="P9719" s="838"/>
      <c r="Q9719" s="838"/>
      <c r="R9719" s="838"/>
      <c r="S9719" s="838"/>
      <c r="U9719" s="371"/>
    </row>
    <row r="9720" spans="12:21" s="292" customFormat="1" x14ac:dyDescent="0.2">
      <c r="L9720" s="279"/>
      <c r="M9720" s="279"/>
      <c r="N9720" s="279"/>
      <c r="O9720" s="279"/>
      <c r="P9720" s="838"/>
      <c r="Q9720" s="838"/>
      <c r="R9720" s="838"/>
      <c r="S9720" s="838"/>
      <c r="U9720" s="371"/>
    </row>
    <row r="9721" spans="12:21" s="292" customFormat="1" x14ac:dyDescent="0.2">
      <c r="L9721" s="279"/>
      <c r="M9721" s="279"/>
      <c r="N9721" s="279"/>
      <c r="O9721" s="279"/>
      <c r="P9721" s="838"/>
      <c r="Q9721" s="838"/>
      <c r="R9721" s="838"/>
      <c r="S9721" s="838"/>
      <c r="U9721" s="371"/>
    </row>
    <row r="9722" spans="12:21" s="292" customFormat="1" x14ac:dyDescent="0.2">
      <c r="L9722" s="279"/>
      <c r="M9722" s="279"/>
      <c r="N9722" s="279"/>
      <c r="O9722" s="279"/>
      <c r="P9722" s="838"/>
      <c r="Q9722" s="838"/>
      <c r="R9722" s="838"/>
      <c r="S9722" s="838"/>
      <c r="U9722" s="371"/>
    </row>
    <row r="9723" spans="12:21" s="292" customFormat="1" x14ac:dyDescent="0.2">
      <c r="L9723" s="279"/>
      <c r="M9723" s="279"/>
      <c r="N9723" s="279"/>
      <c r="O9723" s="279"/>
      <c r="P9723" s="838"/>
      <c r="Q9723" s="838"/>
      <c r="R9723" s="838"/>
      <c r="S9723" s="838"/>
      <c r="U9723" s="371"/>
    </row>
    <row r="9724" spans="12:21" s="292" customFormat="1" x14ac:dyDescent="0.2">
      <c r="L9724" s="279"/>
      <c r="M9724" s="279"/>
      <c r="N9724" s="279"/>
      <c r="O9724" s="279"/>
      <c r="P9724" s="838"/>
      <c r="Q9724" s="838"/>
      <c r="R9724" s="838"/>
      <c r="S9724" s="838"/>
      <c r="U9724" s="371"/>
    </row>
    <row r="9725" spans="12:21" s="292" customFormat="1" x14ac:dyDescent="0.2">
      <c r="L9725" s="279"/>
      <c r="M9725" s="279"/>
      <c r="N9725" s="279"/>
      <c r="O9725" s="279"/>
      <c r="P9725" s="838"/>
      <c r="Q9725" s="838"/>
      <c r="R9725" s="838"/>
      <c r="S9725" s="838"/>
      <c r="U9725" s="371"/>
    </row>
    <row r="9726" spans="12:21" s="292" customFormat="1" x14ac:dyDescent="0.2">
      <c r="L9726" s="279"/>
      <c r="M9726" s="279"/>
      <c r="N9726" s="279"/>
      <c r="O9726" s="279"/>
      <c r="P9726" s="838"/>
      <c r="Q9726" s="838"/>
      <c r="R9726" s="838"/>
      <c r="S9726" s="838"/>
      <c r="U9726" s="371"/>
    </row>
    <row r="9727" spans="12:21" s="292" customFormat="1" x14ac:dyDescent="0.2">
      <c r="L9727" s="279"/>
      <c r="M9727" s="279"/>
      <c r="N9727" s="279"/>
      <c r="O9727" s="279"/>
      <c r="P9727" s="838"/>
      <c r="Q9727" s="838"/>
      <c r="R9727" s="838"/>
      <c r="S9727" s="838"/>
      <c r="U9727" s="371"/>
    </row>
    <row r="9728" spans="12:21" s="292" customFormat="1" x14ac:dyDescent="0.2">
      <c r="L9728" s="279"/>
      <c r="M9728" s="279"/>
      <c r="N9728" s="279"/>
      <c r="O9728" s="279"/>
      <c r="P9728" s="838"/>
      <c r="Q9728" s="838"/>
      <c r="R9728" s="838"/>
      <c r="S9728" s="838"/>
      <c r="U9728" s="371"/>
    </row>
    <row r="9729" spans="12:21" s="292" customFormat="1" x14ac:dyDescent="0.2">
      <c r="L9729" s="279"/>
      <c r="M9729" s="279"/>
      <c r="N9729" s="279"/>
      <c r="O9729" s="279"/>
      <c r="P9729" s="838"/>
      <c r="Q9729" s="838"/>
      <c r="R9729" s="838"/>
      <c r="S9729" s="838"/>
      <c r="U9729" s="371"/>
    </row>
    <row r="9730" spans="12:21" s="292" customFormat="1" x14ac:dyDescent="0.2">
      <c r="L9730" s="279"/>
      <c r="M9730" s="279"/>
      <c r="N9730" s="279"/>
      <c r="O9730" s="279"/>
      <c r="P9730" s="838"/>
      <c r="Q9730" s="838"/>
      <c r="R9730" s="838"/>
      <c r="S9730" s="838"/>
      <c r="U9730" s="371"/>
    </row>
    <row r="9731" spans="12:21" s="292" customFormat="1" x14ac:dyDescent="0.2">
      <c r="L9731" s="279"/>
      <c r="M9731" s="279"/>
      <c r="N9731" s="279"/>
      <c r="O9731" s="279"/>
      <c r="P9731" s="838"/>
      <c r="Q9731" s="838"/>
      <c r="R9731" s="838"/>
      <c r="S9731" s="838"/>
      <c r="U9731" s="371"/>
    </row>
    <row r="9732" spans="12:21" s="292" customFormat="1" x14ac:dyDescent="0.2">
      <c r="L9732" s="279"/>
      <c r="M9732" s="279"/>
      <c r="N9732" s="279"/>
      <c r="O9732" s="279"/>
      <c r="P9732" s="838"/>
      <c r="Q9732" s="838"/>
      <c r="R9732" s="838"/>
      <c r="S9732" s="838"/>
      <c r="U9732" s="371"/>
    </row>
    <row r="9733" spans="12:21" s="292" customFormat="1" x14ac:dyDescent="0.2">
      <c r="L9733" s="279"/>
      <c r="M9733" s="279"/>
      <c r="N9733" s="279"/>
      <c r="O9733" s="279"/>
      <c r="P9733" s="838"/>
      <c r="Q9733" s="838"/>
      <c r="R9733" s="838"/>
      <c r="S9733" s="838"/>
      <c r="U9733" s="371"/>
    </row>
    <row r="9734" spans="12:21" s="292" customFormat="1" x14ac:dyDescent="0.2">
      <c r="L9734" s="279"/>
      <c r="M9734" s="279"/>
      <c r="N9734" s="279"/>
      <c r="O9734" s="279"/>
      <c r="P9734" s="838"/>
      <c r="Q9734" s="838"/>
      <c r="R9734" s="838"/>
      <c r="S9734" s="838"/>
      <c r="U9734" s="371"/>
    </row>
    <row r="9735" spans="12:21" s="292" customFormat="1" x14ac:dyDescent="0.2">
      <c r="L9735" s="279"/>
      <c r="M9735" s="279"/>
      <c r="N9735" s="279"/>
      <c r="O9735" s="279"/>
      <c r="P9735" s="838"/>
      <c r="Q9735" s="838"/>
      <c r="R9735" s="838"/>
      <c r="S9735" s="838"/>
      <c r="U9735" s="371"/>
    </row>
    <row r="9736" spans="12:21" s="292" customFormat="1" x14ac:dyDescent="0.2">
      <c r="L9736" s="279"/>
      <c r="M9736" s="279"/>
      <c r="N9736" s="279"/>
      <c r="O9736" s="279"/>
      <c r="P9736" s="838"/>
      <c r="Q9736" s="838"/>
      <c r="R9736" s="838"/>
      <c r="S9736" s="838"/>
      <c r="U9736" s="371"/>
    </row>
    <row r="9737" spans="12:21" s="292" customFormat="1" x14ac:dyDescent="0.2">
      <c r="L9737" s="279"/>
      <c r="M9737" s="279"/>
      <c r="N9737" s="279"/>
      <c r="O9737" s="279"/>
      <c r="P9737" s="838"/>
      <c r="Q9737" s="838"/>
      <c r="R9737" s="838"/>
      <c r="S9737" s="838"/>
      <c r="U9737" s="371"/>
    </row>
    <row r="9738" spans="12:21" s="292" customFormat="1" x14ac:dyDescent="0.2">
      <c r="L9738" s="279"/>
      <c r="M9738" s="279"/>
      <c r="N9738" s="279"/>
      <c r="O9738" s="279"/>
      <c r="P9738" s="838"/>
      <c r="Q9738" s="838"/>
      <c r="R9738" s="838"/>
      <c r="S9738" s="838"/>
      <c r="U9738" s="371"/>
    </row>
    <row r="9739" spans="12:21" s="292" customFormat="1" x14ac:dyDescent="0.2">
      <c r="L9739" s="279"/>
      <c r="M9739" s="279"/>
      <c r="N9739" s="279"/>
      <c r="O9739" s="279"/>
      <c r="P9739" s="838"/>
      <c r="Q9739" s="838"/>
      <c r="R9739" s="838"/>
      <c r="S9739" s="838"/>
      <c r="U9739" s="371"/>
    </row>
    <row r="9740" spans="12:21" s="292" customFormat="1" x14ac:dyDescent="0.2">
      <c r="L9740" s="279"/>
      <c r="M9740" s="279"/>
      <c r="N9740" s="279"/>
      <c r="O9740" s="279"/>
      <c r="P9740" s="838"/>
      <c r="Q9740" s="838"/>
      <c r="R9740" s="838"/>
      <c r="S9740" s="838"/>
      <c r="U9740" s="371"/>
    </row>
    <row r="9741" spans="12:21" s="292" customFormat="1" x14ac:dyDescent="0.2">
      <c r="L9741" s="279"/>
      <c r="M9741" s="279"/>
      <c r="N9741" s="279"/>
      <c r="O9741" s="279"/>
      <c r="P9741" s="838"/>
      <c r="Q9741" s="838"/>
      <c r="R9741" s="838"/>
      <c r="S9741" s="838"/>
      <c r="U9741" s="371"/>
    </row>
    <row r="9742" spans="12:21" s="292" customFormat="1" x14ac:dyDescent="0.2">
      <c r="L9742" s="279"/>
      <c r="M9742" s="279"/>
      <c r="N9742" s="279"/>
      <c r="O9742" s="279"/>
      <c r="P9742" s="838"/>
      <c r="Q9742" s="838"/>
      <c r="R9742" s="838"/>
      <c r="S9742" s="838"/>
      <c r="U9742" s="371"/>
    </row>
    <row r="9743" spans="12:21" s="292" customFormat="1" x14ac:dyDescent="0.2">
      <c r="L9743" s="279"/>
      <c r="M9743" s="279"/>
      <c r="N9743" s="279"/>
      <c r="O9743" s="279"/>
      <c r="P9743" s="838"/>
      <c r="Q9743" s="838"/>
      <c r="R9743" s="838"/>
      <c r="S9743" s="838"/>
      <c r="U9743" s="371"/>
    </row>
    <row r="9744" spans="12:21" s="292" customFormat="1" x14ac:dyDescent="0.2">
      <c r="L9744" s="279"/>
      <c r="M9744" s="279"/>
      <c r="N9744" s="279"/>
      <c r="O9744" s="279"/>
      <c r="P9744" s="838"/>
      <c r="Q9744" s="838"/>
      <c r="R9744" s="838"/>
      <c r="S9744" s="838"/>
      <c r="U9744" s="371"/>
    </row>
    <row r="9745" spans="12:21" s="292" customFormat="1" x14ac:dyDescent="0.2">
      <c r="L9745" s="279"/>
      <c r="M9745" s="279"/>
      <c r="N9745" s="279"/>
      <c r="O9745" s="279"/>
      <c r="P9745" s="838"/>
      <c r="Q9745" s="838"/>
      <c r="R9745" s="838"/>
      <c r="S9745" s="838"/>
      <c r="U9745" s="371"/>
    </row>
    <row r="9746" spans="12:21" s="292" customFormat="1" x14ac:dyDescent="0.2">
      <c r="L9746" s="279"/>
      <c r="M9746" s="279"/>
      <c r="N9746" s="279"/>
      <c r="O9746" s="279"/>
      <c r="P9746" s="838"/>
      <c r="Q9746" s="838"/>
      <c r="R9746" s="838"/>
      <c r="S9746" s="838"/>
      <c r="U9746" s="371"/>
    </row>
    <row r="9747" spans="12:21" s="292" customFormat="1" x14ac:dyDescent="0.2">
      <c r="L9747" s="279"/>
      <c r="M9747" s="279"/>
      <c r="N9747" s="279"/>
      <c r="O9747" s="279"/>
      <c r="P9747" s="838"/>
      <c r="Q9747" s="838"/>
      <c r="R9747" s="838"/>
      <c r="S9747" s="838"/>
      <c r="U9747" s="371"/>
    </row>
    <row r="9748" spans="12:21" s="292" customFormat="1" x14ac:dyDescent="0.2">
      <c r="L9748" s="279"/>
      <c r="M9748" s="279"/>
      <c r="N9748" s="279"/>
      <c r="O9748" s="279"/>
      <c r="P9748" s="838"/>
      <c r="Q9748" s="838"/>
      <c r="R9748" s="838"/>
      <c r="S9748" s="838"/>
      <c r="U9748" s="371"/>
    </row>
    <row r="9749" spans="12:21" s="292" customFormat="1" x14ac:dyDescent="0.2">
      <c r="L9749" s="279"/>
      <c r="M9749" s="279"/>
      <c r="N9749" s="279"/>
      <c r="O9749" s="279"/>
      <c r="P9749" s="838"/>
      <c r="Q9749" s="838"/>
      <c r="R9749" s="838"/>
      <c r="S9749" s="838"/>
      <c r="U9749" s="371"/>
    </row>
    <row r="9750" spans="12:21" s="292" customFormat="1" x14ac:dyDescent="0.2">
      <c r="L9750" s="279"/>
      <c r="M9750" s="279"/>
      <c r="N9750" s="279"/>
      <c r="O9750" s="279"/>
      <c r="P9750" s="838"/>
      <c r="Q9750" s="838"/>
      <c r="R9750" s="838"/>
      <c r="S9750" s="838"/>
      <c r="U9750" s="371"/>
    </row>
    <row r="9751" spans="12:21" s="292" customFormat="1" x14ac:dyDescent="0.2">
      <c r="L9751" s="279"/>
      <c r="M9751" s="279"/>
      <c r="N9751" s="279"/>
      <c r="O9751" s="279"/>
      <c r="P9751" s="838"/>
      <c r="Q9751" s="838"/>
      <c r="R9751" s="838"/>
      <c r="S9751" s="838"/>
      <c r="U9751" s="371"/>
    </row>
    <row r="9752" spans="12:21" s="292" customFormat="1" x14ac:dyDescent="0.2">
      <c r="L9752" s="279"/>
      <c r="M9752" s="279"/>
      <c r="N9752" s="279"/>
      <c r="O9752" s="279"/>
      <c r="P9752" s="838"/>
      <c r="Q9752" s="838"/>
      <c r="R9752" s="838"/>
      <c r="S9752" s="838"/>
      <c r="U9752" s="371"/>
    </row>
    <row r="9753" spans="12:21" s="292" customFormat="1" x14ac:dyDescent="0.2">
      <c r="L9753" s="279"/>
      <c r="M9753" s="279"/>
      <c r="N9753" s="279"/>
      <c r="O9753" s="279"/>
      <c r="P9753" s="838"/>
      <c r="Q9753" s="838"/>
      <c r="R9753" s="838"/>
      <c r="S9753" s="838"/>
      <c r="U9753" s="371"/>
    </row>
    <row r="9754" spans="12:21" s="292" customFormat="1" x14ac:dyDescent="0.2">
      <c r="L9754" s="279"/>
      <c r="M9754" s="279"/>
      <c r="N9754" s="279"/>
      <c r="O9754" s="279"/>
      <c r="P9754" s="838"/>
      <c r="Q9754" s="838"/>
      <c r="R9754" s="838"/>
      <c r="S9754" s="838"/>
      <c r="U9754" s="371"/>
    </row>
    <row r="9755" spans="12:21" s="292" customFormat="1" x14ac:dyDescent="0.2">
      <c r="L9755" s="279"/>
      <c r="M9755" s="279"/>
      <c r="N9755" s="279"/>
      <c r="O9755" s="279"/>
      <c r="P9755" s="838"/>
      <c r="Q9755" s="838"/>
      <c r="R9755" s="838"/>
      <c r="S9755" s="838"/>
      <c r="U9755" s="371"/>
    </row>
    <row r="9756" spans="12:21" s="292" customFormat="1" x14ac:dyDescent="0.2">
      <c r="L9756" s="279"/>
      <c r="M9756" s="279"/>
      <c r="N9756" s="279"/>
      <c r="O9756" s="279"/>
      <c r="P9756" s="838"/>
      <c r="Q9756" s="838"/>
      <c r="R9756" s="838"/>
      <c r="S9756" s="838"/>
      <c r="U9756" s="371"/>
    </row>
    <row r="9757" spans="12:21" s="292" customFormat="1" x14ac:dyDescent="0.2">
      <c r="L9757" s="279"/>
      <c r="M9757" s="279"/>
      <c r="N9757" s="279"/>
      <c r="O9757" s="279"/>
      <c r="P9757" s="838"/>
      <c r="Q9757" s="838"/>
      <c r="R9757" s="838"/>
      <c r="S9757" s="838"/>
      <c r="U9757" s="371"/>
    </row>
    <row r="9758" spans="12:21" s="292" customFormat="1" x14ac:dyDescent="0.2">
      <c r="L9758" s="279"/>
      <c r="M9758" s="279"/>
      <c r="N9758" s="279"/>
      <c r="O9758" s="279"/>
      <c r="P9758" s="838"/>
      <c r="Q9758" s="838"/>
      <c r="R9758" s="838"/>
      <c r="S9758" s="838"/>
      <c r="U9758" s="371"/>
    </row>
    <row r="9759" spans="12:21" s="292" customFormat="1" x14ac:dyDescent="0.2">
      <c r="L9759" s="279"/>
      <c r="M9759" s="279"/>
      <c r="N9759" s="279"/>
      <c r="O9759" s="279"/>
      <c r="P9759" s="838"/>
      <c r="Q9759" s="838"/>
      <c r="R9759" s="838"/>
      <c r="S9759" s="838"/>
      <c r="U9759" s="371"/>
    </row>
    <row r="9760" spans="12:21" s="292" customFormat="1" x14ac:dyDescent="0.2">
      <c r="L9760" s="279"/>
      <c r="M9760" s="279"/>
      <c r="N9760" s="279"/>
      <c r="O9760" s="279"/>
      <c r="P9760" s="838"/>
      <c r="Q9760" s="838"/>
      <c r="R9760" s="838"/>
      <c r="S9760" s="838"/>
      <c r="U9760" s="371"/>
    </row>
    <row r="9761" spans="12:21" s="292" customFormat="1" x14ac:dyDescent="0.2">
      <c r="L9761" s="279"/>
      <c r="M9761" s="279"/>
      <c r="N9761" s="279"/>
      <c r="O9761" s="279"/>
      <c r="P9761" s="838"/>
      <c r="Q9761" s="838"/>
      <c r="R9761" s="838"/>
      <c r="S9761" s="838"/>
      <c r="U9761" s="371"/>
    </row>
    <row r="9762" spans="12:21" s="292" customFormat="1" x14ac:dyDescent="0.2">
      <c r="L9762" s="279"/>
      <c r="M9762" s="279"/>
      <c r="N9762" s="279"/>
      <c r="O9762" s="279"/>
      <c r="P9762" s="838"/>
      <c r="Q9762" s="838"/>
      <c r="R9762" s="838"/>
      <c r="S9762" s="838"/>
      <c r="U9762" s="371"/>
    </row>
    <row r="9763" spans="12:21" s="292" customFormat="1" x14ac:dyDescent="0.2">
      <c r="L9763" s="279"/>
      <c r="M9763" s="279"/>
      <c r="N9763" s="279"/>
      <c r="O9763" s="279"/>
      <c r="P9763" s="838"/>
      <c r="Q9763" s="838"/>
      <c r="R9763" s="838"/>
      <c r="S9763" s="838"/>
      <c r="U9763" s="371"/>
    </row>
    <row r="9764" spans="12:21" s="292" customFormat="1" x14ac:dyDescent="0.2">
      <c r="L9764" s="279"/>
      <c r="M9764" s="279"/>
      <c r="N9764" s="279"/>
      <c r="O9764" s="279"/>
      <c r="P9764" s="838"/>
      <c r="Q9764" s="838"/>
      <c r="R9764" s="838"/>
      <c r="S9764" s="838"/>
      <c r="U9764" s="371"/>
    </row>
    <row r="9765" spans="12:21" s="292" customFormat="1" x14ac:dyDescent="0.2">
      <c r="L9765" s="279"/>
      <c r="M9765" s="279"/>
      <c r="N9765" s="279"/>
      <c r="O9765" s="279"/>
      <c r="P9765" s="838"/>
      <c r="Q9765" s="838"/>
      <c r="R9765" s="838"/>
      <c r="S9765" s="838"/>
      <c r="U9765" s="371"/>
    </row>
    <row r="9766" spans="12:21" s="292" customFormat="1" x14ac:dyDescent="0.2">
      <c r="L9766" s="279"/>
      <c r="M9766" s="279"/>
      <c r="N9766" s="279"/>
      <c r="O9766" s="279"/>
      <c r="P9766" s="838"/>
      <c r="Q9766" s="838"/>
      <c r="R9766" s="838"/>
      <c r="S9766" s="838"/>
      <c r="U9766" s="371"/>
    </row>
    <row r="9767" spans="12:21" s="292" customFormat="1" x14ac:dyDescent="0.2">
      <c r="L9767" s="279"/>
      <c r="M9767" s="279"/>
      <c r="N9767" s="279"/>
      <c r="O9767" s="279"/>
      <c r="P9767" s="838"/>
      <c r="Q9767" s="838"/>
      <c r="R9767" s="838"/>
      <c r="S9767" s="838"/>
      <c r="U9767" s="371"/>
    </row>
    <row r="9768" spans="12:21" s="292" customFormat="1" x14ac:dyDescent="0.2">
      <c r="L9768" s="279"/>
      <c r="M9768" s="279"/>
      <c r="N9768" s="279"/>
      <c r="O9768" s="279"/>
      <c r="P9768" s="838"/>
      <c r="Q9768" s="838"/>
      <c r="R9768" s="838"/>
      <c r="S9768" s="838"/>
      <c r="U9768" s="371"/>
    </row>
    <row r="9769" spans="12:21" s="292" customFormat="1" x14ac:dyDescent="0.2">
      <c r="L9769" s="279"/>
      <c r="M9769" s="279"/>
      <c r="N9769" s="279"/>
      <c r="O9769" s="279"/>
      <c r="P9769" s="838"/>
      <c r="Q9769" s="838"/>
      <c r="R9769" s="838"/>
      <c r="S9769" s="838"/>
      <c r="U9769" s="371"/>
    </row>
    <row r="9770" spans="12:21" s="292" customFormat="1" x14ac:dyDescent="0.2">
      <c r="L9770" s="279"/>
      <c r="M9770" s="279"/>
      <c r="N9770" s="279"/>
      <c r="O9770" s="279"/>
      <c r="P9770" s="838"/>
      <c r="Q9770" s="838"/>
      <c r="R9770" s="838"/>
      <c r="S9770" s="838"/>
      <c r="U9770" s="371"/>
    </row>
    <row r="9771" spans="12:21" s="292" customFormat="1" x14ac:dyDescent="0.2">
      <c r="L9771" s="279"/>
      <c r="M9771" s="279"/>
      <c r="N9771" s="279"/>
      <c r="O9771" s="279"/>
      <c r="P9771" s="838"/>
      <c r="Q9771" s="838"/>
      <c r="R9771" s="838"/>
      <c r="S9771" s="838"/>
      <c r="U9771" s="371"/>
    </row>
    <row r="9772" spans="12:21" s="292" customFormat="1" x14ac:dyDescent="0.2">
      <c r="L9772" s="279"/>
      <c r="M9772" s="279"/>
      <c r="N9772" s="279"/>
      <c r="O9772" s="279"/>
      <c r="P9772" s="838"/>
      <c r="Q9772" s="838"/>
      <c r="R9772" s="838"/>
      <c r="S9772" s="838"/>
      <c r="U9772" s="371"/>
    </row>
    <row r="9773" spans="12:21" s="292" customFormat="1" x14ac:dyDescent="0.2">
      <c r="L9773" s="279"/>
      <c r="M9773" s="279"/>
      <c r="N9773" s="279"/>
      <c r="O9773" s="279"/>
      <c r="P9773" s="838"/>
      <c r="Q9773" s="838"/>
      <c r="R9773" s="838"/>
      <c r="S9773" s="838"/>
      <c r="U9773" s="371"/>
    </row>
    <row r="9774" spans="12:21" s="292" customFormat="1" x14ac:dyDescent="0.2">
      <c r="L9774" s="279"/>
      <c r="M9774" s="279"/>
      <c r="N9774" s="279"/>
      <c r="O9774" s="279"/>
      <c r="P9774" s="838"/>
      <c r="Q9774" s="838"/>
      <c r="R9774" s="838"/>
      <c r="S9774" s="838"/>
      <c r="U9774" s="371"/>
    </row>
    <row r="9775" spans="12:21" s="292" customFormat="1" x14ac:dyDescent="0.2">
      <c r="L9775" s="279"/>
      <c r="M9775" s="279"/>
      <c r="N9775" s="279"/>
      <c r="O9775" s="279"/>
      <c r="P9775" s="838"/>
      <c r="Q9775" s="838"/>
      <c r="R9775" s="838"/>
      <c r="S9775" s="838"/>
      <c r="U9775" s="371"/>
    </row>
    <row r="9776" spans="12:21" s="292" customFormat="1" x14ac:dyDescent="0.2">
      <c r="L9776" s="279"/>
      <c r="M9776" s="279"/>
      <c r="N9776" s="279"/>
      <c r="O9776" s="279"/>
      <c r="P9776" s="838"/>
      <c r="Q9776" s="838"/>
      <c r="R9776" s="838"/>
      <c r="S9776" s="838"/>
      <c r="U9776" s="371"/>
    </row>
    <row r="9777" spans="12:21" s="292" customFormat="1" x14ac:dyDescent="0.2">
      <c r="L9777" s="279"/>
      <c r="M9777" s="279"/>
      <c r="N9777" s="279"/>
      <c r="O9777" s="279"/>
      <c r="P9777" s="838"/>
      <c r="Q9777" s="838"/>
      <c r="R9777" s="838"/>
      <c r="S9777" s="838"/>
      <c r="U9777" s="371"/>
    </row>
    <row r="9778" spans="12:21" s="292" customFormat="1" x14ac:dyDescent="0.2">
      <c r="L9778" s="279"/>
      <c r="M9778" s="279"/>
      <c r="N9778" s="279"/>
      <c r="O9778" s="279"/>
      <c r="P9778" s="838"/>
      <c r="Q9778" s="838"/>
      <c r="R9778" s="838"/>
      <c r="S9778" s="838"/>
      <c r="U9778" s="371"/>
    </row>
    <row r="9779" spans="12:21" s="292" customFormat="1" x14ac:dyDescent="0.2">
      <c r="L9779" s="279"/>
      <c r="M9779" s="279"/>
      <c r="N9779" s="279"/>
      <c r="O9779" s="279"/>
      <c r="P9779" s="838"/>
      <c r="Q9779" s="838"/>
      <c r="R9779" s="838"/>
      <c r="S9779" s="838"/>
      <c r="U9779" s="371"/>
    </row>
    <row r="9780" spans="12:21" s="292" customFormat="1" x14ac:dyDescent="0.2">
      <c r="L9780" s="279"/>
      <c r="M9780" s="279"/>
      <c r="N9780" s="279"/>
      <c r="O9780" s="279"/>
      <c r="P9780" s="838"/>
      <c r="Q9780" s="838"/>
      <c r="R9780" s="838"/>
      <c r="S9780" s="838"/>
      <c r="U9780" s="371"/>
    </row>
    <row r="9781" spans="12:21" s="292" customFormat="1" x14ac:dyDescent="0.2">
      <c r="L9781" s="279"/>
      <c r="M9781" s="279"/>
      <c r="N9781" s="279"/>
      <c r="O9781" s="279"/>
      <c r="P9781" s="838"/>
      <c r="Q9781" s="838"/>
      <c r="R9781" s="838"/>
      <c r="S9781" s="838"/>
      <c r="U9781" s="371"/>
    </row>
    <row r="9782" spans="12:21" s="292" customFormat="1" x14ac:dyDescent="0.2">
      <c r="L9782" s="279"/>
      <c r="M9782" s="279"/>
      <c r="N9782" s="279"/>
      <c r="O9782" s="279"/>
      <c r="P9782" s="838"/>
      <c r="Q9782" s="838"/>
      <c r="R9782" s="838"/>
      <c r="S9782" s="838"/>
      <c r="U9782" s="371"/>
    </row>
    <row r="9783" spans="12:21" s="292" customFormat="1" x14ac:dyDescent="0.2">
      <c r="L9783" s="279"/>
      <c r="M9783" s="279"/>
      <c r="N9783" s="279"/>
      <c r="O9783" s="279"/>
      <c r="P9783" s="838"/>
      <c r="Q9783" s="838"/>
      <c r="R9783" s="838"/>
      <c r="S9783" s="838"/>
      <c r="U9783" s="371"/>
    </row>
    <row r="9784" spans="12:21" s="292" customFormat="1" x14ac:dyDescent="0.2">
      <c r="L9784" s="279"/>
      <c r="M9784" s="279"/>
      <c r="N9784" s="279"/>
      <c r="O9784" s="279"/>
      <c r="P9784" s="838"/>
      <c r="Q9784" s="838"/>
      <c r="R9784" s="838"/>
      <c r="S9784" s="838"/>
      <c r="U9784" s="371"/>
    </row>
    <row r="9785" spans="12:21" s="292" customFormat="1" x14ac:dyDescent="0.2">
      <c r="L9785" s="279"/>
      <c r="M9785" s="279"/>
      <c r="N9785" s="279"/>
      <c r="O9785" s="279"/>
      <c r="P9785" s="838"/>
      <c r="Q9785" s="838"/>
      <c r="R9785" s="838"/>
      <c r="S9785" s="838"/>
      <c r="U9785" s="371"/>
    </row>
    <row r="9786" spans="12:21" s="292" customFormat="1" x14ac:dyDescent="0.2">
      <c r="L9786" s="279"/>
      <c r="M9786" s="279"/>
      <c r="N9786" s="279"/>
      <c r="O9786" s="279"/>
      <c r="P9786" s="838"/>
      <c r="Q9786" s="838"/>
      <c r="R9786" s="838"/>
      <c r="S9786" s="838"/>
      <c r="U9786" s="371"/>
    </row>
    <row r="9787" spans="12:21" s="292" customFormat="1" x14ac:dyDescent="0.2">
      <c r="L9787" s="279"/>
      <c r="M9787" s="279"/>
      <c r="N9787" s="279"/>
      <c r="O9787" s="279"/>
      <c r="P9787" s="838"/>
      <c r="Q9787" s="838"/>
      <c r="R9787" s="838"/>
      <c r="S9787" s="838"/>
      <c r="U9787" s="371"/>
    </row>
    <row r="9788" spans="12:21" s="292" customFormat="1" x14ac:dyDescent="0.2">
      <c r="L9788" s="279"/>
      <c r="M9788" s="279"/>
      <c r="N9788" s="279"/>
      <c r="O9788" s="279"/>
      <c r="P9788" s="838"/>
      <c r="Q9788" s="838"/>
      <c r="R9788" s="838"/>
      <c r="S9788" s="838"/>
      <c r="U9788" s="371"/>
    </row>
    <row r="9789" spans="12:21" s="292" customFormat="1" x14ac:dyDescent="0.2">
      <c r="L9789" s="279"/>
      <c r="M9789" s="279"/>
      <c r="N9789" s="279"/>
      <c r="O9789" s="279"/>
      <c r="P9789" s="838"/>
      <c r="Q9789" s="838"/>
      <c r="R9789" s="838"/>
      <c r="S9789" s="838"/>
      <c r="U9789" s="371"/>
    </row>
    <row r="9790" spans="12:21" s="292" customFormat="1" x14ac:dyDescent="0.2">
      <c r="L9790" s="279"/>
      <c r="M9790" s="279"/>
      <c r="N9790" s="279"/>
      <c r="O9790" s="279"/>
      <c r="P9790" s="838"/>
      <c r="Q9790" s="838"/>
      <c r="R9790" s="838"/>
      <c r="S9790" s="838"/>
      <c r="U9790" s="371"/>
    </row>
    <row r="9791" spans="12:21" s="292" customFormat="1" x14ac:dyDescent="0.2">
      <c r="L9791" s="279"/>
      <c r="M9791" s="279"/>
      <c r="N9791" s="279"/>
      <c r="O9791" s="279"/>
      <c r="P9791" s="838"/>
      <c r="Q9791" s="838"/>
      <c r="R9791" s="838"/>
      <c r="S9791" s="838"/>
      <c r="U9791" s="371"/>
    </row>
    <row r="9792" spans="12:21" s="292" customFormat="1" x14ac:dyDescent="0.2">
      <c r="L9792" s="279"/>
      <c r="M9792" s="279"/>
      <c r="N9792" s="279"/>
      <c r="O9792" s="279"/>
      <c r="P9792" s="838"/>
      <c r="Q9792" s="838"/>
      <c r="R9792" s="838"/>
      <c r="S9792" s="838"/>
      <c r="U9792" s="371"/>
    </row>
    <row r="9793" spans="12:21" s="292" customFormat="1" x14ac:dyDescent="0.2">
      <c r="L9793" s="279"/>
      <c r="M9793" s="279"/>
      <c r="N9793" s="279"/>
      <c r="O9793" s="279"/>
      <c r="P9793" s="838"/>
      <c r="Q9793" s="838"/>
      <c r="R9793" s="838"/>
      <c r="S9793" s="838"/>
      <c r="U9793" s="371"/>
    </row>
    <row r="9794" spans="12:21" s="292" customFormat="1" x14ac:dyDescent="0.2">
      <c r="L9794" s="279"/>
      <c r="M9794" s="279"/>
      <c r="N9794" s="279"/>
      <c r="O9794" s="279"/>
      <c r="P9794" s="838"/>
      <c r="Q9794" s="838"/>
      <c r="R9794" s="838"/>
      <c r="S9794" s="838"/>
      <c r="U9794" s="371"/>
    </row>
    <row r="9795" spans="12:21" s="292" customFormat="1" x14ac:dyDescent="0.2">
      <c r="L9795" s="279"/>
      <c r="M9795" s="279"/>
      <c r="N9795" s="279"/>
      <c r="O9795" s="279"/>
      <c r="P9795" s="838"/>
      <c r="Q9795" s="838"/>
      <c r="R9795" s="838"/>
      <c r="S9795" s="838"/>
      <c r="U9795" s="371"/>
    </row>
    <row r="9796" spans="12:21" s="292" customFormat="1" x14ac:dyDescent="0.2">
      <c r="L9796" s="279"/>
      <c r="M9796" s="279"/>
      <c r="N9796" s="279"/>
      <c r="O9796" s="279"/>
      <c r="P9796" s="838"/>
      <c r="Q9796" s="838"/>
      <c r="R9796" s="838"/>
      <c r="S9796" s="838"/>
      <c r="U9796" s="371"/>
    </row>
    <row r="9797" spans="12:21" s="292" customFormat="1" x14ac:dyDescent="0.2">
      <c r="L9797" s="279"/>
      <c r="M9797" s="279"/>
      <c r="N9797" s="279"/>
      <c r="O9797" s="279"/>
      <c r="P9797" s="838"/>
      <c r="Q9797" s="838"/>
      <c r="R9797" s="838"/>
      <c r="S9797" s="838"/>
      <c r="U9797" s="371"/>
    </row>
    <row r="9798" spans="12:21" s="292" customFormat="1" x14ac:dyDescent="0.2">
      <c r="L9798" s="279"/>
      <c r="M9798" s="279"/>
      <c r="N9798" s="279"/>
      <c r="O9798" s="279"/>
      <c r="P9798" s="838"/>
      <c r="Q9798" s="838"/>
      <c r="R9798" s="838"/>
      <c r="S9798" s="838"/>
      <c r="U9798" s="371"/>
    </row>
    <row r="9799" spans="12:21" s="292" customFormat="1" x14ac:dyDescent="0.2">
      <c r="L9799" s="279"/>
      <c r="M9799" s="279"/>
      <c r="N9799" s="279"/>
      <c r="O9799" s="279"/>
      <c r="P9799" s="838"/>
      <c r="Q9799" s="838"/>
      <c r="R9799" s="838"/>
      <c r="S9799" s="838"/>
      <c r="U9799" s="371"/>
    </row>
    <row r="9800" spans="12:21" s="292" customFormat="1" x14ac:dyDescent="0.2">
      <c r="L9800" s="279"/>
      <c r="M9800" s="279"/>
      <c r="N9800" s="279"/>
      <c r="O9800" s="279"/>
      <c r="P9800" s="838"/>
      <c r="Q9800" s="838"/>
      <c r="R9800" s="838"/>
      <c r="S9800" s="838"/>
      <c r="U9800" s="371"/>
    </row>
    <row r="9801" spans="12:21" s="292" customFormat="1" x14ac:dyDescent="0.2">
      <c r="L9801" s="279"/>
      <c r="M9801" s="279"/>
      <c r="N9801" s="279"/>
      <c r="O9801" s="279"/>
      <c r="P9801" s="838"/>
      <c r="Q9801" s="838"/>
      <c r="R9801" s="838"/>
      <c r="S9801" s="838"/>
      <c r="U9801" s="371"/>
    </row>
    <row r="9802" spans="12:21" s="292" customFormat="1" x14ac:dyDescent="0.2">
      <c r="L9802" s="279"/>
      <c r="M9802" s="279"/>
      <c r="N9802" s="279"/>
      <c r="O9802" s="279"/>
      <c r="P9802" s="838"/>
      <c r="Q9802" s="838"/>
      <c r="R9802" s="838"/>
      <c r="S9802" s="838"/>
      <c r="U9802" s="371"/>
    </row>
    <row r="9803" spans="12:21" s="292" customFormat="1" x14ac:dyDescent="0.2">
      <c r="L9803" s="279"/>
      <c r="M9803" s="279"/>
      <c r="N9803" s="279"/>
      <c r="O9803" s="279"/>
      <c r="P9803" s="838"/>
      <c r="Q9803" s="838"/>
      <c r="R9803" s="838"/>
      <c r="S9803" s="838"/>
      <c r="U9803" s="371"/>
    </row>
    <row r="9804" spans="12:21" s="292" customFormat="1" x14ac:dyDescent="0.2">
      <c r="L9804" s="279"/>
      <c r="M9804" s="279"/>
      <c r="N9804" s="279"/>
      <c r="O9804" s="279"/>
      <c r="P9804" s="838"/>
      <c r="Q9804" s="838"/>
      <c r="R9804" s="838"/>
      <c r="S9804" s="838"/>
      <c r="U9804" s="371"/>
    </row>
    <row r="9805" spans="12:21" s="292" customFormat="1" x14ac:dyDescent="0.2">
      <c r="L9805" s="279"/>
      <c r="M9805" s="279"/>
      <c r="N9805" s="279"/>
      <c r="O9805" s="279"/>
      <c r="P9805" s="838"/>
      <c r="Q9805" s="838"/>
      <c r="R9805" s="838"/>
      <c r="S9805" s="838"/>
      <c r="U9805" s="371"/>
    </row>
    <row r="9806" spans="12:21" s="292" customFormat="1" x14ac:dyDescent="0.2">
      <c r="L9806" s="279"/>
      <c r="M9806" s="279"/>
      <c r="N9806" s="279"/>
      <c r="O9806" s="279"/>
      <c r="P9806" s="838"/>
      <c r="Q9806" s="838"/>
      <c r="R9806" s="838"/>
      <c r="S9806" s="838"/>
      <c r="U9806" s="371"/>
    </row>
    <row r="9807" spans="12:21" s="292" customFormat="1" x14ac:dyDescent="0.2">
      <c r="L9807" s="279"/>
      <c r="M9807" s="279"/>
      <c r="N9807" s="279"/>
      <c r="O9807" s="279"/>
      <c r="P9807" s="838"/>
      <c r="Q9807" s="838"/>
      <c r="R9807" s="838"/>
      <c r="S9807" s="838"/>
      <c r="U9807" s="371"/>
    </row>
    <row r="9808" spans="12:21" s="292" customFormat="1" x14ac:dyDescent="0.2">
      <c r="L9808" s="279"/>
      <c r="M9808" s="279"/>
      <c r="N9808" s="279"/>
      <c r="O9808" s="279"/>
      <c r="P9808" s="838"/>
      <c r="Q9808" s="838"/>
      <c r="R9808" s="838"/>
      <c r="S9808" s="838"/>
      <c r="U9808" s="371"/>
    </row>
    <row r="9809" spans="12:21" s="292" customFormat="1" x14ac:dyDescent="0.2">
      <c r="L9809" s="279"/>
      <c r="M9809" s="279"/>
      <c r="N9809" s="279"/>
      <c r="O9809" s="279"/>
      <c r="P9809" s="838"/>
      <c r="Q9809" s="838"/>
      <c r="R9809" s="838"/>
      <c r="S9809" s="838"/>
      <c r="U9809" s="371"/>
    </row>
    <row r="9810" spans="12:21" s="292" customFormat="1" x14ac:dyDescent="0.2">
      <c r="L9810" s="279"/>
      <c r="M9810" s="279"/>
      <c r="N9810" s="279"/>
      <c r="O9810" s="279"/>
      <c r="P9810" s="838"/>
      <c r="Q9810" s="838"/>
      <c r="R9810" s="838"/>
      <c r="S9810" s="838"/>
      <c r="U9810" s="371"/>
    </row>
    <row r="9811" spans="12:21" s="292" customFormat="1" x14ac:dyDescent="0.2">
      <c r="L9811" s="279"/>
      <c r="M9811" s="279"/>
      <c r="N9811" s="279"/>
      <c r="O9811" s="279"/>
      <c r="P9811" s="838"/>
      <c r="Q9811" s="838"/>
      <c r="R9811" s="838"/>
      <c r="S9811" s="838"/>
      <c r="U9811" s="371"/>
    </row>
    <row r="9812" spans="12:21" s="292" customFormat="1" x14ac:dyDescent="0.2">
      <c r="L9812" s="279"/>
      <c r="M9812" s="279"/>
      <c r="N9812" s="279"/>
      <c r="O9812" s="279"/>
      <c r="P9812" s="838"/>
      <c r="Q9812" s="838"/>
      <c r="R9812" s="838"/>
      <c r="S9812" s="838"/>
      <c r="U9812" s="371"/>
    </row>
    <row r="9813" spans="12:21" s="292" customFormat="1" x14ac:dyDescent="0.2">
      <c r="L9813" s="279"/>
      <c r="M9813" s="279"/>
      <c r="N9813" s="279"/>
      <c r="O9813" s="279"/>
      <c r="P9813" s="838"/>
      <c r="Q9813" s="838"/>
      <c r="R9813" s="838"/>
      <c r="S9813" s="838"/>
      <c r="U9813" s="371"/>
    </row>
    <row r="9814" spans="12:21" s="292" customFormat="1" x14ac:dyDescent="0.2">
      <c r="L9814" s="279"/>
      <c r="M9814" s="279"/>
      <c r="N9814" s="279"/>
      <c r="O9814" s="279"/>
      <c r="P9814" s="838"/>
      <c r="Q9814" s="838"/>
      <c r="R9814" s="838"/>
      <c r="S9814" s="838"/>
      <c r="U9814" s="371"/>
    </row>
    <row r="9815" spans="12:21" s="292" customFormat="1" x14ac:dyDescent="0.2">
      <c r="L9815" s="279"/>
      <c r="M9815" s="279"/>
      <c r="N9815" s="279"/>
      <c r="O9815" s="279"/>
      <c r="P9815" s="838"/>
      <c r="Q9815" s="838"/>
      <c r="R9815" s="838"/>
      <c r="S9815" s="838"/>
      <c r="U9815" s="371"/>
    </row>
    <row r="9816" spans="12:21" s="292" customFormat="1" x14ac:dyDescent="0.2">
      <c r="L9816" s="279"/>
      <c r="M9816" s="279"/>
      <c r="N9816" s="279"/>
      <c r="O9816" s="279"/>
      <c r="P9816" s="838"/>
      <c r="Q9816" s="838"/>
      <c r="R9816" s="838"/>
      <c r="S9816" s="838"/>
      <c r="U9816" s="371"/>
    </row>
    <row r="9817" spans="12:21" s="292" customFormat="1" x14ac:dyDescent="0.2">
      <c r="L9817" s="279"/>
      <c r="M9817" s="279"/>
      <c r="N9817" s="279"/>
      <c r="O9817" s="279"/>
      <c r="P9817" s="838"/>
      <c r="Q9817" s="838"/>
      <c r="R9817" s="838"/>
      <c r="S9817" s="838"/>
      <c r="U9817" s="371"/>
    </row>
    <row r="9818" spans="12:21" s="292" customFormat="1" x14ac:dyDescent="0.2">
      <c r="L9818" s="279"/>
      <c r="M9818" s="279"/>
      <c r="N9818" s="279"/>
      <c r="O9818" s="279"/>
      <c r="P9818" s="838"/>
      <c r="Q9818" s="838"/>
      <c r="R9818" s="838"/>
      <c r="S9818" s="838"/>
      <c r="U9818" s="371"/>
    </row>
    <row r="9819" spans="12:21" s="292" customFormat="1" x14ac:dyDescent="0.2">
      <c r="L9819" s="279"/>
      <c r="M9819" s="279"/>
      <c r="N9819" s="279"/>
      <c r="O9819" s="279"/>
      <c r="P9819" s="838"/>
      <c r="Q9819" s="838"/>
      <c r="R9819" s="838"/>
      <c r="S9819" s="838"/>
      <c r="U9819" s="371"/>
    </row>
    <row r="9820" spans="12:21" s="292" customFormat="1" x14ac:dyDescent="0.2">
      <c r="L9820" s="279"/>
      <c r="M9820" s="279"/>
      <c r="N9820" s="279"/>
      <c r="O9820" s="279"/>
      <c r="P9820" s="838"/>
      <c r="Q9820" s="838"/>
      <c r="R9820" s="838"/>
      <c r="S9820" s="838"/>
      <c r="U9820" s="371"/>
    </row>
    <row r="9821" spans="12:21" s="292" customFormat="1" x14ac:dyDescent="0.2">
      <c r="L9821" s="279"/>
      <c r="M9821" s="279"/>
      <c r="N9821" s="279"/>
      <c r="O9821" s="279"/>
      <c r="P9821" s="838"/>
      <c r="Q9821" s="838"/>
      <c r="R9821" s="838"/>
      <c r="S9821" s="838"/>
      <c r="U9821" s="371"/>
    </row>
    <row r="9822" spans="12:21" s="292" customFormat="1" x14ac:dyDescent="0.2">
      <c r="L9822" s="279"/>
      <c r="M9822" s="279"/>
      <c r="N9822" s="279"/>
      <c r="O9822" s="279"/>
      <c r="P9822" s="838"/>
      <c r="Q9822" s="838"/>
      <c r="R9822" s="838"/>
      <c r="S9822" s="838"/>
      <c r="U9822" s="371"/>
    </row>
    <row r="9823" spans="12:21" s="292" customFormat="1" x14ac:dyDescent="0.2">
      <c r="L9823" s="279"/>
      <c r="M9823" s="279"/>
      <c r="N9823" s="279"/>
      <c r="O9823" s="279"/>
      <c r="P9823" s="838"/>
      <c r="Q9823" s="838"/>
      <c r="R9823" s="838"/>
      <c r="S9823" s="838"/>
      <c r="U9823" s="371"/>
    </row>
    <row r="9824" spans="12:21" s="292" customFormat="1" x14ac:dyDescent="0.2">
      <c r="L9824" s="279"/>
      <c r="M9824" s="279"/>
      <c r="N9824" s="279"/>
      <c r="O9824" s="279"/>
      <c r="P9824" s="838"/>
      <c r="Q9824" s="838"/>
      <c r="R9824" s="838"/>
      <c r="S9824" s="838"/>
      <c r="U9824" s="371"/>
    </row>
    <row r="9825" spans="12:21" s="292" customFormat="1" x14ac:dyDescent="0.2">
      <c r="L9825" s="279"/>
      <c r="M9825" s="279"/>
      <c r="N9825" s="279"/>
      <c r="O9825" s="279"/>
      <c r="P9825" s="838"/>
      <c r="Q9825" s="838"/>
      <c r="R9825" s="838"/>
      <c r="S9825" s="838"/>
      <c r="U9825" s="371"/>
    </row>
    <row r="9826" spans="12:21" s="292" customFormat="1" x14ac:dyDescent="0.2">
      <c r="L9826" s="279"/>
      <c r="M9826" s="279"/>
      <c r="N9826" s="279"/>
      <c r="O9826" s="279"/>
      <c r="P9826" s="838"/>
      <c r="Q9826" s="838"/>
      <c r="R9826" s="838"/>
      <c r="S9826" s="838"/>
      <c r="U9826" s="371"/>
    </row>
    <row r="9827" spans="12:21" s="292" customFormat="1" x14ac:dyDescent="0.2">
      <c r="L9827" s="279"/>
      <c r="M9827" s="279"/>
      <c r="N9827" s="279"/>
      <c r="O9827" s="279"/>
      <c r="P9827" s="838"/>
      <c r="Q9827" s="838"/>
      <c r="R9827" s="838"/>
      <c r="S9827" s="838"/>
      <c r="U9827" s="371"/>
    </row>
    <row r="9828" spans="12:21" s="292" customFormat="1" x14ac:dyDescent="0.2">
      <c r="L9828" s="279"/>
      <c r="M9828" s="279"/>
      <c r="N9828" s="279"/>
      <c r="O9828" s="279"/>
      <c r="P9828" s="838"/>
      <c r="Q9828" s="838"/>
      <c r="R9828" s="838"/>
      <c r="S9828" s="838"/>
      <c r="U9828" s="371"/>
    </row>
    <row r="9829" spans="12:21" s="292" customFormat="1" x14ac:dyDescent="0.2">
      <c r="L9829" s="279"/>
      <c r="M9829" s="279"/>
      <c r="N9829" s="279"/>
      <c r="O9829" s="279"/>
      <c r="P9829" s="838"/>
      <c r="Q9829" s="838"/>
      <c r="R9829" s="838"/>
      <c r="S9829" s="838"/>
      <c r="U9829" s="371"/>
    </row>
    <row r="9830" spans="12:21" s="292" customFormat="1" x14ac:dyDescent="0.2">
      <c r="L9830" s="279"/>
      <c r="M9830" s="279"/>
      <c r="N9830" s="279"/>
      <c r="O9830" s="279"/>
      <c r="P9830" s="838"/>
      <c r="Q9830" s="838"/>
      <c r="R9830" s="838"/>
      <c r="S9830" s="838"/>
      <c r="U9830" s="371"/>
    </row>
    <row r="9831" spans="12:21" s="292" customFormat="1" x14ac:dyDescent="0.2">
      <c r="L9831" s="279"/>
      <c r="M9831" s="279"/>
      <c r="N9831" s="279"/>
      <c r="O9831" s="279"/>
      <c r="P9831" s="838"/>
      <c r="Q9831" s="838"/>
      <c r="R9831" s="838"/>
      <c r="S9831" s="838"/>
      <c r="U9831" s="371"/>
    </row>
    <row r="9832" spans="12:21" s="292" customFormat="1" x14ac:dyDescent="0.2">
      <c r="L9832" s="279"/>
      <c r="M9832" s="279"/>
      <c r="N9832" s="279"/>
      <c r="O9832" s="279"/>
      <c r="P9832" s="838"/>
      <c r="Q9832" s="838"/>
      <c r="R9832" s="838"/>
      <c r="S9832" s="838"/>
      <c r="U9832" s="371"/>
    </row>
    <row r="9833" spans="12:21" s="292" customFormat="1" x14ac:dyDescent="0.2">
      <c r="L9833" s="279"/>
      <c r="M9833" s="279"/>
      <c r="N9833" s="279"/>
      <c r="O9833" s="279"/>
      <c r="P9833" s="838"/>
      <c r="Q9833" s="838"/>
      <c r="R9833" s="838"/>
      <c r="S9833" s="838"/>
      <c r="U9833" s="371"/>
    </row>
    <row r="9834" spans="12:21" s="292" customFormat="1" x14ac:dyDescent="0.2">
      <c r="L9834" s="279"/>
      <c r="M9834" s="279"/>
      <c r="N9834" s="279"/>
      <c r="O9834" s="279"/>
      <c r="P9834" s="838"/>
      <c r="Q9834" s="838"/>
      <c r="R9834" s="838"/>
      <c r="S9834" s="838"/>
      <c r="U9834" s="371"/>
    </row>
    <row r="9835" spans="12:21" s="292" customFormat="1" x14ac:dyDescent="0.2">
      <c r="L9835" s="279"/>
      <c r="M9835" s="279"/>
      <c r="N9835" s="279"/>
      <c r="O9835" s="279"/>
      <c r="P9835" s="838"/>
      <c r="Q9835" s="838"/>
      <c r="R9835" s="838"/>
      <c r="S9835" s="838"/>
      <c r="U9835" s="371"/>
    </row>
    <row r="9836" spans="12:21" s="292" customFormat="1" x14ac:dyDescent="0.2">
      <c r="L9836" s="279"/>
      <c r="M9836" s="279"/>
      <c r="N9836" s="279"/>
      <c r="O9836" s="279"/>
      <c r="P9836" s="838"/>
      <c r="Q9836" s="838"/>
      <c r="R9836" s="838"/>
      <c r="S9836" s="838"/>
      <c r="U9836" s="371"/>
    </row>
    <row r="9837" spans="12:21" s="292" customFormat="1" x14ac:dyDescent="0.2">
      <c r="L9837" s="279"/>
      <c r="M9837" s="279"/>
      <c r="N9837" s="279"/>
      <c r="O9837" s="279"/>
      <c r="P9837" s="838"/>
      <c r="Q9837" s="838"/>
      <c r="R9837" s="838"/>
      <c r="S9837" s="838"/>
      <c r="U9837" s="371"/>
    </row>
    <row r="9838" spans="12:21" s="292" customFormat="1" x14ac:dyDescent="0.2">
      <c r="L9838" s="279"/>
      <c r="M9838" s="279"/>
      <c r="N9838" s="279"/>
      <c r="O9838" s="279"/>
      <c r="P9838" s="838"/>
      <c r="Q9838" s="838"/>
      <c r="R9838" s="838"/>
      <c r="S9838" s="838"/>
      <c r="U9838" s="371"/>
    </row>
    <row r="9839" spans="12:21" s="292" customFormat="1" x14ac:dyDescent="0.2">
      <c r="L9839" s="279"/>
      <c r="M9839" s="279"/>
      <c r="N9839" s="279"/>
      <c r="O9839" s="279"/>
      <c r="P9839" s="838"/>
      <c r="Q9839" s="838"/>
      <c r="R9839" s="838"/>
      <c r="S9839" s="838"/>
      <c r="U9839" s="371"/>
    </row>
    <row r="9840" spans="12:21" s="292" customFormat="1" x14ac:dyDescent="0.2">
      <c r="L9840" s="279"/>
      <c r="M9840" s="279"/>
      <c r="N9840" s="279"/>
      <c r="O9840" s="279"/>
      <c r="P9840" s="838"/>
      <c r="Q9840" s="838"/>
      <c r="R9840" s="838"/>
      <c r="S9840" s="838"/>
      <c r="U9840" s="371"/>
    </row>
    <row r="9841" spans="12:21" s="292" customFormat="1" x14ac:dyDescent="0.2">
      <c r="L9841" s="279"/>
      <c r="M9841" s="279"/>
      <c r="N9841" s="279"/>
      <c r="O9841" s="279"/>
      <c r="P9841" s="838"/>
      <c r="Q9841" s="838"/>
      <c r="R9841" s="838"/>
      <c r="S9841" s="838"/>
      <c r="U9841" s="371"/>
    </row>
    <row r="9842" spans="12:21" s="292" customFormat="1" x14ac:dyDescent="0.2">
      <c r="L9842" s="279"/>
      <c r="M9842" s="279"/>
      <c r="N9842" s="279"/>
      <c r="O9842" s="279"/>
      <c r="P9842" s="838"/>
      <c r="Q9842" s="838"/>
      <c r="R9842" s="838"/>
      <c r="S9842" s="838"/>
      <c r="U9842" s="371"/>
    </row>
    <row r="9843" spans="12:21" s="292" customFormat="1" x14ac:dyDescent="0.2">
      <c r="L9843" s="279"/>
      <c r="M9843" s="279"/>
      <c r="N9843" s="279"/>
      <c r="O9843" s="279"/>
      <c r="P9843" s="838"/>
      <c r="Q9843" s="838"/>
      <c r="R9843" s="838"/>
      <c r="S9843" s="838"/>
      <c r="U9843" s="371"/>
    </row>
    <row r="9844" spans="12:21" s="292" customFormat="1" x14ac:dyDescent="0.2">
      <c r="L9844" s="279"/>
      <c r="M9844" s="279"/>
      <c r="N9844" s="279"/>
      <c r="O9844" s="279"/>
      <c r="P9844" s="838"/>
      <c r="Q9844" s="838"/>
      <c r="R9844" s="838"/>
      <c r="S9844" s="838"/>
      <c r="U9844" s="371"/>
    </row>
    <row r="9845" spans="12:21" s="292" customFormat="1" x14ac:dyDescent="0.2">
      <c r="L9845" s="279"/>
      <c r="M9845" s="279"/>
      <c r="N9845" s="279"/>
      <c r="O9845" s="279"/>
      <c r="P9845" s="838"/>
      <c r="Q9845" s="838"/>
      <c r="R9845" s="838"/>
      <c r="S9845" s="838"/>
      <c r="U9845" s="371"/>
    </row>
    <row r="9846" spans="12:21" s="292" customFormat="1" x14ac:dyDescent="0.2">
      <c r="L9846" s="279"/>
      <c r="M9846" s="279"/>
      <c r="N9846" s="279"/>
      <c r="O9846" s="279"/>
      <c r="P9846" s="838"/>
      <c r="Q9846" s="838"/>
      <c r="R9846" s="838"/>
      <c r="S9846" s="838"/>
      <c r="U9846" s="371"/>
    </row>
    <row r="9847" spans="12:21" s="292" customFormat="1" x14ac:dyDescent="0.2">
      <c r="L9847" s="279"/>
      <c r="M9847" s="279"/>
      <c r="N9847" s="279"/>
      <c r="O9847" s="279"/>
      <c r="P9847" s="838"/>
      <c r="Q9847" s="838"/>
      <c r="R9847" s="838"/>
      <c r="S9847" s="838"/>
      <c r="U9847" s="371"/>
    </row>
    <row r="9848" spans="12:21" s="292" customFormat="1" x14ac:dyDescent="0.2">
      <c r="L9848" s="279"/>
      <c r="M9848" s="279"/>
      <c r="N9848" s="279"/>
      <c r="O9848" s="279"/>
      <c r="P9848" s="838"/>
      <c r="Q9848" s="838"/>
      <c r="R9848" s="838"/>
      <c r="S9848" s="838"/>
      <c r="U9848" s="371"/>
    </row>
    <row r="9849" spans="12:21" s="292" customFormat="1" x14ac:dyDescent="0.2">
      <c r="L9849" s="279"/>
      <c r="M9849" s="279"/>
      <c r="N9849" s="279"/>
      <c r="O9849" s="279"/>
      <c r="P9849" s="838"/>
      <c r="Q9849" s="838"/>
      <c r="R9849" s="838"/>
      <c r="S9849" s="838"/>
      <c r="U9849" s="371"/>
    </row>
    <row r="9850" spans="12:21" s="292" customFormat="1" x14ac:dyDescent="0.2">
      <c r="L9850" s="279"/>
      <c r="M9850" s="279"/>
      <c r="N9850" s="279"/>
      <c r="O9850" s="279"/>
      <c r="P9850" s="838"/>
      <c r="Q9850" s="838"/>
      <c r="R9850" s="838"/>
      <c r="S9850" s="838"/>
      <c r="U9850" s="371"/>
    </row>
    <row r="9851" spans="12:21" s="292" customFormat="1" x14ac:dyDescent="0.2">
      <c r="L9851" s="279"/>
      <c r="M9851" s="279"/>
      <c r="N9851" s="279"/>
      <c r="O9851" s="279"/>
      <c r="P9851" s="838"/>
      <c r="Q9851" s="838"/>
      <c r="R9851" s="838"/>
      <c r="S9851" s="838"/>
      <c r="U9851" s="371"/>
    </row>
    <row r="9852" spans="12:21" s="292" customFormat="1" x14ac:dyDescent="0.2">
      <c r="L9852" s="279"/>
      <c r="M9852" s="279"/>
      <c r="N9852" s="279"/>
      <c r="O9852" s="279"/>
      <c r="P9852" s="838"/>
      <c r="Q9852" s="838"/>
      <c r="R9852" s="838"/>
      <c r="S9852" s="838"/>
      <c r="U9852" s="371"/>
    </row>
    <row r="9853" spans="12:21" s="292" customFormat="1" x14ac:dyDescent="0.2">
      <c r="L9853" s="279"/>
      <c r="M9853" s="279"/>
      <c r="N9853" s="279"/>
      <c r="O9853" s="279"/>
      <c r="P9853" s="838"/>
      <c r="Q9853" s="838"/>
      <c r="R9853" s="838"/>
      <c r="S9853" s="838"/>
      <c r="U9853" s="371"/>
    </row>
    <row r="9854" spans="12:21" s="292" customFormat="1" x14ac:dyDescent="0.2">
      <c r="L9854" s="279"/>
      <c r="M9854" s="279"/>
      <c r="N9854" s="279"/>
      <c r="O9854" s="279"/>
      <c r="P9854" s="838"/>
      <c r="Q9854" s="838"/>
      <c r="R9854" s="838"/>
      <c r="S9854" s="838"/>
      <c r="U9854" s="371"/>
    </row>
    <row r="9855" spans="12:21" s="292" customFormat="1" x14ac:dyDescent="0.2">
      <c r="L9855" s="279"/>
      <c r="M9855" s="279"/>
      <c r="N9855" s="279"/>
      <c r="O9855" s="279"/>
      <c r="P9855" s="838"/>
      <c r="Q9855" s="838"/>
      <c r="R9855" s="838"/>
      <c r="S9855" s="838"/>
      <c r="U9855" s="371"/>
    </row>
    <row r="9856" spans="12:21" s="292" customFormat="1" x14ac:dyDescent="0.2">
      <c r="L9856" s="279"/>
      <c r="M9856" s="279"/>
      <c r="N9856" s="279"/>
      <c r="O9856" s="279"/>
      <c r="P9856" s="838"/>
      <c r="Q9856" s="838"/>
      <c r="R9856" s="838"/>
      <c r="S9856" s="838"/>
      <c r="U9856" s="371"/>
    </row>
    <row r="9857" spans="12:21" s="292" customFormat="1" x14ac:dyDescent="0.2">
      <c r="L9857" s="279"/>
      <c r="M9857" s="279"/>
      <c r="N9857" s="279"/>
      <c r="O9857" s="279"/>
      <c r="P9857" s="838"/>
      <c r="Q9857" s="838"/>
      <c r="R9857" s="838"/>
      <c r="S9857" s="838"/>
      <c r="U9857" s="371"/>
    </row>
    <row r="9858" spans="12:21" s="292" customFormat="1" x14ac:dyDescent="0.2">
      <c r="L9858" s="279"/>
      <c r="M9858" s="279"/>
      <c r="N9858" s="279"/>
      <c r="O9858" s="279"/>
      <c r="P9858" s="838"/>
      <c r="Q9858" s="838"/>
      <c r="R9858" s="838"/>
      <c r="S9858" s="838"/>
      <c r="U9858" s="371"/>
    </row>
    <row r="9859" spans="12:21" s="292" customFormat="1" x14ac:dyDescent="0.2">
      <c r="L9859" s="279"/>
      <c r="M9859" s="279"/>
      <c r="N9859" s="279"/>
      <c r="O9859" s="279"/>
      <c r="P9859" s="838"/>
      <c r="Q9859" s="838"/>
      <c r="R9859" s="838"/>
      <c r="S9859" s="838"/>
      <c r="U9859" s="371"/>
    </row>
    <row r="9860" spans="12:21" s="292" customFormat="1" x14ac:dyDescent="0.2">
      <c r="L9860" s="279"/>
      <c r="M9860" s="279"/>
      <c r="N9860" s="279"/>
      <c r="O9860" s="279"/>
      <c r="P9860" s="838"/>
      <c r="Q9860" s="838"/>
      <c r="R9860" s="838"/>
      <c r="S9860" s="838"/>
      <c r="U9860" s="371"/>
    </row>
    <row r="9861" spans="12:21" s="292" customFormat="1" x14ac:dyDescent="0.2">
      <c r="L9861" s="279"/>
      <c r="M9861" s="279"/>
      <c r="N9861" s="279"/>
      <c r="O9861" s="279"/>
      <c r="P9861" s="838"/>
      <c r="Q9861" s="838"/>
      <c r="R9861" s="838"/>
      <c r="S9861" s="838"/>
      <c r="U9861" s="371"/>
    </row>
    <row r="9862" spans="12:21" s="292" customFormat="1" x14ac:dyDescent="0.2">
      <c r="L9862" s="279"/>
      <c r="M9862" s="279"/>
      <c r="N9862" s="279"/>
      <c r="O9862" s="279"/>
      <c r="P9862" s="838"/>
      <c r="Q9862" s="838"/>
      <c r="R9862" s="838"/>
      <c r="S9862" s="838"/>
      <c r="U9862" s="371"/>
    </row>
    <row r="9863" spans="12:21" s="292" customFormat="1" x14ac:dyDescent="0.2">
      <c r="L9863" s="279"/>
      <c r="M9863" s="279"/>
      <c r="N9863" s="279"/>
      <c r="O9863" s="279"/>
      <c r="P9863" s="838"/>
      <c r="Q9863" s="838"/>
      <c r="R9863" s="838"/>
      <c r="S9863" s="838"/>
      <c r="U9863" s="371"/>
    </row>
    <row r="9864" spans="12:21" s="292" customFormat="1" x14ac:dyDescent="0.2">
      <c r="L9864" s="279"/>
      <c r="M9864" s="279"/>
      <c r="N9864" s="279"/>
      <c r="O9864" s="279"/>
      <c r="P9864" s="838"/>
      <c r="Q9864" s="838"/>
      <c r="R9864" s="838"/>
      <c r="S9864" s="838"/>
      <c r="U9864" s="371"/>
    </row>
    <row r="9865" spans="12:21" s="292" customFormat="1" x14ac:dyDescent="0.2">
      <c r="L9865" s="279"/>
      <c r="M9865" s="279"/>
      <c r="N9865" s="279"/>
      <c r="O9865" s="279"/>
      <c r="P9865" s="838"/>
      <c r="Q9865" s="838"/>
      <c r="R9865" s="838"/>
      <c r="S9865" s="838"/>
      <c r="U9865" s="371"/>
    </row>
    <row r="9866" spans="12:21" s="292" customFormat="1" x14ac:dyDescent="0.2">
      <c r="L9866" s="279"/>
      <c r="M9866" s="279"/>
      <c r="N9866" s="279"/>
      <c r="O9866" s="279"/>
      <c r="P9866" s="838"/>
      <c r="Q9866" s="838"/>
      <c r="R9866" s="838"/>
      <c r="S9866" s="838"/>
      <c r="U9866" s="371"/>
    </row>
    <row r="9867" spans="12:21" s="292" customFormat="1" x14ac:dyDescent="0.2">
      <c r="L9867" s="279"/>
      <c r="M9867" s="279"/>
      <c r="N9867" s="279"/>
      <c r="O9867" s="279"/>
      <c r="P9867" s="838"/>
      <c r="Q9867" s="838"/>
      <c r="R9867" s="838"/>
      <c r="S9867" s="838"/>
      <c r="U9867" s="371"/>
    </row>
    <row r="9868" spans="12:21" s="292" customFormat="1" x14ac:dyDescent="0.2">
      <c r="L9868" s="279"/>
      <c r="M9868" s="279"/>
      <c r="N9868" s="279"/>
      <c r="O9868" s="279"/>
      <c r="P9868" s="838"/>
      <c r="Q9868" s="838"/>
      <c r="R9868" s="838"/>
      <c r="S9868" s="838"/>
      <c r="U9868" s="371"/>
    </row>
    <row r="9869" spans="12:21" s="292" customFormat="1" x14ac:dyDescent="0.2">
      <c r="L9869" s="279"/>
      <c r="M9869" s="279"/>
      <c r="N9869" s="279"/>
      <c r="O9869" s="279"/>
      <c r="P9869" s="838"/>
      <c r="Q9869" s="838"/>
      <c r="R9869" s="838"/>
      <c r="S9869" s="838"/>
      <c r="U9869" s="371"/>
    </row>
    <row r="9870" spans="12:21" s="292" customFormat="1" x14ac:dyDescent="0.2">
      <c r="L9870" s="279"/>
      <c r="M9870" s="279"/>
      <c r="N9870" s="279"/>
      <c r="O9870" s="279"/>
      <c r="P9870" s="838"/>
      <c r="Q9870" s="838"/>
      <c r="R9870" s="838"/>
      <c r="S9870" s="838"/>
      <c r="U9870" s="371"/>
    </row>
    <row r="9871" spans="12:21" s="292" customFormat="1" x14ac:dyDescent="0.2">
      <c r="L9871" s="279"/>
      <c r="M9871" s="279"/>
      <c r="N9871" s="279"/>
      <c r="O9871" s="279"/>
      <c r="P9871" s="838"/>
      <c r="Q9871" s="838"/>
      <c r="R9871" s="838"/>
      <c r="S9871" s="838"/>
      <c r="U9871" s="371"/>
    </row>
    <row r="9872" spans="12:21" s="292" customFormat="1" x14ac:dyDescent="0.2">
      <c r="L9872" s="279"/>
      <c r="M9872" s="279"/>
      <c r="N9872" s="279"/>
      <c r="O9872" s="279"/>
      <c r="P9872" s="838"/>
      <c r="Q9872" s="838"/>
      <c r="R9872" s="838"/>
      <c r="S9872" s="838"/>
      <c r="U9872" s="371"/>
    </row>
    <row r="9873" spans="12:21" s="292" customFormat="1" x14ac:dyDescent="0.2">
      <c r="L9873" s="279"/>
      <c r="M9873" s="279"/>
      <c r="N9873" s="279"/>
      <c r="O9873" s="279"/>
      <c r="P9873" s="838"/>
      <c r="Q9873" s="838"/>
      <c r="R9873" s="838"/>
      <c r="S9873" s="838"/>
      <c r="U9873" s="371"/>
    </row>
    <row r="9874" spans="12:21" s="292" customFormat="1" x14ac:dyDescent="0.2">
      <c r="L9874" s="279"/>
      <c r="M9874" s="279"/>
      <c r="N9874" s="279"/>
      <c r="O9874" s="279"/>
      <c r="P9874" s="838"/>
      <c r="Q9874" s="838"/>
      <c r="R9874" s="838"/>
      <c r="S9874" s="838"/>
      <c r="U9874" s="371"/>
    </row>
    <row r="9875" spans="12:21" s="292" customFormat="1" x14ac:dyDescent="0.2">
      <c r="L9875" s="279"/>
      <c r="M9875" s="279"/>
      <c r="N9875" s="279"/>
      <c r="O9875" s="279"/>
      <c r="P9875" s="838"/>
      <c r="Q9875" s="838"/>
      <c r="R9875" s="838"/>
      <c r="S9875" s="838"/>
      <c r="U9875" s="371"/>
    </row>
    <row r="9876" spans="12:21" s="292" customFormat="1" x14ac:dyDescent="0.2">
      <c r="L9876" s="279"/>
      <c r="M9876" s="279"/>
      <c r="N9876" s="279"/>
      <c r="O9876" s="279"/>
      <c r="P9876" s="838"/>
      <c r="Q9876" s="838"/>
      <c r="R9876" s="838"/>
      <c r="S9876" s="838"/>
      <c r="U9876" s="371"/>
    </row>
    <row r="9877" spans="12:21" s="292" customFormat="1" x14ac:dyDescent="0.2">
      <c r="L9877" s="279"/>
      <c r="M9877" s="279"/>
      <c r="N9877" s="279"/>
      <c r="O9877" s="279"/>
      <c r="P9877" s="838"/>
      <c r="Q9877" s="838"/>
      <c r="R9877" s="838"/>
      <c r="S9877" s="838"/>
      <c r="U9877" s="371"/>
    </row>
    <row r="9878" spans="12:21" s="292" customFormat="1" x14ac:dyDescent="0.2">
      <c r="L9878" s="279"/>
      <c r="M9878" s="279"/>
      <c r="N9878" s="279"/>
      <c r="O9878" s="279"/>
      <c r="P9878" s="838"/>
      <c r="Q9878" s="838"/>
      <c r="R9878" s="838"/>
      <c r="S9878" s="838"/>
      <c r="U9878" s="371"/>
    </row>
    <row r="9879" spans="12:21" s="292" customFormat="1" x14ac:dyDescent="0.2">
      <c r="L9879" s="279"/>
      <c r="M9879" s="279"/>
      <c r="N9879" s="279"/>
      <c r="O9879" s="279"/>
      <c r="P9879" s="838"/>
      <c r="Q9879" s="838"/>
      <c r="R9879" s="838"/>
      <c r="S9879" s="838"/>
      <c r="U9879" s="371"/>
    </row>
    <row r="9880" spans="12:21" s="292" customFormat="1" x14ac:dyDescent="0.2">
      <c r="L9880" s="279"/>
      <c r="M9880" s="279"/>
      <c r="N9880" s="279"/>
      <c r="O9880" s="279"/>
      <c r="P9880" s="838"/>
      <c r="Q9880" s="838"/>
      <c r="R9880" s="838"/>
      <c r="S9880" s="838"/>
      <c r="U9880" s="371"/>
    </row>
    <row r="9881" spans="12:21" s="292" customFormat="1" x14ac:dyDescent="0.2">
      <c r="L9881" s="279"/>
      <c r="M9881" s="279"/>
      <c r="N9881" s="279"/>
      <c r="O9881" s="279"/>
      <c r="P9881" s="838"/>
      <c r="Q9881" s="838"/>
      <c r="R9881" s="838"/>
      <c r="S9881" s="838"/>
      <c r="U9881" s="371"/>
    </row>
    <row r="9882" spans="12:21" s="292" customFormat="1" x14ac:dyDescent="0.2">
      <c r="L9882" s="279"/>
      <c r="M9882" s="279"/>
      <c r="N9882" s="279"/>
      <c r="O9882" s="279"/>
      <c r="P9882" s="838"/>
      <c r="Q9882" s="838"/>
      <c r="R9882" s="838"/>
      <c r="S9882" s="838"/>
      <c r="U9882" s="371"/>
    </row>
    <row r="9883" spans="12:21" s="292" customFormat="1" x14ac:dyDescent="0.2">
      <c r="L9883" s="279"/>
      <c r="M9883" s="279"/>
      <c r="N9883" s="279"/>
      <c r="O9883" s="279"/>
      <c r="P9883" s="838"/>
      <c r="Q9883" s="838"/>
      <c r="R9883" s="838"/>
      <c r="S9883" s="838"/>
      <c r="U9883" s="371"/>
    </row>
    <row r="9884" spans="12:21" s="292" customFormat="1" x14ac:dyDescent="0.2">
      <c r="L9884" s="279"/>
      <c r="M9884" s="279"/>
      <c r="N9884" s="279"/>
      <c r="O9884" s="279"/>
      <c r="P9884" s="838"/>
      <c r="Q9884" s="838"/>
      <c r="R9884" s="838"/>
      <c r="S9884" s="838"/>
      <c r="U9884" s="371"/>
    </row>
    <row r="9885" spans="12:21" s="292" customFormat="1" x14ac:dyDescent="0.2">
      <c r="L9885" s="279"/>
      <c r="M9885" s="279"/>
      <c r="N9885" s="279"/>
      <c r="O9885" s="279"/>
      <c r="P9885" s="838"/>
      <c r="Q9885" s="838"/>
      <c r="R9885" s="838"/>
      <c r="S9885" s="838"/>
      <c r="U9885" s="371"/>
    </row>
    <row r="9886" spans="12:21" s="292" customFormat="1" x14ac:dyDescent="0.2">
      <c r="L9886" s="279"/>
      <c r="M9886" s="279"/>
      <c r="N9886" s="279"/>
      <c r="O9886" s="279"/>
      <c r="P9886" s="838"/>
      <c r="Q9886" s="838"/>
      <c r="R9886" s="838"/>
      <c r="S9886" s="838"/>
      <c r="U9886" s="371"/>
    </row>
    <row r="9887" spans="12:21" s="292" customFormat="1" x14ac:dyDescent="0.2">
      <c r="L9887" s="279"/>
      <c r="M9887" s="279"/>
      <c r="N9887" s="279"/>
      <c r="O9887" s="279"/>
      <c r="P9887" s="838"/>
      <c r="Q9887" s="838"/>
      <c r="R9887" s="838"/>
      <c r="S9887" s="838"/>
      <c r="U9887" s="371"/>
    </row>
    <row r="9888" spans="12:21" s="292" customFormat="1" x14ac:dyDescent="0.2">
      <c r="L9888" s="279"/>
      <c r="M9888" s="279"/>
      <c r="N9888" s="279"/>
      <c r="O9888" s="279"/>
      <c r="P9888" s="838"/>
      <c r="Q9888" s="838"/>
      <c r="R9888" s="838"/>
      <c r="S9888" s="838"/>
      <c r="U9888" s="371"/>
    </row>
    <row r="9889" spans="12:21" s="292" customFormat="1" x14ac:dyDescent="0.2">
      <c r="L9889" s="279"/>
      <c r="M9889" s="279"/>
      <c r="N9889" s="279"/>
      <c r="O9889" s="279"/>
      <c r="P9889" s="838"/>
      <c r="Q9889" s="838"/>
      <c r="R9889" s="838"/>
      <c r="S9889" s="838"/>
      <c r="U9889" s="371"/>
    </row>
    <row r="9890" spans="12:21" s="292" customFormat="1" x14ac:dyDescent="0.2">
      <c r="L9890" s="279"/>
      <c r="M9890" s="279"/>
      <c r="N9890" s="279"/>
      <c r="O9890" s="279"/>
      <c r="P9890" s="838"/>
      <c r="Q9890" s="838"/>
      <c r="R9890" s="838"/>
      <c r="S9890" s="838"/>
      <c r="U9890" s="371"/>
    </row>
    <row r="9891" spans="12:21" s="292" customFormat="1" x14ac:dyDescent="0.2">
      <c r="L9891" s="279"/>
      <c r="M9891" s="279"/>
      <c r="N9891" s="279"/>
      <c r="O9891" s="279"/>
      <c r="P9891" s="838"/>
      <c r="Q9891" s="838"/>
      <c r="R9891" s="838"/>
      <c r="S9891" s="838"/>
      <c r="U9891" s="371"/>
    </row>
    <row r="9892" spans="12:21" s="292" customFormat="1" x14ac:dyDescent="0.2">
      <c r="L9892" s="279"/>
      <c r="M9892" s="279"/>
      <c r="N9892" s="279"/>
      <c r="O9892" s="279"/>
      <c r="P9892" s="838"/>
      <c r="Q9892" s="838"/>
      <c r="R9892" s="838"/>
      <c r="S9892" s="838"/>
      <c r="U9892" s="371"/>
    </row>
    <row r="9893" spans="12:21" s="292" customFormat="1" x14ac:dyDescent="0.2">
      <c r="L9893" s="279"/>
      <c r="M9893" s="279"/>
      <c r="N9893" s="279"/>
      <c r="O9893" s="279"/>
      <c r="P9893" s="838"/>
      <c r="Q9893" s="838"/>
      <c r="R9893" s="838"/>
      <c r="S9893" s="838"/>
      <c r="U9893" s="371"/>
    </row>
    <row r="9894" spans="12:21" s="292" customFormat="1" x14ac:dyDescent="0.2">
      <c r="L9894" s="279"/>
      <c r="M9894" s="279"/>
      <c r="N9894" s="279"/>
      <c r="O9894" s="279"/>
      <c r="P9894" s="838"/>
      <c r="Q9894" s="838"/>
      <c r="R9894" s="838"/>
      <c r="S9894" s="838"/>
      <c r="U9894" s="371"/>
    </row>
    <row r="9895" spans="12:21" s="292" customFormat="1" x14ac:dyDescent="0.2">
      <c r="L9895" s="279"/>
      <c r="M9895" s="279"/>
      <c r="N9895" s="279"/>
      <c r="O9895" s="279"/>
      <c r="P9895" s="838"/>
      <c r="Q9895" s="838"/>
      <c r="R9895" s="838"/>
      <c r="S9895" s="838"/>
      <c r="U9895" s="371"/>
    </row>
    <row r="9896" spans="12:21" s="292" customFormat="1" x14ac:dyDescent="0.2">
      <c r="L9896" s="279"/>
      <c r="M9896" s="279"/>
      <c r="N9896" s="279"/>
      <c r="O9896" s="279"/>
      <c r="P9896" s="838"/>
      <c r="Q9896" s="838"/>
      <c r="R9896" s="838"/>
      <c r="S9896" s="838"/>
      <c r="U9896" s="371"/>
    </row>
    <row r="9897" spans="12:21" s="292" customFormat="1" x14ac:dyDescent="0.2">
      <c r="L9897" s="279"/>
      <c r="M9897" s="279"/>
      <c r="N9897" s="279"/>
      <c r="O9897" s="279"/>
      <c r="P9897" s="838"/>
      <c r="Q9897" s="838"/>
      <c r="R9897" s="838"/>
      <c r="S9897" s="838"/>
      <c r="U9897" s="371"/>
    </row>
    <row r="9898" spans="12:21" s="292" customFormat="1" x14ac:dyDescent="0.2">
      <c r="L9898" s="279"/>
      <c r="M9898" s="279"/>
      <c r="N9898" s="279"/>
      <c r="O9898" s="279"/>
      <c r="P9898" s="838"/>
      <c r="Q9898" s="838"/>
      <c r="R9898" s="838"/>
      <c r="S9898" s="838"/>
      <c r="U9898" s="371"/>
    </row>
    <row r="9899" spans="12:21" s="292" customFormat="1" x14ac:dyDescent="0.2">
      <c r="L9899" s="279"/>
      <c r="M9899" s="279"/>
      <c r="N9899" s="279"/>
      <c r="O9899" s="279"/>
      <c r="P9899" s="838"/>
      <c r="Q9899" s="838"/>
      <c r="R9899" s="838"/>
      <c r="S9899" s="838"/>
      <c r="U9899" s="371"/>
    </row>
    <row r="9900" spans="12:21" s="292" customFormat="1" x14ac:dyDescent="0.2">
      <c r="L9900" s="279"/>
      <c r="M9900" s="279"/>
      <c r="N9900" s="279"/>
      <c r="O9900" s="279"/>
      <c r="P9900" s="838"/>
      <c r="Q9900" s="838"/>
      <c r="R9900" s="838"/>
      <c r="S9900" s="838"/>
      <c r="U9900" s="371"/>
    </row>
    <row r="9901" spans="12:21" s="292" customFormat="1" x14ac:dyDescent="0.2">
      <c r="L9901" s="279"/>
      <c r="M9901" s="279"/>
      <c r="N9901" s="279"/>
      <c r="O9901" s="279"/>
      <c r="P9901" s="838"/>
      <c r="Q9901" s="838"/>
      <c r="R9901" s="838"/>
      <c r="S9901" s="838"/>
      <c r="U9901" s="371"/>
    </row>
    <row r="9902" spans="12:21" s="292" customFormat="1" x14ac:dyDescent="0.2">
      <c r="L9902" s="279"/>
      <c r="M9902" s="279"/>
      <c r="N9902" s="279"/>
      <c r="O9902" s="279"/>
      <c r="P9902" s="838"/>
      <c r="Q9902" s="838"/>
      <c r="R9902" s="838"/>
      <c r="S9902" s="838"/>
      <c r="U9902" s="371"/>
    </row>
    <row r="9903" spans="12:21" s="292" customFormat="1" x14ac:dyDescent="0.2">
      <c r="L9903" s="279"/>
      <c r="M9903" s="279"/>
      <c r="N9903" s="279"/>
      <c r="O9903" s="279"/>
      <c r="P9903" s="838"/>
      <c r="Q9903" s="838"/>
      <c r="R9903" s="838"/>
      <c r="S9903" s="838"/>
      <c r="U9903" s="371"/>
    </row>
    <row r="9904" spans="12:21" s="292" customFormat="1" x14ac:dyDescent="0.2">
      <c r="L9904" s="279"/>
      <c r="M9904" s="279"/>
      <c r="N9904" s="279"/>
      <c r="O9904" s="279"/>
      <c r="P9904" s="838"/>
      <c r="Q9904" s="838"/>
      <c r="R9904" s="838"/>
      <c r="S9904" s="838"/>
      <c r="U9904" s="371"/>
    </row>
    <row r="9905" spans="12:21" s="292" customFormat="1" x14ac:dyDescent="0.2">
      <c r="L9905" s="279"/>
      <c r="M9905" s="279"/>
      <c r="N9905" s="279"/>
      <c r="O9905" s="279"/>
      <c r="P9905" s="838"/>
      <c r="Q9905" s="838"/>
      <c r="R9905" s="838"/>
      <c r="S9905" s="838"/>
      <c r="U9905" s="371"/>
    </row>
    <row r="9906" spans="12:21" s="292" customFormat="1" x14ac:dyDescent="0.2">
      <c r="L9906" s="279"/>
      <c r="M9906" s="279"/>
      <c r="N9906" s="279"/>
      <c r="O9906" s="279"/>
      <c r="P9906" s="838"/>
      <c r="Q9906" s="838"/>
      <c r="R9906" s="838"/>
      <c r="S9906" s="838"/>
      <c r="U9906" s="371"/>
    </row>
    <row r="9907" spans="12:21" s="292" customFormat="1" x14ac:dyDescent="0.2">
      <c r="L9907" s="279"/>
      <c r="M9907" s="279"/>
      <c r="N9907" s="279"/>
      <c r="O9907" s="279"/>
      <c r="P9907" s="838"/>
      <c r="Q9907" s="838"/>
      <c r="R9907" s="838"/>
      <c r="S9907" s="838"/>
      <c r="U9907" s="371"/>
    </row>
    <row r="9908" spans="12:21" s="292" customFormat="1" x14ac:dyDescent="0.2">
      <c r="L9908" s="279"/>
      <c r="M9908" s="279"/>
      <c r="N9908" s="279"/>
      <c r="O9908" s="279"/>
      <c r="P9908" s="838"/>
      <c r="Q9908" s="838"/>
      <c r="R9908" s="838"/>
      <c r="S9908" s="838"/>
      <c r="U9908" s="371"/>
    </row>
    <row r="9909" spans="12:21" s="292" customFormat="1" x14ac:dyDescent="0.2">
      <c r="L9909" s="279"/>
      <c r="M9909" s="279"/>
      <c r="N9909" s="279"/>
      <c r="O9909" s="279"/>
      <c r="P9909" s="838"/>
      <c r="Q9909" s="838"/>
      <c r="R9909" s="838"/>
      <c r="S9909" s="838"/>
      <c r="U9909" s="371"/>
    </row>
    <row r="9910" spans="12:21" s="292" customFormat="1" x14ac:dyDescent="0.2">
      <c r="L9910" s="279"/>
      <c r="M9910" s="279"/>
      <c r="N9910" s="279"/>
      <c r="O9910" s="279"/>
      <c r="P9910" s="838"/>
      <c r="Q9910" s="838"/>
      <c r="R9910" s="838"/>
      <c r="S9910" s="838"/>
      <c r="U9910" s="371"/>
    </row>
    <row r="9911" spans="12:21" s="292" customFormat="1" x14ac:dyDescent="0.2">
      <c r="L9911" s="279"/>
      <c r="M9911" s="279"/>
      <c r="N9911" s="279"/>
      <c r="O9911" s="279"/>
      <c r="P9911" s="838"/>
      <c r="Q9911" s="838"/>
      <c r="R9911" s="838"/>
      <c r="S9911" s="838"/>
      <c r="U9911" s="371"/>
    </row>
    <row r="9912" spans="12:21" s="292" customFormat="1" x14ac:dyDescent="0.2">
      <c r="L9912" s="279"/>
      <c r="M9912" s="279"/>
      <c r="N9912" s="279"/>
      <c r="O9912" s="279"/>
      <c r="P9912" s="838"/>
      <c r="Q9912" s="838"/>
      <c r="R9912" s="838"/>
      <c r="S9912" s="838"/>
      <c r="U9912" s="371"/>
    </row>
    <row r="9913" spans="12:21" s="292" customFormat="1" x14ac:dyDescent="0.2">
      <c r="L9913" s="279"/>
      <c r="M9913" s="279"/>
      <c r="N9913" s="279"/>
      <c r="O9913" s="279"/>
      <c r="P9913" s="838"/>
      <c r="Q9913" s="838"/>
      <c r="R9913" s="838"/>
      <c r="S9913" s="838"/>
      <c r="U9913" s="371"/>
    </row>
    <row r="9914" spans="12:21" s="292" customFormat="1" x14ac:dyDescent="0.2">
      <c r="L9914" s="279"/>
      <c r="M9914" s="279"/>
      <c r="N9914" s="279"/>
      <c r="O9914" s="279"/>
      <c r="P9914" s="838"/>
      <c r="Q9914" s="838"/>
      <c r="R9914" s="838"/>
      <c r="S9914" s="838"/>
      <c r="U9914" s="371"/>
    </row>
    <row r="9915" spans="12:21" s="292" customFormat="1" x14ac:dyDescent="0.2">
      <c r="L9915" s="279"/>
      <c r="M9915" s="279"/>
      <c r="N9915" s="279"/>
      <c r="O9915" s="279"/>
      <c r="P9915" s="838"/>
      <c r="Q9915" s="838"/>
      <c r="R9915" s="838"/>
      <c r="S9915" s="838"/>
      <c r="U9915" s="371"/>
    </row>
    <row r="9916" spans="12:21" s="292" customFormat="1" x14ac:dyDescent="0.2">
      <c r="L9916" s="279"/>
      <c r="M9916" s="279"/>
      <c r="N9916" s="279"/>
      <c r="O9916" s="279"/>
      <c r="P9916" s="838"/>
      <c r="Q9916" s="838"/>
      <c r="R9916" s="838"/>
      <c r="S9916" s="838"/>
      <c r="U9916" s="371"/>
    </row>
    <row r="9917" spans="12:21" s="292" customFormat="1" x14ac:dyDescent="0.2">
      <c r="L9917" s="279"/>
      <c r="M9917" s="279"/>
      <c r="N9917" s="279"/>
      <c r="O9917" s="279"/>
      <c r="P9917" s="838"/>
      <c r="Q9917" s="838"/>
      <c r="R9917" s="838"/>
      <c r="S9917" s="838"/>
      <c r="U9917" s="371"/>
    </row>
    <row r="9918" spans="12:21" s="292" customFormat="1" x14ac:dyDescent="0.2">
      <c r="L9918" s="279"/>
      <c r="M9918" s="279"/>
      <c r="N9918" s="279"/>
      <c r="O9918" s="279"/>
      <c r="P9918" s="838"/>
      <c r="Q9918" s="838"/>
      <c r="R9918" s="838"/>
      <c r="S9918" s="838"/>
      <c r="U9918" s="371"/>
    </row>
    <row r="9919" spans="12:21" s="292" customFormat="1" x14ac:dyDescent="0.2">
      <c r="L9919" s="279"/>
      <c r="M9919" s="279"/>
      <c r="N9919" s="279"/>
      <c r="O9919" s="279"/>
      <c r="P9919" s="838"/>
      <c r="Q9919" s="838"/>
      <c r="R9919" s="838"/>
      <c r="S9919" s="838"/>
      <c r="U9919" s="371"/>
    </row>
    <row r="9920" spans="12:21" s="292" customFormat="1" x14ac:dyDescent="0.2">
      <c r="L9920" s="279"/>
      <c r="M9920" s="279"/>
      <c r="N9920" s="279"/>
      <c r="O9920" s="279"/>
      <c r="P9920" s="838"/>
      <c r="Q9920" s="838"/>
      <c r="R9920" s="838"/>
      <c r="S9920" s="838"/>
      <c r="U9920" s="371"/>
    </row>
    <row r="9921" spans="12:21" s="292" customFormat="1" x14ac:dyDescent="0.2">
      <c r="L9921" s="279"/>
      <c r="M9921" s="279"/>
      <c r="N9921" s="279"/>
      <c r="O9921" s="279"/>
      <c r="P9921" s="838"/>
      <c r="Q9921" s="838"/>
      <c r="R9921" s="838"/>
      <c r="S9921" s="838"/>
      <c r="U9921" s="371"/>
    </row>
    <row r="9922" spans="12:21" s="292" customFormat="1" x14ac:dyDescent="0.2">
      <c r="L9922" s="279"/>
      <c r="M9922" s="279"/>
      <c r="N9922" s="279"/>
      <c r="O9922" s="279"/>
      <c r="P9922" s="838"/>
      <c r="Q9922" s="838"/>
      <c r="R9922" s="838"/>
      <c r="S9922" s="838"/>
      <c r="U9922" s="371"/>
    </row>
    <row r="9923" spans="12:21" s="292" customFormat="1" x14ac:dyDescent="0.2">
      <c r="L9923" s="279"/>
      <c r="M9923" s="279"/>
      <c r="N9923" s="279"/>
      <c r="O9923" s="279"/>
      <c r="P9923" s="838"/>
      <c r="Q9923" s="838"/>
      <c r="R9923" s="838"/>
      <c r="S9923" s="838"/>
      <c r="U9923" s="371"/>
    </row>
    <row r="9924" spans="12:21" s="292" customFormat="1" x14ac:dyDescent="0.2">
      <c r="L9924" s="279"/>
      <c r="M9924" s="279"/>
      <c r="N9924" s="279"/>
      <c r="O9924" s="279"/>
      <c r="P9924" s="838"/>
      <c r="Q9924" s="838"/>
      <c r="R9924" s="838"/>
      <c r="S9924" s="838"/>
      <c r="U9924" s="371"/>
    </row>
    <row r="9925" spans="12:21" s="292" customFormat="1" x14ac:dyDescent="0.2">
      <c r="L9925" s="279"/>
      <c r="M9925" s="279"/>
      <c r="N9925" s="279"/>
      <c r="O9925" s="279"/>
      <c r="P9925" s="838"/>
      <c r="Q9925" s="838"/>
      <c r="R9925" s="838"/>
      <c r="S9925" s="838"/>
      <c r="U9925" s="371"/>
    </row>
    <row r="9926" spans="12:21" s="292" customFormat="1" x14ac:dyDescent="0.2">
      <c r="L9926" s="279"/>
      <c r="M9926" s="279"/>
      <c r="N9926" s="279"/>
      <c r="O9926" s="279"/>
      <c r="P9926" s="838"/>
      <c r="Q9926" s="838"/>
      <c r="R9926" s="838"/>
      <c r="S9926" s="838"/>
      <c r="U9926" s="371"/>
    </row>
    <row r="9927" spans="12:21" s="292" customFormat="1" x14ac:dyDescent="0.2">
      <c r="L9927" s="279"/>
      <c r="M9927" s="279"/>
      <c r="N9927" s="279"/>
      <c r="O9927" s="279"/>
      <c r="P9927" s="838"/>
      <c r="Q9927" s="838"/>
      <c r="R9927" s="838"/>
      <c r="S9927" s="838"/>
      <c r="U9927" s="371"/>
    </row>
    <row r="9928" spans="12:21" s="292" customFormat="1" x14ac:dyDescent="0.2">
      <c r="L9928" s="279"/>
      <c r="M9928" s="279"/>
      <c r="N9928" s="279"/>
      <c r="O9928" s="279"/>
      <c r="P9928" s="838"/>
      <c r="Q9928" s="838"/>
      <c r="R9928" s="838"/>
      <c r="S9928" s="838"/>
      <c r="U9928" s="371"/>
    </row>
    <row r="9929" spans="12:21" s="292" customFormat="1" x14ac:dyDescent="0.2">
      <c r="L9929" s="279"/>
      <c r="M9929" s="279"/>
      <c r="N9929" s="279"/>
      <c r="O9929" s="279"/>
      <c r="P9929" s="838"/>
      <c r="Q9929" s="838"/>
      <c r="R9929" s="838"/>
      <c r="S9929" s="838"/>
      <c r="U9929" s="371"/>
    </row>
    <row r="9930" spans="12:21" s="292" customFormat="1" x14ac:dyDescent="0.2">
      <c r="L9930" s="279"/>
      <c r="M9930" s="279"/>
      <c r="N9930" s="279"/>
      <c r="O9930" s="279"/>
      <c r="P9930" s="838"/>
      <c r="Q9930" s="838"/>
      <c r="R9930" s="838"/>
      <c r="S9930" s="838"/>
      <c r="U9930" s="371"/>
    </row>
    <row r="9931" spans="12:21" s="292" customFormat="1" x14ac:dyDescent="0.2">
      <c r="L9931" s="279"/>
      <c r="M9931" s="279"/>
      <c r="N9931" s="279"/>
      <c r="O9931" s="279"/>
      <c r="P9931" s="838"/>
      <c r="Q9931" s="838"/>
      <c r="R9931" s="838"/>
      <c r="S9931" s="838"/>
      <c r="U9931" s="371"/>
    </row>
    <row r="9932" spans="12:21" s="292" customFormat="1" x14ac:dyDescent="0.2">
      <c r="L9932" s="279"/>
      <c r="M9932" s="279"/>
      <c r="N9932" s="279"/>
      <c r="O9932" s="279"/>
      <c r="P9932" s="838"/>
      <c r="Q9932" s="838"/>
      <c r="R9932" s="838"/>
      <c r="S9932" s="838"/>
      <c r="U9932" s="371"/>
    </row>
    <row r="9933" spans="12:21" s="292" customFormat="1" x14ac:dyDescent="0.2">
      <c r="L9933" s="279"/>
      <c r="M9933" s="279"/>
      <c r="N9933" s="279"/>
      <c r="O9933" s="279"/>
      <c r="P9933" s="838"/>
      <c r="Q9933" s="838"/>
      <c r="R9933" s="838"/>
      <c r="S9933" s="838"/>
      <c r="U9933" s="371"/>
    </row>
    <row r="9934" spans="12:21" s="292" customFormat="1" x14ac:dyDescent="0.2">
      <c r="L9934" s="279"/>
      <c r="M9934" s="279"/>
      <c r="N9934" s="279"/>
      <c r="O9934" s="279"/>
      <c r="P9934" s="838"/>
      <c r="Q9934" s="838"/>
      <c r="R9934" s="838"/>
      <c r="S9934" s="838"/>
      <c r="U9934" s="371"/>
    </row>
    <row r="9935" spans="12:21" s="292" customFormat="1" x14ac:dyDescent="0.2">
      <c r="L9935" s="279"/>
      <c r="M9935" s="279"/>
      <c r="N9935" s="279"/>
      <c r="O9935" s="279"/>
      <c r="P9935" s="838"/>
      <c r="Q9935" s="838"/>
      <c r="R9935" s="838"/>
      <c r="S9935" s="838"/>
      <c r="U9935" s="371"/>
    </row>
    <row r="9936" spans="12:21" s="292" customFormat="1" x14ac:dyDescent="0.2">
      <c r="L9936" s="279"/>
      <c r="M9936" s="279"/>
      <c r="N9936" s="279"/>
      <c r="O9936" s="279"/>
      <c r="P9936" s="838"/>
      <c r="Q9936" s="838"/>
      <c r="R9936" s="838"/>
      <c r="S9936" s="838"/>
      <c r="U9936" s="371"/>
    </row>
    <row r="9937" spans="12:21" s="292" customFormat="1" x14ac:dyDescent="0.2">
      <c r="L9937" s="279"/>
      <c r="M9937" s="279"/>
      <c r="N9937" s="279"/>
      <c r="O9937" s="279"/>
      <c r="P9937" s="838"/>
      <c r="Q9937" s="838"/>
      <c r="R9937" s="838"/>
      <c r="S9937" s="838"/>
      <c r="U9937" s="371"/>
    </row>
    <row r="9938" spans="12:21" s="292" customFormat="1" x14ac:dyDescent="0.2">
      <c r="L9938" s="279"/>
      <c r="M9938" s="279"/>
      <c r="N9938" s="279"/>
      <c r="O9938" s="279"/>
      <c r="P9938" s="838"/>
      <c r="Q9938" s="838"/>
      <c r="R9938" s="838"/>
      <c r="S9938" s="838"/>
      <c r="U9938" s="371"/>
    </row>
    <row r="9939" spans="12:21" s="292" customFormat="1" x14ac:dyDescent="0.2">
      <c r="L9939" s="279"/>
      <c r="M9939" s="279"/>
      <c r="N9939" s="279"/>
      <c r="O9939" s="279"/>
      <c r="P9939" s="838"/>
      <c r="Q9939" s="838"/>
      <c r="R9939" s="838"/>
      <c r="S9939" s="838"/>
      <c r="U9939" s="371"/>
    </row>
    <row r="9940" spans="12:21" s="292" customFormat="1" x14ac:dyDescent="0.2">
      <c r="L9940" s="279"/>
      <c r="M9940" s="279"/>
      <c r="N9940" s="279"/>
      <c r="O9940" s="279"/>
      <c r="P9940" s="838"/>
      <c r="Q9940" s="838"/>
      <c r="R9940" s="838"/>
      <c r="S9940" s="838"/>
      <c r="U9940" s="371"/>
    </row>
    <row r="9941" spans="12:21" s="292" customFormat="1" x14ac:dyDescent="0.2">
      <c r="L9941" s="279"/>
      <c r="M9941" s="279"/>
      <c r="N9941" s="279"/>
      <c r="O9941" s="279"/>
      <c r="P9941" s="838"/>
      <c r="Q9941" s="838"/>
      <c r="R9941" s="838"/>
      <c r="S9941" s="838"/>
      <c r="U9941" s="371"/>
    </row>
    <row r="9942" spans="12:21" s="292" customFormat="1" x14ac:dyDescent="0.2">
      <c r="L9942" s="279"/>
      <c r="M9942" s="279"/>
      <c r="N9942" s="279"/>
      <c r="O9942" s="279"/>
      <c r="P9942" s="838"/>
      <c r="Q9942" s="838"/>
      <c r="R9942" s="838"/>
      <c r="S9942" s="838"/>
      <c r="U9942" s="371"/>
    </row>
    <row r="9943" spans="12:21" s="292" customFormat="1" x14ac:dyDescent="0.2">
      <c r="L9943" s="279"/>
      <c r="M9943" s="279"/>
      <c r="N9943" s="279"/>
      <c r="O9943" s="279"/>
      <c r="P9943" s="838"/>
      <c r="Q9943" s="838"/>
      <c r="R9943" s="838"/>
      <c r="S9943" s="838"/>
      <c r="U9943" s="371"/>
    </row>
    <row r="9944" spans="12:21" s="292" customFormat="1" x14ac:dyDescent="0.2">
      <c r="L9944" s="279"/>
      <c r="M9944" s="279"/>
      <c r="N9944" s="279"/>
      <c r="O9944" s="279"/>
      <c r="P9944" s="838"/>
      <c r="Q9944" s="838"/>
      <c r="R9944" s="838"/>
      <c r="S9944" s="838"/>
      <c r="U9944" s="371"/>
    </row>
    <row r="9945" spans="12:21" s="292" customFormat="1" x14ac:dyDescent="0.2">
      <c r="L9945" s="279"/>
      <c r="M9945" s="279"/>
      <c r="N9945" s="279"/>
      <c r="O9945" s="279"/>
      <c r="P9945" s="838"/>
      <c r="Q9945" s="838"/>
      <c r="R9945" s="838"/>
      <c r="S9945" s="838"/>
      <c r="U9945" s="371"/>
    </row>
    <row r="9946" spans="12:21" s="292" customFormat="1" x14ac:dyDescent="0.2">
      <c r="L9946" s="279"/>
      <c r="M9946" s="279"/>
      <c r="N9946" s="279"/>
      <c r="O9946" s="279"/>
      <c r="P9946" s="838"/>
      <c r="Q9946" s="838"/>
      <c r="R9946" s="838"/>
      <c r="S9946" s="838"/>
      <c r="U9946" s="371"/>
    </row>
    <row r="9947" spans="12:21" s="292" customFormat="1" x14ac:dyDescent="0.2">
      <c r="L9947" s="279"/>
      <c r="M9947" s="279"/>
      <c r="N9947" s="279"/>
      <c r="O9947" s="279"/>
      <c r="P9947" s="838"/>
      <c r="Q9947" s="838"/>
      <c r="R9947" s="838"/>
      <c r="S9947" s="838"/>
      <c r="U9947" s="371"/>
    </row>
    <row r="9948" spans="12:21" s="292" customFormat="1" x14ac:dyDescent="0.2">
      <c r="L9948" s="279"/>
      <c r="M9948" s="279"/>
      <c r="N9948" s="279"/>
      <c r="O9948" s="279"/>
      <c r="P9948" s="838"/>
      <c r="Q9948" s="838"/>
      <c r="R9948" s="838"/>
      <c r="S9948" s="838"/>
      <c r="U9948" s="371"/>
    </row>
    <row r="9949" spans="12:21" s="292" customFormat="1" x14ac:dyDescent="0.2">
      <c r="L9949" s="279"/>
      <c r="M9949" s="279"/>
      <c r="N9949" s="279"/>
      <c r="O9949" s="279"/>
      <c r="P9949" s="838"/>
      <c r="Q9949" s="838"/>
      <c r="R9949" s="838"/>
      <c r="S9949" s="838"/>
      <c r="U9949" s="371"/>
    </row>
    <row r="9950" spans="12:21" s="292" customFormat="1" x14ac:dyDescent="0.2">
      <c r="L9950" s="279"/>
      <c r="M9950" s="279"/>
      <c r="N9950" s="279"/>
      <c r="O9950" s="279"/>
      <c r="P9950" s="838"/>
      <c r="Q9950" s="838"/>
      <c r="R9950" s="838"/>
      <c r="S9950" s="838"/>
      <c r="U9950" s="371"/>
    </row>
    <row r="9951" spans="12:21" s="292" customFormat="1" x14ac:dyDescent="0.2">
      <c r="L9951" s="279"/>
      <c r="M9951" s="279"/>
      <c r="N9951" s="279"/>
      <c r="O9951" s="279"/>
      <c r="P9951" s="838"/>
      <c r="Q9951" s="838"/>
      <c r="R9951" s="838"/>
      <c r="S9951" s="838"/>
      <c r="U9951" s="371"/>
    </row>
    <row r="9952" spans="12:21" s="292" customFormat="1" x14ac:dyDescent="0.2">
      <c r="L9952" s="279"/>
      <c r="M9952" s="279"/>
      <c r="N9952" s="279"/>
      <c r="O9952" s="279"/>
      <c r="P9952" s="838"/>
      <c r="Q9952" s="838"/>
      <c r="R9952" s="838"/>
      <c r="S9952" s="838"/>
      <c r="U9952" s="371"/>
    </row>
    <row r="9953" spans="12:21" s="292" customFormat="1" x14ac:dyDescent="0.2">
      <c r="L9953" s="279"/>
      <c r="M9953" s="279"/>
      <c r="N9953" s="279"/>
      <c r="O9953" s="279"/>
      <c r="P9953" s="838"/>
      <c r="Q9953" s="838"/>
      <c r="R9953" s="838"/>
      <c r="S9953" s="838"/>
      <c r="U9953" s="371"/>
    </row>
    <row r="9954" spans="12:21" s="292" customFormat="1" x14ac:dyDescent="0.2">
      <c r="L9954" s="279"/>
      <c r="M9954" s="279"/>
      <c r="N9954" s="279"/>
      <c r="O9954" s="279"/>
      <c r="P9954" s="838"/>
      <c r="Q9954" s="838"/>
      <c r="R9954" s="838"/>
      <c r="S9954" s="838"/>
      <c r="U9954" s="371"/>
    </row>
    <row r="9955" spans="12:21" s="292" customFormat="1" x14ac:dyDescent="0.2">
      <c r="L9955" s="279"/>
      <c r="M9955" s="279"/>
      <c r="N9955" s="279"/>
      <c r="O9955" s="279"/>
      <c r="P9955" s="838"/>
      <c r="Q9955" s="838"/>
      <c r="R9955" s="838"/>
      <c r="S9955" s="838"/>
      <c r="U9955" s="371"/>
    </row>
    <row r="9956" spans="12:21" s="292" customFormat="1" x14ac:dyDescent="0.2">
      <c r="L9956" s="279"/>
      <c r="M9956" s="279"/>
      <c r="N9956" s="279"/>
      <c r="O9956" s="279"/>
      <c r="P9956" s="838"/>
      <c r="Q9956" s="838"/>
      <c r="R9956" s="838"/>
      <c r="S9956" s="838"/>
      <c r="U9956" s="371"/>
    </row>
    <row r="9957" spans="12:21" s="292" customFormat="1" x14ac:dyDescent="0.2">
      <c r="L9957" s="279"/>
      <c r="M9957" s="279"/>
      <c r="N9957" s="279"/>
      <c r="O9957" s="279"/>
      <c r="P9957" s="838"/>
      <c r="Q9957" s="838"/>
      <c r="R9957" s="838"/>
      <c r="S9957" s="838"/>
      <c r="U9957" s="371"/>
    </row>
    <row r="9958" spans="12:21" s="292" customFormat="1" x14ac:dyDescent="0.2">
      <c r="L9958" s="279"/>
      <c r="M9958" s="279"/>
      <c r="N9958" s="279"/>
      <c r="O9958" s="279"/>
      <c r="P9958" s="838"/>
      <c r="Q9958" s="838"/>
      <c r="R9958" s="838"/>
      <c r="S9958" s="838"/>
      <c r="U9958" s="371"/>
    </row>
    <row r="9959" spans="12:21" s="292" customFormat="1" x14ac:dyDescent="0.2">
      <c r="L9959" s="279"/>
      <c r="M9959" s="279"/>
      <c r="N9959" s="279"/>
      <c r="O9959" s="279"/>
      <c r="P9959" s="838"/>
      <c r="Q9959" s="838"/>
      <c r="R9959" s="838"/>
      <c r="S9959" s="838"/>
      <c r="U9959" s="371"/>
    </row>
    <row r="9960" spans="12:21" s="292" customFormat="1" x14ac:dyDescent="0.2">
      <c r="L9960" s="279"/>
      <c r="M9960" s="279"/>
      <c r="N9960" s="279"/>
      <c r="O9960" s="279"/>
      <c r="P9960" s="838"/>
      <c r="Q9960" s="838"/>
      <c r="R9960" s="838"/>
      <c r="S9960" s="838"/>
      <c r="U9960" s="371"/>
    </row>
    <row r="9961" spans="12:21" s="292" customFormat="1" x14ac:dyDescent="0.2">
      <c r="L9961" s="279"/>
      <c r="M9961" s="279"/>
      <c r="N9961" s="279"/>
      <c r="O9961" s="279"/>
      <c r="P9961" s="838"/>
      <c r="Q9961" s="838"/>
      <c r="R9961" s="838"/>
      <c r="S9961" s="838"/>
      <c r="U9961" s="371"/>
    </row>
    <row r="9962" spans="12:21" s="292" customFormat="1" x14ac:dyDescent="0.2">
      <c r="L9962" s="279"/>
      <c r="M9962" s="279"/>
      <c r="N9962" s="279"/>
      <c r="O9962" s="279"/>
      <c r="P9962" s="838"/>
      <c r="Q9962" s="838"/>
      <c r="R9962" s="838"/>
      <c r="S9962" s="838"/>
      <c r="U9962" s="371"/>
    </row>
    <row r="9963" spans="12:21" s="292" customFormat="1" x14ac:dyDescent="0.2">
      <c r="L9963" s="279"/>
      <c r="M9963" s="279"/>
      <c r="N9963" s="279"/>
      <c r="O9963" s="279"/>
      <c r="P9963" s="838"/>
      <c r="Q9963" s="838"/>
      <c r="R9963" s="838"/>
      <c r="S9963" s="838"/>
      <c r="U9963" s="371"/>
    </row>
    <row r="9964" spans="12:21" s="292" customFormat="1" x14ac:dyDescent="0.2">
      <c r="L9964" s="279"/>
      <c r="M9964" s="279"/>
      <c r="N9964" s="279"/>
      <c r="O9964" s="279"/>
      <c r="P9964" s="838"/>
      <c r="Q9964" s="838"/>
      <c r="R9964" s="838"/>
      <c r="S9964" s="838"/>
      <c r="U9964" s="371"/>
    </row>
    <row r="9965" spans="12:21" s="292" customFormat="1" x14ac:dyDescent="0.2">
      <c r="L9965" s="279"/>
      <c r="M9965" s="279"/>
      <c r="N9965" s="279"/>
      <c r="O9965" s="279"/>
      <c r="P9965" s="838"/>
      <c r="Q9965" s="838"/>
      <c r="R9965" s="838"/>
      <c r="S9965" s="838"/>
      <c r="U9965" s="371"/>
    </row>
    <row r="9966" spans="12:21" s="292" customFormat="1" x14ac:dyDescent="0.2">
      <c r="L9966" s="279"/>
      <c r="M9966" s="279"/>
      <c r="N9966" s="279"/>
      <c r="O9966" s="279"/>
      <c r="P9966" s="838"/>
      <c r="Q9966" s="838"/>
      <c r="R9966" s="838"/>
      <c r="S9966" s="838"/>
      <c r="U9966" s="371"/>
    </row>
    <row r="9967" spans="12:21" s="292" customFormat="1" x14ac:dyDescent="0.2">
      <c r="L9967" s="279"/>
      <c r="M9967" s="279"/>
      <c r="N9967" s="279"/>
      <c r="O9967" s="279"/>
      <c r="P9967" s="838"/>
      <c r="Q9967" s="838"/>
      <c r="R9967" s="838"/>
      <c r="S9967" s="838"/>
      <c r="U9967" s="371"/>
    </row>
    <row r="9968" spans="12:21" s="292" customFormat="1" x14ac:dyDescent="0.2">
      <c r="L9968" s="279"/>
      <c r="M9968" s="279"/>
      <c r="N9968" s="279"/>
      <c r="O9968" s="279"/>
      <c r="P9968" s="838"/>
      <c r="Q9968" s="838"/>
      <c r="R9968" s="838"/>
      <c r="S9968" s="838"/>
      <c r="U9968" s="371"/>
    </row>
    <row r="9969" spans="12:21" s="292" customFormat="1" x14ac:dyDescent="0.2">
      <c r="L9969" s="279"/>
      <c r="M9969" s="279"/>
      <c r="N9969" s="279"/>
      <c r="O9969" s="279"/>
      <c r="P9969" s="838"/>
      <c r="Q9969" s="838"/>
      <c r="R9969" s="838"/>
      <c r="S9969" s="838"/>
      <c r="U9969" s="371"/>
    </row>
    <row r="9970" spans="12:21" s="292" customFormat="1" x14ac:dyDescent="0.2">
      <c r="L9970" s="279"/>
      <c r="M9970" s="279"/>
      <c r="N9970" s="279"/>
      <c r="O9970" s="279"/>
      <c r="P9970" s="838"/>
      <c r="Q9970" s="838"/>
      <c r="R9970" s="838"/>
      <c r="S9970" s="838"/>
      <c r="U9970" s="371"/>
    </row>
    <row r="9971" spans="12:21" s="292" customFormat="1" x14ac:dyDescent="0.2">
      <c r="L9971" s="279"/>
      <c r="M9971" s="279"/>
      <c r="N9971" s="279"/>
      <c r="O9971" s="279"/>
      <c r="P9971" s="838"/>
      <c r="Q9971" s="838"/>
      <c r="R9971" s="838"/>
      <c r="S9971" s="838"/>
      <c r="U9971" s="371"/>
    </row>
    <row r="9972" spans="12:21" s="292" customFormat="1" x14ac:dyDescent="0.2">
      <c r="L9972" s="279"/>
      <c r="M9972" s="279"/>
      <c r="N9972" s="279"/>
      <c r="O9972" s="279"/>
      <c r="P9972" s="838"/>
      <c r="Q9972" s="838"/>
      <c r="R9972" s="838"/>
      <c r="S9972" s="838"/>
      <c r="U9972" s="371"/>
    </row>
    <row r="9973" spans="12:21" s="292" customFormat="1" x14ac:dyDescent="0.2">
      <c r="L9973" s="279"/>
      <c r="M9973" s="279"/>
      <c r="N9973" s="279"/>
      <c r="O9973" s="279"/>
      <c r="P9973" s="838"/>
      <c r="Q9973" s="838"/>
      <c r="R9973" s="838"/>
      <c r="S9973" s="838"/>
      <c r="U9973" s="371"/>
    </row>
    <row r="9974" spans="12:21" s="292" customFormat="1" x14ac:dyDescent="0.2">
      <c r="L9974" s="279"/>
      <c r="M9974" s="279"/>
      <c r="N9974" s="279"/>
      <c r="O9974" s="279"/>
      <c r="P9974" s="838"/>
      <c r="Q9974" s="838"/>
      <c r="R9974" s="838"/>
      <c r="S9974" s="838"/>
      <c r="U9974" s="371"/>
    </row>
    <row r="9975" spans="12:21" s="292" customFormat="1" x14ac:dyDescent="0.2">
      <c r="L9975" s="279"/>
      <c r="M9975" s="279"/>
      <c r="N9975" s="279"/>
      <c r="O9975" s="279"/>
      <c r="P9975" s="838"/>
      <c r="Q9975" s="838"/>
      <c r="R9975" s="838"/>
      <c r="S9975" s="838"/>
      <c r="U9975" s="371"/>
    </row>
    <row r="9976" spans="12:21" s="292" customFormat="1" x14ac:dyDescent="0.2">
      <c r="L9976" s="279"/>
      <c r="M9976" s="279"/>
      <c r="N9976" s="279"/>
      <c r="O9976" s="279"/>
      <c r="P9976" s="838"/>
      <c r="Q9976" s="838"/>
      <c r="R9976" s="838"/>
      <c r="S9976" s="838"/>
      <c r="U9976" s="371"/>
    </row>
    <row r="9977" spans="12:21" s="292" customFormat="1" x14ac:dyDescent="0.2">
      <c r="L9977" s="279"/>
      <c r="M9977" s="279"/>
      <c r="N9977" s="279"/>
      <c r="O9977" s="279"/>
      <c r="P9977" s="838"/>
      <c r="Q9977" s="838"/>
      <c r="R9977" s="838"/>
      <c r="S9977" s="838"/>
      <c r="U9977" s="371"/>
    </row>
    <row r="9978" spans="12:21" s="292" customFormat="1" x14ac:dyDescent="0.2">
      <c r="L9978" s="279"/>
      <c r="M9978" s="279"/>
      <c r="N9978" s="279"/>
      <c r="O9978" s="279"/>
      <c r="P9978" s="838"/>
      <c r="Q9978" s="838"/>
      <c r="R9978" s="838"/>
      <c r="S9978" s="838"/>
      <c r="U9978" s="371"/>
    </row>
    <row r="9979" spans="12:21" s="292" customFormat="1" x14ac:dyDescent="0.2">
      <c r="L9979" s="279"/>
      <c r="M9979" s="279"/>
      <c r="N9979" s="279"/>
      <c r="O9979" s="279"/>
      <c r="P9979" s="838"/>
      <c r="Q9979" s="838"/>
      <c r="R9979" s="838"/>
      <c r="S9979" s="838"/>
      <c r="U9979" s="371"/>
    </row>
    <row r="9980" spans="12:21" s="292" customFormat="1" x14ac:dyDescent="0.2">
      <c r="L9980" s="279"/>
      <c r="M9980" s="279"/>
      <c r="N9980" s="279"/>
      <c r="O9980" s="279"/>
      <c r="P9980" s="838"/>
      <c r="Q9980" s="838"/>
      <c r="R9980" s="838"/>
      <c r="S9980" s="838"/>
      <c r="U9980" s="371"/>
    </row>
    <row r="9981" spans="12:21" s="292" customFormat="1" x14ac:dyDescent="0.2">
      <c r="L9981" s="279"/>
      <c r="M9981" s="279"/>
      <c r="N9981" s="279"/>
      <c r="O9981" s="279"/>
      <c r="P9981" s="838"/>
      <c r="Q9981" s="838"/>
      <c r="R9981" s="838"/>
      <c r="S9981" s="838"/>
      <c r="U9981" s="371"/>
    </row>
    <row r="9982" spans="12:21" s="292" customFormat="1" x14ac:dyDescent="0.2">
      <c r="L9982" s="279"/>
      <c r="M9982" s="279"/>
      <c r="N9982" s="279"/>
      <c r="O9982" s="279"/>
      <c r="P9982" s="838"/>
      <c r="Q9982" s="838"/>
      <c r="R9982" s="838"/>
      <c r="S9982" s="838"/>
      <c r="U9982" s="371"/>
    </row>
    <row r="9983" spans="12:21" s="292" customFormat="1" x14ac:dyDescent="0.2">
      <c r="L9983" s="279"/>
      <c r="M9983" s="279"/>
      <c r="N9983" s="279"/>
      <c r="O9983" s="279"/>
      <c r="P9983" s="838"/>
      <c r="Q9983" s="838"/>
      <c r="R9983" s="838"/>
      <c r="S9983" s="838"/>
      <c r="U9983" s="371"/>
    </row>
    <row r="9984" spans="12:21" s="292" customFormat="1" x14ac:dyDescent="0.2">
      <c r="L9984" s="279"/>
      <c r="M9984" s="279"/>
      <c r="N9984" s="279"/>
      <c r="O9984" s="279"/>
      <c r="P9984" s="838"/>
      <c r="Q9984" s="838"/>
      <c r="R9984" s="838"/>
      <c r="S9984" s="838"/>
      <c r="U9984" s="371"/>
    </row>
    <row r="9985" spans="12:21" s="292" customFormat="1" x14ac:dyDescent="0.2">
      <c r="L9985" s="279"/>
      <c r="M9985" s="279"/>
      <c r="N9985" s="279"/>
      <c r="O9985" s="279"/>
      <c r="P9985" s="838"/>
      <c r="Q9985" s="838"/>
      <c r="R9985" s="838"/>
      <c r="S9985" s="838"/>
      <c r="U9985" s="371"/>
    </row>
    <row r="9986" spans="12:21" s="292" customFormat="1" x14ac:dyDescent="0.2">
      <c r="L9986" s="279"/>
      <c r="M9986" s="279"/>
      <c r="N9986" s="279"/>
      <c r="O9986" s="279"/>
      <c r="P9986" s="838"/>
      <c r="Q9986" s="838"/>
      <c r="R9986" s="838"/>
      <c r="S9986" s="838"/>
      <c r="U9986" s="371"/>
    </row>
    <row r="9987" spans="12:21" s="292" customFormat="1" x14ac:dyDescent="0.2">
      <c r="L9987" s="279"/>
      <c r="M9987" s="279"/>
      <c r="N9987" s="279"/>
      <c r="O9987" s="279"/>
      <c r="P9987" s="838"/>
      <c r="Q9987" s="838"/>
      <c r="R9987" s="838"/>
      <c r="S9987" s="838"/>
      <c r="U9987" s="371"/>
    </row>
    <row r="9988" spans="12:21" s="292" customFormat="1" x14ac:dyDescent="0.2">
      <c r="L9988" s="279"/>
      <c r="M9988" s="279"/>
      <c r="N9988" s="279"/>
      <c r="O9988" s="279"/>
      <c r="P9988" s="838"/>
      <c r="Q9988" s="838"/>
      <c r="R9988" s="838"/>
      <c r="S9988" s="838"/>
      <c r="U9988" s="371"/>
    </row>
    <row r="9989" spans="12:21" s="292" customFormat="1" x14ac:dyDescent="0.2">
      <c r="L9989" s="279"/>
      <c r="M9989" s="279"/>
      <c r="N9989" s="279"/>
      <c r="O9989" s="279"/>
      <c r="P9989" s="838"/>
      <c r="Q9989" s="838"/>
      <c r="R9989" s="838"/>
      <c r="S9989" s="838"/>
      <c r="U9989" s="371"/>
    </row>
    <row r="9990" spans="12:21" s="292" customFormat="1" x14ac:dyDescent="0.2">
      <c r="L9990" s="279"/>
      <c r="M9990" s="279"/>
      <c r="N9990" s="279"/>
      <c r="O9990" s="279"/>
      <c r="P9990" s="838"/>
      <c r="Q9990" s="838"/>
      <c r="R9990" s="838"/>
      <c r="S9990" s="838"/>
      <c r="U9990" s="371"/>
    </row>
    <row r="9991" spans="12:21" s="292" customFormat="1" x14ac:dyDescent="0.2">
      <c r="L9991" s="279"/>
      <c r="M9991" s="279"/>
      <c r="N9991" s="279"/>
      <c r="O9991" s="279"/>
      <c r="P9991" s="838"/>
      <c r="Q9991" s="838"/>
      <c r="R9991" s="838"/>
      <c r="S9991" s="838"/>
      <c r="U9991" s="371"/>
    </row>
    <row r="9992" spans="12:21" s="292" customFormat="1" x14ac:dyDescent="0.2">
      <c r="L9992" s="279"/>
      <c r="M9992" s="279"/>
      <c r="N9992" s="279"/>
      <c r="O9992" s="279"/>
      <c r="P9992" s="838"/>
      <c r="Q9992" s="838"/>
      <c r="R9992" s="838"/>
      <c r="S9992" s="838"/>
      <c r="U9992" s="371"/>
    </row>
    <row r="9993" spans="12:21" s="292" customFormat="1" x14ac:dyDescent="0.2">
      <c r="L9993" s="279"/>
      <c r="M9993" s="279"/>
      <c r="N9993" s="279"/>
      <c r="O9993" s="279"/>
      <c r="P9993" s="838"/>
      <c r="Q9993" s="838"/>
      <c r="R9993" s="838"/>
      <c r="S9993" s="838"/>
      <c r="U9993" s="371"/>
    </row>
    <row r="9994" spans="12:21" s="292" customFormat="1" x14ac:dyDescent="0.2">
      <c r="L9994" s="279"/>
      <c r="M9994" s="279"/>
      <c r="N9994" s="279"/>
      <c r="O9994" s="279"/>
      <c r="P9994" s="838"/>
      <c r="Q9994" s="838"/>
      <c r="R9994" s="838"/>
      <c r="S9994" s="838"/>
      <c r="U9994" s="371"/>
    </row>
    <row r="9995" spans="12:21" s="292" customFormat="1" x14ac:dyDescent="0.2">
      <c r="L9995" s="279"/>
      <c r="M9995" s="279"/>
      <c r="N9995" s="279"/>
      <c r="O9995" s="279"/>
      <c r="P9995" s="838"/>
      <c r="Q9995" s="838"/>
      <c r="R9995" s="838"/>
      <c r="S9995" s="838"/>
      <c r="U9995" s="371"/>
    </row>
    <row r="9996" spans="12:21" s="292" customFormat="1" x14ac:dyDescent="0.2">
      <c r="L9996" s="279"/>
      <c r="M9996" s="279"/>
      <c r="N9996" s="279"/>
      <c r="O9996" s="279"/>
      <c r="P9996" s="838"/>
      <c r="Q9996" s="838"/>
      <c r="R9996" s="838"/>
      <c r="S9996" s="838"/>
      <c r="U9996" s="371"/>
    </row>
    <row r="9997" spans="12:21" s="292" customFormat="1" x14ac:dyDescent="0.2">
      <c r="L9997" s="279"/>
      <c r="M9997" s="279"/>
      <c r="N9997" s="279"/>
      <c r="O9997" s="279"/>
      <c r="P9997" s="838"/>
      <c r="Q9997" s="838"/>
      <c r="R9997" s="838"/>
      <c r="S9997" s="838"/>
      <c r="U9997" s="371"/>
    </row>
    <row r="9998" spans="12:21" s="292" customFormat="1" x14ac:dyDescent="0.2">
      <c r="L9998" s="279"/>
      <c r="M9998" s="279"/>
      <c r="N9998" s="279"/>
      <c r="O9998" s="279"/>
      <c r="P9998" s="838"/>
      <c r="Q9998" s="838"/>
      <c r="R9998" s="838"/>
      <c r="S9998" s="838"/>
      <c r="U9998" s="371"/>
    </row>
    <row r="9999" spans="12:21" s="292" customFormat="1" x14ac:dyDescent="0.2">
      <c r="L9999" s="279"/>
      <c r="M9999" s="279"/>
      <c r="N9999" s="279"/>
      <c r="O9999" s="279"/>
      <c r="P9999" s="838"/>
      <c r="Q9999" s="838"/>
      <c r="R9999" s="838"/>
      <c r="S9999" s="838"/>
      <c r="U9999" s="371"/>
    </row>
    <row r="10000" spans="12:21" s="292" customFormat="1" x14ac:dyDescent="0.2">
      <c r="L10000" s="279"/>
      <c r="M10000" s="279"/>
      <c r="N10000" s="279"/>
      <c r="O10000" s="279"/>
      <c r="P10000" s="838"/>
      <c r="Q10000" s="838"/>
      <c r="R10000" s="838"/>
      <c r="S10000" s="838"/>
      <c r="U10000" s="371"/>
    </row>
    <row r="10001" spans="12:21" s="292" customFormat="1" x14ac:dyDescent="0.2">
      <c r="L10001" s="279"/>
      <c r="M10001" s="279"/>
      <c r="N10001" s="279"/>
      <c r="O10001" s="279"/>
      <c r="P10001" s="838"/>
      <c r="Q10001" s="838"/>
      <c r="R10001" s="838"/>
      <c r="S10001" s="838"/>
      <c r="U10001" s="371"/>
    </row>
    <row r="10002" spans="12:21" s="292" customFormat="1" x14ac:dyDescent="0.2">
      <c r="L10002" s="279"/>
      <c r="M10002" s="279"/>
      <c r="N10002" s="279"/>
      <c r="O10002" s="279"/>
      <c r="P10002" s="838"/>
      <c r="Q10002" s="838"/>
      <c r="R10002" s="838"/>
      <c r="S10002" s="838"/>
      <c r="U10002" s="371"/>
    </row>
    <row r="10003" spans="12:21" s="292" customFormat="1" x14ac:dyDescent="0.2">
      <c r="L10003" s="279"/>
      <c r="M10003" s="279"/>
      <c r="N10003" s="279"/>
      <c r="O10003" s="279"/>
      <c r="P10003" s="838"/>
      <c r="Q10003" s="838"/>
      <c r="R10003" s="838"/>
      <c r="S10003" s="838"/>
      <c r="U10003" s="371"/>
    </row>
    <row r="10004" spans="12:21" s="292" customFormat="1" x14ac:dyDescent="0.2">
      <c r="L10004" s="279"/>
      <c r="M10004" s="279"/>
      <c r="N10004" s="279"/>
      <c r="O10004" s="279"/>
      <c r="P10004" s="838"/>
      <c r="Q10004" s="838"/>
      <c r="R10004" s="838"/>
      <c r="S10004" s="838"/>
      <c r="U10004" s="371"/>
    </row>
    <row r="10005" spans="12:21" s="292" customFormat="1" x14ac:dyDescent="0.2">
      <c r="L10005" s="279"/>
      <c r="M10005" s="279"/>
      <c r="N10005" s="279"/>
      <c r="O10005" s="279"/>
      <c r="P10005" s="838"/>
      <c r="Q10005" s="838"/>
      <c r="R10005" s="838"/>
      <c r="S10005" s="838"/>
      <c r="U10005" s="371"/>
    </row>
    <row r="10006" spans="12:21" s="292" customFormat="1" x14ac:dyDescent="0.2">
      <c r="L10006" s="279"/>
      <c r="M10006" s="279"/>
      <c r="N10006" s="279"/>
      <c r="O10006" s="279"/>
      <c r="P10006" s="838"/>
      <c r="Q10006" s="838"/>
      <c r="R10006" s="838"/>
      <c r="S10006" s="838"/>
      <c r="U10006" s="371"/>
    </row>
    <row r="10007" spans="12:21" s="292" customFormat="1" x14ac:dyDescent="0.2">
      <c r="L10007" s="279"/>
      <c r="M10007" s="279"/>
      <c r="N10007" s="279"/>
      <c r="O10007" s="279"/>
      <c r="P10007" s="838"/>
      <c r="Q10007" s="838"/>
      <c r="R10007" s="838"/>
      <c r="S10007" s="838"/>
      <c r="U10007" s="371"/>
    </row>
    <row r="10008" spans="12:21" s="292" customFormat="1" x14ac:dyDescent="0.2">
      <c r="L10008" s="279"/>
      <c r="M10008" s="279"/>
      <c r="N10008" s="279"/>
      <c r="O10008" s="279"/>
      <c r="P10008" s="838"/>
      <c r="Q10008" s="838"/>
      <c r="R10008" s="838"/>
      <c r="S10008" s="838"/>
      <c r="U10008" s="371"/>
    </row>
    <row r="10009" spans="12:21" s="292" customFormat="1" x14ac:dyDescent="0.2">
      <c r="L10009" s="279"/>
      <c r="M10009" s="279"/>
      <c r="N10009" s="279"/>
      <c r="O10009" s="279"/>
      <c r="P10009" s="838"/>
      <c r="Q10009" s="838"/>
      <c r="R10009" s="838"/>
      <c r="S10009" s="838"/>
      <c r="U10009" s="371"/>
    </row>
    <row r="10010" spans="12:21" s="292" customFormat="1" x14ac:dyDescent="0.2">
      <c r="L10010" s="279"/>
      <c r="M10010" s="279"/>
      <c r="N10010" s="279"/>
      <c r="O10010" s="279"/>
      <c r="P10010" s="838"/>
      <c r="Q10010" s="838"/>
      <c r="R10010" s="838"/>
      <c r="S10010" s="838"/>
      <c r="U10010" s="371"/>
    </row>
    <row r="10011" spans="12:21" s="292" customFormat="1" x14ac:dyDescent="0.2">
      <c r="L10011" s="279"/>
      <c r="M10011" s="279"/>
      <c r="N10011" s="279"/>
      <c r="O10011" s="279"/>
      <c r="P10011" s="838"/>
      <c r="Q10011" s="838"/>
      <c r="R10011" s="838"/>
      <c r="S10011" s="838"/>
      <c r="U10011" s="371"/>
    </row>
    <row r="10012" spans="12:21" s="292" customFormat="1" x14ac:dyDescent="0.2">
      <c r="L10012" s="279"/>
      <c r="M10012" s="279"/>
      <c r="N10012" s="279"/>
      <c r="O10012" s="279"/>
      <c r="P10012" s="838"/>
      <c r="Q10012" s="838"/>
      <c r="R10012" s="838"/>
      <c r="S10012" s="838"/>
      <c r="U10012" s="371"/>
    </row>
    <row r="10013" spans="12:21" s="292" customFormat="1" x14ac:dyDescent="0.2">
      <c r="L10013" s="279"/>
      <c r="M10013" s="279"/>
      <c r="N10013" s="279"/>
      <c r="O10013" s="279"/>
      <c r="P10013" s="838"/>
      <c r="Q10013" s="838"/>
      <c r="R10013" s="838"/>
      <c r="S10013" s="838"/>
      <c r="U10013" s="371"/>
    </row>
    <row r="10014" spans="12:21" s="292" customFormat="1" x14ac:dyDescent="0.2">
      <c r="L10014" s="279"/>
      <c r="M10014" s="279"/>
      <c r="N10014" s="279"/>
      <c r="O10014" s="279"/>
      <c r="P10014" s="838"/>
      <c r="Q10014" s="838"/>
      <c r="R10014" s="838"/>
      <c r="S10014" s="838"/>
      <c r="U10014" s="371"/>
    </row>
    <row r="10015" spans="12:21" s="292" customFormat="1" x14ac:dyDescent="0.2">
      <c r="L10015" s="279"/>
      <c r="M10015" s="279"/>
      <c r="N10015" s="279"/>
      <c r="O10015" s="279"/>
      <c r="P10015" s="838"/>
      <c r="Q10015" s="838"/>
      <c r="R10015" s="838"/>
      <c r="S10015" s="838"/>
      <c r="U10015" s="371"/>
    </row>
    <row r="10016" spans="12:21" s="292" customFormat="1" x14ac:dyDescent="0.2">
      <c r="L10016" s="279"/>
      <c r="M10016" s="279"/>
      <c r="N10016" s="279"/>
      <c r="O10016" s="279"/>
      <c r="P10016" s="838"/>
      <c r="Q10016" s="838"/>
      <c r="R10016" s="838"/>
      <c r="S10016" s="838"/>
      <c r="U10016" s="371"/>
    </row>
    <row r="10017" spans="12:21" s="292" customFormat="1" x14ac:dyDescent="0.2">
      <c r="L10017" s="279"/>
      <c r="M10017" s="279"/>
      <c r="N10017" s="279"/>
      <c r="O10017" s="279"/>
      <c r="P10017" s="838"/>
      <c r="Q10017" s="838"/>
      <c r="R10017" s="838"/>
      <c r="S10017" s="838"/>
      <c r="U10017" s="371"/>
    </row>
    <row r="10018" spans="12:21" s="292" customFormat="1" x14ac:dyDescent="0.2">
      <c r="L10018" s="279"/>
      <c r="M10018" s="279"/>
      <c r="N10018" s="279"/>
      <c r="O10018" s="279"/>
      <c r="P10018" s="838"/>
      <c r="Q10018" s="838"/>
      <c r="R10018" s="838"/>
      <c r="S10018" s="838"/>
      <c r="U10018" s="371"/>
    </row>
    <row r="10019" spans="12:21" s="292" customFormat="1" x14ac:dyDescent="0.2">
      <c r="L10019" s="279"/>
      <c r="M10019" s="279"/>
      <c r="N10019" s="279"/>
      <c r="O10019" s="279"/>
      <c r="P10019" s="838"/>
      <c r="Q10019" s="838"/>
      <c r="R10019" s="838"/>
      <c r="S10019" s="838"/>
      <c r="U10019" s="371"/>
    </row>
    <row r="10020" spans="12:21" s="292" customFormat="1" x14ac:dyDescent="0.2">
      <c r="L10020" s="279"/>
      <c r="M10020" s="279"/>
      <c r="N10020" s="279"/>
      <c r="O10020" s="279"/>
      <c r="P10020" s="838"/>
      <c r="Q10020" s="838"/>
      <c r="R10020" s="838"/>
      <c r="S10020" s="838"/>
      <c r="U10020" s="371"/>
    </row>
    <row r="10021" spans="12:21" s="292" customFormat="1" x14ac:dyDescent="0.2">
      <c r="L10021" s="279"/>
      <c r="M10021" s="279"/>
      <c r="N10021" s="279"/>
      <c r="O10021" s="279"/>
      <c r="P10021" s="838"/>
      <c r="Q10021" s="838"/>
      <c r="R10021" s="838"/>
      <c r="S10021" s="838"/>
      <c r="U10021" s="371"/>
    </row>
    <row r="10022" spans="12:21" s="292" customFormat="1" x14ac:dyDescent="0.2">
      <c r="L10022" s="279"/>
      <c r="M10022" s="279"/>
      <c r="N10022" s="279"/>
      <c r="O10022" s="279"/>
      <c r="P10022" s="838"/>
      <c r="Q10022" s="838"/>
      <c r="R10022" s="838"/>
      <c r="S10022" s="838"/>
      <c r="U10022" s="371"/>
    </row>
    <row r="10023" spans="12:21" s="292" customFormat="1" x14ac:dyDescent="0.2">
      <c r="L10023" s="279"/>
      <c r="M10023" s="279"/>
      <c r="N10023" s="279"/>
      <c r="O10023" s="279"/>
      <c r="P10023" s="838"/>
      <c r="Q10023" s="838"/>
      <c r="R10023" s="838"/>
      <c r="S10023" s="838"/>
      <c r="U10023" s="371"/>
    </row>
    <row r="10024" spans="12:21" s="292" customFormat="1" x14ac:dyDescent="0.2">
      <c r="L10024" s="279"/>
      <c r="M10024" s="279"/>
      <c r="N10024" s="279"/>
      <c r="O10024" s="279"/>
      <c r="P10024" s="838"/>
      <c r="Q10024" s="838"/>
      <c r="R10024" s="838"/>
      <c r="S10024" s="838"/>
      <c r="U10024" s="371"/>
    </row>
    <row r="10025" spans="12:21" s="292" customFormat="1" x14ac:dyDescent="0.2">
      <c r="L10025" s="279"/>
      <c r="M10025" s="279"/>
      <c r="N10025" s="279"/>
      <c r="O10025" s="279"/>
      <c r="P10025" s="838"/>
      <c r="Q10025" s="838"/>
      <c r="R10025" s="838"/>
      <c r="S10025" s="838"/>
      <c r="U10025" s="371"/>
    </row>
    <row r="10026" spans="12:21" s="292" customFormat="1" x14ac:dyDescent="0.2">
      <c r="L10026" s="279"/>
      <c r="M10026" s="279"/>
      <c r="N10026" s="279"/>
      <c r="O10026" s="279"/>
      <c r="P10026" s="838"/>
      <c r="Q10026" s="838"/>
      <c r="R10026" s="838"/>
      <c r="S10026" s="838"/>
      <c r="U10026" s="371"/>
    </row>
    <row r="10027" spans="12:21" s="292" customFormat="1" x14ac:dyDescent="0.2">
      <c r="L10027" s="279"/>
      <c r="M10027" s="279"/>
      <c r="N10027" s="279"/>
      <c r="O10027" s="279"/>
      <c r="P10027" s="838"/>
      <c r="Q10027" s="838"/>
      <c r="R10027" s="838"/>
      <c r="S10027" s="838"/>
      <c r="U10027" s="371"/>
    </row>
    <row r="10028" spans="12:21" s="292" customFormat="1" x14ac:dyDescent="0.2">
      <c r="L10028" s="279"/>
      <c r="M10028" s="279"/>
      <c r="N10028" s="279"/>
      <c r="O10028" s="279"/>
      <c r="P10028" s="838"/>
      <c r="Q10028" s="838"/>
      <c r="R10028" s="838"/>
      <c r="S10028" s="838"/>
      <c r="U10028" s="371"/>
    </row>
    <row r="10029" spans="12:21" s="292" customFormat="1" x14ac:dyDescent="0.2">
      <c r="L10029" s="279"/>
      <c r="M10029" s="279"/>
      <c r="N10029" s="279"/>
      <c r="O10029" s="279"/>
      <c r="P10029" s="838"/>
      <c r="Q10029" s="838"/>
      <c r="R10029" s="838"/>
      <c r="S10029" s="838"/>
      <c r="U10029" s="371"/>
    </row>
    <row r="10030" spans="12:21" s="292" customFormat="1" x14ac:dyDescent="0.2">
      <c r="L10030" s="279"/>
      <c r="M10030" s="279"/>
      <c r="N10030" s="279"/>
      <c r="O10030" s="279"/>
      <c r="P10030" s="838"/>
      <c r="Q10030" s="838"/>
      <c r="R10030" s="838"/>
      <c r="S10030" s="838"/>
      <c r="U10030" s="371"/>
    </row>
    <row r="10031" spans="12:21" s="292" customFormat="1" x14ac:dyDescent="0.2">
      <c r="L10031" s="279"/>
      <c r="M10031" s="279"/>
      <c r="N10031" s="279"/>
      <c r="O10031" s="279"/>
      <c r="P10031" s="838"/>
      <c r="Q10031" s="838"/>
      <c r="R10031" s="838"/>
      <c r="S10031" s="838"/>
      <c r="U10031" s="371"/>
    </row>
    <row r="10032" spans="12:21" s="292" customFormat="1" x14ac:dyDescent="0.2">
      <c r="L10032" s="279"/>
      <c r="M10032" s="279"/>
      <c r="N10032" s="279"/>
      <c r="O10032" s="279"/>
      <c r="P10032" s="838"/>
      <c r="Q10032" s="838"/>
      <c r="R10032" s="838"/>
      <c r="S10032" s="838"/>
      <c r="U10032" s="371"/>
    </row>
    <row r="10033" spans="12:21" s="292" customFormat="1" x14ac:dyDescent="0.2">
      <c r="L10033" s="279"/>
      <c r="M10033" s="279"/>
      <c r="N10033" s="279"/>
      <c r="O10033" s="279"/>
      <c r="P10033" s="838"/>
      <c r="Q10033" s="838"/>
      <c r="R10033" s="838"/>
      <c r="S10033" s="838"/>
      <c r="U10033" s="371"/>
    </row>
    <row r="10034" spans="12:21" s="292" customFormat="1" x14ac:dyDescent="0.2">
      <c r="L10034" s="279"/>
      <c r="M10034" s="279"/>
      <c r="N10034" s="279"/>
      <c r="O10034" s="279"/>
      <c r="P10034" s="838"/>
      <c r="Q10034" s="838"/>
      <c r="R10034" s="838"/>
      <c r="S10034" s="838"/>
      <c r="U10034" s="371"/>
    </row>
    <row r="10035" spans="12:21" s="292" customFormat="1" x14ac:dyDescent="0.2">
      <c r="L10035" s="279"/>
      <c r="M10035" s="279"/>
      <c r="N10035" s="279"/>
      <c r="O10035" s="279"/>
      <c r="P10035" s="838"/>
      <c r="Q10035" s="838"/>
      <c r="R10035" s="838"/>
      <c r="S10035" s="838"/>
      <c r="U10035" s="371"/>
    </row>
    <row r="10036" spans="12:21" s="292" customFormat="1" x14ac:dyDescent="0.2">
      <c r="L10036" s="279"/>
      <c r="M10036" s="279"/>
      <c r="N10036" s="279"/>
      <c r="O10036" s="279"/>
      <c r="P10036" s="838"/>
      <c r="Q10036" s="838"/>
      <c r="R10036" s="838"/>
      <c r="S10036" s="838"/>
      <c r="U10036" s="371"/>
    </row>
    <row r="10037" spans="12:21" s="292" customFormat="1" x14ac:dyDescent="0.2">
      <c r="L10037" s="279"/>
      <c r="M10037" s="279"/>
      <c r="N10037" s="279"/>
      <c r="O10037" s="279"/>
      <c r="P10037" s="838"/>
      <c r="Q10037" s="838"/>
      <c r="R10037" s="838"/>
      <c r="S10037" s="838"/>
      <c r="U10037" s="371"/>
    </row>
    <row r="10038" spans="12:21" s="292" customFormat="1" x14ac:dyDescent="0.2">
      <c r="L10038" s="279"/>
      <c r="M10038" s="279"/>
      <c r="N10038" s="279"/>
      <c r="O10038" s="279"/>
      <c r="P10038" s="838"/>
      <c r="Q10038" s="838"/>
      <c r="R10038" s="838"/>
      <c r="S10038" s="838"/>
      <c r="U10038" s="371"/>
    </row>
    <row r="10039" spans="12:21" s="292" customFormat="1" x14ac:dyDescent="0.2">
      <c r="L10039" s="279"/>
      <c r="M10039" s="279"/>
      <c r="N10039" s="279"/>
      <c r="O10039" s="279"/>
      <c r="P10039" s="838"/>
      <c r="Q10039" s="838"/>
      <c r="R10039" s="838"/>
      <c r="S10039" s="838"/>
      <c r="U10039" s="371"/>
    </row>
    <row r="10040" spans="12:21" s="670" customFormat="1" x14ac:dyDescent="0.2">
      <c r="L10040" s="842"/>
      <c r="M10040" s="842"/>
      <c r="N10040" s="842"/>
      <c r="O10040" s="842"/>
      <c r="P10040" s="838"/>
      <c r="Q10040" s="838"/>
      <c r="R10040" s="838"/>
      <c r="S10040" s="838"/>
      <c r="T10040" s="292"/>
      <c r="U10040" s="371"/>
    </row>
    <row r="10041" spans="12:21" s="670" customFormat="1" x14ac:dyDescent="0.2">
      <c r="L10041" s="842"/>
      <c r="M10041" s="842"/>
      <c r="N10041" s="842"/>
      <c r="O10041" s="842"/>
      <c r="P10041" s="838"/>
      <c r="Q10041" s="838"/>
      <c r="R10041" s="838"/>
      <c r="S10041" s="838"/>
      <c r="T10041" s="292"/>
      <c r="U10041" s="371"/>
    </row>
    <row r="10042" spans="12:21" s="670" customFormat="1" x14ac:dyDescent="0.2">
      <c r="L10042" s="842"/>
      <c r="M10042" s="842"/>
      <c r="N10042" s="842"/>
      <c r="O10042" s="842"/>
      <c r="P10042" s="838"/>
      <c r="Q10042" s="838"/>
      <c r="R10042" s="838"/>
      <c r="S10042" s="838"/>
      <c r="T10042" s="292"/>
      <c r="U10042" s="371"/>
    </row>
    <row r="10043" spans="12:21" s="670" customFormat="1" x14ac:dyDescent="0.2">
      <c r="L10043" s="842"/>
      <c r="M10043" s="842"/>
      <c r="N10043" s="842"/>
      <c r="O10043" s="842"/>
      <c r="P10043" s="838"/>
      <c r="Q10043" s="838"/>
      <c r="R10043" s="838"/>
      <c r="S10043" s="838"/>
      <c r="T10043" s="292"/>
      <c r="U10043" s="371"/>
    </row>
    <row r="10044" spans="12:21" s="670" customFormat="1" x14ac:dyDescent="0.2">
      <c r="L10044" s="842"/>
      <c r="M10044" s="842"/>
      <c r="N10044" s="842"/>
      <c r="O10044" s="842"/>
      <c r="P10044" s="838"/>
      <c r="Q10044" s="838"/>
      <c r="R10044" s="838"/>
      <c r="S10044" s="838"/>
      <c r="T10044" s="292"/>
      <c r="U10044" s="371"/>
    </row>
    <row r="10045" spans="12:21" s="670" customFormat="1" x14ac:dyDescent="0.2">
      <c r="L10045" s="842"/>
      <c r="M10045" s="842"/>
      <c r="N10045" s="842"/>
      <c r="O10045" s="842"/>
      <c r="P10045" s="838"/>
      <c r="Q10045" s="838"/>
      <c r="R10045" s="838"/>
      <c r="S10045" s="838"/>
      <c r="T10045" s="292"/>
      <c r="U10045" s="371"/>
    </row>
    <row r="10046" spans="12:21" s="670" customFormat="1" x14ac:dyDescent="0.2">
      <c r="L10046" s="842"/>
      <c r="M10046" s="842"/>
      <c r="N10046" s="842"/>
      <c r="O10046" s="842"/>
      <c r="P10046" s="838"/>
      <c r="Q10046" s="838"/>
      <c r="R10046" s="838"/>
      <c r="S10046" s="838"/>
      <c r="T10046" s="292"/>
      <c r="U10046" s="371"/>
    </row>
    <row r="10047" spans="12:21" s="670" customFormat="1" x14ac:dyDescent="0.2">
      <c r="L10047" s="842"/>
      <c r="M10047" s="842"/>
      <c r="N10047" s="842"/>
      <c r="O10047" s="842"/>
      <c r="P10047" s="838"/>
      <c r="Q10047" s="838"/>
      <c r="R10047" s="838"/>
      <c r="S10047" s="838"/>
      <c r="T10047" s="292"/>
      <c r="U10047" s="371"/>
    </row>
    <row r="10048" spans="12:21" s="670" customFormat="1" x14ac:dyDescent="0.2">
      <c r="L10048" s="842"/>
      <c r="M10048" s="842"/>
      <c r="N10048" s="842"/>
      <c r="O10048" s="842"/>
      <c r="P10048" s="838"/>
      <c r="Q10048" s="838"/>
      <c r="R10048" s="838"/>
      <c r="S10048" s="838"/>
      <c r="T10048" s="292"/>
      <c r="U10048" s="371"/>
    </row>
    <row r="10049" spans="12:21" s="670" customFormat="1" x14ac:dyDescent="0.2">
      <c r="L10049" s="842"/>
      <c r="M10049" s="842"/>
      <c r="N10049" s="842"/>
      <c r="O10049" s="842"/>
      <c r="P10049" s="838"/>
      <c r="Q10049" s="838"/>
      <c r="R10049" s="838"/>
      <c r="S10049" s="838"/>
      <c r="T10049" s="292"/>
      <c r="U10049" s="371"/>
    </row>
    <row r="10050" spans="12:21" s="670" customFormat="1" x14ac:dyDescent="0.2">
      <c r="L10050" s="842"/>
      <c r="M10050" s="842"/>
      <c r="N10050" s="842"/>
      <c r="O10050" s="842"/>
      <c r="P10050" s="838"/>
      <c r="Q10050" s="838"/>
      <c r="R10050" s="838"/>
      <c r="S10050" s="838"/>
      <c r="T10050" s="292"/>
      <c r="U10050" s="371"/>
    </row>
    <row r="10051" spans="12:21" s="670" customFormat="1" x14ac:dyDescent="0.2">
      <c r="L10051" s="842"/>
      <c r="M10051" s="842"/>
      <c r="N10051" s="842"/>
      <c r="O10051" s="842"/>
      <c r="P10051" s="838"/>
      <c r="Q10051" s="838"/>
      <c r="R10051" s="838"/>
      <c r="S10051" s="838"/>
      <c r="T10051" s="292"/>
      <c r="U10051" s="371"/>
    </row>
    <row r="10052" spans="12:21" s="670" customFormat="1" x14ac:dyDescent="0.2">
      <c r="L10052" s="842"/>
      <c r="M10052" s="842"/>
      <c r="N10052" s="842"/>
      <c r="O10052" s="842"/>
      <c r="P10052" s="838"/>
      <c r="Q10052" s="838"/>
      <c r="R10052" s="838"/>
      <c r="S10052" s="838"/>
      <c r="T10052" s="292"/>
      <c r="U10052" s="371"/>
    </row>
    <row r="10053" spans="12:21" s="670" customFormat="1" x14ac:dyDescent="0.2">
      <c r="L10053" s="842"/>
      <c r="M10053" s="842"/>
      <c r="N10053" s="842"/>
      <c r="O10053" s="842"/>
      <c r="P10053" s="838"/>
      <c r="Q10053" s="838"/>
      <c r="R10053" s="838"/>
      <c r="S10053" s="838"/>
      <c r="T10053" s="292"/>
      <c r="U10053" s="371"/>
    </row>
    <row r="10054" spans="12:21" s="670" customFormat="1" x14ac:dyDescent="0.2">
      <c r="L10054" s="842"/>
      <c r="M10054" s="842"/>
      <c r="N10054" s="842"/>
      <c r="O10054" s="842"/>
      <c r="P10054" s="838"/>
      <c r="Q10054" s="838"/>
      <c r="R10054" s="838"/>
      <c r="S10054" s="838"/>
      <c r="T10054" s="292"/>
      <c r="U10054" s="371"/>
    </row>
    <row r="10055" spans="12:21" s="670" customFormat="1" x14ac:dyDescent="0.2">
      <c r="L10055" s="842"/>
      <c r="M10055" s="842"/>
      <c r="N10055" s="842"/>
      <c r="O10055" s="842"/>
      <c r="P10055" s="838"/>
      <c r="Q10055" s="838"/>
      <c r="R10055" s="838"/>
      <c r="S10055" s="838"/>
      <c r="T10055" s="292"/>
      <c r="U10055" s="371"/>
    </row>
    <row r="10056" spans="12:21" s="670" customFormat="1" x14ac:dyDescent="0.2">
      <c r="L10056" s="842"/>
      <c r="M10056" s="842"/>
      <c r="N10056" s="842"/>
      <c r="O10056" s="842"/>
      <c r="P10056" s="838"/>
      <c r="Q10056" s="838"/>
      <c r="R10056" s="838"/>
      <c r="S10056" s="838"/>
      <c r="T10056" s="292"/>
      <c r="U10056" s="371"/>
    </row>
    <row r="10057" spans="12:21" s="670" customFormat="1" x14ac:dyDescent="0.2">
      <c r="L10057" s="842"/>
      <c r="M10057" s="842"/>
      <c r="N10057" s="842"/>
      <c r="O10057" s="842"/>
      <c r="P10057" s="838"/>
      <c r="Q10057" s="838"/>
      <c r="R10057" s="838"/>
      <c r="S10057" s="838"/>
      <c r="T10057" s="292"/>
      <c r="U10057" s="371"/>
    </row>
    <row r="10058" spans="12:21" s="670" customFormat="1" x14ac:dyDescent="0.2">
      <c r="L10058" s="842"/>
      <c r="M10058" s="842"/>
      <c r="N10058" s="842"/>
      <c r="O10058" s="842"/>
      <c r="P10058" s="838"/>
      <c r="Q10058" s="838"/>
      <c r="R10058" s="838"/>
      <c r="S10058" s="838"/>
      <c r="T10058" s="292"/>
      <c r="U10058" s="371"/>
    </row>
    <row r="10059" spans="12:21" s="670" customFormat="1" x14ac:dyDescent="0.2">
      <c r="L10059" s="842"/>
      <c r="M10059" s="842"/>
      <c r="N10059" s="842"/>
      <c r="O10059" s="842"/>
      <c r="P10059" s="838"/>
      <c r="Q10059" s="838"/>
      <c r="R10059" s="838"/>
      <c r="S10059" s="838"/>
      <c r="T10059" s="292"/>
      <c r="U10059" s="371"/>
    </row>
    <row r="10060" spans="12:21" s="670" customFormat="1" x14ac:dyDescent="0.2">
      <c r="L10060" s="842"/>
      <c r="M10060" s="842"/>
      <c r="N10060" s="842"/>
      <c r="O10060" s="842"/>
      <c r="P10060" s="838"/>
      <c r="Q10060" s="838"/>
      <c r="R10060" s="838"/>
      <c r="S10060" s="838"/>
      <c r="T10060" s="292"/>
      <c r="U10060" s="371"/>
    </row>
    <row r="10061" spans="12:21" s="670" customFormat="1" x14ac:dyDescent="0.2">
      <c r="L10061" s="842"/>
      <c r="M10061" s="842"/>
      <c r="N10061" s="842"/>
      <c r="O10061" s="842"/>
      <c r="P10061" s="838"/>
      <c r="Q10061" s="838"/>
      <c r="R10061" s="838"/>
      <c r="S10061" s="838"/>
      <c r="T10061" s="292"/>
      <c r="U10061" s="371"/>
    </row>
    <row r="10062" spans="12:21" s="670" customFormat="1" x14ac:dyDescent="0.2">
      <c r="L10062" s="842"/>
      <c r="M10062" s="842"/>
      <c r="N10062" s="842"/>
      <c r="O10062" s="842"/>
      <c r="P10062" s="838"/>
      <c r="Q10062" s="838"/>
      <c r="R10062" s="838"/>
      <c r="S10062" s="838"/>
      <c r="T10062" s="292"/>
      <c r="U10062" s="371"/>
    </row>
    <row r="10063" spans="12:21" s="670" customFormat="1" x14ac:dyDescent="0.2">
      <c r="L10063" s="842"/>
      <c r="M10063" s="842"/>
      <c r="N10063" s="842"/>
      <c r="O10063" s="842"/>
      <c r="P10063" s="838"/>
      <c r="Q10063" s="838"/>
      <c r="R10063" s="838"/>
      <c r="S10063" s="838"/>
      <c r="T10063" s="292"/>
      <c r="U10063" s="371"/>
    </row>
    <row r="10064" spans="12:21" s="670" customFormat="1" x14ac:dyDescent="0.2">
      <c r="L10064" s="842"/>
      <c r="M10064" s="842"/>
      <c r="N10064" s="842"/>
      <c r="O10064" s="842"/>
      <c r="P10064" s="838"/>
      <c r="Q10064" s="838"/>
      <c r="R10064" s="838"/>
      <c r="S10064" s="838"/>
      <c r="T10064" s="292"/>
      <c r="U10064" s="371"/>
    </row>
    <row r="10065" spans="12:21" s="670" customFormat="1" x14ac:dyDescent="0.2">
      <c r="L10065" s="842"/>
      <c r="M10065" s="842"/>
      <c r="N10065" s="842"/>
      <c r="O10065" s="842"/>
      <c r="P10065" s="838"/>
      <c r="Q10065" s="838"/>
      <c r="R10065" s="838"/>
      <c r="S10065" s="838"/>
      <c r="T10065" s="292"/>
      <c r="U10065" s="371"/>
    </row>
    <row r="10066" spans="12:21" s="670" customFormat="1" x14ac:dyDescent="0.2">
      <c r="L10066" s="842"/>
      <c r="M10066" s="842"/>
      <c r="N10066" s="842"/>
      <c r="O10066" s="842"/>
      <c r="P10066" s="838"/>
      <c r="Q10066" s="838"/>
      <c r="R10066" s="838"/>
      <c r="S10066" s="838"/>
      <c r="T10066" s="292"/>
      <c r="U10066" s="371"/>
    </row>
    <row r="10067" spans="12:21" s="670" customFormat="1" x14ac:dyDescent="0.2">
      <c r="L10067" s="842"/>
      <c r="M10067" s="842"/>
      <c r="N10067" s="842"/>
      <c r="O10067" s="842"/>
      <c r="P10067" s="838"/>
      <c r="Q10067" s="838"/>
      <c r="R10067" s="838"/>
      <c r="S10067" s="838"/>
      <c r="T10067" s="292"/>
      <c r="U10067" s="371"/>
    </row>
    <row r="10068" spans="12:21" s="670" customFormat="1" x14ac:dyDescent="0.2">
      <c r="L10068" s="842"/>
      <c r="M10068" s="842"/>
      <c r="N10068" s="842"/>
      <c r="O10068" s="842"/>
      <c r="P10068" s="838"/>
      <c r="Q10068" s="838"/>
      <c r="R10068" s="838"/>
      <c r="S10068" s="838"/>
      <c r="T10068" s="292"/>
      <c r="U10068" s="371"/>
    </row>
    <row r="10069" spans="12:21" s="670" customFormat="1" x14ac:dyDescent="0.2">
      <c r="L10069" s="842"/>
      <c r="M10069" s="842"/>
      <c r="N10069" s="842"/>
      <c r="O10069" s="842"/>
      <c r="P10069" s="838"/>
      <c r="Q10069" s="838"/>
      <c r="R10069" s="838"/>
      <c r="S10069" s="838"/>
      <c r="T10069" s="292"/>
      <c r="U10069" s="371"/>
    </row>
    <row r="10070" spans="12:21" s="670" customFormat="1" x14ac:dyDescent="0.2">
      <c r="L10070" s="842"/>
      <c r="M10070" s="842"/>
      <c r="N10070" s="842"/>
      <c r="O10070" s="842"/>
      <c r="P10070" s="838"/>
      <c r="Q10070" s="838"/>
      <c r="R10070" s="838"/>
      <c r="S10070" s="838"/>
      <c r="T10070" s="292"/>
      <c r="U10070" s="371"/>
    </row>
    <row r="10071" spans="12:21" s="670" customFormat="1" x14ac:dyDescent="0.2">
      <c r="L10071" s="842"/>
      <c r="M10071" s="842"/>
      <c r="N10071" s="842"/>
      <c r="O10071" s="842"/>
      <c r="P10071" s="838"/>
      <c r="Q10071" s="838"/>
      <c r="R10071" s="838"/>
      <c r="S10071" s="838"/>
      <c r="T10071" s="292"/>
      <c r="U10071" s="371"/>
    </row>
    <row r="10072" spans="12:21" s="670" customFormat="1" x14ac:dyDescent="0.2">
      <c r="L10072" s="842"/>
      <c r="M10072" s="842"/>
      <c r="N10072" s="842"/>
      <c r="O10072" s="842"/>
      <c r="P10072" s="838"/>
      <c r="Q10072" s="838"/>
      <c r="R10072" s="838"/>
      <c r="S10072" s="838"/>
      <c r="T10072" s="292"/>
      <c r="U10072" s="371"/>
    </row>
    <row r="10073" spans="12:21" s="670" customFormat="1" x14ac:dyDescent="0.2">
      <c r="L10073" s="842"/>
      <c r="M10073" s="842"/>
      <c r="N10073" s="842"/>
      <c r="O10073" s="842"/>
      <c r="P10073" s="838"/>
      <c r="Q10073" s="838"/>
      <c r="R10073" s="838"/>
      <c r="S10073" s="838"/>
      <c r="T10073" s="292"/>
      <c r="U10073" s="371"/>
    </row>
    <row r="10074" spans="12:21" s="670" customFormat="1" x14ac:dyDescent="0.2">
      <c r="L10074" s="842"/>
      <c r="M10074" s="842"/>
      <c r="N10074" s="842"/>
      <c r="O10074" s="842"/>
      <c r="P10074" s="838"/>
      <c r="Q10074" s="838"/>
      <c r="R10074" s="838"/>
      <c r="S10074" s="838"/>
      <c r="T10074" s="292"/>
      <c r="U10074" s="371"/>
    </row>
    <row r="10075" spans="12:21" s="670" customFormat="1" x14ac:dyDescent="0.2">
      <c r="L10075" s="842"/>
      <c r="M10075" s="842"/>
      <c r="N10075" s="842"/>
      <c r="O10075" s="842"/>
      <c r="P10075" s="838"/>
      <c r="Q10075" s="838"/>
      <c r="R10075" s="838"/>
      <c r="S10075" s="838"/>
      <c r="T10075" s="292"/>
      <c r="U10075" s="371"/>
    </row>
    <row r="10076" spans="12:21" s="670" customFormat="1" x14ac:dyDescent="0.2">
      <c r="L10076" s="842"/>
      <c r="M10076" s="842"/>
      <c r="N10076" s="842"/>
      <c r="O10076" s="842"/>
      <c r="P10076" s="838"/>
      <c r="Q10076" s="838"/>
      <c r="R10076" s="838"/>
      <c r="S10076" s="838"/>
      <c r="T10076" s="292"/>
      <c r="U10076" s="371"/>
    </row>
    <row r="10077" spans="12:21" s="670" customFormat="1" x14ac:dyDescent="0.2">
      <c r="L10077" s="842"/>
      <c r="M10077" s="842"/>
      <c r="N10077" s="842"/>
      <c r="O10077" s="842"/>
      <c r="P10077" s="838"/>
      <c r="Q10077" s="838"/>
      <c r="R10077" s="838"/>
      <c r="S10077" s="838"/>
      <c r="T10077" s="292"/>
      <c r="U10077" s="371"/>
    </row>
    <row r="10078" spans="12:21" s="670" customFormat="1" x14ac:dyDescent="0.2">
      <c r="L10078" s="842"/>
      <c r="M10078" s="842"/>
      <c r="N10078" s="842"/>
      <c r="O10078" s="842"/>
      <c r="P10078" s="838"/>
      <c r="Q10078" s="838"/>
      <c r="R10078" s="838"/>
      <c r="S10078" s="838"/>
      <c r="T10078" s="292"/>
      <c r="U10078" s="371"/>
    </row>
    <row r="10079" spans="12:21" s="670" customFormat="1" x14ac:dyDescent="0.2">
      <c r="L10079" s="842"/>
      <c r="M10079" s="842"/>
      <c r="N10079" s="842"/>
      <c r="O10079" s="842"/>
      <c r="P10079" s="838"/>
      <c r="Q10079" s="838"/>
      <c r="R10079" s="838"/>
      <c r="S10079" s="838"/>
      <c r="T10079" s="292"/>
      <c r="U10079" s="371"/>
    </row>
    <row r="10080" spans="12:21" s="670" customFormat="1" x14ac:dyDescent="0.2">
      <c r="L10080" s="842"/>
      <c r="M10080" s="842"/>
      <c r="N10080" s="842"/>
      <c r="O10080" s="842"/>
      <c r="P10080" s="838"/>
      <c r="Q10080" s="838"/>
      <c r="R10080" s="838"/>
      <c r="S10080" s="838"/>
      <c r="T10080" s="292"/>
      <c r="U10080" s="371"/>
    </row>
    <row r="10081" spans="12:21" s="670" customFormat="1" x14ac:dyDescent="0.2">
      <c r="L10081" s="842"/>
      <c r="M10081" s="842"/>
      <c r="N10081" s="842"/>
      <c r="O10081" s="842"/>
      <c r="P10081" s="838"/>
      <c r="Q10081" s="838"/>
      <c r="R10081" s="838"/>
      <c r="S10081" s="838"/>
      <c r="T10081" s="292"/>
      <c r="U10081" s="371"/>
    </row>
    <row r="10082" spans="12:21" s="670" customFormat="1" x14ac:dyDescent="0.2">
      <c r="L10082" s="842"/>
      <c r="M10082" s="842"/>
      <c r="N10082" s="842"/>
      <c r="O10082" s="842"/>
      <c r="P10082" s="838"/>
      <c r="Q10082" s="838"/>
      <c r="R10082" s="838"/>
      <c r="S10082" s="838"/>
      <c r="T10082" s="292"/>
      <c r="U10082" s="371"/>
    </row>
    <row r="10083" spans="12:21" s="670" customFormat="1" x14ac:dyDescent="0.2">
      <c r="L10083" s="842"/>
      <c r="M10083" s="842"/>
      <c r="N10083" s="842"/>
      <c r="O10083" s="842"/>
      <c r="P10083" s="838"/>
      <c r="Q10083" s="838"/>
      <c r="R10083" s="838"/>
      <c r="S10083" s="838"/>
      <c r="T10083" s="292"/>
      <c r="U10083" s="371"/>
    </row>
    <row r="10084" spans="12:21" s="670" customFormat="1" x14ac:dyDescent="0.2">
      <c r="L10084" s="842"/>
      <c r="M10084" s="842"/>
      <c r="N10084" s="842"/>
      <c r="O10084" s="842"/>
      <c r="P10084" s="838"/>
      <c r="Q10084" s="838"/>
      <c r="R10084" s="838"/>
      <c r="S10084" s="838"/>
      <c r="T10084" s="292"/>
      <c r="U10084" s="371"/>
    </row>
    <row r="10085" spans="12:21" s="670" customFormat="1" x14ac:dyDescent="0.2">
      <c r="L10085" s="842"/>
      <c r="M10085" s="842"/>
      <c r="N10085" s="842"/>
      <c r="O10085" s="842"/>
      <c r="P10085" s="838"/>
      <c r="Q10085" s="838"/>
      <c r="R10085" s="838"/>
      <c r="S10085" s="838"/>
      <c r="T10085" s="292"/>
      <c r="U10085" s="371"/>
    </row>
    <row r="10086" spans="12:21" s="670" customFormat="1" x14ac:dyDescent="0.2">
      <c r="L10086" s="842"/>
      <c r="M10086" s="842"/>
      <c r="N10086" s="842"/>
      <c r="O10086" s="842"/>
      <c r="P10086" s="838"/>
      <c r="Q10086" s="838"/>
      <c r="R10086" s="838"/>
      <c r="S10086" s="838"/>
      <c r="T10086" s="292"/>
      <c r="U10086" s="371"/>
    </row>
    <row r="10087" spans="12:21" s="670" customFormat="1" x14ac:dyDescent="0.2">
      <c r="L10087" s="842"/>
      <c r="M10087" s="842"/>
      <c r="N10087" s="842"/>
      <c r="O10087" s="842"/>
      <c r="P10087" s="838"/>
      <c r="Q10087" s="838"/>
      <c r="R10087" s="838"/>
      <c r="S10087" s="838"/>
      <c r="T10087" s="292"/>
      <c r="U10087" s="371"/>
    </row>
    <row r="10088" spans="12:21" s="670" customFormat="1" x14ac:dyDescent="0.2">
      <c r="L10088" s="842"/>
      <c r="M10088" s="842"/>
      <c r="N10088" s="842"/>
      <c r="O10088" s="842"/>
      <c r="P10088" s="838"/>
      <c r="Q10088" s="838"/>
      <c r="R10088" s="838"/>
      <c r="S10088" s="838"/>
      <c r="T10088" s="292"/>
      <c r="U10088" s="371"/>
    </row>
    <row r="10089" spans="12:21" s="670" customFormat="1" x14ac:dyDescent="0.2">
      <c r="L10089" s="842"/>
      <c r="M10089" s="842"/>
      <c r="N10089" s="842"/>
      <c r="O10089" s="842"/>
      <c r="P10089" s="838"/>
      <c r="Q10089" s="838"/>
      <c r="R10089" s="838"/>
      <c r="S10089" s="838"/>
      <c r="T10089" s="292"/>
      <c r="U10089" s="371"/>
    </row>
    <row r="10090" spans="12:21" s="670" customFormat="1" x14ac:dyDescent="0.2">
      <c r="L10090" s="842"/>
      <c r="M10090" s="842"/>
      <c r="N10090" s="842"/>
      <c r="O10090" s="842"/>
      <c r="P10090" s="838"/>
      <c r="Q10090" s="838"/>
      <c r="R10090" s="838"/>
      <c r="S10090" s="838"/>
      <c r="T10090" s="292"/>
      <c r="U10090" s="371"/>
    </row>
    <row r="10091" spans="12:21" s="670" customFormat="1" x14ac:dyDescent="0.2">
      <c r="L10091" s="842"/>
      <c r="M10091" s="842"/>
      <c r="N10091" s="842"/>
      <c r="O10091" s="842"/>
      <c r="P10091" s="838"/>
      <c r="Q10091" s="838"/>
      <c r="R10091" s="838"/>
      <c r="S10091" s="838"/>
      <c r="T10091" s="292"/>
      <c r="U10091" s="371"/>
    </row>
    <row r="10092" spans="12:21" s="670" customFormat="1" x14ac:dyDescent="0.2">
      <c r="L10092" s="842"/>
      <c r="M10092" s="842"/>
      <c r="N10092" s="842"/>
      <c r="O10092" s="842"/>
      <c r="P10092" s="838"/>
      <c r="Q10092" s="838"/>
      <c r="R10092" s="838"/>
      <c r="S10092" s="838"/>
      <c r="T10092" s="292"/>
      <c r="U10092" s="371"/>
    </row>
    <row r="10093" spans="12:21" s="670" customFormat="1" x14ac:dyDescent="0.2">
      <c r="L10093" s="842"/>
      <c r="M10093" s="842"/>
      <c r="N10093" s="842"/>
      <c r="O10093" s="842"/>
      <c r="P10093" s="838"/>
      <c r="Q10093" s="838"/>
      <c r="R10093" s="838"/>
      <c r="S10093" s="838"/>
      <c r="T10093" s="292"/>
      <c r="U10093" s="371"/>
    </row>
    <row r="10094" spans="12:21" s="670" customFormat="1" x14ac:dyDescent="0.2">
      <c r="L10094" s="842"/>
      <c r="M10094" s="842"/>
      <c r="N10094" s="842"/>
      <c r="O10094" s="842"/>
      <c r="P10094" s="838"/>
      <c r="Q10094" s="838"/>
      <c r="R10094" s="838"/>
      <c r="S10094" s="838"/>
      <c r="T10094" s="292"/>
      <c r="U10094" s="371"/>
    </row>
    <row r="10095" spans="12:21" s="670" customFormat="1" x14ac:dyDescent="0.2">
      <c r="L10095" s="842"/>
      <c r="M10095" s="842"/>
      <c r="N10095" s="842"/>
      <c r="O10095" s="842"/>
      <c r="P10095" s="838"/>
      <c r="Q10095" s="838"/>
      <c r="R10095" s="838"/>
      <c r="S10095" s="838"/>
      <c r="T10095" s="292"/>
      <c r="U10095" s="371"/>
    </row>
    <row r="10096" spans="12:21" s="670" customFormat="1" x14ac:dyDescent="0.2">
      <c r="L10096" s="842"/>
      <c r="M10096" s="842"/>
      <c r="N10096" s="842"/>
      <c r="O10096" s="842"/>
      <c r="P10096" s="838"/>
      <c r="Q10096" s="838"/>
      <c r="R10096" s="838"/>
      <c r="S10096" s="838"/>
      <c r="T10096" s="292"/>
      <c r="U10096" s="371"/>
    </row>
    <row r="10097" spans="12:21" s="670" customFormat="1" x14ac:dyDescent="0.2">
      <c r="L10097" s="842"/>
      <c r="M10097" s="842"/>
      <c r="N10097" s="842"/>
      <c r="O10097" s="842"/>
      <c r="P10097" s="838"/>
      <c r="Q10097" s="838"/>
      <c r="R10097" s="838"/>
      <c r="S10097" s="838"/>
      <c r="T10097" s="292"/>
      <c r="U10097" s="371"/>
    </row>
    <row r="10098" spans="12:21" s="670" customFormat="1" x14ac:dyDescent="0.2">
      <c r="L10098" s="842"/>
      <c r="M10098" s="842"/>
      <c r="N10098" s="842"/>
      <c r="O10098" s="842"/>
      <c r="P10098" s="838"/>
      <c r="Q10098" s="838"/>
      <c r="R10098" s="838"/>
      <c r="S10098" s="838"/>
      <c r="T10098" s="292"/>
      <c r="U10098" s="371"/>
    </row>
    <row r="10099" spans="12:21" s="670" customFormat="1" x14ac:dyDescent="0.2">
      <c r="L10099" s="842"/>
      <c r="M10099" s="842"/>
      <c r="N10099" s="842"/>
      <c r="O10099" s="842"/>
      <c r="P10099" s="838"/>
      <c r="Q10099" s="838"/>
      <c r="R10099" s="838"/>
      <c r="S10099" s="838"/>
      <c r="T10099" s="292"/>
      <c r="U10099" s="371"/>
    </row>
    <row r="10100" spans="12:21" s="670" customFormat="1" x14ac:dyDescent="0.2">
      <c r="L10100" s="842"/>
      <c r="M10100" s="842"/>
      <c r="N10100" s="842"/>
      <c r="O10100" s="842"/>
      <c r="P10100" s="838"/>
      <c r="Q10100" s="838"/>
      <c r="R10100" s="838"/>
      <c r="S10100" s="838"/>
      <c r="T10100" s="292"/>
      <c r="U10100" s="371"/>
    </row>
    <row r="10101" spans="12:21" s="670" customFormat="1" x14ac:dyDescent="0.2">
      <c r="L10101" s="842"/>
      <c r="M10101" s="842"/>
      <c r="N10101" s="842"/>
      <c r="O10101" s="842"/>
      <c r="P10101" s="838"/>
      <c r="Q10101" s="838"/>
      <c r="R10101" s="838"/>
      <c r="S10101" s="838"/>
      <c r="T10101" s="292"/>
      <c r="U10101" s="371"/>
    </row>
    <row r="10102" spans="12:21" s="670" customFormat="1" x14ac:dyDescent="0.2">
      <c r="L10102" s="842"/>
      <c r="M10102" s="842"/>
      <c r="N10102" s="842"/>
      <c r="O10102" s="842"/>
      <c r="P10102" s="838"/>
      <c r="Q10102" s="838"/>
      <c r="R10102" s="838"/>
      <c r="S10102" s="838"/>
      <c r="T10102" s="292"/>
      <c r="U10102" s="371"/>
    </row>
    <row r="10103" spans="12:21" s="670" customFormat="1" x14ac:dyDescent="0.2">
      <c r="L10103" s="842"/>
      <c r="M10103" s="842"/>
      <c r="N10103" s="842"/>
      <c r="O10103" s="842"/>
      <c r="P10103" s="838"/>
      <c r="Q10103" s="838"/>
      <c r="R10103" s="838"/>
      <c r="S10103" s="838"/>
      <c r="T10103" s="292"/>
      <c r="U10103" s="371"/>
    </row>
    <row r="10104" spans="12:21" s="670" customFormat="1" x14ac:dyDescent="0.2">
      <c r="L10104" s="842"/>
      <c r="M10104" s="842"/>
      <c r="N10104" s="842"/>
      <c r="O10104" s="842"/>
      <c r="P10104" s="838"/>
      <c r="Q10104" s="838"/>
      <c r="R10104" s="838"/>
      <c r="S10104" s="838"/>
      <c r="T10104" s="292"/>
      <c r="U10104" s="371"/>
    </row>
    <row r="10105" spans="12:21" s="670" customFormat="1" x14ac:dyDescent="0.2">
      <c r="L10105" s="842"/>
      <c r="M10105" s="842"/>
      <c r="N10105" s="842"/>
      <c r="O10105" s="842"/>
      <c r="P10105" s="838"/>
      <c r="Q10105" s="838"/>
      <c r="R10105" s="838"/>
      <c r="S10105" s="838"/>
      <c r="T10105" s="292"/>
      <c r="U10105" s="371"/>
    </row>
    <row r="10106" spans="12:21" s="670" customFormat="1" x14ac:dyDescent="0.2">
      <c r="L10106" s="842"/>
      <c r="M10106" s="842"/>
      <c r="N10106" s="842"/>
      <c r="O10106" s="842"/>
      <c r="P10106" s="838"/>
      <c r="Q10106" s="838"/>
      <c r="R10106" s="838"/>
      <c r="S10106" s="838"/>
      <c r="T10106" s="292"/>
      <c r="U10106" s="371"/>
    </row>
    <row r="10107" spans="12:21" s="670" customFormat="1" x14ac:dyDescent="0.2">
      <c r="L10107" s="842"/>
      <c r="M10107" s="842"/>
      <c r="N10107" s="842"/>
      <c r="O10107" s="842"/>
      <c r="P10107" s="838"/>
      <c r="Q10107" s="838"/>
      <c r="R10107" s="838"/>
      <c r="S10107" s="838"/>
      <c r="T10107" s="292"/>
      <c r="U10107" s="371"/>
    </row>
    <row r="10108" spans="12:21" s="670" customFormat="1" x14ac:dyDescent="0.2">
      <c r="L10108" s="842"/>
      <c r="M10108" s="842"/>
      <c r="N10108" s="842"/>
      <c r="O10108" s="842"/>
      <c r="P10108" s="838"/>
      <c r="Q10108" s="838"/>
      <c r="R10108" s="838"/>
      <c r="S10108" s="838"/>
      <c r="T10108" s="292"/>
      <c r="U10108" s="371"/>
    </row>
    <row r="10109" spans="12:21" s="670" customFormat="1" x14ac:dyDescent="0.2">
      <c r="L10109" s="842"/>
      <c r="M10109" s="842"/>
      <c r="N10109" s="842"/>
      <c r="O10109" s="842"/>
      <c r="P10109" s="838"/>
      <c r="Q10109" s="838"/>
      <c r="R10109" s="838"/>
      <c r="S10109" s="838"/>
      <c r="T10109" s="292"/>
      <c r="U10109" s="371"/>
    </row>
    <row r="10110" spans="12:21" s="670" customFormat="1" x14ac:dyDescent="0.2">
      <c r="L10110" s="842"/>
      <c r="M10110" s="842"/>
      <c r="N10110" s="842"/>
      <c r="O10110" s="842"/>
      <c r="P10110" s="838"/>
      <c r="Q10110" s="838"/>
      <c r="R10110" s="838"/>
      <c r="S10110" s="838"/>
      <c r="T10110" s="292"/>
      <c r="U10110" s="371"/>
    </row>
    <row r="10111" spans="12:21" s="670" customFormat="1" x14ac:dyDescent="0.2">
      <c r="L10111" s="842"/>
      <c r="M10111" s="842"/>
      <c r="N10111" s="842"/>
      <c r="O10111" s="842"/>
      <c r="P10111" s="838"/>
      <c r="Q10111" s="838"/>
      <c r="R10111" s="838"/>
      <c r="S10111" s="838"/>
      <c r="T10111" s="292"/>
      <c r="U10111" s="371"/>
    </row>
    <row r="10112" spans="12:21" s="670" customFormat="1" x14ac:dyDescent="0.2">
      <c r="L10112" s="842"/>
      <c r="M10112" s="842"/>
      <c r="N10112" s="842"/>
      <c r="O10112" s="842"/>
      <c r="P10112" s="838"/>
      <c r="Q10112" s="838"/>
      <c r="R10112" s="838"/>
      <c r="S10112" s="838"/>
      <c r="T10112" s="292"/>
      <c r="U10112" s="371"/>
    </row>
    <row r="10113" spans="12:21" s="670" customFormat="1" x14ac:dyDescent="0.2">
      <c r="L10113" s="842"/>
      <c r="M10113" s="842"/>
      <c r="N10113" s="842"/>
      <c r="O10113" s="842"/>
      <c r="P10113" s="838"/>
      <c r="Q10113" s="838"/>
      <c r="R10113" s="838"/>
      <c r="S10113" s="838"/>
      <c r="T10113" s="292"/>
      <c r="U10113" s="371"/>
    </row>
    <row r="10114" spans="12:21" s="670" customFormat="1" x14ac:dyDescent="0.2">
      <c r="L10114" s="842"/>
      <c r="M10114" s="842"/>
      <c r="N10114" s="842"/>
      <c r="O10114" s="842"/>
      <c r="P10114" s="838"/>
      <c r="Q10114" s="838"/>
      <c r="R10114" s="838"/>
      <c r="S10114" s="838"/>
      <c r="T10114" s="292"/>
      <c r="U10114" s="371"/>
    </row>
    <row r="10115" spans="12:21" s="670" customFormat="1" x14ac:dyDescent="0.2">
      <c r="L10115" s="842"/>
      <c r="M10115" s="842"/>
      <c r="N10115" s="842"/>
      <c r="O10115" s="842"/>
      <c r="P10115" s="838"/>
      <c r="Q10115" s="838"/>
      <c r="R10115" s="838"/>
      <c r="S10115" s="838"/>
      <c r="T10115" s="292"/>
      <c r="U10115" s="371"/>
    </row>
    <row r="10116" spans="12:21" s="670" customFormat="1" x14ac:dyDescent="0.2">
      <c r="L10116" s="842"/>
      <c r="M10116" s="842"/>
      <c r="N10116" s="842"/>
      <c r="O10116" s="842"/>
      <c r="P10116" s="838"/>
      <c r="Q10116" s="838"/>
      <c r="R10116" s="838"/>
      <c r="S10116" s="838"/>
      <c r="T10116" s="292"/>
      <c r="U10116" s="371"/>
    </row>
    <row r="10117" spans="12:21" s="670" customFormat="1" x14ac:dyDescent="0.2">
      <c r="L10117" s="842"/>
      <c r="M10117" s="842"/>
      <c r="N10117" s="842"/>
      <c r="O10117" s="842"/>
      <c r="P10117" s="838"/>
      <c r="Q10117" s="838"/>
      <c r="R10117" s="838"/>
      <c r="S10117" s="838"/>
      <c r="T10117" s="292"/>
      <c r="U10117" s="371"/>
    </row>
    <row r="10118" spans="12:21" s="670" customFormat="1" x14ac:dyDescent="0.2">
      <c r="L10118" s="842"/>
      <c r="M10118" s="842"/>
      <c r="N10118" s="842"/>
      <c r="O10118" s="842"/>
      <c r="P10118" s="838"/>
      <c r="Q10118" s="838"/>
      <c r="R10118" s="838"/>
      <c r="S10118" s="838"/>
      <c r="T10118" s="292"/>
      <c r="U10118" s="371"/>
    </row>
    <row r="10119" spans="12:21" s="670" customFormat="1" x14ac:dyDescent="0.2">
      <c r="L10119" s="842"/>
      <c r="M10119" s="842"/>
      <c r="N10119" s="842"/>
      <c r="O10119" s="842"/>
      <c r="P10119" s="838"/>
      <c r="Q10119" s="838"/>
      <c r="R10119" s="838"/>
      <c r="S10119" s="838"/>
      <c r="T10119" s="292"/>
      <c r="U10119" s="371"/>
    </row>
    <row r="10120" spans="12:21" s="670" customFormat="1" x14ac:dyDescent="0.2">
      <c r="L10120" s="842"/>
      <c r="M10120" s="842"/>
      <c r="N10120" s="842"/>
      <c r="O10120" s="842"/>
      <c r="P10120" s="838"/>
      <c r="Q10120" s="838"/>
      <c r="R10120" s="838"/>
      <c r="S10120" s="838"/>
      <c r="T10120" s="292"/>
      <c r="U10120" s="371"/>
    </row>
    <row r="10121" spans="12:21" s="670" customFormat="1" x14ac:dyDescent="0.2">
      <c r="L10121" s="842"/>
      <c r="M10121" s="842"/>
      <c r="N10121" s="842"/>
      <c r="O10121" s="842"/>
      <c r="P10121" s="838"/>
      <c r="Q10121" s="838"/>
      <c r="R10121" s="838"/>
      <c r="S10121" s="838"/>
      <c r="T10121" s="292"/>
      <c r="U10121" s="371"/>
    </row>
    <row r="10122" spans="12:21" s="670" customFormat="1" x14ac:dyDescent="0.2">
      <c r="L10122" s="842"/>
      <c r="M10122" s="842"/>
      <c r="N10122" s="842"/>
      <c r="O10122" s="842"/>
      <c r="P10122" s="838"/>
      <c r="Q10122" s="838"/>
      <c r="R10122" s="838"/>
      <c r="S10122" s="838"/>
      <c r="T10122" s="292"/>
      <c r="U10122" s="371"/>
    </row>
    <row r="10123" spans="12:21" s="670" customFormat="1" x14ac:dyDescent="0.2">
      <c r="L10123" s="842"/>
      <c r="M10123" s="842"/>
      <c r="N10123" s="842"/>
      <c r="O10123" s="842"/>
      <c r="P10123" s="838"/>
      <c r="Q10123" s="838"/>
      <c r="R10123" s="838"/>
      <c r="S10123" s="838"/>
      <c r="T10123" s="292"/>
      <c r="U10123" s="371"/>
    </row>
    <row r="10124" spans="12:21" s="670" customFormat="1" x14ac:dyDescent="0.2">
      <c r="L10124" s="842"/>
      <c r="M10124" s="842"/>
      <c r="N10124" s="842"/>
      <c r="O10124" s="842"/>
      <c r="P10124" s="838"/>
      <c r="Q10124" s="838"/>
      <c r="R10124" s="838"/>
      <c r="S10124" s="838"/>
      <c r="T10124" s="292"/>
      <c r="U10124" s="371"/>
    </row>
    <row r="10125" spans="12:21" s="670" customFormat="1" x14ac:dyDescent="0.2">
      <c r="L10125" s="842"/>
      <c r="M10125" s="842"/>
      <c r="N10125" s="842"/>
      <c r="O10125" s="842"/>
      <c r="P10125" s="838"/>
      <c r="Q10125" s="838"/>
      <c r="R10125" s="838"/>
      <c r="S10125" s="838"/>
      <c r="T10125" s="292"/>
      <c r="U10125" s="371"/>
    </row>
    <row r="10126" spans="12:21" s="670" customFormat="1" x14ac:dyDescent="0.2">
      <c r="L10126" s="842"/>
      <c r="M10126" s="842"/>
      <c r="N10126" s="842"/>
      <c r="O10126" s="842"/>
      <c r="P10126" s="838"/>
      <c r="Q10126" s="838"/>
      <c r="R10126" s="838"/>
      <c r="S10126" s="838"/>
      <c r="T10126" s="292"/>
      <c r="U10126" s="371"/>
    </row>
    <row r="10127" spans="12:21" s="670" customFormat="1" x14ac:dyDescent="0.2">
      <c r="L10127" s="842"/>
      <c r="M10127" s="842"/>
      <c r="N10127" s="842"/>
      <c r="O10127" s="842"/>
      <c r="P10127" s="838"/>
      <c r="Q10127" s="838"/>
      <c r="R10127" s="838"/>
      <c r="S10127" s="838"/>
      <c r="T10127" s="292"/>
      <c r="U10127" s="371"/>
    </row>
    <row r="10128" spans="12:21" s="670" customFormat="1" x14ac:dyDescent="0.2">
      <c r="L10128" s="842"/>
      <c r="M10128" s="842"/>
      <c r="N10128" s="842"/>
      <c r="O10128" s="842"/>
      <c r="P10128" s="838"/>
      <c r="Q10128" s="838"/>
      <c r="R10128" s="838"/>
      <c r="S10128" s="838"/>
      <c r="T10128" s="292"/>
      <c r="U10128" s="371"/>
    </row>
    <row r="10129" spans="12:21" s="670" customFormat="1" x14ac:dyDescent="0.2">
      <c r="L10129" s="842"/>
      <c r="M10129" s="842"/>
      <c r="N10129" s="842"/>
      <c r="O10129" s="842"/>
      <c r="P10129" s="838"/>
      <c r="Q10129" s="838"/>
      <c r="R10129" s="838"/>
      <c r="S10129" s="838"/>
      <c r="T10129" s="292"/>
      <c r="U10129" s="371"/>
    </row>
    <row r="10130" spans="12:21" s="670" customFormat="1" x14ac:dyDescent="0.2">
      <c r="L10130" s="842"/>
      <c r="M10130" s="842"/>
      <c r="N10130" s="842"/>
      <c r="O10130" s="842"/>
      <c r="P10130" s="838"/>
      <c r="Q10130" s="838"/>
      <c r="R10130" s="838"/>
      <c r="S10130" s="838"/>
      <c r="T10130" s="292"/>
      <c r="U10130" s="371"/>
    </row>
    <row r="10131" spans="12:21" s="670" customFormat="1" x14ac:dyDescent="0.2">
      <c r="L10131" s="842"/>
      <c r="M10131" s="842"/>
      <c r="N10131" s="842"/>
      <c r="O10131" s="842"/>
      <c r="P10131" s="838"/>
      <c r="Q10131" s="838"/>
      <c r="R10131" s="838"/>
      <c r="S10131" s="838"/>
      <c r="T10131" s="292"/>
      <c r="U10131" s="371"/>
    </row>
    <row r="10132" spans="12:21" s="670" customFormat="1" x14ac:dyDescent="0.2">
      <c r="L10132" s="842"/>
      <c r="M10132" s="842"/>
      <c r="N10132" s="842"/>
      <c r="O10132" s="842"/>
      <c r="P10132" s="838"/>
      <c r="Q10132" s="838"/>
      <c r="R10132" s="838"/>
      <c r="S10132" s="838"/>
      <c r="T10132" s="292"/>
      <c r="U10132" s="371"/>
    </row>
    <row r="10133" spans="12:21" s="670" customFormat="1" x14ac:dyDescent="0.2">
      <c r="L10133" s="842"/>
      <c r="M10133" s="842"/>
      <c r="N10133" s="842"/>
      <c r="O10133" s="842"/>
      <c r="P10133" s="838"/>
      <c r="Q10133" s="838"/>
      <c r="R10133" s="838"/>
      <c r="S10133" s="838"/>
      <c r="T10133" s="292"/>
      <c r="U10133" s="371"/>
    </row>
    <row r="10134" spans="12:21" s="670" customFormat="1" x14ac:dyDescent="0.2">
      <c r="L10134" s="842"/>
      <c r="M10134" s="842"/>
      <c r="N10134" s="842"/>
      <c r="O10134" s="842"/>
      <c r="P10134" s="838"/>
      <c r="Q10134" s="838"/>
      <c r="R10134" s="838"/>
      <c r="S10134" s="838"/>
      <c r="T10134" s="292"/>
      <c r="U10134" s="371"/>
    </row>
    <row r="10135" spans="12:21" s="670" customFormat="1" x14ac:dyDescent="0.2">
      <c r="L10135" s="842"/>
      <c r="M10135" s="842"/>
      <c r="N10135" s="842"/>
      <c r="O10135" s="842"/>
      <c r="P10135" s="838"/>
      <c r="Q10135" s="838"/>
      <c r="R10135" s="838"/>
      <c r="S10135" s="838"/>
      <c r="T10135" s="292"/>
      <c r="U10135" s="371"/>
    </row>
    <row r="10136" spans="12:21" s="670" customFormat="1" x14ac:dyDescent="0.2">
      <c r="L10136" s="842"/>
      <c r="M10136" s="842"/>
      <c r="N10136" s="842"/>
      <c r="O10136" s="842"/>
      <c r="P10136" s="838"/>
      <c r="Q10136" s="838"/>
      <c r="R10136" s="838"/>
      <c r="S10136" s="838"/>
      <c r="T10136" s="292"/>
      <c r="U10136" s="371"/>
    </row>
    <row r="10137" spans="12:21" s="670" customFormat="1" x14ac:dyDescent="0.2">
      <c r="L10137" s="842"/>
      <c r="M10137" s="842"/>
      <c r="N10137" s="842"/>
      <c r="O10137" s="842"/>
      <c r="P10137" s="838"/>
      <c r="Q10137" s="838"/>
      <c r="R10137" s="838"/>
      <c r="S10137" s="838"/>
      <c r="T10137" s="292"/>
      <c r="U10137" s="371"/>
    </row>
    <row r="10138" spans="12:21" s="670" customFormat="1" x14ac:dyDescent="0.2">
      <c r="L10138" s="842"/>
      <c r="M10138" s="842"/>
      <c r="N10138" s="842"/>
      <c r="O10138" s="842"/>
      <c r="P10138" s="838"/>
      <c r="Q10138" s="838"/>
      <c r="R10138" s="838"/>
      <c r="S10138" s="838"/>
      <c r="T10138" s="292"/>
      <c r="U10138" s="371"/>
    </row>
    <row r="10139" spans="12:21" s="670" customFormat="1" x14ac:dyDescent="0.2">
      <c r="L10139" s="842"/>
      <c r="M10139" s="842"/>
      <c r="N10139" s="842"/>
      <c r="O10139" s="842"/>
      <c r="P10139" s="838"/>
      <c r="Q10139" s="838"/>
      <c r="R10139" s="838"/>
      <c r="S10139" s="838"/>
      <c r="T10139" s="292"/>
      <c r="U10139" s="371"/>
    </row>
    <row r="10140" spans="12:21" s="670" customFormat="1" x14ac:dyDescent="0.2">
      <c r="L10140" s="842"/>
      <c r="M10140" s="842"/>
      <c r="N10140" s="842"/>
      <c r="O10140" s="842"/>
      <c r="P10140" s="838"/>
      <c r="Q10140" s="838"/>
      <c r="R10140" s="838"/>
      <c r="S10140" s="838"/>
      <c r="T10140" s="292"/>
      <c r="U10140" s="371"/>
    </row>
    <row r="10141" spans="12:21" s="670" customFormat="1" x14ac:dyDescent="0.2">
      <c r="L10141" s="842"/>
      <c r="M10141" s="842"/>
      <c r="N10141" s="842"/>
      <c r="O10141" s="842"/>
      <c r="P10141" s="838"/>
      <c r="Q10141" s="838"/>
      <c r="R10141" s="838"/>
      <c r="S10141" s="838"/>
      <c r="T10141" s="292"/>
      <c r="U10141" s="371"/>
    </row>
    <row r="10142" spans="12:21" s="670" customFormat="1" x14ac:dyDescent="0.2">
      <c r="L10142" s="842"/>
      <c r="M10142" s="842"/>
      <c r="N10142" s="842"/>
      <c r="O10142" s="842"/>
      <c r="P10142" s="838"/>
      <c r="Q10142" s="838"/>
      <c r="R10142" s="838"/>
      <c r="S10142" s="838"/>
      <c r="T10142" s="292"/>
      <c r="U10142" s="371"/>
    </row>
    <row r="10143" spans="12:21" s="670" customFormat="1" x14ac:dyDescent="0.2">
      <c r="L10143" s="842"/>
      <c r="M10143" s="842"/>
      <c r="N10143" s="842"/>
      <c r="O10143" s="842"/>
      <c r="P10143" s="838"/>
      <c r="Q10143" s="838"/>
      <c r="R10143" s="838"/>
      <c r="S10143" s="838"/>
      <c r="T10143" s="292"/>
      <c r="U10143" s="371"/>
    </row>
    <row r="10144" spans="12:21" s="670" customFormat="1" x14ac:dyDescent="0.2">
      <c r="L10144" s="842"/>
      <c r="M10144" s="842"/>
      <c r="N10144" s="842"/>
      <c r="O10144" s="842"/>
      <c r="P10144" s="838"/>
      <c r="Q10144" s="838"/>
      <c r="R10144" s="838"/>
      <c r="S10144" s="838"/>
      <c r="T10144" s="292"/>
      <c r="U10144" s="371"/>
    </row>
    <row r="10145" spans="12:21" s="670" customFormat="1" x14ac:dyDescent="0.2">
      <c r="L10145" s="842"/>
      <c r="M10145" s="842"/>
      <c r="N10145" s="842"/>
      <c r="O10145" s="842"/>
      <c r="P10145" s="838"/>
      <c r="Q10145" s="838"/>
      <c r="R10145" s="838"/>
      <c r="S10145" s="838"/>
      <c r="T10145" s="292"/>
      <c r="U10145" s="371"/>
    </row>
    <row r="10146" spans="12:21" s="670" customFormat="1" x14ac:dyDescent="0.2">
      <c r="L10146" s="842"/>
      <c r="M10146" s="842"/>
      <c r="N10146" s="842"/>
      <c r="O10146" s="842"/>
      <c r="P10146" s="838"/>
      <c r="Q10146" s="838"/>
      <c r="R10146" s="838"/>
      <c r="S10146" s="838"/>
      <c r="T10146" s="292"/>
      <c r="U10146" s="371"/>
    </row>
    <row r="10147" spans="12:21" s="670" customFormat="1" x14ac:dyDescent="0.2">
      <c r="L10147" s="842"/>
      <c r="M10147" s="842"/>
      <c r="N10147" s="842"/>
      <c r="O10147" s="842"/>
      <c r="P10147" s="838"/>
      <c r="Q10147" s="838"/>
      <c r="R10147" s="838"/>
      <c r="S10147" s="838"/>
      <c r="T10147" s="292"/>
      <c r="U10147" s="371"/>
    </row>
    <row r="10148" spans="12:21" s="670" customFormat="1" x14ac:dyDescent="0.2">
      <c r="L10148" s="842"/>
      <c r="M10148" s="842"/>
      <c r="N10148" s="842"/>
      <c r="O10148" s="842"/>
      <c r="P10148" s="838"/>
      <c r="Q10148" s="838"/>
      <c r="R10148" s="838"/>
      <c r="S10148" s="838"/>
      <c r="T10148" s="292"/>
      <c r="U10148" s="371"/>
    </row>
    <row r="10149" spans="12:21" s="670" customFormat="1" x14ac:dyDescent="0.2">
      <c r="L10149" s="842"/>
      <c r="M10149" s="842"/>
      <c r="N10149" s="842"/>
      <c r="O10149" s="842"/>
      <c r="P10149" s="838"/>
      <c r="Q10149" s="838"/>
      <c r="R10149" s="838"/>
      <c r="S10149" s="838"/>
      <c r="T10149" s="292"/>
      <c r="U10149" s="371"/>
    </row>
    <row r="10150" spans="12:21" s="670" customFormat="1" x14ac:dyDescent="0.2">
      <c r="L10150" s="842"/>
      <c r="M10150" s="842"/>
      <c r="N10150" s="842"/>
      <c r="O10150" s="842"/>
      <c r="P10150" s="838"/>
      <c r="Q10150" s="838"/>
      <c r="R10150" s="838"/>
      <c r="S10150" s="838"/>
      <c r="T10150" s="292"/>
      <c r="U10150" s="371"/>
    </row>
    <row r="10151" spans="12:21" s="670" customFormat="1" x14ac:dyDescent="0.2">
      <c r="L10151" s="842"/>
      <c r="M10151" s="842"/>
      <c r="N10151" s="842"/>
      <c r="O10151" s="842"/>
      <c r="P10151" s="838"/>
      <c r="Q10151" s="838"/>
      <c r="R10151" s="838"/>
      <c r="S10151" s="838"/>
      <c r="T10151" s="292"/>
      <c r="U10151" s="371"/>
    </row>
    <row r="10152" spans="12:21" s="670" customFormat="1" x14ac:dyDescent="0.2">
      <c r="L10152" s="842"/>
      <c r="M10152" s="842"/>
      <c r="N10152" s="842"/>
      <c r="O10152" s="842"/>
      <c r="P10152" s="838"/>
      <c r="Q10152" s="838"/>
      <c r="R10152" s="838"/>
      <c r="S10152" s="838"/>
      <c r="T10152" s="292"/>
      <c r="U10152" s="371"/>
    </row>
    <row r="10153" spans="12:21" s="670" customFormat="1" x14ac:dyDescent="0.2">
      <c r="L10153" s="842"/>
      <c r="M10153" s="842"/>
      <c r="N10153" s="842"/>
      <c r="O10153" s="842"/>
      <c r="P10153" s="838"/>
      <c r="Q10153" s="838"/>
      <c r="R10153" s="838"/>
      <c r="S10153" s="838"/>
      <c r="T10153" s="292"/>
      <c r="U10153" s="371"/>
    </row>
    <row r="10154" spans="12:21" s="670" customFormat="1" x14ac:dyDescent="0.2">
      <c r="L10154" s="842"/>
      <c r="M10154" s="842"/>
      <c r="N10154" s="842"/>
      <c r="O10154" s="842"/>
      <c r="P10154" s="838"/>
      <c r="Q10154" s="838"/>
      <c r="R10154" s="838"/>
      <c r="S10154" s="838"/>
      <c r="T10154" s="292"/>
      <c r="U10154" s="371"/>
    </row>
    <row r="10155" spans="12:21" s="670" customFormat="1" x14ac:dyDescent="0.2">
      <c r="L10155" s="842"/>
      <c r="M10155" s="842"/>
      <c r="N10155" s="842"/>
      <c r="O10155" s="842"/>
      <c r="P10155" s="838"/>
      <c r="Q10155" s="838"/>
      <c r="R10155" s="838"/>
      <c r="S10155" s="838"/>
      <c r="T10155" s="292"/>
      <c r="U10155" s="371"/>
    </row>
    <row r="10156" spans="12:21" s="670" customFormat="1" x14ac:dyDescent="0.2">
      <c r="L10156" s="842"/>
      <c r="M10156" s="842"/>
      <c r="N10156" s="842"/>
      <c r="O10156" s="842"/>
      <c r="P10156" s="838"/>
      <c r="Q10156" s="838"/>
      <c r="R10156" s="838"/>
      <c r="S10156" s="838"/>
      <c r="T10156" s="292"/>
      <c r="U10156" s="371"/>
    </row>
    <row r="10157" spans="12:21" s="670" customFormat="1" x14ac:dyDescent="0.2">
      <c r="L10157" s="842"/>
      <c r="M10157" s="842"/>
      <c r="N10157" s="842"/>
      <c r="O10157" s="842"/>
      <c r="P10157" s="838"/>
      <c r="Q10157" s="838"/>
      <c r="R10157" s="838"/>
      <c r="S10157" s="838"/>
      <c r="T10157" s="292"/>
      <c r="U10157" s="371"/>
    </row>
    <row r="10158" spans="12:21" s="670" customFormat="1" x14ac:dyDescent="0.2">
      <c r="L10158" s="842"/>
      <c r="M10158" s="842"/>
      <c r="N10158" s="842"/>
      <c r="O10158" s="842"/>
      <c r="P10158" s="838"/>
      <c r="Q10158" s="838"/>
      <c r="R10158" s="838"/>
      <c r="S10158" s="838"/>
      <c r="T10158" s="292"/>
      <c r="U10158" s="371"/>
    </row>
    <row r="10159" spans="12:21" s="670" customFormat="1" x14ac:dyDescent="0.2">
      <c r="L10159" s="842"/>
      <c r="M10159" s="842"/>
      <c r="N10159" s="842"/>
      <c r="O10159" s="842"/>
      <c r="P10159" s="838"/>
      <c r="Q10159" s="838"/>
      <c r="R10159" s="838"/>
      <c r="S10159" s="838"/>
      <c r="T10159" s="292"/>
      <c r="U10159" s="371"/>
    </row>
    <row r="10160" spans="12:21" s="670" customFormat="1" x14ac:dyDescent="0.2">
      <c r="L10160" s="842"/>
      <c r="M10160" s="842"/>
      <c r="N10160" s="842"/>
      <c r="O10160" s="842"/>
      <c r="P10160" s="838"/>
      <c r="Q10160" s="838"/>
      <c r="R10160" s="838"/>
      <c r="S10160" s="838"/>
      <c r="T10160" s="292"/>
      <c r="U10160" s="371"/>
    </row>
    <row r="10161" spans="12:21" s="670" customFormat="1" x14ac:dyDescent="0.2">
      <c r="L10161" s="842"/>
      <c r="M10161" s="842"/>
      <c r="N10161" s="842"/>
      <c r="O10161" s="842"/>
      <c r="P10161" s="838"/>
      <c r="Q10161" s="838"/>
      <c r="R10161" s="838"/>
      <c r="S10161" s="838"/>
      <c r="T10161" s="292"/>
      <c r="U10161" s="371"/>
    </row>
    <row r="10162" spans="12:21" s="670" customFormat="1" x14ac:dyDescent="0.2">
      <c r="L10162" s="842"/>
      <c r="M10162" s="842"/>
      <c r="N10162" s="842"/>
      <c r="O10162" s="842"/>
      <c r="P10162" s="838"/>
      <c r="Q10162" s="838"/>
      <c r="R10162" s="838"/>
      <c r="S10162" s="838"/>
      <c r="T10162" s="292"/>
      <c r="U10162" s="371"/>
    </row>
    <row r="10163" spans="12:21" s="670" customFormat="1" x14ac:dyDescent="0.2">
      <c r="L10163" s="842"/>
      <c r="M10163" s="842"/>
      <c r="N10163" s="842"/>
      <c r="O10163" s="842"/>
      <c r="P10163" s="838"/>
      <c r="Q10163" s="838"/>
      <c r="R10163" s="838"/>
      <c r="S10163" s="838"/>
      <c r="T10163" s="292"/>
      <c r="U10163" s="371"/>
    </row>
    <row r="10164" spans="12:21" s="670" customFormat="1" x14ac:dyDescent="0.2">
      <c r="L10164" s="842"/>
      <c r="M10164" s="842"/>
      <c r="N10164" s="842"/>
      <c r="O10164" s="842"/>
      <c r="P10164" s="838"/>
      <c r="Q10164" s="838"/>
      <c r="R10164" s="838"/>
      <c r="S10164" s="838"/>
      <c r="T10164" s="292"/>
      <c r="U10164" s="371"/>
    </row>
    <row r="10165" spans="12:21" s="670" customFormat="1" x14ac:dyDescent="0.2">
      <c r="L10165" s="842"/>
      <c r="M10165" s="842"/>
      <c r="N10165" s="842"/>
      <c r="O10165" s="842"/>
      <c r="P10165" s="838"/>
      <c r="Q10165" s="838"/>
      <c r="R10165" s="838"/>
      <c r="S10165" s="838"/>
      <c r="T10165" s="292"/>
      <c r="U10165" s="371"/>
    </row>
    <row r="10166" spans="12:21" s="670" customFormat="1" x14ac:dyDescent="0.2">
      <c r="L10166" s="842"/>
      <c r="M10166" s="842"/>
      <c r="N10166" s="842"/>
      <c r="O10166" s="842"/>
      <c r="P10166" s="838"/>
      <c r="Q10166" s="838"/>
      <c r="R10166" s="838"/>
      <c r="S10166" s="838"/>
      <c r="T10166" s="292"/>
      <c r="U10166" s="371"/>
    </row>
    <row r="10167" spans="12:21" s="670" customFormat="1" x14ac:dyDescent="0.2">
      <c r="L10167" s="842"/>
      <c r="M10167" s="842"/>
      <c r="N10167" s="842"/>
      <c r="O10167" s="842"/>
      <c r="P10167" s="838"/>
      <c r="Q10167" s="838"/>
      <c r="R10167" s="838"/>
      <c r="S10167" s="838"/>
      <c r="T10167" s="292"/>
      <c r="U10167" s="371"/>
    </row>
    <row r="10168" spans="12:21" s="670" customFormat="1" x14ac:dyDescent="0.2">
      <c r="L10168" s="842"/>
      <c r="M10168" s="842"/>
      <c r="N10168" s="842"/>
      <c r="O10168" s="842"/>
      <c r="P10168" s="838"/>
      <c r="Q10168" s="838"/>
      <c r="R10168" s="838"/>
      <c r="S10168" s="838"/>
      <c r="T10168" s="292"/>
      <c r="U10168" s="371"/>
    </row>
    <row r="10169" spans="12:21" s="670" customFormat="1" x14ac:dyDescent="0.2">
      <c r="L10169" s="842"/>
      <c r="M10169" s="842"/>
      <c r="N10169" s="842"/>
      <c r="O10169" s="842"/>
      <c r="P10169" s="838"/>
      <c r="Q10169" s="838"/>
      <c r="R10169" s="838"/>
      <c r="S10169" s="838"/>
      <c r="T10169" s="292"/>
      <c r="U10169" s="371"/>
    </row>
    <row r="10170" spans="12:21" s="670" customFormat="1" x14ac:dyDescent="0.2">
      <c r="L10170" s="842"/>
      <c r="M10170" s="842"/>
      <c r="N10170" s="842"/>
      <c r="O10170" s="842"/>
      <c r="P10170" s="838"/>
      <c r="Q10170" s="838"/>
      <c r="R10170" s="838"/>
      <c r="S10170" s="838"/>
      <c r="T10170" s="292"/>
      <c r="U10170" s="371"/>
    </row>
    <row r="10171" spans="12:21" s="670" customFormat="1" x14ac:dyDescent="0.2">
      <c r="L10171" s="842"/>
      <c r="M10171" s="842"/>
      <c r="N10171" s="842"/>
      <c r="O10171" s="842"/>
      <c r="P10171" s="838"/>
      <c r="Q10171" s="838"/>
      <c r="R10171" s="838"/>
      <c r="S10171" s="838"/>
      <c r="T10171" s="292"/>
      <c r="U10171" s="371"/>
    </row>
    <row r="10172" spans="12:21" s="670" customFormat="1" x14ac:dyDescent="0.2">
      <c r="L10172" s="842"/>
      <c r="M10172" s="842"/>
      <c r="N10172" s="842"/>
      <c r="O10172" s="842"/>
      <c r="P10172" s="838"/>
      <c r="Q10172" s="838"/>
      <c r="R10172" s="838"/>
      <c r="S10172" s="838"/>
      <c r="T10172" s="292"/>
      <c r="U10172" s="371"/>
    </row>
    <row r="10173" spans="12:21" s="670" customFormat="1" x14ac:dyDescent="0.2">
      <c r="L10173" s="842"/>
      <c r="M10173" s="842"/>
      <c r="N10173" s="842"/>
      <c r="O10173" s="842"/>
      <c r="P10173" s="838"/>
      <c r="Q10173" s="838"/>
      <c r="R10173" s="838"/>
      <c r="S10173" s="838"/>
      <c r="T10173" s="292"/>
      <c r="U10173" s="371"/>
    </row>
    <row r="10174" spans="12:21" s="670" customFormat="1" x14ac:dyDescent="0.2">
      <c r="L10174" s="842"/>
      <c r="M10174" s="842"/>
      <c r="N10174" s="842"/>
      <c r="O10174" s="842"/>
      <c r="P10174" s="838"/>
      <c r="Q10174" s="838"/>
      <c r="R10174" s="838"/>
      <c r="S10174" s="838"/>
      <c r="T10174" s="292"/>
      <c r="U10174" s="371"/>
    </row>
    <row r="10175" spans="12:21" s="670" customFormat="1" x14ac:dyDescent="0.2">
      <c r="L10175" s="842"/>
      <c r="M10175" s="842"/>
      <c r="N10175" s="842"/>
      <c r="O10175" s="842"/>
      <c r="P10175" s="838"/>
      <c r="Q10175" s="838"/>
      <c r="R10175" s="838"/>
      <c r="S10175" s="838"/>
      <c r="T10175" s="292"/>
      <c r="U10175" s="371"/>
    </row>
    <row r="10176" spans="12:21" s="670" customFormat="1" x14ac:dyDescent="0.2">
      <c r="L10176" s="842"/>
      <c r="M10176" s="842"/>
      <c r="N10176" s="842"/>
      <c r="O10176" s="842"/>
      <c r="P10176" s="838"/>
      <c r="Q10176" s="838"/>
      <c r="R10176" s="838"/>
      <c r="S10176" s="838"/>
      <c r="T10176" s="292"/>
      <c r="U10176" s="371"/>
    </row>
    <row r="10177" spans="12:21" s="670" customFormat="1" x14ac:dyDescent="0.2">
      <c r="L10177" s="842"/>
      <c r="M10177" s="842"/>
      <c r="N10177" s="842"/>
      <c r="O10177" s="842"/>
      <c r="P10177" s="838"/>
      <c r="Q10177" s="838"/>
      <c r="R10177" s="838"/>
      <c r="S10177" s="838"/>
      <c r="T10177" s="292"/>
      <c r="U10177" s="371"/>
    </row>
    <row r="10178" spans="12:21" s="670" customFormat="1" x14ac:dyDescent="0.2">
      <c r="L10178" s="842"/>
      <c r="M10178" s="842"/>
      <c r="N10178" s="842"/>
      <c r="O10178" s="842"/>
      <c r="P10178" s="838"/>
      <c r="Q10178" s="838"/>
      <c r="R10178" s="838"/>
      <c r="S10178" s="838"/>
      <c r="T10178" s="292"/>
      <c r="U10178" s="371"/>
    </row>
    <row r="10179" spans="12:21" s="670" customFormat="1" x14ac:dyDescent="0.2">
      <c r="L10179" s="842"/>
      <c r="M10179" s="842"/>
      <c r="N10179" s="842"/>
      <c r="O10179" s="842"/>
      <c r="P10179" s="838"/>
      <c r="Q10179" s="838"/>
      <c r="R10179" s="838"/>
      <c r="S10179" s="838"/>
      <c r="T10179" s="292"/>
      <c r="U10179" s="371"/>
    </row>
    <row r="10180" spans="12:21" s="670" customFormat="1" x14ac:dyDescent="0.2">
      <c r="L10180" s="842"/>
      <c r="M10180" s="842"/>
      <c r="N10180" s="842"/>
      <c r="O10180" s="842"/>
      <c r="P10180" s="838"/>
      <c r="Q10180" s="838"/>
      <c r="R10180" s="838"/>
      <c r="S10180" s="838"/>
      <c r="T10180" s="292"/>
      <c r="U10180" s="371"/>
    </row>
    <row r="10181" spans="12:21" s="670" customFormat="1" x14ac:dyDescent="0.2">
      <c r="L10181" s="842"/>
      <c r="M10181" s="842"/>
      <c r="N10181" s="842"/>
      <c r="O10181" s="842"/>
      <c r="P10181" s="838"/>
      <c r="Q10181" s="838"/>
      <c r="R10181" s="838"/>
      <c r="S10181" s="838"/>
      <c r="T10181" s="292"/>
      <c r="U10181" s="371"/>
    </row>
    <row r="10182" spans="12:21" s="670" customFormat="1" x14ac:dyDescent="0.2">
      <c r="L10182" s="842"/>
      <c r="M10182" s="842"/>
      <c r="N10182" s="842"/>
      <c r="O10182" s="842"/>
      <c r="P10182" s="838"/>
      <c r="Q10182" s="838"/>
      <c r="R10182" s="838"/>
      <c r="S10182" s="838"/>
      <c r="T10182" s="292"/>
      <c r="U10182" s="371"/>
    </row>
    <row r="10183" spans="12:21" s="670" customFormat="1" x14ac:dyDescent="0.2">
      <c r="L10183" s="842"/>
      <c r="M10183" s="842"/>
      <c r="N10183" s="842"/>
      <c r="O10183" s="842"/>
      <c r="P10183" s="838"/>
      <c r="Q10183" s="838"/>
      <c r="R10183" s="838"/>
      <c r="S10183" s="838"/>
      <c r="T10183" s="292"/>
      <c r="U10183" s="371"/>
    </row>
    <row r="10184" spans="12:21" s="670" customFormat="1" x14ac:dyDescent="0.2">
      <c r="L10184" s="842"/>
      <c r="M10184" s="842"/>
      <c r="N10184" s="842"/>
      <c r="O10184" s="842"/>
      <c r="P10184" s="838"/>
      <c r="Q10184" s="838"/>
      <c r="R10184" s="838"/>
      <c r="S10184" s="838"/>
      <c r="T10184" s="292"/>
      <c r="U10184" s="371"/>
    </row>
    <row r="10185" spans="12:21" s="670" customFormat="1" x14ac:dyDescent="0.2">
      <c r="L10185" s="842"/>
      <c r="M10185" s="842"/>
      <c r="N10185" s="842"/>
      <c r="O10185" s="842"/>
      <c r="P10185" s="838"/>
      <c r="Q10185" s="838"/>
      <c r="R10185" s="838"/>
      <c r="S10185" s="838"/>
      <c r="T10185" s="292"/>
      <c r="U10185" s="371"/>
    </row>
    <row r="10186" spans="12:21" s="670" customFormat="1" x14ac:dyDescent="0.2">
      <c r="L10186" s="842"/>
      <c r="M10186" s="842"/>
      <c r="N10186" s="842"/>
      <c r="O10186" s="842"/>
      <c r="P10186" s="838"/>
      <c r="Q10186" s="838"/>
      <c r="R10186" s="838"/>
      <c r="S10186" s="838"/>
      <c r="T10186" s="292"/>
      <c r="U10186" s="371"/>
    </row>
    <row r="10187" spans="12:21" s="670" customFormat="1" x14ac:dyDescent="0.2">
      <c r="L10187" s="842"/>
      <c r="M10187" s="842"/>
      <c r="N10187" s="842"/>
      <c r="O10187" s="842"/>
      <c r="P10187" s="838"/>
      <c r="Q10187" s="838"/>
      <c r="R10187" s="838"/>
      <c r="S10187" s="838"/>
      <c r="T10187" s="292"/>
      <c r="U10187" s="371"/>
    </row>
    <row r="10188" spans="12:21" s="670" customFormat="1" x14ac:dyDescent="0.2">
      <c r="L10188" s="842"/>
      <c r="M10188" s="842"/>
      <c r="N10188" s="842"/>
      <c r="O10188" s="842"/>
      <c r="P10188" s="838"/>
      <c r="Q10188" s="838"/>
      <c r="R10188" s="838"/>
      <c r="S10188" s="838"/>
      <c r="T10188" s="292"/>
      <c r="U10188" s="371"/>
    </row>
    <row r="10189" spans="12:21" s="670" customFormat="1" x14ac:dyDescent="0.2">
      <c r="L10189" s="842"/>
      <c r="M10189" s="842"/>
      <c r="N10189" s="842"/>
      <c r="O10189" s="842"/>
      <c r="P10189" s="838"/>
      <c r="Q10189" s="838"/>
      <c r="R10189" s="838"/>
      <c r="S10189" s="838"/>
      <c r="T10189" s="292"/>
      <c r="U10189" s="371"/>
    </row>
    <row r="10190" spans="12:21" s="670" customFormat="1" x14ac:dyDescent="0.2">
      <c r="L10190" s="842"/>
      <c r="M10190" s="842"/>
      <c r="N10190" s="842"/>
      <c r="O10190" s="842"/>
      <c r="P10190" s="838"/>
      <c r="Q10190" s="838"/>
      <c r="R10190" s="838"/>
      <c r="S10190" s="838"/>
      <c r="T10190" s="292"/>
      <c r="U10190" s="371"/>
    </row>
    <row r="10191" spans="12:21" s="670" customFormat="1" x14ac:dyDescent="0.2">
      <c r="L10191" s="842"/>
      <c r="M10191" s="842"/>
      <c r="N10191" s="842"/>
      <c r="O10191" s="842"/>
      <c r="P10191" s="838"/>
      <c r="Q10191" s="838"/>
      <c r="R10191" s="838"/>
      <c r="S10191" s="838"/>
      <c r="T10191" s="292"/>
      <c r="U10191" s="371"/>
    </row>
    <row r="10192" spans="12:21" s="670" customFormat="1" x14ac:dyDescent="0.2">
      <c r="L10192" s="842"/>
      <c r="M10192" s="842"/>
      <c r="N10192" s="842"/>
      <c r="O10192" s="842"/>
      <c r="P10192" s="838"/>
      <c r="Q10192" s="838"/>
      <c r="R10192" s="838"/>
      <c r="S10192" s="838"/>
      <c r="T10192" s="292"/>
      <c r="U10192" s="371"/>
    </row>
    <row r="10193" spans="12:21" s="670" customFormat="1" x14ac:dyDescent="0.2">
      <c r="L10193" s="842"/>
      <c r="M10193" s="842"/>
      <c r="N10193" s="842"/>
      <c r="O10193" s="842"/>
      <c r="P10193" s="838"/>
      <c r="Q10193" s="838"/>
      <c r="R10193" s="838"/>
      <c r="S10193" s="838"/>
      <c r="T10193" s="292"/>
      <c r="U10193" s="371"/>
    </row>
    <row r="10194" spans="12:21" s="670" customFormat="1" x14ac:dyDescent="0.2">
      <c r="L10194" s="842"/>
      <c r="M10194" s="842"/>
      <c r="N10194" s="842"/>
      <c r="O10194" s="842"/>
      <c r="P10194" s="838"/>
      <c r="Q10194" s="838"/>
      <c r="R10194" s="838"/>
      <c r="S10194" s="838"/>
      <c r="T10194" s="292"/>
      <c r="U10194" s="371"/>
    </row>
    <row r="10195" spans="12:21" s="670" customFormat="1" x14ac:dyDescent="0.2">
      <c r="L10195" s="842"/>
      <c r="M10195" s="842"/>
      <c r="N10195" s="842"/>
      <c r="O10195" s="842"/>
      <c r="P10195" s="838"/>
      <c r="Q10195" s="838"/>
      <c r="R10195" s="838"/>
      <c r="S10195" s="838"/>
      <c r="T10195" s="292"/>
      <c r="U10195" s="371"/>
    </row>
    <row r="10196" spans="12:21" s="670" customFormat="1" x14ac:dyDescent="0.2">
      <c r="L10196" s="842"/>
      <c r="M10196" s="842"/>
      <c r="N10196" s="842"/>
      <c r="O10196" s="842"/>
      <c r="P10196" s="838"/>
      <c r="Q10196" s="838"/>
      <c r="R10196" s="838"/>
      <c r="S10196" s="838"/>
      <c r="T10196" s="292"/>
      <c r="U10196" s="371"/>
    </row>
    <row r="10197" spans="12:21" s="670" customFormat="1" x14ac:dyDescent="0.2">
      <c r="L10197" s="842"/>
      <c r="M10197" s="842"/>
      <c r="N10197" s="842"/>
      <c r="O10197" s="842"/>
      <c r="P10197" s="838"/>
      <c r="Q10197" s="838"/>
      <c r="R10197" s="838"/>
      <c r="S10197" s="838"/>
      <c r="T10197" s="292"/>
      <c r="U10197" s="371"/>
    </row>
    <row r="10198" spans="12:21" s="670" customFormat="1" x14ac:dyDescent="0.2">
      <c r="L10198" s="842"/>
      <c r="M10198" s="842"/>
      <c r="N10198" s="842"/>
      <c r="O10198" s="842"/>
      <c r="P10198" s="838"/>
      <c r="Q10198" s="838"/>
      <c r="R10198" s="838"/>
      <c r="S10198" s="838"/>
      <c r="T10198" s="292"/>
      <c r="U10198" s="371"/>
    </row>
    <row r="10199" spans="12:21" s="670" customFormat="1" x14ac:dyDescent="0.2">
      <c r="L10199" s="842"/>
      <c r="M10199" s="842"/>
      <c r="N10199" s="842"/>
      <c r="O10199" s="842"/>
      <c r="P10199" s="838"/>
      <c r="Q10199" s="838"/>
      <c r="R10199" s="838"/>
      <c r="S10199" s="838"/>
      <c r="T10199" s="292"/>
      <c r="U10199" s="371"/>
    </row>
    <row r="10200" spans="12:21" s="670" customFormat="1" x14ac:dyDescent="0.2">
      <c r="L10200" s="842"/>
      <c r="M10200" s="842"/>
      <c r="N10200" s="842"/>
      <c r="O10200" s="842"/>
      <c r="P10200" s="838"/>
      <c r="Q10200" s="838"/>
      <c r="R10200" s="838"/>
      <c r="S10200" s="838"/>
      <c r="T10200" s="292"/>
      <c r="U10200" s="371"/>
    </row>
    <row r="10201" spans="12:21" s="670" customFormat="1" x14ac:dyDescent="0.2">
      <c r="L10201" s="842"/>
      <c r="M10201" s="842"/>
      <c r="N10201" s="842"/>
      <c r="O10201" s="842"/>
      <c r="P10201" s="838"/>
      <c r="Q10201" s="838"/>
      <c r="R10201" s="838"/>
      <c r="S10201" s="838"/>
      <c r="T10201" s="292"/>
      <c r="U10201" s="371"/>
    </row>
    <row r="10202" spans="12:21" s="670" customFormat="1" x14ac:dyDescent="0.2">
      <c r="L10202" s="842"/>
      <c r="M10202" s="842"/>
      <c r="N10202" s="842"/>
      <c r="O10202" s="842"/>
      <c r="P10202" s="838"/>
      <c r="Q10202" s="838"/>
      <c r="R10202" s="838"/>
      <c r="S10202" s="838"/>
      <c r="T10202" s="292"/>
      <c r="U10202" s="371"/>
    </row>
    <row r="10203" spans="12:21" s="670" customFormat="1" x14ac:dyDescent="0.2">
      <c r="L10203" s="842"/>
      <c r="M10203" s="842"/>
      <c r="N10203" s="842"/>
      <c r="O10203" s="842"/>
      <c r="P10203" s="838"/>
      <c r="Q10203" s="838"/>
      <c r="R10203" s="838"/>
      <c r="S10203" s="838"/>
      <c r="T10203" s="292"/>
      <c r="U10203" s="371"/>
    </row>
    <row r="10204" spans="12:21" s="670" customFormat="1" x14ac:dyDescent="0.2">
      <c r="L10204" s="842"/>
      <c r="M10204" s="842"/>
      <c r="N10204" s="842"/>
      <c r="O10204" s="842"/>
      <c r="P10204" s="838"/>
      <c r="Q10204" s="838"/>
      <c r="R10204" s="838"/>
      <c r="S10204" s="838"/>
      <c r="T10204" s="292"/>
      <c r="U10204" s="371"/>
    </row>
    <row r="10205" spans="12:21" s="670" customFormat="1" x14ac:dyDescent="0.2">
      <c r="L10205" s="842"/>
      <c r="M10205" s="842"/>
      <c r="N10205" s="842"/>
      <c r="O10205" s="842"/>
      <c r="P10205" s="838"/>
      <c r="Q10205" s="838"/>
      <c r="R10205" s="838"/>
      <c r="S10205" s="838"/>
      <c r="T10205" s="292"/>
      <c r="U10205" s="371"/>
    </row>
    <row r="10206" spans="12:21" s="670" customFormat="1" x14ac:dyDescent="0.2">
      <c r="L10206" s="842"/>
      <c r="M10206" s="842"/>
      <c r="N10206" s="842"/>
      <c r="O10206" s="842"/>
      <c r="P10206" s="838"/>
      <c r="Q10206" s="838"/>
      <c r="R10206" s="838"/>
      <c r="S10206" s="838"/>
      <c r="T10206" s="292"/>
      <c r="U10206" s="371"/>
    </row>
    <row r="10207" spans="12:21" s="670" customFormat="1" x14ac:dyDescent="0.2">
      <c r="L10207" s="842"/>
      <c r="M10207" s="842"/>
      <c r="N10207" s="842"/>
      <c r="O10207" s="842"/>
      <c r="P10207" s="838"/>
      <c r="Q10207" s="838"/>
      <c r="R10207" s="838"/>
      <c r="S10207" s="838"/>
      <c r="T10207" s="292"/>
      <c r="U10207" s="371"/>
    </row>
    <row r="10208" spans="12:21" s="670" customFormat="1" x14ac:dyDescent="0.2">
      <c r="L10208" s="842"/>
      <c r="M10208" s="842"/>
      <c r="N10208" s="842"/>
      <c r="O10208" s="842"/>
      <c r="P10208" s="838"/>
      <c r="Q10208" s="838"/>
      <c r="R10208" s="838"/>
      <c r="S10208" s="838"/>
      <c r="T10208" s="292"/>
      <c r="U10208" s="371"/>
    </row>
    <row r="10209" spans="12:21" s="670" customFormat="1" x14ac:dyDescent="0.2">
      <c r="L10209" s="842"/>
      <c r="M10209" s="842"/>
      <c r="N10209" s="842"/>
      <c r="O10209" s="842"/>
      <c r="P10209" s="838"/>
      <c r="Q10209" s="838"/>
      <c r="R10209" s="838"/>
      <c r="S10209" s="838"/>
      <c r="T10209" s="292"/>
      <c r="U10209" s="371"/>
    </row>
    <row r="10210" spans="12:21" s="670" customFormat="1" x14ac:dyDescent="0.2">
      <c r="L10210" s="842"/>
      <c r="M10210" s="842"/>
      <c r="N10210" s="842"/>
      <c r="O10210" s="842"/>
      <c r="P10210" s="838"/>
      <c r="Q10210" s="838"/>
      <c r="R10210" s="838"/>
      <c r="S10210" s="838"/>
      <c r="T10210" s="292"/>
      <c r="U10210" s="371"/>
    </row>
    <row r="10211" spans="12:21" s="670" customFormat="1" x14ac:dyDescent="0.2">
      <c r="L10211" s="842"/>
      <c r="M10211" s="842"/>
      <c r="N10211" s="842"/>
      <c r="O10211" s="842"/>
      <c r="P10211" s="838"/>
      <c r="Q10211" s="838"/>
      <c r="R10211" s="838"/>
      <c r="S10211" s="838"/>
      <c r="T10211" s="292"/>
      <c r="U10211" s="371"/>
    </row>
    <row r="10212" spans="12:21" s="670" customFormat="1" x14ac:dyDescent="0.2">
      <c r="L10212" s="842"/>
      <c r="M10212" s="842"/>
      <c r="N10212" s="842"/>
      <c r="O10212" s="842"/>
      <c r="P10212" s="838"/>
      <c r="Q10212" s="838"/>
      <c r="R10212" s="838"/>
      <c r="S10212" s="838"/>
      <c r="T10212" s="292"/>
      <c r="U10212" s="371"/>
    </row>
    <row r="10213" spans="12:21" s="670" customFormat="1" x14ac:dyDescent="0.2">
      <c r="L10213" s="842"/>
      <c r="M10213" s="842"/>
      <c r="N10213" s="842"/>
      <c r="O10213" s="842"/>
      <c r="P10213" s="838"/>
      <c r="Q10213" s="838"/>
      <c r="R10213" s="838"/>
      <c r="S10213" s="838"/>
      <c r="T10213" s="292"/>
      <c r="U10213" s="371"/>
    </row>
    <row r="10214" spans="12:21" s="670" customFormat="1" x14ac:dyDescent="0.2">
      <c r="L10214" s="842"/>
      <c r="M10214" s="842"/>
      <c r="N10214" s="842"/>
      <c r="O10214" s="842"/>
      <c r="P10214" s="838"/>
      <c r="Q10214" s="838"/>
      <c r="R10214" s="838"/>
      <c r="S10214" s="838"/>
      <c r="T10214" s="292"/>
      <c r="U10214" s="371"/>
    </row>
    <row r="10215" spans="12:21" s="670" customFormat="1" x14ac:dyDescent="0.2">
      <c r="L10215" s="842"/>
      <c r="M10215" s="842"/>
      <c r="N10215" s="842"/>
      <c r="O10215" s="842"/>
      <c r="P10215" s="838"/>
      <c r="Q10215" s="838"/>
      <c r="R10215" s="838"/>
      <c r="S10215" s="838"/>
      <c r="T10215" s="292"/>
      <c r="U10215" s="371"/>
    </row>
    <row r="10216" spans="12:21" s="670" customFormat="1" x14ac:dyDescent="0.2">
      <c r="L10216" s="842"/>
      <c r="M10216" s="842"/>
      <c r="N10216" s="842"/>
      <c r="O10216" s="842"/>
      <c r="P10216" s="838"/>
      <c r="Q10216" s="838"/>
      <c r="R10216" s="838"/>
      <c r="S10216" s="838"/>
      <c r="T10216" s="292"/>
      <c r="U10216" s="371"/>
    </row>
    <row r="10217" spans="12:21" s="670" customFormat="1" x14ac:dyDescent="0.2">
      <c r="L10217" s="842"/>
      <c r="M10217" s="842"/>
      <c r="N10217" s="842"/>
      <c r="O10217" s="842"/>
      <c r="P10217" s="838"/>
      <c r="Q10217" s="838"/>
      <c r="R10217" s="838"/>
      <c r="S10217" s="838"/>
      <c r="T10217" s="292"/>
      <c r="U10217" s="371"/>
    </row>
    <row r="10218" spans="12:21" s="670" customFormat="1" x14ac:dyDescent="0.2">
      <c r="L10218" s="842"/>
      <c r="M10218" s="842"/>
      <c r="N10218" s="842"/>
      <c r="O10218" s="842"/>
      <c r="P10218" s="838"/>
      <c r="Q10218" s="838"/>
      <c r="R10218" s="838"/>
      <c r="S10218" s="838"/>
      <c r="T10218" s="292"/>
      <c r="U10218" s="371"/>
    </row>
    <row r="10219" spans="12:21" s="670" customFormat="1" x14ac:dyDescent="0.2">
      <c r="L10219" s="842"/>
      <c r="M10219" s="842"/>
      <c r="N10219" s="842"/>
      <c r="O10219" s="842"/>
      <c r="P10219" s="838"/>
      <c r="Q10219" s="838"/>
      <c r="R10219" s="838"/>
      <c r="S10219" s="838"/>
      <c r="T10219" s="292"/>
      <c r="U10219" s="371"/>
    </row>
    <row r="10220" spans="12:21" s="670" customFormat="1" x14ac:dyDescent="0.2">
      <c r="L10220" s="842"/>
      <c r="M10220" s="842"/>
      <c r="N10220" s="842"/>
      <c r="O10220" s="842"/>
      <c r="P10220" s="838"/>
      <c r="Q10220" s="838"/>
      <c r="R10220" s="838"/>
      <c r="S10220" s="838"/>
      <c r="T10220" s="292"/>
      <c r="U10220" s="371"/>
    </row>
    <row r="10221" spans="12:21" s="670" customFormat="1" x14ac:dyDescent="0.2">
      <c r="L10221" s="842"/>
      <c r="M10221" s="842"/>
      <c r="N10221" s="842"/>
      <c r="O10221" s="842"/>
      <c r="P10221" s="838"/>
      <c r="Q10221" s="838"/>
      <c r="R10221" s="838"/>
      <c r="S10221" s="838"/>
      <c r="T10221" s="292"/>
      <c r="U10221" s="371"/>
    </row>
    <row r="10222" spans="12:21" s="670" customFormat="1" x14ac:dyDescent="0.2">
      <c r="L10222" s="842"/>
      <c r="M10222" s="842"/>
      <c r="N10222" s="842"/>
      <c r="O10222" s="842"/>
      <c r="P10222" s="838"/>
      <c r="Q10222" s="838"/>
      <c r="R10222" s="838"/>
      <c r="S10222" s="838"/>
      <c r="T10222" s="292"/>
      <c r="U10222" s="371"/>
    </row>
    <row r="10223" spans="12:21" s="670" customFormat="1" x14ac:dyDescent="0.2">
      <c r="L10223" s="842"/>
      <c r="M10223" s="842"/>
      <c r="N10223" s="842"/>
      <c r="O10223" s="842"/>
      <c r="P10223" s="838"/>
      <c r="Q10223" s="838"/>
      <c r="R10223" s="838"/>
      <c r="S10223" s="838"/>
      <c r="T10223" s="292"/>
      <c r="U10223" s="371"/>
    </row>
    <row r="10224" spans="12:21" s="670" customFormat="1" x14ac:dyDescent="0.2">
      <c r="L10224" s="842"/>
      <c r="M10224" s="842"/>
      <c r="N10224" s="842"/>
      <c r="O10224" s="842"/>
      <c r="P10224" s="838"/>
      <c r="Q10224" s="838"/>
      <c r="R10224" s="838"/>
      <c r="S10224" s="838"/>
      <c r="T10224" s="292"/>
      <c r="U10224" s="371"/>
    </row>
    <row r="10225" spans="12:21" s="670" customFormat="1" x14ac:dyDescent="0.2">
      <c r="L10225" s="842"/>
      <c r="M10225" s="842"/>
      <c r="N10225" s="842"/>
      <c r="O10225" s="842"/>
      <c r="P10225" s="838"/>
      <c r="Q10225" s="838"/>
      <c r="R10225" s="838"/>
      <c r="S10225" s="838"/>
      <c r="T10225" s="292"/>
      <c r="U10225" s="371"/>
    </row>
    <row r="10226" spans="12:21" s="670" customFormat="1" x14ac:dyDescent="0.2">
      <c r="L10226" s="842"/>
      <c r="M10226" s="842"/>
      <c r="N10226" s="842"/>
      <c r="O10226" s="842"/>
      <c r="P10226" s="838"/>
      <c r="Q10226" s="838"/>
      <c r="R10226" s="838"/>
      <c r="S10226" s="838"/>
      <c r="T10226" s="292"/>
      <c r="U10226" s="371"/>
    </row>
    <row r="10227" spans="12:21" s="670" customFormat="1" x14ac:dyDescent="0.2">
      <c r="L10227" s="842"/>
      <c r="M10227" s="842"/>
      <c r="N10227" s="842"/>
      <c r="O10227" s="842"/>
      <c r="P10227" s="838"/>
      <c r="Q10227" s="838"/>
      <c r="R10227" s="838"/>
      <c r="S10227" s="838"/>
      <c r="T10227" s="292"/>
      <c r="U10227" s="371"/>
    </row>
    <row r="10228" spans="12:21" s="670" customFormat="1" x14ac:dyDescent="0.2">
      <c r="L10228" s="842"/>
      <c r="M10228" s="842"/>
      <c r="N10228" s="842"/>
      <c r="O10228" s="842"/>
      <c r="P10228" s="838"/>
      <c r="Q10228" s="838"/>
      <c r="R10228" s="838"/>
      <c r="S10228" s="838"/>
      <c r="T10228" s="292"/>
      <c r="U10228" s="371"/>
    </row>
    <row r="10229" spans="12:21" s="670" customFormat="1" x14ac:dyDescent="0.2">
      <c r="L10229" s="842"/>
      <c r="M10229" s="842"/>
      <c r="N10229" s="842"/>
      <c r="O10229" s="842"/>
      <c r="P10229" s="838"/>
      <c r="Q10229" s="838"/>
      <c r="R10229" s="838"/>
      <c r="S10229" s="838"/>
      <c r="T10229" s="292"/>
      <c r="U10229" s="371"/>
    </row>
    <row r="10230" spans="12:21" s="670" customFormat="1" x14ac:dyDescent="0.2">
      <c r="L10230" s="842"/>
      <c r="M10230" s="842"/>
      <c r="N10230" s="842"/>
      <c r="O10230" s="842"/>
      <c r="P10230" s="838"/>
      <c r="Q10230" s="838"/>
      <c r="R10230" s="838"/>
      <c r="S10230" s="838"/>
      <c r="T10230" s="292"/>
      <c r="U10230" s="371"/>
    </row>
    <row r="10231" spans="12:21" s="670" customFormat="1" x14ac:dyDescent="0.2">
      <c r="L10231" s="842"/>
      <c r="M10231" s="842"/>
      <c r="N10231" s="842"/>
      <c r="O10231" s="842"/>
      <c r="P10231" s="838"/>
      <c r="Q10231" s="838"/>
      <c r="R10231" s="838"/>
      <c r="S10231" s="838"/>
      <c r="T10231" s="292"/>
      <c r="U10231" s="371"/>
    </row>
    <row r="10232" spans="12:21" s="670" customFormat="1" x14ac:dyDescent="0.2">
      <c r="L10232" s="842"/>
      <c r="M10232" s="842"/>
      <c r="N10232" s="842"/>
      <c r="O10232" s="842"/>
      <c r="P10232" s="838"/>
      <c r="Q10232" s="838"/>
      <c r="R10232" s="838"/>
      <c r="S10232" s="838"/>
      <c r="T10232" s="292"/>
      <c r="U10232" s="371"/>
    </row>
    <row r="10233" spans="12:21" s="670" customFormat="1" x14ac:dyDescent="0.2">
      <c r="L10233" s="842"/>
      <c r="M10233" s="842"/>
      <c r="N10233" s="842"/>
      <c r="O10233" s="842"/>
      <c r="P10233" s="838"/>
      <c r="Q10233" s="838"/>
      <c r="R10233" s="838"/>
      <c r="S10233" s="838"/>
      <c r="T10233" s="292"/>
      <c r="U10233" s="371"/>
    </row>
    <row r="10234" spans="12:21" s="670" customFormat="1" x14ac:dyDescent="0.2">
      <c r="L10234" s="842"/>
      <c r="M10234" s="842"/>
      <c r="N10234" s="842"/>
      <c r="O10234" s="842"/>
      <c r="P10234" s="838"/>
      <c r="Q10234" s="838"/>
      <c r="R10234" s="838"/>
      <c r="S10234" s="838"/>
      <c r="T10234" s="292"/>
      <c r="U10234" s="371"/>
    </row>
    <row r="10235" spans="12:21" s="670" customFormat="1" x14ac:dyDescent="0.2">
      <c r="L10235" s="842"/>
      <c r="M10235" s="842"/>
      <c r="N10235" s="842"/>
      <c r="O10235" s="842"/>
      <c r="P10235" s="838"/>
      <c r="Q10235" s="838"/>
      <c r="R10235" s="838"/>
      <c r="S10235" s="838"/>
      <c r="T10235" s="292"/>
      <c r="U10235" s="371"/>
    </row>
    <row r="10236" spans="12:21" s="670" customFormat="1" x14ac:dyDescent="0.2">
      <c r="L10236" s="842"/>
      <c r="M10236" s="842"/>
      <c r="N10236" s="842"/>
      <c r="O10236" s="842"/>
      <c r="P10236" s="838"/>
      <c r="Q10236" s="838"/>
      <c r="R10236" s="838"/>
      <c r="S10236" s="838"/>
      <c r="T10236" s="292"/>
      <c r="U10236" s="371"/>
    </row>
    <row r="10237" spans="12:21" s="670" customFormat="1" x14ac:dyDescent="0.2">
      <c r="L10237" s="842"/>
      <c r="M10237" s="842"/>
      <c r="N10237" s="842"/>
      <c r="O10237" s="842"/>
      <c r="P10237" s="838"/>
      <c r="Q10237" s="838"/>
      <c r="R10237" s="838"/>
      <c r="S10237" s="838"/>
      <c r="T10237" s="292"/>
      <c r="U10237" s="371"/>
    </row>
    <row r="10238" spans="12:21" s="670" customFormat="1" x14ac:dyDescent="0.2">
      <c r="L10238" s="842"/>
      <c r="M10238" s="842"/>
      <c r="N10238" s="842"/>
      <c r="O10238" s="842"/>
      <c r="P10238" s="838"/>
      <c r="Q10238" s="838"/>
      <c r="R10238" s="838"/>
      <c r="S10238" s="838"/>
      <c r="T10238" s="292"/>
      <c r="U10238" s="371"/>
    </row>
    <row r="10239" spans="12:21" s="670" customFormat="1" x14ac:dyDescent="0.2">
      <c r="L10239" s="842"/>
      <c r="M10239" s="842"/>
      <c r="N10239" s="842"/>
      <c r="O10239" s="842"/>
      <c r="P10239" s="838"/>
      <c r="Q10239" s="838"/>
      <c r="R10239" s="838"/>
      <c r="S10239" s="838"/>
      <c r="T10239" s="292"/>
      <c r="U10239" s="371"/>
    </row>
    <row r="10240" spans="12:21" s="670" customFormat="1" x14ac:dyDescent="0.2">
      <c r="L10240" s="842"/>
      <c r="M10240" s="842"/>
      <c r="N10240" s="842"/>
      <c r="O10240" s="842"/>
      <c r="P10240" s="838"/>
      <c r="Q10240" s="838"/>
      <c r="R10240" s="838"/>
      <c r="S10240" s="838"/>
      <c r="T10240" s="292"/>
      <c r="U10240" s="371"/>
    </row>
    <row r="10241" spans="12:21" s="670" customFormat="1" x14ac:dyDescent="0.2">
      <c r="L10241" s="842"/>
      <c r="M10241" s="842"/>
      <c r="N10241" s="842"/>
      <c r="O10241" s="842"/>
      <c r="P10241" s="838"/>
      <c r="Q10241" s="838"/>
      <c r="R10241" s="838"/>
      <c r="S10241" s="838"/>
      <c r="T10241" s="292"/>
      <c r="U10241" s="371"/>
    </row>
    <row r="10242" spans="12:21" s="670" customFormat="1" x14ac:dyDescent="0.2">
      <c r="L10242" s="842"/>
      <c r="M10242" s="842"/>
      <c r="N10242" s="842"/>
      <c r="O10242" s="842"/>
      <c r="P10242" s="838"/>
      <c r="Q10242" s="838"/>
      <c r="R10242" s="838"/>
      <c r="S10242" s="838"/>
      <c r="T10242" s="292"/>
      <c r="U10242" s="371"/>
    </row>
    <row r="10243" spans="12:21" s="670" customFormat="1" x14ac:dyDescent="0.2">
      <c r="L10243" s="842"/>
      <c r="M10243" s="842"/>
      <c r="N10243" s="842"/>
      <c r="O10243" s="842"/>
      <c r="P10243" s="838"/>
      <c r="Q10243" s="838"/>
      <c r="R10243" s="838"/>
      <c r="S10243" s="838"/>
      <c r="T10243" s="292"/>
      <c r="U10243" s="371"/>
    </row>
    <row r="10244" spans="12:21" s="670" customFormat="1" x14ac:dyDescent="0.2">
      <c r="L10244" s="842"/>
      <c r="M10244" s="842"/>
      <c r="N10244" s="842"/>
      <c r="O10244" s="842"/>
      <c r="P10244" s="838"/>
      <c r="Q10244" s="838"/>
      <c r="R10244" s="838"/>
      <c r="S10244" s="838"/>
      <c r="T10244" s="292"/>
      <c r="U10244" s="371"/>
    </row>
    <row r="10245" spans="12:21" s="670" customFormat="1" x14ac:dyDescent="0.2">
      <c r="L10245" s="842"/>
      <c r="M10245" s="842"/>
      <c r="N10245" s="842"/>
      <c r="O10245" s="842"/>
      <c r="P10245" s="838"/>
      <c r="Q10245" s="838"/>
      <c r="R10245" s="838"/>
      <c r="S10245" s="838"/>
      <c r="T10245" s="292"/>
      <c r="U10245" s="371"/>
    </row>
    <row r="10246" spans="12:21" s="670" customFormat="1" x14ac:dyDescent="0.2">
      <c r="L10246" s="842"/>
      <c r="M10246" s="842"/>
      <c r="N10246" s="842"/>
      <c r="O10246" s="842"/>
      <c r="P10246" s="838"/>
      <c r="Q10246" s="838"/>
      <c r="R10246" s="838"/>
      <c r="S10246" s="838"/>
      <c r="T10246" s="292"/>
      <c r="U10246" s="371"/>
    </row>
    <row r="10247" spans="12:21" s="670" customFormat="1" x14ac:dyDescent="0.2">
      <c r="L10247" s="842"/>
      <c r="M10247" s="842"/>
      <c r="N10247" s="842"/>
      <c r="O10247" s="842"/>
      <c r="P10247" s="838"/>
      <c r="Q10247" s="838"/>
      <c r="R10247" s="838"/>
      <c r="S10247" s="838"/>
      <c r="T10247" s="292"/>
      <c r="U10247" s="371"/>
    </row>
    <row r="10248" spans="12:21" s="670" customFormat="1" x14ac:dyDescent="0.2">
      <c r="L10248" s="842"/>
      <c r="M10248" s="842"/>
      <c r="N10248" s="842"/>
      <c r="O10248" s="842"/>
      <c r="P10248" s="838"/>
      <c r="Q10248" s="838"/>
      <c r="R10248" s="838"/>
      <c r="S10248" s="838"/>
      <c r="T10248" s="292"/>
      <c r="U10248" s="371"/>
    </row>
    <row r="10249" spans="12:21" s="670" customFormat="1" x14ac:dyDescent="0.2">
      <c r="L10249" s="842"/>
      <c r="M10249" s="842"/>
      <c r="N10249" s="842"/>
      <c r="O10249" s="842"/>
      <c r="P10249" s="838"/>
      <c r="Q10249" s="838"/>
      <c r="R10249" s="838"/>
      <c r="S10249" s="838"/>
      <c r="T10249" s="292"/>
      <c r="U10249" s="371"/>
    </row>
    <row r="10250" spans="12:21" s="670" customFormat="1" x14ac:dyDescent="0.2">
      <c r="L10250" s="842"/>
      <c r="M10250" s="842"/>
      <c r="N10250" s="842"/>
      <c r="O10250" s="842"/>
      <c r="P10250" s="838"/>
      <c r="Q10250" s="838"/>
      <c r="R10250" s="838"/>
      <c r="S10250" s="838"/>
      <c r="T10250" s="292"/>
      <c r="U10250" s="371"/>
    </row>
    <row r="10251" spans="12:21" s="670" customFormat="1" x14ac:dyDescent="0.2">
      <c r="L10251" s="842"/>
      <c r="M10251" s="842"/>
      <c r="N10251" s="842"/>
      <c r="O10251" s="842"/>
      <c r="P10251" s="838"/>
      <c r="Q10251" s="838"/>
      <c r="R10251" s="838"/>
      <c r="S10251" s="838"/>
      <c r="T10251" s="292"/>
      <c r="U10251" s="371"/>
    </row>
    <row r="10252" spans="12:21" s="670" customFormat="1" x14ac:dyDescent="0.2">
      <c r="L10252" s="842"/>
      <c r="M10252" s="842"/>
      <c r="N10252" s="842"/>
      <c r="O10252" s="842"/>
      <c r="P10252" s="838"/>
      <c r="Q10252" s="838"/>
      <c r="R10252" s="838"/>
      <c r="S10252" s="838"/>
      <c r="T10252" s="292"/>
      <c r="U10252" s="371"/>
    </row>
    <row r="10253" spans="12:21" s="670" customFormat="1" x14ac:dyDescent="0.2">
      <c r="L10253" s="842"/>
      <c r="M10253" s="842"/>
      <c r="N10253" s="842"/>
      <c r="O10253" s="842"/>
      <c r="P10253" s="838"/>
      <c r="Q10253" s="838"/>
      <c r="R10253" s="838"/>
      <c r="S10253" s="838"/>
      <c r="T10253" s="292"/>
      <c r="U10253" s="371"/>
    </row>
    <row r="10254" spans="12:21" s="670" customFormat="1" x14ac:dyDescent="0.2">
      <c r="L10254" s="842"/>
      <c r="M10254" s="842"/>
      <c r="N10254" s="842"/>
      <c r="O10254" s="842"/>
      <c r="P10254" s="838"/>
      <c r="Q10254" s="838"/>
      <c r="R10254" s="838"/>
      <c r="S10254" s="838"/>
      <c r="T10254" s="292"/>
      <c r="U10254" s="371"/>
    </row>
    <row r="10255" spans="12:21" s="670" customFormat="1" x14ac:dyDescent="0.2">
      <c r="L10255" s="842"/>
      <c r="M10255" s="842"/>
      <c r="N10255" s="842"/>
      <c r="O10255" s="842"/>
      <c r="P10255" s="838"/>
      <c r="Q10255" s="838"/>
      <c r="R10255" s="838"/>
      <c r="S10255" s="838"/>
      <c r="T10255" s="292"/>
      <c r="U10255" s="371"/>
    </row>
    <row r="10256" spans="12:21" s="670" customFormat="1" x14ac:dyDescent="0.2">
      <c r="L10256" s="842"/>
      <c r="M10256" s="842"/>
      <c r="N10256" s="842"/>
      <c r="O10256" s="842"/>
      <c r="P10256" s="838"/>
      <c r="Q10256" s="838"/>
      <c r="R10256" s="838"/>
      <c r="S10256" s="838"/>
      <c r="T10256" s="292"/>
      <c r="U10256" s="371"/>
    </row>
    <row r="10257" spans="12:21" s="670" customFormat="1" x14ac:dyDescent="0.2">
      <c r="L10257" s="842"/>
      <c r="M10257" s="842"/>
      <c r="N10257" s="842"/>
      <c r="O10257" s="842"/>
      <c r="P10257" s="838"/>
      <c r="Q10257" s="838"/>
      <c r="R10257" s="838"/>
      <c r="S10257" s="838"/>
      <c r="T10257" s="292"/>
      <c r="U10257" s="371"/>
    </row>
    <row r="10258" spans="12:21" s="670" customFormat="1" x14ac:dyDescent="0.2">
      <c r="L10258" s="842"/>
      <c r="M10258" s="842"/>
      <c r="N10258" s="842"/>
      <c r="O10258" s="842"/>
      <c r="P10258" s="838"/>
      <c r="Q10258" s="838"/>
      <c r="R10258" s="838"/>
      <c r="S10258" s="838"/>
      <c r="T10258" s="292"/>
      <c r="U10258" s="371"/>
    </row>
    <row r="10259" spans="12:21" s="670" customFormat="1" x14ac:dyDescent="0.2">
      <c r="L10259" s="842"/>
      <c r="M10259" s="842"/>
      <c r="N10259" s="842"/>
      <c r="O10259" s="842"/>
      <c r="P10259" s="838"/>
      <c r="Q10259" s="838"/>
      <c r="R10259" s="838"/>
      <c r="S10259" s="838"/>
      <c r="T10259" s="292"/>
      <c r="U10259" s="371"/>
    </row>
    <row r="10260" spans="12:21" s="670" customFormat="1" x14ac:dyDescent="0.2">
      <c r="L10260" s="842"/>
      <c r="M10260" s="842"/>
      <c r="N10260" s="842"/>
      <c r="O10260" s="842"/>
      <c r="P10260" s="838"/>
      <c r="Q10260" s="838"/>
      <c r="R10260" s="838"/>
      <c r="S10260" s="838"/>
      <c r="T10260" s="292"/>
      <c r="U10260" s="371"/>
    </row>
    <row r="10261" spans="12:21" s="670" customFormat="1" x14ac:dyDescent="0.2">
      <c r="L10261" s="842"/>
      <c r="M10261" s="842"/>
      <c r="N10261" s="842"/>
      <c r="O10261" s="842"/>
      <c r="P10261" s="838"/>
      <c r="Q10261" s="838"/>
      <c r="R10261" s="838"/>
      <c r="S10261" s="838"/>
      <c r="T10261" s="292"/>
      <c r="U10261" s="371"/>
    </row>
    <row r="10262" spans="12:21" s="670" customFormat="1" x14ac:dyDescent="0.2">
      <c r="L10262" s="842"/>
      <c r="M10262" s="842"/>
      <c r="N10262" s="842"/>
      <c r="O10262" s="842"/>
      <c r="P10262" s="838"/>
      <c r="Q10262" s="838"/>
      <c r="R10262" s="838"/>
      <c r="S10262" s="838"/>
      <c r="T10262" s="292"/>
      <c r="U10262" s="371"/>
    </row>
    <row r="10263" spans="12:21" s="670" customFormat="1" x14ac:dyDescent="0.2">
      <c r="L10263" s="842"/>
      <c r="M10263" s="842"/>
      <c r="N10263" s="842"/>
      <c r="O10263" s="842"/>
      <c r="P10263" s="838"/>
      <c r="Q10263" s="838"/>
      <c r="R10263" s="838"/>
      <c r="S10263" s="838"/>
      <c r="T10263" s="292"/>
      <c r="U10263" s="371"/>
    </row>
    <row r="10264" spans="12:21" s="670" customFormat="1" x14ac:dyDescent="0.2">
      <c r="L10264" s="842"/>
      <c r="M10264" s="842"/>
      <c r="N10264" s="842"/>
      <c r="O10264" s="842"/>
      <c r="P10264" s="838"/>
      <c r="Q10264" s="838"/>
      <c r="R10264" s="838"/>
      <c r="S10264" s="838"/>
      <c r="T10264" s="292"/>
      <c r="U10264" s="371"/>
    </row>
    <row r="10265" spans="12:21" s="670" customFormat="1" x14ac:dyDescent="0.2">
      <c r="L10265" s="842"/>
      <c r="M10265" s="842"/>
      <c r="N10265" s="842"/>
      <c r="O10265" s="842"/>
      <c r="P10265" s="838"/>
      <c r="Q10265" s="838"/>
      <c r="R10265" s="838"/>
      <c r="S10265" s="838"/>
      <c r="T10265" s="292"/>
      <c r="U10265" s="371"/>
    </row>
    <row r="10266" spans="12:21" s="670" customFormat="1" x14ac:dyDescent="0.2">
      <c r="L10266" s="842"/>
      <c r="M10266" s="842"/>
      <c r="N10266" s="842"/>
      <c r="O10266" s="842"/>
      <c r="P10266" s="838"/>
      <c r="Q10266" s="838"/>
      <c r="R10266" s="838"/>
      <c r="S10266" s="838"/>
      <c r="T10266" s="292"/>
      <c r="U10266" s="371"/>
    </row>
    <row r="10267" spans="12:21" s="670" customFormat="1" x14ac:dyDescent="0.2">
      <c r="L10267" s="842"/>
      <c r="M10267" s="842"/>
      <c r="N10267" s="842"/>
      <c r="O10267" s="842"/>
      <c r="P10267" s="838"/>
      <c r="Q10267" s="838"/>
      <c r="R10267" s="838"/>
      <c r="S10267" s="838"/>
      <c r="T10267" s="292"/>
      <c r="U10267" s="371"/>
    </row>
    <row r="10268" spans="12:21" s="670" customFormat="1" x14ac:dyDescent="0.2">
      <c r="L10268" s="842"/>
      <c r="M10268" s="842"/>
      <c r="N10268" s="842"/>
      <c r="O10268" s="842"/>
      <c r="P10268" s="838"/>
      <c r="Q10268" s="838"/>
      <c r="R10268" s="838"/>
      <c r="S10268" s="838"/>
      <c r="T10268" s="292"/>
      <c r="U10268" s="371"/>
    </row>
    <row r="10269" spans="12:21" s="670" customFormat="1" x14ac:dyDescent="0.2">
      <c r="L10269" s="842"/>
      <c r="M10269" s="842"/>
      <c r="N10269" s="842"/>
      <c r="O10269" s="842"/>
      <c r="P10269" s="838"/>
      <c r="Q10269" s="838"/>
      <c r="R10269" s="838"/>
      <c r="S10269" s="838"/>
      <c r="T10269" s="292"/>
      <c r="U10269" s="371"/>
    </row>
    <row r="10270" spans="12:21" s="670" customFormat="1" x14ac:dyDescent="0.2">
      <c r="L10270" s="842"/>
      <c r="M10270" s="842"/>
      <c r="N10270" s="842"/>
      <c r="O10270" s="842"/>
      <c r="P10270" s="838"/>
      <c r="Q10270" s="838"/>
      <c r="R10270" s="838"/>
      <c r="S10270" s="838"/>
      <c r="T10270" s="292"/>
      <c r="U10270" s="371"/>
    </row>
    <row r="10271" spans="12:21" s="670" customFormat="1" x14ac:dyDescent="0.2">
      <c r="L10271" s="842"/>
      <c r="M10271" s="842"/>
      <c r="N10271" s="842"/>
      <c r="O10271" s="842"/>
      <c r="P10271" s="838"/>
      <c r="Q10271" s="838"/>
      <c r="R10271" s="838"/>
      <c r="S10271" s="838"/>
      <c r="T10271" s="292"/>
      <c r="U10271" s="371"/>
    </row>
    <row r="10272" spans="12:21" s="670" customFormat="1" x14ac:dyDescent="0.2">
      <c r="L10272" s="842"/>
      <c r="M10272" s="842"/>
      <c r="N10272" s="842"/>
      <c r="O10272" s="842"/>
      <c r="P10272" s="838"/>
      <c r="Q10272" s="838"/>
      <c r="R10272" s="838"/>
      <c r="S10272" s="838"/>
      <c r="T10272" s="292"/>
      <c r="U10272" s="371"/>
    </row>
    <row r="10273" spans="12:21" s="670" customFormat="1" x14ac:dyDescent="0.2">
      <c r="L10273" s="842"/>
      <c r="M10273" s="842"/>
      <c r="N10273" s="842"/>
      <c r="O10273" s="842"/>
      <c r="P10273" s="838"/>
      <c r="Q10273" s="838"/>
      <c r="R10273" s="838"/>
      <c r="S10273" s="838"/>
      <c r="T10273" s="292"/>
      <c r="U10273" s="371"/>
    </row>
    <row r="10274" spans="12:21" s="670" customFormat="1" x14ac:dyDescent="0.2">
      <c r="L10274" s="842"/>
      <c r="M10274" s="842"/>
      <c r="N10274" s="842"/>
      <c r="O10274" s="842"/>
      <c r="P10274" s="838"/>
      <c r="Q10274" s="838"/>
      <c r="R10274" s="838"/>
      <c r="S10274" s="838"/>
      <c r="T10274" s="292"/>
      <c r="U10274" s="371"/>
    </row>
    <row r="10275" spans="12:21" s="670" customFormat="1" x14ac:dyDescent="0.2">
      <c r="L10275" s="842"/>
      <c r="M10275" s="842"/>
      <c r="N10275" s="842"/>
      <c r="O10275" s="842"/>
      <c r="P10275" s="838"/>
      <c r="Q10275" s="838"/>
      <c r="R10275" s="838"/>
      <c r="S10275" s="838"/>
      <c r="T10275" s="292"/>
      <c r="U10275" s="371"/>
    </row>
    <row r="10276" spans="12:21" s="670" customFormat="1" x14ac:dyDescent="0.2">
      <c r="L10276" s="842"/>
      <c r="M10276" s="842"/>
      <c r="N10276" s="842"/>
      <c r="O10276" s="842"/>
      <c r="P10276" s="838"/>
      <c r="Q10276" s="838"/>
      <c r="R10276" s="838"/>
      <c r="S10276" s="838"/>
      <c r="T10276" s="292"/>
      <c r="U10276" s="371"/>
    </row>
    <row r="10277" spans="12:21" s="670" customFormat="1" x14ac:dyDescent="0.2">
      <c r="L10277" s="842"/>
      <c r="M10277" s="842"/>
      <c r="N10277" s="842"/>
      <c r="O10277" s="842"/>
      <c r="P10277" s="838"/>
      <c r="Q10277" s="838"/>
      <c r="R10277" s="838"/>
      <c r="S10277" s="838"/>
      <c r="T10277" s="292"/>
      <c r="U10277" s="371"/>
    </row>
    <row r="10278" spans="12:21" s="670" customFormat="1" x14ac:dyDescent="0.2">
      <c r="L10278" s="842"/>
      <c r="M10278" s="842"/>
      <c r="N10278" s="842"/>
      <c r="O10278" s="842"/>
      <c r="P10278" s="838"/>
      <c r="Q10278" s="838"/>
      <c r="R10278" s="838"/>
      <c r="S10278" s="838"/>
      <c r="T10278" s="292"/>
      <c r="U10278" s="371"/>
    </row>
    <row r="10279" spans="12:21" s="670" customFormat="1" x14ac:dyDescent="0.2">
      <c r="L10279" s="842"/>
      <c r="M10279" s="842"/>
      <c r="N10279" s="842"/>
      <c r="O10279" s="842"/>
      <c r="P10279" s="838"/>
      <c r="Q10279" s="838"/>
      <c r="R10279" s="838"/>
      <c r="S10279" s="838"/>
      <c r="T10279" s="292"/>
      <c r="U10279" s="371"/>
    </row>
    <row r="10280" spans="12:21" s="670" customFormat="1" x14ac:dyDescent="0.2">
      <c r="L10280" s="842"/>
      <c r="M10280" s="842"/>
      <c r="N10280" s="842"/>
      <c r="O10280" s="842"/>
      <c r="P10280" s="838"/>
      <c r="Q10280" s="838"/>
      <c r="R10280" s="838"/>
      <c r="S10280" s="838"/>
      <c r="T10280" s="292"/>
      <c r="U10280" s="371"/>
    </row>
    <row r="10281" spans="12:21" s="670" customFormat="1" x14ac:dyDescent="0.2">
      <c r="L10281" s="842"/>
      <c r="M10281" s="842"/>
      <c r="N10281" s="842"/>
      <c r="O10281" s="842"/>
      <c r="P10281" s="838"/>
      <c r="Q10281" s="838"/>
      <c r="R10281" s="838"/>
      <c r="S10281" s="838"/>
      <c r="T10281" s="292"/>
      <c r="U10281" s="371"/>
    </row>
    <row r="10282" spans="12:21" s="670" customFormat="1" x14ac:dyDescent="0.2">
      <c r="L10282" s="842"/>
      <c r="M10282" s="842"/>
      <c r="N10282" s="842"/>
      <c r="O10282" s="842"/>
      <c r="P10282" s="838"/>
      <c r="Q10282" s="838"/>
      <c r="R10282" s="838"/>
      <c r="S10282" s="838"/>
      <c r="T10282" s="292"/>
      <c r="U10282" s="371"/>
    </row>
    <row r="10283" spans="12:21" s="670" customFormat="1" x14ac:dyDescent="0.2">
      <c r="L10283" s="842"/>
      <c r="M10283" s="842"/>
      <c r="N10283" s="842"/>
      <c r="O10283" s="842"/>
      <c r="P10283" s="838"/>
      <c r="Q10283" s="838"/>
      <c r="R10283" s="838"/>
      <c r="S10283" s="838"/>
      <c r="T10283" s="292"/>
      <c r="U10283" s="371"/>
    </row>
    <row r="10284" spans="12:21" s="670" customFormat="1" x14ac:dyDescent="0.2">
      <c r="L10284" s="842"/>
      <c r="M10284" s="842"/>
      <c r="N10284" s="842"/>
      <c r="O10284" s="842"/>
      <c r="P10284" s="838"/>
      <c r="Q10284" s="838"/>
      <c r="R10284" s="838"/>
      <c r="S10284" s="838"/>
      <c r="T10284" s="292"/>
      <c r="U10284" s="371"/>
    </row>
    <row r="10285" spans="12:21" s="670" customFormat="1" x14ac:dyDescent="0.2">
      <c r="L10285" s="842"/>
      <c r="M10285" s="842"/>
      <c r="N10285" s="842"/>
      <c r="O10285" s="842"/>
      <c r="P10285" s="838"/>
      <c r="Q10285" s="838"/>
      <c r="R10285" s="838"/>
      <c r="S10285" s="838"/>
      <c r="T10285" s="292"/>
      <c r="U10285" s="371"/>
    </row>
    <row r="10286" spans="12:21" s="670" customFormat="1" x14ac:dyDescent="0.2">
      <c r="L10286" s="842"/>
      <c r="M10286" s="842"/>
      <c r="N10286" s="842"/>
      <c r="O10286" s="842"/>
      <c r="P10286" s="838"/>
      <c r="Q10286" s="838"/>
      <c r="R10286" s="838"/>
      <c r="S10286" s="838"/>
      <c r="T10286" s="292"/>
      <c r="U10286" s="371"/>
    </row>
    <row r="10287" spans="12:21" s="670" customFormat="1" x14ac:dyDescent="0.2">
      <c r="L10287" s="842"/>
      <c r="M10287" s="842"/>
      <c r="N10287" s="842"/>
      <c r="O10287" s="842"/>
      <c r="P10287" s="838"/>
      <c r="Q10287" s="838"/>
      <c r="R10287" s="838"/>
      <c r="S10287" s="838"/>
      <c r="T10287" s="292"/>
      <c r="U10287" s="371"/>
    </row>
    <row r="10288" spans="12:21" s="670" customFormat="1" x14ac:dyDescent="0.2">
      <c r="L10288" s="842"/>
      <c r="M10288" s="842"/>
      <c r="N10288" s="842"/>
      <c r="O10288" s="842"/>
      <c r="P10288" s="838"/>
      <c r="Q10288" s="838"/>
      <c r="R10288" s="838"/>
      <c r="S10288" s="838"/>
      <c r="T10288" s="292"/>
      <c r="U10288" s="371"/>
    </row>
    <row r="10289" spans="12:21" s="670" customFormat="1" x14ac:dyDescent="0.2">
      <c r="L10289" s="842"/>
      <c r="M10289" s="842"/>
      <c r="N10289" s="842"/>
      <c r="O10289" s="842"/>
      <c r="P10289" s="838"/>
      <c r="Q10289" s="838"/>
      <c r="R10289" s="838"/>
      <c r="S10289" s="838"/>
      <c r="T10289" s="292"/>
      <c r="U10289" s="371"/>
    </row>
    <row r="10290" spans="12:21" s="670" customFormat="1" x14ac:dyDescent="0.2">
      <c r="L10290" s="842"/>
      <c r="M10290" s="842"/>
      <c r="N10290" s="842"/>
      <c r="O10290" s="842"/>
      <c r="P10290" s="838"/>
      <c r="Q10290" s="838"/>
      <c r="R10290" s="838"/>
      <c r="S10290" s="838"/>
      <c r="T10290" s="292"/>
      <c r="U10290" s="371"/>
    </row>
    <row r="10291" spans="12:21" s="670" customFormat="1" x14ac:dyDescent="0.2">
      <c r="L10291" s="842"/>
      <c r="M10291" s="842"/>
      <c r="N10291" s="842"/>
      <c r="O10291" s="842"/>
      <c r="P10291" s="838"/>
      <c r="Q10291" s="838"/>
      <c r="R10291" s="838"/>
      <c r="S10291" s="838"/>
      <c r="T10291" s="292"/>
      <c r="U10291" s="371"/>
    </row>
    <row r="10292" spans="12:21" s="670" customFormat="1" x14ac:dyDescent="0.2">
      <c r="L10292" s="842"/>
      <c r="M10292" s="842"/>
      <c r="N10292" s="842"/>
      <c r="O10292" s="842"/>
      <c r="P10292" s="838"/>
      <c r="Q10292" s="838"/>
      <c r="R10292" s="838"/>
      <c r="S10292" s="838"/>
      <c r="T10292" s="292"/>
      <c r="U10292" s="371"/>
    </row>
    <row r="10293" spans="12:21" s="670" customFormat="1" x14ac:dyDescent="0.2">
      <c r="L10293" s="842"/>
      <c r="M10293" s="842"/>
      <c r="N10293" s="842"/>
      <c r="O10293" s="842"/>
      <c r="P10293" s="838"/>
      <c r="Q10293" s="838"/>
      <c r="R10293" s="838"/>
      <c r="S10293" s="838"/>
      <c r="T10293" s="292"/>
      <c r="U10293" s="371"/>
    </row>
    <row r="10294" spans="12:21" s="670" customFormat="1" x14ac:dyDescent="0.2">
      <c r="L10294" s="842"/>
      <c r="M10294" s="842"/>
      <c r="N10294" s="842"/>
      <c r="O10294" s="842"/>
      <c r="P10294" s="838"/>
      <c r="Q10294" s="838"/>
      <c r="R10294" s="838"/>
      <c r="S10294" s="838"/>
      <c r="T10294" s="292"/>
      <c r="U10294" s="371"/>
    </row>
    <row r="10295" spans="12:21" s="670" customFormat="1" x14ac:dyDescent="0.2">
      <c r="L10295" s="842"/>
      <c r="M10295" s="842"/>
      <c r="N10295" s="842"/>
      <c r="O10295" s="842"/>
      <c r="P10295" s="838"/>
      <c r="Q10295" s="838"/>
      <c r="R10295" s="838"/>
      <c r="S10295" s="838"/>
      <c r="T10295" s="292"/>
      <c r="U10295" s="371"/>
    </row>
    <row r="10296" spans="12:21" s="670" customFormat="1" x14ac:dyDescent="0.2">
      <c r="L10296" s="842"/>
      <c r="M10296" s="842"/>
      <c r="N10296" s="842"/>
      <c r="O10296" s="842"/>
      <c r="P10296" s="838"/>
      <c r="Q10296" s="838"/>
      <c r="R10296" s="838"/>
      <c r="S10296" s="838"/>
      <c r="T10296" s="292"/>
      <c r="U10296" s="371"/>
    </row>
    <row r="10297" spans="12:21" s="670" customFormat="1" x14ac:dyDescent="0.2">
      <c r="L10297" s="842"/>
      <c r="M10297" s="842"/>
      <c r="N10297" s="842"/>
      <c r="O10297" s="842"/>
      <c r="P10297" s="838"/>
      <c r="Q10297" s="838"/>
      <c r="R10297" s="838"/>
      <c r="S10297" s="838"/>
      <c r="T10297" s="292"/>
      <c r="U10297" s="371"/>
    </row>
    <row r="10298" spans="12:21" s="670" customFormat="1" x14ac:dyDescent="0.2">
      <c r="L10298" s="842"/>
      <c r="M10298" s="842"/>
      <c r="N10298" s="842"/>
      <c r="O10298" s="842"/>
      <c r="P10298" s="838"/>
      <c r="Q10298" s="838"/>
      <c r="R10298" s="838"/>
      <c r="S10298" s="838"/>
      <c r="T10298" s="292"/>
      <c r="U10298" s="371"/>
    </row>
    <row r="10299" spans="12:21" s="670" customFormat="1" x14ac:dyDescent="0.2">
      <c r="L10299" s="842"/>
      <c r="M10299" s="842"/>
      <c r="N10299" s="842"/>
      <c r="O10299" s="842"/>
      <c r="P10299" s="838"/>
      <c r="Q10299" s="838"/>
      <c r="R10299" s="838"/>
      <c r="S10299" s="838"/>
      <c r="T10299" s="292"/>
      <c r="U10299" s="371"/>
    </row>
    <row r="10300" spans="12:21" s="670" customFormat="1" x14ac:dyDescent="0.2">
      <c r="L10300" s="842"/>
      <c r="M10300" s="842"/>
      <c r="N10300" s="842"/>
      <c r="O10300" s="842"/>
      <c r="P10300" s="838"/>
      <c r="Q10300" s="838"/>
      <c r="R10300" s="838"/>
      <c r="S10300" s="838"/>
      <c r="T10300" s="292"/>
      <c r="U10300" s="371"/>
    </row>
    <row r="10301" spans="12:21" s="670" customFormat="1" x14ac:dyDescent="0.2">
      <c r="L10301" s="842"/>
      <c r="M10301" s="842"/>
      <c r="N10301" s="842"/>
      <c r="O10301" s="842"/>
      <c r="P10301" s="838"/>
      <c r="Q10301" s="838"/>
      <c r="R10301" s="838"/>
      <c r="S10301" s="838"/>
      <c r="T10301" s="292"/>
      <c r="U10301" s="371"/>
    </row>
    <row r="10302" spans="12:21" s="670" customFormat="1" x14ac:dyDescent="0.2">
      <c r="L10302" s="842"/>
      <c r="M10302" s="842"/>
      <c r="N10302" s="842"/>
      <c r="O10302" s="842"/>
      <c r="P10302" s="838"/>
      <c r="Q10302" s="838"/>
      <c r="R10302" s="838"/>
      <c r="S10302" s="838"/>
      <c r="T10302" s="292"/>
      <c r="U10302" s="371"/>
    </row>
    <row r="10303" spans="12:21" s="670" customFormat="1" x14ac:dyDescent="0.2">
      <c r="L10303" s="842"/>
      <c r="M10303" s="842"/>
      <c r="N10303" s="842"/>
      <c r="O10303" s="842"/>
      <c r="P10303" s="838"/>
      <c r="Q10303" s="838"/>
      <c r="R10303" s="838"/>
      <c r="S10303" s="838"/>
      <c r="T10303" s="292"/>
      <c r="U10303" s="371"/>
    </row>
    <row r="10304" spans="12:21" s="670" customFormat="1" x14ac:dyDescent="0.2">
      <c r="L10304" s="842"/>
      <c r="M10304" s="842"/>
      <c r="N10304" s="842"/>
      <c r="O10304" s="842"/>
      <c r="P10304" s="838"/>
      <c r="Q10304" s="838"/>
      <c r="R10304" s="838"/>
      <c r="S10304" s="838"/>
      <c r="T10304" s="292"/>
      <c r="U10304" s="371"/>
    </row>
    <row r="10305" spans="12:21" s="670" customFormat="1" x14ac:dyDescent="0.2">
      <c r="L10305" s="842"/>
      <c r="M10305" s="842"/>
      <c r="N10305" s="842"/>
      <c r="O10305" s="842"/>
      <c r="P10305" s="838"/>
      <c r="Q10305" s="838"/>
      <c r="R10305" s="838"/>
      <c r="S10305" s="838"/>
      <c r="T10305" s="292"/>
      <c r="U10305" s="371"/>
    </row>
    <row r="10306" spans="12:21" s="670" customFormat="1" x14ac:dyDescent="0.2">
      <c r="L10306" s="842"/>
      <c r="M10306" s="842"/>
      <c r="N10306" s="842"/>
      <c r="O10306" s="842"/>
      <c r="P10306" s="838"/>
      <c r="Q10306" s="838"/>
      <c r="R10306" s="838"/>
      <c r="S10306" s="838"/>
      <c r="T10306" s="292"/>
      <c r="U10306" s="371"/>
    </row>
    <row r="10307" spans="12:21" s="670" customFormat="1" x14ac:dyDescent="0.2">
      <c r="L10307" s="842"/>
      <c r="M10307" s="842"/>
      <c r="N10307" s="842"/>
      <c r="O10307" s="842"/>
      <c r="P10307" s="838"/>
      <c r="Q10307" s="838"/>
      <c r="R10307" s="838"/>
      <c r="S10307" s="838"/>
      <c r="T10307" s="292"/>
      <c r="U10307" s="371"/>
    </row>
    <row r="10308" spans="12:21" s="670" customFormat="1" x14ac:dyDescent="0.2">
      <c r="L10308" s="842"/>
      <c r="M10308" s="842"/>
      <c r="N10308" s="842"/>
      <c r="O10308" s="842"/>
      <c r="P10308" s="838"/>
      <c r="Q10308" s="838"/>
      <c r="R10308" s="838"/>
      <c r="S10308" s="838"/>
      <c r="T10308" s="292"/>
      <c r="U10308" s="371"/>
    </row>
    <row r="10309" spans="12:21" s="670" customFormat="1" x14ac:dyDescent="0.2">
      <c r="L10309" s="842"/>
      <c r="M10309" s="842"/>
      <c r="N10309" s="842"/>
      <c r="O10309" s="842"/>
      <c r="P10309" s="838"/>
      <c r="Q10309" s="838"/>
      <c r="R10309" s="838"/>
      <c r="S10309" s="838"/>
      <c r="T10309" s="292"/>
      <c r="U10309" s="371"/>
    </row>
    <row r="10310" spans="12:21" s="670" customFormat="1" x14ac:dyDescent="0.2">
      <c r="L10310" s="842"/>
      <c r="M10310" s="842"/>
      <c r="N10310" s="842"/>
      <c r="O10310" s="842"/>
      <c r="P10310" s="838"/>
      <c r="Q10310" s="838"/>
      <c r="R10310" s="838"/>
      <c r="S10310" s="838"/>
      <c r="T10310" s="292"/>
      <c r="U10310" s="371"/>
    </row>
    <row r="10311" spans="12:21" s="670" customFormat="1" x14ac:dyDescent="0.2">
      <c r="L10311" s="842"/>
      <c r="M10311" s="842"/>
      <c r="N10311" s="842"/>
      <c r="O10311" s="842"/>
      <c r="P10311" s="838"/>
      <c r="Q10311" s="838"/>
      <c r="R10311" s="838"/>
      <c r="S10311" s="838"/>
      <c r="T10311" s="292"/>
      <c r="U10311" s="371"/>
    </row>
    <row r="10312" spans="12:21" s="670" customFormat="1" x14ac:dyDescent="0.2">
      <c r="L10312" s="842"/>
      <c r="M10312" s="842"/>
      <c r="N10312" s="842"/>
      <c r="O10312" s="842"/>
      <c r="P10312" s="838"/>
      <c r="Q10312" s="838"/>
      <c r="R10312" s="838"/>
      <c r="S10312" s="838"/>
      <c r="T10312" s="292"/>
      <c r="U10312" s="371"/>
    </row>
    <row r="10313" spans="12:21" s="670" customFormat="1" x14ac:dyDescent="0.2">
      <c r="L10313" s="842"/>
      <c r="M10313" s="842"/>
      <c r="N10313" s="842"/>
      <c r="O10313" s="842"/>
      <c r="P10313" s="838"/>
      <c r="Q10313" s="838"/>
      <c r="R10313" s="838"/>
      <c r="S10313" s="838"/>
      <c r="T10313" s="292"/>
      <c r="U10313" s="371"/>
    </row>
    <row r="10314" spans="12:21" s="670" customFormat="1" x14ac:dyDescent="0.2">
      <c r="L10314" s="842"/>
      <c r="M10314" s="842"/>
      <c r="N10314" s="842"/>
      <c r="O10314" s="842"/>
      <c r="P10314" s="838"/>
      <c r="Q10314" s="838"/>
      <c r="R10314" s="838"/>
      <c r="S10314" s="838"/>
      <c r="T10314" s="292"/>
      <c r="U10314" s="371"/>
    </row>
    <row r="10315" spans="12:21" s="670" customFormat="1" x14ac:dyDescent="0.2">
      <c r="L10315" s="842"/>
      <c r="M10315" s="842"/>
      <c r="N10315" s="842"/>
      <c r="O10315" s="842"/>
      <c r="P10315" s="838"/>
      <c r="Q10315" s="838"/>
      <c r="R10315" s="838"/>
      <c r="S10315" s="838"/>
      <c r="T10315" s="292"/>
      <c r="U10315" s="371"/>
    </row>
    <row r="10316" spans="12:21" s="670" customFormat="1" x14ac:dyDescent="0.2">
      <c r="L10316" s="842"/>
      <c r="M10316" s="842"/>
      <c r="N10316" s="842"/>
      <c r="O10316" s="842"/>
      <c r="P10316" s="838"/>
      <c r="Q10316" s="838"/>
      <c r="R10316" s="838"/>
      <c r="S10316" s="838"/>
      <c r="T10316" s="292"/>
      <c r="U10316" s="371"/>
    </row>
    <row r="10317" spans="12:21" s="670" customFormat="1" x14ac:dyDescent="0.2">
      <c r="L10317" s="842"/>
      <c r="M10317" s="842"/>
      <c r="N10317" s="842"/>
      <c r="O10317" s="842"/>
      <c r="P10317" s="838"/>
      <c r="Q10317" s="838"/>
      <c r="R10317" s="838"/>
      <c r="S10317" s="838"/>
      <c r="T10317" s="292"/>
      <c r="U10317" s="371"/>
    </row>
    <row r="10318" spans="12:21" s="670" customFormat="1" x14ac:dyDescent="0.2">
      <c r="L10318" s="842"/>
      <c r="M10318" s="842"/>
      <c r="N10318" s="842"/>
      <c r="O10318" s="842"/>
      <c r="P10318" s="838"/>
      <c r="Q10318" s="838"/>
      <c r="R10318" s="838"/>
      <c r="S10318" s="838"/>
      <c r="T10318" s="292"/>
      <c r="U10318" s="371"/>
    </row>
    <row r="10319" spans="12:21" s="670" customFormat="1" x14ac:dyDescent="0.2">
      <c r="L10319" s="842"/>
      <c r="M10319" s="842"/>
      <c r="N10319" s="842"/>
      <c r="O10319" s="842"/>
      <c r="P10319" s="838"/>
      <c r="Q10319" s="838"/>
      <c r="R10319" s="838"/>
      <c r="S10319" s="838"/>
      <c r="T10319" s="292"/>
      <c r="U10319" s="371"/>
    </row>
    <row r="10320" spans="12:21" s="670" customFormat="1" x14ac:dyDescent="0.2">
      <c r="L10320" s="842"/>
      <c r="M10320" s="842"/>
      <c r="N10320" s="842"/>
      <c r="O10320" s="842"/>
      <c r="P10320" s="838"/>
      <c r="Q10320" s="838"/>
      <c r="R10320" s="838"/>
      <c r="S10320" s="838"/>
      <c r="T10320" s="292"/>
      <c r="U10320" s="371"/>
    </row>
    <row r="10321" spans="12:21" s="670" customFormat="1" x14ac:dyDescent="0.2">
      <c r="L10321" s="842"/>
      <c r="M10321" s="842"/>
      <c r="N10321" s="842"/>
      <c r="O10321" s="842"/>
      <c r="P10321" s="838"/>
      <c r="Q10321" s="838"/>
      <c r="R10321" s="838"/>
      <c r="S10321" s="838"/>
      <c r="T10321" s="292"/>
      <c r="U10321" s="371"/>
    </row>
    <row r="10322" spans="12:21" s="670" customFormat="1" x14ac:dyDescent="0.2">
      <c r="L10322" s="842"/>
      <c r="M10322" s="842"/>
      <c r="N10322" s="842"/>
      <c r="O10322" s="842"/>
      <c r="P10322" s="838"/>
      <c r="Q10322" s="838"/>
      <c r="R10322" s="838"/>
      <c r="S10322" s="838"/>
      <c r="T10322" s="292"/>
      <c r="U10322" s="371"/>
    </row>
    <row r="10323" spans="12:21" s="670" customFormat="1" x14ac:dyDescent="0.2">
      <c r="L10323" s="842"/>
      <c r="M10323" s="842"/>
      <c r="N10323" s="842"/>
      <c r="O10323" s="842"/>
      <c r="P10323" s="838"/>
      <c r="Q10323" s="838"/>
      <c r="R10323" s="838"/>
      <c r="S10323" s="838"/>
      <c r="T10323" s="292"/>
      <c r="U10323" s="371"/>
    </row>
    <row r="10324" spans="12:21" s="670" customFormat="1" x14ac:dyDescent="0.2">
      <c r="L10324" s="842"/>
      <c r="M10324" s="842"/>
      <c r="N10324" s="842"/>
      <c r="O10324" s="842"/>
      <c r="P10324" s="838"/>
      <c r="Q10324" s="838"/>
      <c r="R10324" s="838"/>
      <c r="S10324" s="838"/>
      <c r="T10324" s="292"/>
      <c r="U10324" s="371"/>
    </row>
    <row r="10325" spans="12:21" s="670" customFormat="1" x14ac:dyDescent="0.2">
      <c r="L10325" s="842"/>
      <c r="M10325" s="842"/>
      <c r="N10325" s="842"/>
      <c r="O10325" s="842"/>
      <c r="P10325" s="838"/>
      <c r="Q10325" s="838"/>
      <c r="R10325" s="838"/>
      <c r="S10325" s="838"/>
      <c r="T10325" s="292"/>
      <c r="U10325" s="371"/>
    </row>
    <row r="10326" spans="12:21" s="670" customFormat="1" x14ac:dyDescent="0.2">
      <c r="L10326" s="842"/>
      <c r="M10326" s="842"/>
      <c r="N10326" s="842"/>
      <c r="O10326" s="842"/>
      <c r="P10326" s="838"/>
      <c r="Q10326" s="838"/>
      <c r="R10326" s="838"/>
      <c r="S10326" s="838"/>
      <c r="T10326" s="292"/>
      <c r="U10326" s="371"/>
    </row>
    <row r="10327" spans="12:21" s="670" customFormat="1" x14ac:dyDescent="0.2">
      <c r="L10327" s="842"/>
      <c r="M10327" s="842"/>
      <c r="N10327" s="842"/>
      <c r="O10327" s="842"/>
      <c r="P10327" s="838"/>
      <c r="Q10327" s="838"/>
      <c r="R10327" s="838"/>
      <c r="S10327" s="838"/>
      <c r="T10327" s="292"/>
      <c r="U10327" s="371"/>
    </row>
    <row r="10328" spans="12:21" s="670" customFormat="1" x14ac:dyDescent="0.2">
      <c r="L10328" s="842"/>
      <c r="M10328" s="842"/>
      <c r="N10328" s="842"/>
      <c r="O10328" s="842"/>
      <c r="P10328" s="838"/>
      <c r="Q10328" s="838"/>
      <c r="R10328" s="838"/>
      <c r="S10328" s="838"/>
      <c r="T10328" s="292"/>
      <c r="U10328" s="371"/>
    </row>
    <row r="10329" spans="12:21" s="670" customFormat="1" x14ac:dyDescent="0.2">
      <c r="L10329" s="842"/>
      <c r="M10329" s="842"/>
      <c r="N10329" s="842"/>
      <c r="O10329" s="842"/>
      <c r="P10329" s="838"/>
      <c r="Q10329" s="838"/>
      <c r="R10329" s="838"/>
      <c r="S10329" s="838"/>
      <c r="T10329" s="292"/>
      <c r="U10329" s="371"/>
    </row>
    <row r="10330" spans="12:21" s="670" customFormat="1" x14ac:dyDescent="0.2">
      <c r="L10330" s="842"/>
      <c r="M10330" s="842"/>
      <c r="N10330" s="842"/>
      <c r="O10330" s="842"/>
      <c r="P10330" s="838"/>
      <c r="Q10330" s="838"/>
      <c r="R10330" s="838"/>
      <c r="S10330" s="838"/>
      <c r="T10330" s="292"/>
      <c r="U10330" s="371"/>
    </row>
    <row r="10331" spans="12:21" s="670" customFormat="1" x14ac:dyDescent="0.2">
      <c r="L10331" s="842"/>
      <c r="M10331" s="842"/>
      <c r="N10331" s="842"/>
      <c r="O10331" s="842"/>
      <c r="P10331" s="838"/>
      <c r="Q10331" s="838"/>
      <c r="R10331" s="838"/>
      <c r="S10331" s="838"/>
      <c r="T10331" s="292"/>
      <c r="U10331" s="371"/>
    </row>
    <row r="10332" spans="12:21" s="670" customFormat="1" x14ac:dyDescent="0.2">
      <c r="L10332" s="842"/>
      <c r="M10332" s="842"/>
      <c r="N10332" s="842"/>
      <c r="O10332" s="842"/>
      <c r="P10332" s="838"/>
      <c r="Q10332" s="838"/>
      <c r="R10332" s="838"/>
      <c r="S10332" s="838"/>
      <c r="T10332" s="292"/>
      <c r="U10332" s="371"/>
    </row>
    <row r="10333" spans="12:21" s="670" customFormat="1" x14ac:dyDescent="0.2">
      <c r="L10333" s="842"/>
      <c r="M10333" s="842"/>
      <c r="N10333" s="842"/>
      <c r="O10333" s="842"/>
      <c r="P10333" s="838"/>
      <c r="Q10333" s="838"/>
      <c r="R10333" s="838"/>
      <c r="S10333" s="838"/>
      <c r="T10333" s="292"/>
      <c r="U10333" s="371"/>
    </row>
    <row r="10334" spans="12:21" s="670" customFormat="1" x14ac:dyDescent="0.2">
      <c r="L10334" s="842"/>
      <c r="M10334" s="842"/>
      <c r="N10334" s="842"/>
      <c r="O10334" s="842"/>
      <c r="P10334" s="838"/>
      <c r="Q10334" s="838"/>
      <c r="R10334" s="838"/>
      <c r="S10334" s="838"/>
      <c r="T10334" s="292"/>
      <c r="U10334" s="371"/>
    </row>
    <row r="10335" spans="12:21" s="670" customFormat="1" x14ac:dyDescent="0.2">
      <c r="L10335" s="842"/>
      <c r="M10335" s="842"/>
      <c r="N10335" s="842"/>
      <c r="O10335" s="842"/>
      <c r="P10335" s="838"/>
      <c r="Q10335" s="838"/>
      <c r="R10335" s="838"/>
      <c r="S10335" s="838"/>
      <c r="T10335" s="292"/>
      <c r="U10335" s="371"/>
    </row>
    <row r="10336" spans="12:21" s="670" customFormat="1" x14ac:dyDescent="0.2">
      <c r="L10336" s="842"/>
      <c r="M10336" s="842"/>
      <c r="N10336" s="842"/>
      <c r="O10336" s="842"/>
      <c r="P10336" s="838"/>
      <c r="Q10336" s="838"/>
      <c r="R10336" s="838"/>
      <c r="S10336" s="838"/>
      <c r="T10336" s="292"/>
      <c r="U10336" s="371"/>
    </row>
    <row r="10337" spans="12:21" s="670" customFormat="1" x14ac:dyDescent="0.2">
      <c r="L10337" s="842"/>
      <c r="M10337" s="842"/>
      <c r="N10337" s="842"/>
      <c r="O10337" s="842"/>
      <c r="P10337" s="838"/>
      <c r="Q10337" s="838"/>
      <c r="R10337" s="838"/>
      <c r="S10337" s="838"/>
      <c r="T10337" s="292"/>
      <c r="U10337" s="371"/>
    </row>
    <row r="10338" spans="12:21" s="670" customFormat="1" x14ac:dyDescent="0.2">
      <c r="L10338" s="842"/>
      <c r="M10338" s="842"/>
      <c r="N10338" s="842"/>
      <c r="O10338" s="842"/>
      <c r="P10338" s="838"/>
      <c r="Q10338" s="838"/>
      <c r="R10338" s="838"/>
      <c r="S10338" s="838"/>
      <c r="T10338" s="292"/>
      <c r="U10338" s="371"/>
    </row>
    <row r="10339" spans="12:21" s="670" customFormat="1" x14ac:dyDescent="0.2">
      <c r="L10339" s="842"/>
      <c r="M10339" s="842"/>
      <c r="N10339" s="842"/>
      <c r="O10339" s="842"/>
      <c r="P10339" s="838"/>
      <c r="Q10339" s="838"/>
      <c r="R10339" s="838"/>
      <c r="S10339" s="838"/>
      <c r="T10339" s="292"/>
      <c r="U10339" s="371"/>
    </row>
    <row r="10340" spans="12:21" s="670" customFormat="1" x14ac:dyDescent="0.2">
      <c r="L10340" s="842"/>
      <c r="M10340" s="842"/>
      <c r="N10340" s="842"/>
      <c r="O10340" s="842"/>
      <c r="P10340" s="838"/>
      <c r="Q10340" s="838"/>
      <c r="R10340" s="838"/>
      <c r="S10340" s="838"/>
      <c r="T10340" s="292"/>
      <c r="U10340" s="371"/>
    </row>
    <row r="10341" spans="12:21" s="670" customFormat="1" x14ac:dyDescent="0.2">
      <c r="L10341" s="842"/>
      <c r="M10341" s="842"/>
      <c r="N10341" s="842"/>
      <c r="O10341" s="842"/>
      <c r="P10341" s="838"/>
      <c r="Q10341" s="838"/>
      <c r="R10341" s="838"/>
      <c r="S10341" s="838"/>
      <c r="T10341" s="292"/>
      <c r="U10341" s="371"/>
    </row>
    <row r="10342" spans="12:21" s="670" customFormat="1" x14ac:dyDescent="0.2">
      <c r="L10342" s="842"/>
      <c r="M10342" s="842"/>
      <c r="N10342" s="842"/>
      <c r="O10342" s="842"/>
      <c r="P10342" s="838"/>
      <c r="Q10342" s="838"/>
      <c r="R10342" s="838"/>
      <c r="S10342" s="838"/>
      <c r="T10342" s="292"/>
      <c r="U10342" s="371"/>
    </row>
    <row r="10343" spans="12:21" s="670" customFormat="1" x14ac:dyDescent="0.2">
      <c r="L10343" s="842"/>
      <c r="M10343" s="842"/>
      <c r="N10343" s="842"/>
      <c r="O10343" s="842"/>
      <c r="P10343" s="838"/>
      <c r="Q10343" s="838"/>
      <c r="R10343" s="838"/>
      <c r="S10343" s="838"/>
      <c r="T10343" s="292"/>
      <c r="U10343" s="371"/>
    </row>
    <row r="10344" spans="12:21" s="670" customFormat="1" x14ac:dyDescent="0.2">
      <c r="L10344" s="842"/>
      <c r="M10344" s="842"/>
      <c r="N10344" s="842"/>
      <c r="O10344" s="842"/>
      <c r="P10344" s="838"/>
      <c r="Q10344" s="838"/>
      <c r="R10344" s="838"/>
      <c r="S10344" s="838"/>
      <c r="T10344" s="292"/>
      <c r="U10344" s="371"/>
    </row>
    <row r="10345" spans="12:21" s="670" customFormat="1" x14ac:dyDescent="0.2">
      <c r="L10345" s="842"/>
      <c r="M10345" s="842"/>
      <c r="N10345" s="842"/>
      <c r="O10345" s="842"/>
      <c r="P10345" s="838"/>
      <c r="Q10345" s="838"/>
      <c r="R10345" s="838"/>
      <c r="S10345" s="838"/>
      <c r="T10345" s="292"/>
      <c r="U10345" s="371"/>
    </row>
    <row r="10346" spans="12:21" s="670" customFormat="1" x14ac:dyDescent="0.2">
      <c r="L10346" s="842"/>
      <c r="M10346" s="842"/>
      <c r="N10346" s="842"/>
      <c r="O10346" s="842"/>
      <c r="P10346" s="838"/>
      <c r="Q10346" s="838"/>
      <c r="R10346" s="838"/>
      <c r="S10346" s="838"/>
      <c r="T10346" s="292"/>
      <c r="U10346" s="371"/>
    </row>
    <row r="10347" spans="12:21" s="670" customFormat="1" x14ac:dyDescent="0.2">
      <c r="L10347" s="842"/>
      <c r="M10347" s="842"/>
      <c r="N10347" s="842"/>
      <c r="O10347" s="842"/>
      <c r="P10347" s="838"/>
      <c r="Q10347" s="838"/>
      <c r="R10347" s="838"/>
      <c r="S10347" s="838"/>
      <c r="T10347" s="292"/>
      <c r="U10347" s="371"/>
    </row>
    <row r="10348" spans="12:21" s="670" customFormat="1" x14ac:dyDescent="0.2">
      <c r="L10348" s="842"/>
      <c r="M10348" s="842"/>
      <c r="N10348" s="842"/>
      <c r="O10348" s="842"/>
      <c r="P10348" s="838"/>
      <c r="Q10348" s="838"/>
      <c r="R10348" s="838"/>
      <c r="S10348" s="838"/>
      <c r="T10348" s="292"/>
      <c r="U10348" s="371"/>
    </row>
    <row r="10349" spans="12:21" s="670" customFormat="1" x14ac:dyDescent="0.2">
      <c r="L10349" s="842"/>
      <c r="M10349" s="842"/>
      <c r="N10349" s="842"/>
      <c r="O10349" s="842"/>
      <c r="P10349" s="838"/>
      <c r="Q10349" s="838"/>
      <c r="R10349" s="838"/>
      <c r="S10349" s="838"/>
      <c r="T10349" s="292"/>
      <c r="U10349" s="371"/>
    </row>
    <row r="10350" spans="12:21" s="670" customFormat="1" x14ac:dyDescent="0.2">
      <c r="L10350" s="842"/>
      <c r="M10350" s="842"/>
      <c r="N10350" s="842"/>
      <c r="O10350" s="842"/>
      <c r="P10350" s="838"/>
      <c r="Q10350" s="838"/>
      <c r="R10350" s="838"/>
      <c r="S10350" s="838"/>
      <c r="T10350" s="292"/>
      <c r="U10350" s="371"/>
    </row>
    <row r="10351" spans="12:21" s="670" customFormat="1" x14ac:dyDescent="0.2">
      <c r="L10351" s="842"/>
      <c r="M10351" s="842"/>
      <c r="N10351" s="842"/>
      <c r="O10351" s="842"/>
      <c r="P10351" s="838"/>
      <c r="Q10351" s="838"/>
      <c r="R10351" s="838"/>
      <c r="S10351" s="838"/>
      <c r="T10351" s="292"/>
      <c r="U10351" s="371"/>
    </row>
    <row r="10352" spans="12:21" s="670" customFormat="1" x14ac:dyDescent="0.2">
      <c r="L10352" s="842"/>
      <c r="M10352" s="842"/>
      <c r="N10352" s="842"/>
      <c r="O10352" s="842"/>
      <c r="P10352" s="838"/>
      <c r="Q10352" s="838"/>
      <c r="R10352" s="838"/>
      <c r="S10352" s="838"/>
      <c r="T10352" s="292"/>
      <c r="U10352" s="371"/>
    </row>
    <row r="10353" spans="12:21" s="670" customFormat="1" x14ac:dyDescent="0.2">
      <c r="L10353" s="842"/>
      <c r="M10353" s="842"/>
      <c r="N10353" s="842"/>
      <c r="O10353" s="842"/>
      <c r="P10353" s="838"/>
      <c r="Q10353" s="838"/>
      <c r="R10353" s="838"/>
      <c r="S10353" s="838"/>
      <c r="T10353" s="292"/>
      <c r="U10353" s="371"/>
    </row>
    <row r="10354" spans="12:21" s="670" customFormat="1" x14ac:dyDescent="0.2">
      <c r="L10354" s="842"/>
      <c r="M10354" s="842"/>
      <c r="N10354" s="842"/>
      <c r="O10354" s="842"/>
      <c r="P10354" s="838"/>
      <c r="Q10354" s="838"/>
      <c r="R10354" s="838"/>
      <c r="S10354" s="838"/>
      <c r="T10354" s="292"/>
      <c r="U10354" s="371"/>
    </row>
    <row r="10355" spans="12:21" s="670" customFormat="1" x14ac:dyDescent="0.2">
      <c r="L10355" s="842"/>
      <c r="M10355" s="842"/>
      <c r="N10355" s="842"/>
      <c r="O10355" s="842"/>
      <c r="P10355" s="838"/>
      <c r="Q10355" s="838"/>
      <c r="R10355" s="838"/>
      <c r="S10355" s="838"/>
      <c r="T10355" s="292"/>
      <c r="U10355" s="371"/>
    </row>
    <row r="10356" spans="12:21" s="670" customFormat="1" x14ac:dyDescent="0.2">
      <c r="L10356" s="842"/>
      <c r="M10356" s="842"/>
      <c r="N10356" s="842"/>
      <c r="O10356" s="842"/>
      <c r="P10356" s="838"/>
      <c r="Q10356" s="838"/>
      <c r="R10356" s="838"/>
      <c r="S10356" s="838"/>
      <c r="T10356" s="292"/>
      <c r="U10356" s="371"/>
    </row>
    <row r="10357" spans="12:21" s="670" customFormat="1" x14ac:dyDescent="0.2">
      <c r="L10357" s="842"/>
      <c r="M10357" s="842"/>
      <c r="N10357" s="842"/>
      <c r="O10357" s="842"/>
      <c r="P10357" s="838"/>
      <c r="Q10357" s="838"/>
      <c r="R10357" s="838"/>
      <c r="S10357" s="838"/>
      <c r="T10357" s="292"/>
      <c r="U10357" s="371"/>
    </row>
    <row r="10358" spans="12:21" s="670" customFormat="1" x14ac:dyDescent="0.2">
      <c r="L10358" s="842"/>
      <c r="M10358" s="842"/>
      <c r="N10358" s="842"/>
      <c r="O10358" s="842"/>
      <c r="P10358" s="838"/>
      <c r="Q10358" s="838"/>
      <c r="R10358" s="838"/>
      <c r="S10358" s="838"/>
      <c r="T10358" s="292"/>
      <c r="U10358" s="371"/>
    </row>
    <row r="10359" spans="12:21" s="670" customFormat="1" x14ac:dyDescent="0.2">
      <c r="L10359" s="842"/>
      <c r="M10359" s="842"/>
      <c r="N10359" s="842"/>
      <c r="O10359" s="842"/>
      <c r="P10359" s="838"/>
      <c r="Q10359" s="838"/>
      <c r="R10359" s="838"/>
      <c r="S10359" s="838"/>
      <c r="T10359" s="292"/>
      <c r="U10359" s="371"/>
    </row>
    <row r="10360" spans="12:21" s="670" customFormat="1" x14ac:dyDescent="0.2">
      <c r="L10360" s="842"/>
      <c r="M10360" s="842"/>
      <c r="N10360" s="842"/>
      <c r="O10360" s="842"/>
      <c r="P10360" s="838"/>
      <c r="Q10360" s="838"/>
      <c r="R10360" s="838"/>
      <c r="S10360" s="838"/>
      <c r="T10360" s="292"/>
      <c r="U10360" s="371"/>
    </row>
    <row r="10361" spans="12:21" s="670" customFormat="1" x14ac:dyDescent="0.2">
      <c r="L10361" s="842"/>
      <c r="M10361" s="842"/>
      <c r="N10361" s="842"/>
      <c r="O10361" s="842"/>
      <c r="P10361" s="838"/>
      <c r="Q10361" s="838"/>
      <c r="R10361" s="838"/>
      <c r="S10361" s="838"/>
      <c r="T10361" s="292"/>
      <c r="U10361" s="371"/>
    </row>
    <row r="10362" spans="12:21" s="670" customFormat="1" x14ac:dyDescent="0.2">
      <c r="L10362" s="842"/>
      <c r="M10362" s="842"/>
      <c r="N10362" s="842"/>
      <c r="O10362" s="842"/>
      <c r="P10362" s="838"/>
      <c r="Q10362" s="838"/>
      <c r="R10362" s="838"/>
      <c r="S10362" s="838"/>
      <c r="T10362" s="292"/>
      <c r="U10362" s="371"/>
    </row>
    <row r="10363" spans="12:21" s="670" customFormat="1" x14ac:dyDescent="0.2">
      <c r="L10363" s="842"/>
      <c r="M10363" s="842"/>
      <c r="N10363" s="842"/>
      <c r="O10363" s="842"/>
      <c r="P10363" s="838"/>
      <c r="Q10363" s="838"/>
      <c r="R10363" s="838"/>
      <c r="S10363" s="838"/>
      <c r="T10363" s="292"/>
      <c r="U10363" s="371"/>
    </row>
    <row r="10364" spans="12:21" s="670" customFormat="1" x14ac:dyDescent="0.2">
      <c r="L10364" s="842"/>
      <c r="M10364" s="842"/>
      <c r="N10364" s="842"/>
      <c r="O10364" s="842"/>
      <c r="P10364" s="838"/>
      <c r="Q10364" s="838"/>
      <c r="R10364" s="838"/>
      <c r="S10364" s="838"/>
      <c r="T10364" s="292"/>
      <c r="U10364" s="371"/>
    </row>
    <row r="10365" spans="12:21" s="670" customFormat="1" x14ac:dyDescent="0.2">
      <c r="L10365" s="842"/>
      <c r="M10365" s="842"/>
      <c r="N10365" s="842"/>
      <c r="O10365" s="842"/>
      <c r="P10365" s="838"/>
      <c r="Q10365" s="838"/>
      <c r="R10365" s="838"/>
      <c r="S10365" s="838"/>
      <c r="T10365" s="292"/>
      <c r="U10365" s="371"/>
    </row>
    <row r="10366" spans="12:21" s="670" customFormat="1" x14ac:dyDescent="0.2">
      <c r="L10366" s="842"/>
      <c r="M10366" s="842"/>
      <c r="N10366" s="842"/>
      <c r="O10366" s="842"/>
      <c r="P10366" s="838"/>
      <c r="Q10366" s="838"/>
      <c r="R10366" s="838"/>
      <c r="S10366" s="838"/>
      <c r="T10366" s="292"/>
      <c r="U10366" s="371"/>
    </row>
    <row r="10367" spans="12:21" s="670" customFormat="1" x14ac:dyDescent="0.2">
      <c r="L10367" s="842"/>
      <c r="M10367" s="842"/>
      <c r="N10367" s="842"/>
      <c r="O10367" s="842"/>
      <c r="P10367" s="838"/>
      <c r="Q10367" s="838"/>
      <c r="R10367" s="838"/>
      <c r="S10367" s="838"/>
      <c r="T10367" s="292"/>
      <c r="U10367" s="371"/>
    </row>
    <row r="10368" spans="12:21" s="670" customFormat="1" x14ac:dyDescent="0.2">
      <c r="L10368" s="842"/>
      <c r="M10368" s="842"/>
      <c r="N10368" s="842"/>
      <c r="O10368" s="842"/>
      <c r="P10368" s="838"/>
      <c r="Q10368" s="838"/>
      <c r="R10368" s="838"/>
      <c r="S10368" s="838"/>
      <c r="T10368" s="292"/>
      <c r="U10368" s="371"/>
    </row>
    <row r="10369" spans="12:21" s="670" customFormat="1" x14ac:dyDescent="0.2">
      <c r="L10369" s="842"/>
      <c r="M10369" s="842"/>
      <c r="N10369" s="842"/>
      <c r="O10369" s="842"/>
      <c r="P10369" s="838"/>
      <c r="Q10369" s="838"/>
      <c r="R10369" s="838"/>
      <c r="S10369" s="838"/>
      <c r="T10369" s="292"/>
      <c r="U10369" s="371"/>
    </row>
    <row r="10370" spans="12:21" s="670" customFormat="1" x14ac:dyDescent="0.2">
      <c r="L10370" s="842"/>
      <c r="M10370" s="842"/>
      <c r="N10370" s="842"/>
      <c r="O10370" s="842"/>
      <c r="P10370" s="838"/>
      <c r="Q10370" s="838"/>
      <c r="R10370" s="838"/>
      <c r="S10370" s="838"/>
      <c r="T10370" s="292"/>
      <c r="U10370" s="371"/>
    </row>
    <row r="10371" spans="12:21" s="670" customFormat="1" x14ac:dyDescent="0.2">
      <c r="L10371" s="842"/>
      <c r="M10371" s="842"/>
      <c r="N10371" s="842"/>
      <c r="O10371" s="842"/>
      <c r="P10371" s="838"/>
      <c r="Q10371" s="838"/>
      <c r="R10371" s="838"/>
      <c r="S10371" s="838"/>
      <c r="T10371" s="292"/>
      <c r="U10371" s="371"/>
    </row>
    <row r="10372" spans="12:21" s="670" customFormat="1" x14ac:dyDescent="0.2">
      <c r="L10372" s="842"/>
      <c r="M10372" s="842"/>
      <c r="N10372" s="842"/>
      <c r="O10372" s="842"/>
      <c r="P10372" s="838"/>
      <c r="Q10372" s="838"/>
      <c r="R10372" s="838"/>
      <c r="S10372" s="838"/>
      <c r="T10372" s="292"/>
      <c r="U10372" s="371"/>
    </row>
    <row r="10373" spans="12:21" s="670" customFormat="1" x14ac:dyDescent="0.2">
      <c r="L10373" s="842"/>
      <c r="M10373" s="842"/>
      <c r="N10373" s="842"/>
      <c r="O10373" s="842"/>
      <c r="P10373" s="838"/>
      <c r="Q10373" s="838"/>
      <c r="R10373" s="838"/>
      <c r="S10373" s="838"/>
      <c r="T10373" s="292"/>
      <c r="U10373" s="371"/>
    </row>
    <row r="10374" spans="12:21" s="670" customFormat="1" x14ac:dyDescent="0.2">
      <c r="L10374" s="842"/>
      <c r="M10374" s="842"/>
      <c r="N10374" s="842"/>
      <c r="O10374" s="842"/>
      <c r="P10374" s="838"/>
      <c r="Q10374" s="838"/>
      <c r="R10374" s="838"/>
      <c r="S10374" s="838"/>
      <c r="T10374" s="292"/>
      <c r="U10374" s="371"/>
    </row>
    <row r="10375" spans="12:21" s="670" customFormat="1" x14ac:dyDescent="0.2">
      <c r="L10375" s="842"/>
      <c r="M10375" s="842"/>
      <c r="N10375" s="842"/>
      <c r="O10375" s="842"/>
      <c r="P10375" s="838"/>
      <c r="Q10375" s="838"/>
      <c r="R10375" s="838"/>
      <c r="S10375" s="838"/>
      <c r="T10375" s="292"/>
      <c r="U10375" s="371"/>
    </row>
    <row r="10376" spans="12:21" s="670" customFormat="1" x14ac:dyDescent="0.2">
      <c r="L10376" s="842"/>
      <c r="M10376" s="842"/>
      <c r="N10376" s="842"/>
      <c r="O10376" s="842"/>
      <c r="P10376" s="838"/>
      <c r="Q10376" s="838"/>
      <c r="R10376" s="838"/>
      <c r="S10376" s="838"/>
      <c r="T10376" s="292"/>
      <c r="U10376" s="371"/>
    </row>
    <row r="10377" spans="12:21" s="670" customFormat="1" x14ac:dyDescent="0.2">
      <c r="L10377" s="842"/>
      <c r="M10377" s="842"/>
      <c r="N10377" s="842"/>
      <c r="O10377" s="842"/>
      <c r="P10377" s="838"/>
      <c r="Q10377" s="838"/>
      <c r="R10377" s="838"/>
      <c r="S10377" s="838"/>
      <c r="T10377" s="292"/>
      <c r="U10377" s="371"/>
    </row>
    <row r="10378" spans="12:21" s="670" customFormat="1" x14ac:dyDescent="0.2">
      <c r="L10378" s="842"/>
      <c r="M10378" s="842"/>
      <c r="N10378" s="842"/>
      <c r="O10378" s="842"/>
      <c r="P10378" s="838"/>
      <c r="Q10378" s="838"/>
      <c r="R10378" s="838"/>
      <c r="S10378" s="838"/>
      <c r="T10378" s="292"/>
      <c r="U10378" s="371"/>
    </row>
    <row r="10379" spans="12:21" s="670" customFormat="1" x14ac:dyDescent="0.2">
      <c r="L10379" s="842"/>
      <c r="M10379" s="842"/>
      <c r="N10379" s="842"/>
      <c r="O10379" s="842"/>
      <c r="P10379" s="838"/>
      <c r="Q10379" s="838"/>
      <c r="R10379" s="838"/>
      <c r="S10379" s="838"/>
      <c r="T10379" s="292"/>
      <c r="U10379" s="371"/>
    </row>
    <row r="10380" spans="12:21" s="670" customFormat="1" x14ac:dyDescent="0.2">
      <c r="L10380" s="842"/>
      <c r="M10380" s="842"/>
      <c r="N10380" s="842"/>
      <c r="O10380" s="842"/>
      <c r="P10380" s="838"/>
      <c r="Q10380" s="838"/>
      <c r="R10380" s="838"/>
      <c r="S10380" s="838"/>
      <c r="T10380" s="292"/>
      <c r="U10380" s="371"/>
    </row>
    <row r="10381" spans="12:21" s="670" customFormat="1" x14ac:dyDescent="0.2">
      <c r="L10381" s="842"/>
      <c r="M10381" s="842"/>
      <c r="N10381" s="842"/>
      <c r="O10381" s="842"/>
      <c r="P10381" s="838"/>
      <c r="Q10381" s="838"/>
      <c r="R10381" s="838"/>
      <c r="S10381" s="838"/>
      <c r="T10381" s="292"/>
      <c r="U10381" s="371"/>
    </row>
    <row r="10382" spans="12:21" s="670" customFormat="1" x14ac:dyDescent="0.2">
      <c r="L10382" s="842"/>
      <c r="M10382" s="842"/>
      <c r="N10382" s="842"/>
      <c r="O10382" s="842"/>
      <c r="P10382" s="838"/>
      <c r="Q10382" s="838"/>
      <c r="R10382" s="838"/>
      <c r="S10382" s="838"/>
      <c r="T10382" s="292"/>
      <c r="U10382" s="371"/>
    </row>
    <row r="10383" spans="12:21" s="670" customFormat="1" x14ac:dyDescent="0.2">
      <c r="L10383" s="842"/>
      <c r="M10383" s="842"/>
      <c r="N10383" s="842"/>
      <c r="O10383" s="842"/>
      <c r="P10383" s="838"/>
      <c r="Q10383" s="838"/>
      <c r="R10383" s="838"/>
      <c r="S10383" s="838"/>
      <c r="T10383" s="292"/>
      <c r="U10383" s="371"/>
    </row>
    <row r="10384" spans="12:21" s="670" customFormat="1" x14ac:dyDescent="0.2">
      <c r="L10384" s="842"/>
      <c r="M10384" s="842"/>
      <c r="N10384" s="842"/>
      <c r="O10384" s="842"/>
      <c r="P10384" s="838"/>
      <c r="Q10384" s="838"/>
      <c r="R10384" s="838"/>
      <c r="S10384" s="838"/>
      <c r="T10384" s="292"/>
      <c r="U10384" s="371"/>
    </row>
    <row r="10385" spans="12:21" s="670" customFormat="1" x14ac:dyDescent="0.2">
      <c r="L10385" s="842"/>
      <c r="M10385" s="842"/>
      <c r="N10385" s="842"/>
      <c r="O10385" s="842"/>
      <c r="P10385" s="838"/>
      <c r="Q10385" s="838"/>
      <c r="R10385" s="838"/>
      <c r="S10385" s="838"/>
      <c r="T10385" s="292"/>
      <c r="U10385" s="371"/>
    </row>
    <row r="10386" spans="12:21" s="670" customFormat="1" x14ac:dyDescent="0.2">
      <c r="L10386" s="842"/>
      <c r="M10386" s="842"/>
      <c r="N10386" s="842"/>
      <c r="O10386" s="842"/>
      <c r="P10386" s="838"/>
      <c r="Q10386" s="838"/>
      <c r="R10386" s="838"/>
      <c r="S10386" s="838"/>
      <c r="T10386" s="292"/>
      <c r="U10386" s="371"/>
    </row>
    <row r="10387" spans="12:21" s="670" customFormat="1" x14ac:dyDescent="0.2">
      <c r="L10387" s="842"/>
      <c r="M10387" s="842"/>
      <c r="N10387" s="842"/>
      <c r="O10387" s="842"/>
      <c r="P10387" s="838"/>
      <c r="Q10387" s="838"/>
      <c r="R10387" s="838"/>
      <c r="S10387" s="838"/>
      <c r="T10387" s="292"/>
      <c r="U10387" s="371"/>
    </row>
    <row r="10388" spans="12:21" s="670" customFormat="1" x14ac:dyDescent="0.2">
      <c r="L10388" s="842"/>
      <c r="M10388" s="842"/>
      <c r="N10388" s="842"/>
      <c r="O10388" s="842"/>
      <c r="P10388" s="838"/>
      <c r="Q10388" s="838"/>
      <c r="R10388" s="838"/>
      <c r="S10388" s="838"/>
      <c r="T10388" s="292"/>
      <c r="U10388" s="371"/>
    </row>
    <row r="10389" spans="12:21" s="670" customFormat="1" x14ac:dyDescent="0.2">
      <c r="L10389" s="842"/>
      <c r="M10389" s="842"/>
      <c r="N10389" s="842"/>
      <c r="O10389" s="842"/>
      <c r="P10389" s="838"/>
      <c r="Q10389" s="838"/>
      <c r="R10389" s="838"/>
      <c r="S10389" s="838"/>
      <c r="T10389" s="292"/>
      <c r="U10389" s="371"/>
    </row>
    <row r="10390" spans="12:21" s="670" customFormat="1" x14ac:dyDescent="0.2">
      <c r="L10390" s="842"/>
      <c r="M10390" s="842"/>
      <c r="N10390" s="842"/>
      <c r="O10390" s="842"/>
      <c r="P10390" s="838"/>
      <c r="Q10390" s="838"/>
      <c r="R10390" s="838"/>
      <c r="S10390" s="838"/>
      <c r="T10390" s="292"/>
      <c r="U10390" s="371"/>
    </row>
    <row r="10391" spans="12:21" s="670" customFormat="1" x14ac:dyDescent="0.2">
      <c r="L10391" s="842"/>
      <c r="M10391" s="842"/>
      <c r="N10391" s="842"/>
      <c r="O10391" s="842"/>
      <c r="P10391" s="838"/>
      <c r="Q10391" s="838"/>
      <c r="R10391" s="838"/>
      <c r="S10391" s="838"/>
      <c r="T10391" s="292"/>
      <c r="U10391" s="371"/>
    </row>
    <row r="10392" spans="12:21" s="670" customFormat="1" x14ac:dyDescent="0.2">
      <c r="L10392" s="842"/>
      <c r="M10392" s="842"/>
      <c r="N10392" s="842"/>
      <c r="O10392" s="842"/>
      <c r="P10392" s="838"/>
      <c r="Q10392" s="838"/>
      <c r="R10392" s="838"/>
      <c r="S10392" s="838"/>
      <c r="T10392" s="292"/>
      <c r="U10392" s="371"/>
    </row>
    <row r="10393" spans="12:21" s="670" customFormat="1" x14ac:dyDescent="0.2">
      <c r="L10393" s="842"/>
      <c r="M10393" s="842"/>
      <c r="N10393" s="842"/>
      <c r="O10393" s="842"/>
      <c r="P10393" s="838"/>
      <c r="Q10393" s="838"/>
      <c r="R10393" s="838"/>
      <c r="S10393" s="838"/>
      <c r="T10393" s="292"/>
      <c r="U10393" s="371"/>
    </row>
    <row r="10394" spans="12:21" s="670" customFormat="1" x14ac:dyDescent="0.2">
      <c r="L10394" s="842"/>
      <c r="M10394" s="842"/>
      <c r="N10394" s="842"/>
      <c r="O10394" s="842"/>
      <c r="P10394" s="838"/>
      <c r="Q10394" s="838"/>
      <c r="R10394" s="838"/>
      <c r="S10394" s="838"/>
      <c r="T10394" s="292"/>
      <c r="U10394" s="371"/>
    </row>
    <row r="10395" spans="12:21" s="670" customFormat="1" x14ac:dyDescent="0.2">
      <c r="L10395" s="842"/>
      <c r="M10395" s="842"/>
      <c r="N10395" s="842"/>
      <c r="O10395" s="842"/>
      <c r="P10395" s="838"/>
      <c r="Q10395" s="838"/>
      <c r="R10395" s="838"/>
      <c r="S10395" s="838"/>
      <c r="T10395" s="292"/>
      <c r="U10395" s="371"/>
    </row>
    <row r="10396" spans="12:21" s="670" customFormat="1" x14ac:dyDescent="0.2">
      <c r="L10396" s="842"/>
      <c r="M10396" s="842"/>
      <c r="N10396" s="842"/>
      <c r="O10396" s="842"/>
      <c r="P10396" s="838"/>
      <c r="Q10396" s="838"/>
      <c r="R10396" s="838"/>
      <c r="S10396" s="838"/>
      <c r="T10396" s="292"/>
      <c r="U10396" s="371"/>
    </row>
    <row r="10397" spans="12:21" s="670" customFormat="1" x14ac:dyDescent="0.2">
      <c r="L10397" s="842"/>
      <c r="M10397" s="842"/>
      <c r="N10397" s="842"/>
      <c r="O10397" s="842"/>
      <c r="P10397" s="838"/>
      <c r="Q10397" s="838"/>
      <c r="R10397" s="838"/>
      <c r="S10397" s="838"/>
      <c r="T10397" s="292"/>
      <c r="U10397" s="371"/>
    </row>
    <row r="10398" spans="12:21" s="670" customFormat="1" x14ac:dyDescent="0.2">
      <c r="L10398" s="842"/>
      <c r="M10398" s="842"/>
      <c r="N10398" s="842"/>
      <c r="O10398" s="842"/>
      <c r="P10398" s="838"/>
      <c r="Q10398" s="838"/>
      <c r="R10398" s="838"/>
      <c r="S10398" s="838"/>
      <c r="T10398" s="292"/>
      <c r="U10398" s="371"/>
    </row>
    <row r="10399" spans="12:21" s="670" customFormat="1" x14ac:dyDescent="0.2">
      <c r="L10399" s="842"/>
      <c r="M10399" s="842"/>
      <c r="N10399" s="842"/>
      <c r="O10399" s="842"/>
      <c r="P10399" s="838"/>
      <c r="Q10399" s="838"/>
      <c r="R10399" s="838"/>
      <c r="S10399" s="838"/>
      <c r="T10399" s="292"/>
      <c r="U10399" s="371"/>
    </row>
    <row r="10400" spans="12:21" s="670" customFormat="1" x14ac:dyDescent="0.2">
      <c r="L10400" s="842"/>
      <c r="M10400" s="842"/>
      <c r="N10400" s="842"/>
      <c r="O10400" s="842"/>
      <c r="P10400" s="838"/>
      <c r="Q10400" s="838"/>
      <c r="R10400" s="838"/>
      <c r="S10400" s="838"/>
      <c r="T10400" s="292"/>
      <c r="U10400" s="371"/>
    </row>
    <row r="10401" spans="12:21" s="670" customFormat="1" x14ac:dyDescent="0.2">
      <c r="L10401" s="842"/>
      <c r="M10401" s="842"/>
      <c r="N10401" s="842"/>
      <c r="O10401" s="842"/>
      <c r="P10401" s="838"/>
      <c r="Q10401" s="838"/>
      <c r="R10401" s="838"/>
      <c r="S10401" s="838"/>
      <c r="T10401" s="292"/>
      <c r="U10401" s="371"/>
    </row>
    <row r="10402" spans="12:21" s="670" customFormat="1" x14ac:dyDescent="0.2">
      <c r="L10402" s="842"/>
      <c r="M10402" s="842"/>
      <c r="N10402" s="842"/>
      <c r="O10402" s="842"/>
      <c r="P10402" s="838"/>
      <c r="Q10402" s="838"/>
      <c r="R10402" s="838"/>
      <c r="S10402" s="838"/>
      <c r="T10402" s="292"/>
      <c r="U10402" s="371"/>
    </row>
    <row r="10403" spans="12:21" s="670" customFormat="1" x14ac:dyDescent="0.2">
      <c r="L10403" s="842"/>
      <c r="M10403" s="842"/>
      <c r="N10403" s="842"/>
      <c r="O10403" s="842"/>
      <c r="P10403" s="838"/>
      <c r="Q10403" s="838"/>
      <c r="R10403" s="838"/>
      <c r="S10403" s="838"/>
      <c r="T10403" s="292"/>
      <c r="U10403" s="371"/>
    </row>
    <row r="10404" spans="12:21" s="670" customFormat="1" x14ac:dyDescent="0.2">
      <c r="L10404" s="842"/>
      <c r="M10404" s="842"/>
      <c r="N10404" s="842"/>
      <c r="O10404" s="842"/>
      <c r="P10404" s="838"/>
      <c r="Q10404" s="838"/>
      <c r="R10404" s="838"/>
      <c r="S10404" s="838"/>
      <c r="T10404" s="292"/>
      <c r="U10404" s="371"/>
    </row>
    <row r="10405" spans="12:21" s="670" customFormat="1" x14ac:dyDescent="0.2">
      <c r="L10405" s="842"/>
      <c r="M10405" s="842"/>
      <c r="N10405" s="842"/>
      <c r="O10405" s="842"/>
      <c r="P10405" s="838"/>
      <c r="Q10405" s="838"/>
      <c r="R10405" s="838"/>
      <c r="S10405" s="838"/>
      <c r="T10405" s="292"/>
      <c r="U10405" s="371"/>
    </row>
    <row r="10406" spans="12:21" s="670" customFormat="1" x14ac:dyDescent="0.2">
      <c r="L10406" s="842"/>
      <c r="M10406" s="842"/>
      <c r="N10406" s="842"/>
      <c r="O10406" s="842"/>
      <c r="P10406" s="838"/>
      <c r="Q10406" s="838"/>
      <c r="R10406" s="838"/>
      <c r="S10406" s="838"/>
      <c r="T10406" s="292"/>
      <c r="U10406" s="371"/>
    </row>
    <row r="10407" spans="12:21" s="670" customFormat="1" x14ac:dyDescent="0.2">
      <c r="L10407" s="842"/>
      <c r="M10407" s="842"/>
      <c r="N10407" s="842"/>
      <c r="O10407" s="842"/>
      <c r="P10407" s="838"/>
      <c r="Q10407" s="838"/>
      <c r="R10407" s="838"/>
      <c r="S10407" s="838"/>
      <c r="T10407" s="292"/>
      <c r="U10407" s="371"/>
    </row>
    <row r="10408" spans="12:21" s="670" customFormat="1" x14ac:dyDescent="0.2">
      <c r="L10408" s="842"/>
      <c r="M10408" s="842"/>
      <c r="N10408" s="842"/>
      <c r="O10408" s="842"/>
      <c r="P10408" s="838"/>
      <c r="Q10408" s="838"/>
      <c r="R10408" s="838"/>
      <c r="S10408" s="838"/>
      <c r="T10408" s="292"/>
      <c r="U10408" s="371"/>
    </row>
    <row r="10409" spans="12:21" s="670" customFormat="1" x14ac:dyDescent="0.2">
      <c r="L10409" s="842"/>
      <c r="M10409" s="842"/>
      <c r="N10409" s="842"/>
      <c r="O10409" s="842"/>
      <c r="P10409" s="838"/>
      <c r="Q10409" s="838"/>
      <c r="R10409" s="838"/>
      <c r="S10409" s="838"/>
      <c r="T10409" s="292"/>
      <c r="U10409" s="371"/>
    </row>
    <row r="10410" spans="12:21" s="670" customFormat="1" x14ac:dyDescent="0.2">
      <c r="L10410" s="842"/>
      <c r="M10410" s="842"/>
      <c r="N10410" s="842"/>
      <c r="O10410" s="842"/>
      <c r="P10410" s="838"/>
      <c r="Q10410" s="838"/>
      <c r="R10410" s="838"/>
      <c r="S10410" s="838"/>
      <c r="T10410" s="292"/>
      <c r="U10410" s="371"/>
    </row>
    <row r="10411" spans="12:21" s="670" customFormat="1" x14ac:dyDescent="0.2">
      <c r="L10411" s="842"/>
      <c r="M10411" s="842"/>
      <c r="N10411" s="842"/>
      <c r="O10411" s="842"/>
      <c r="P10411" s="838"/>
      <c r="Q10411" s="838"/>
      <c r="R10411" s="838"/>
      <c r="S10411" s="838"/>
      <c r="T10411" s="292"/>
      <c r="U10411" s="371"/>
    </row>
    <row r="10412" spans="12:21" s="670" customFormat="1" x14ac:dyDescent="0.2">
      <c r="L10412" s="842"/>
      <c r="M10412" s="842"/>
      <c r="N10412" s="842"/>
      <c r="O10412" s="842"/>
      <c r="P10412" s="838"/>
      <c r="Q10412" s="838"/>
      <c r="R10412" s="838"/>
      <c r="S10412" s="838"/>
      <c r="T10412" s="292"/>
      <c r="U10412" s="371"/>
    </row>
    <row r="10413" spans="12:21" s="670" customFormat="1" x14ac:dyDescent="0.2">
      <c r="L10413" s="842"/>
      <c r="M10413" s="842"/>
      <c r="N10413" s="842"/>
      <c r="O10413" s="842"/>
      <c r="P10413" s="838"/>
      <c r="Q10413" s="838"/>
      <c r="R10413" s="838"/>
      <c r="S10413" s="838"/>
      <c r="T10413" s="292"/>
      <c r="U10413" s="371"/>
    </row>
    <row r="10414" spans="12:21" s="670" customFormat="1" x14ac:dyDescent="0.2">
      <c r="L10414" s="842"/>
      <c r="M10414" s="842"/>
      <c r="N10414" s="842"/>
      <c r="O10414" s="842"/>
      <c r="P10414" s="838"/>
      <c r="Q10414" s="838"/>
      <c r="R10414" s="838"/>
      <c r="S10414" s="838"/>
      <c r="T10414" s="292"/>
      <c r="U10414" s="371"/>
    </row>
    <row r="10415" spans="12:21" s="670" customFormat="1" x14ac:dyDescent="0.2">
      <c r="L10415" s="842"/>
      <c r="M10415" s="842"/>
      <c r="N10415" s="842"/>
      <c r="O10415" s="842"/>
      <c r="P10415" s="838"/>
      <c r="Q10415" s="838"/>
      <c r="R10415" s="838"/>
      <c r="S10415" s="838"/>
      <c r="T10415" s="292"/>
      <c r="U10415" s="371"/>
    </row>
    <row r="10416" spans="12:21" s="670" customFormat="1" x14ac:dyDescent="0.2">
      <c r="L10416" s="842"/>
      <c r="M10416" s="842"/>
      <c r="N10416" s="842"/>
      <c r="O10416" s="842"/>
      <c r="P10416" s="838"/>
      <c r="Q10416" s="838"/>
      <c r="R10416" s="838"/>
      <c r="S10416" s="838"/>
      <c r="T10416" s="292"/>
      <c r="U10416" s="371"/>
    </row>
    <row r="10417" spans="12:21" s="670" customFormat="1" x14ac:dyDescent="0.2">
      <c r="L10417" s="842"/>
      <c r="M10417" s="842"/>
      <c r="N10417" s="842"/>
      <c r="O10417" s="842"/>
      <c r="P10417" s="838"/>
      <c r="Q10417" s="838"/>
      <c r="R10417" s="838"/>
      <c r="S10417" s="838"/>
      <c r="T10417" s="292"/>
      <c r="U10417" s="371"/>
    </row>
    <row r="10418" spans="12:21" s="670" customFormat="1" x14ac:dyDescent="0.2">
      <c r="L10418" s="842"/>
      <c r="M10418" s="842"/>
      <c r="N10418" s="842"/>
      <c r="O10418" s="842"/>
      <c r="P10418" s="838"/>
      <c r="Q10418" s="838"/>
      <c r="R10418" s="838"/>
      <c r="S10418" s="838"/>
      <c r="T10418" s="292"/>
      <c r="U10418" s="371"/>
    </row>
    <row r="10419" spans="12:21" s="670" customFormat="1" x14ac:dyDescent="0.2">
      <c r="L10419" s="842"/>
      <c r="M10419" s="842"/>
      <c r="N10419" s="842"/>
      <c r="O10419" s="842"/>
      <c r="P10419" s="838"/>
      <c r="Q10419" s="838"/>
      <c r="R10419" s="838"/>
      <c r="S10419" s="838"/>
      <c r="T10419" s="292"/>
      <c r="U10419" s="371"/>
    </row>
    <row r="10420" spans="12:21" s="670" customFormat="1" x14ac:dyDescent="0.2">
      <c r="L10420" s="842"/>
      <c r="M10420" s="842"/>
      <c r="N10420" s="842"/>
      <c r="O10420" s="842"/>
      <c r="P10420" s="838"/>
      <c r="Q10420" s="838"/>
      <c r="R10420" s="838"/>
      <c r="S10420" s="838"/>
      <c r="T10420" s="292"/>
      <c r="U10420" s="371"/>
    </row>
    <row r="10421" spans="12:21" s="670" customFormat="1" x14ac:dyDescent="0.2">
      <c r="L10421" s="842"/>
      <c r="M10421" s="842"/>
      <c r="N10421" s="842"/>
      <c r="O10421" s="842"/>
      <c r="P10421" s="838"/>
      <c r="Q10421" s="838"/>
      <c r="R10421" s="838"/>
      <c r="S10421" s="838"/>
      <c r="T10421" s="292"/>
      <c r="U10421" s="371"/>
    </row>
    <row r="10422" spans="12:21" s="670" customFormat="1" x14ac:dyDescent="0.2">
      <c r="L10422" s="842"/>
      <c r="M10422" s="842"/>
      <c r="N10422" s="842"/>
      <c r="O10422" s="842"/>
      <c r="P10422" s="838"/>
      <c r="Q10422" s="838"/>
      <c r="R10422" s="838"/>
      <c r="S10422" s="838"/>
      <c r="T10422" s="292"/>
      <c r="U10422" s="371"/>
    </row>
    <row r="10423" spans="12:21" s="670" customFormat="1" x14ac:dyDescent="0.2">
      <c r="L10423" s="842"/>
      <c r="M10423" s="842"/>
      <c r="N10423" s="842"/>
      <c r="O10423" s="842"/>
      <c r="P10423" s="838"/>
      <c r="Q10423" s="838"/>
      <c r="R10423" s="838"/>
      <c r="S10423" s="838"/>
      <c r="T10423" s="292"/>
      <c r="U10423" s="371"/>
    </row>
    <row r="10424" spans="12:21" s="670" customFormat="1" x14ac:dyDescent="0.2">
      <c r="L10424" s="842"/>
      <c r="M10424" s="842"/>
      <c r="N10424" s="842"/>
      <c r="O10424" s="842"/>
      <c r="P10424" s="838"/>
      <c r="Q10424" s="838"/>
      <c r="R10424" s="838"/>
      <c r="S10424" s="838"/>
      <c r="T10424" s="292"/>
      <c r="U10424" s="371"/>
    </row>
    <row r="10425" spans="12:21" s="670" customFormat="1" x14ac:dyDescent="0.2">
      <c r="L10425" s="842"/>
      <c r="M10425" s="842"/>
      <c r="N10425" s="842"/>
      <c r="O10425" s="842"/>
      <c r="P10425" s="838"/>
      <c r="Q10425" s="838"/>
      <c r="R10425" s="838"/>
      <c r="S10425" s="838"/>
      <c r="T10425" s="292"/>
      <c r="U10425" s="371"/>
    </row>
    <row r="10426" spans="12:21" s="670" customFormat="1" x14ac:dyDescent="0.2">
      <c r="L10426" s="842"/>
      <c r="M10426" s="842"/>
      <c r="N10426" s="842"/>
      <c r="O10426" s="842"/>
      <c r="P10426" s="838"/>
      <c r="Q10426" s="838"/>
      <c r="R10426" s="838"/>
      <c r="S10426" s="838"/>
      <c r="T10426" s="292"/>
      <c r="U10426" s="371"/>
    </row>
    <row r="10427" spans="12:21" s="670" customFormat="1" x14ac:dyDescent="0.2">
      <c r="L10427" s="842"/>
      <c r="M10427" s="842"/>
      <c r="N10427" s="842"/>
      <c r="O10427" s="842"/>
      <c r="P10427" s="838"/>
      <c r="Q10427" s="838"/>
      <c r="R10427" s="838"/>
      <c r="S10427" s="838"/>
      <c r="T10427" s="292"/>
      <c r="U10427" s="371"/>
    </row>
    <row r="10428" spans="12:21" s="670" customFormat="1" x14ac:dyDescent="0.2">
      <c r="L10428" s="842"/>
      <c r="M10428" s="842"/>
      <c r="N10428" s="842"/>
      <c r="O10428" s="842"/>
      <c r="P10428" s="838"/>
      <c r="Q10428" s="838"/>
      <c r="R10428" s="838"/>
      <c r="S10428" s="838"/>
      <c r="T10428" s="292"/>
      <c r="U10428" s="371"/>
    </row>
    <row r="10429" spans="12:21" s="670" customFormat="1" x14ac:dyDescent="0.2">
      <c r="L10429" s="842"/>
      <c r="M10429" s="842"/>
      <c r="N10429" s="842"/>
      <c r="O10429" s="842"/>
      <c r="P10429" s="838"/>
      <c r="Q10429" s="838"/>
      <c r="R10429" s="838"/>
      <c r="S10429" s="838"/>
      <c r="T10429" s="292"/>
      <c r="U10429" s="371"/>
    </row>
    <row r="10430" spans="12:21" s="670" customFormat="1" x14ac:dyDescent="0.2">
      <c r="L10430" s="842"/>
      <c r="M10430" s="842"/>
      <c r="N10430" s="842"/>
      <c r="O10430" s="842"/>
      <c r="P10430" s="838"/>
      <c r="Q10430" s="838"/>
      <c r="R10430" s="838"/>
      <c r="S10430" s="838"/>
      <c r="T10430" s="292"/>
      <c r="U10430" s="371"/>
    </row>
    <row r="10431" spans="12:21" s="670" customFormat="1" x14ac:dyDescent="0.2">
      <c r="L10431" s="842"/>
      <c r="M10431" s="842"/>
      <c r="N10431" s="842"/>
      <c r="O10431" s="842"/>
      <c r="P10431" s="838"/>
      <c r="Q10431" s="838"/>
      <c r="R10431" s="838"/>
      <c r="S10431" s="838"/>
      <c r="T10431" s="292"/>
      <c r="U10431" s="371"/>
    </row>
    <row r="10432" spans="12:21" s="670" customFormat="1" x14ac:dyDescent="0.2">
      <c r="L10432" s="842"/>
      <c r="M10432" s="842"/>
      <c r="N10432" s="842"/>
      <c r="O10432" s="842"/>
      <c r="P10432" s="838"/>
      <c r="Q10432" s="838"/>
      <c r="R10432" s="838"/>
      <c r="S10432" s="838"/>
      <c r="T10432" s="292"/>
      <c r="U10432" s="371"/>
    </row>
    <row r="10433" spans="12:21" s="670" customFormat="1" x14ac:dyDescent="0.2">
      <c r="L10433" s="842"/>
      <c r="M10433" s="842"/>
      <c r="N10433" s="842"/>
      <c r="O10433" s="842"/>
      <c r="P10433" s="838"/>
      <c r="Q10433" s="838"/>
      <c r="R10433" s="838"/>
      <c r="S10433" s="838"/>
      <c r="T10433" s="292"/>
      <c r="U10433" s="371"/>
    </row>
    <row r="10434" spans="12:21" s="670" customFormat="1" x14ac:dyDescent="0.2">
      <c r="L10434" s="842"/>
      <c r="M10434" s="842"/>
      <c r="N10434" s="842"/>
      <c r="O10434" s="842"/>
      <c r="P10434" s="838"/>
      <c r="Q10434" s="838"/>
      <c r="R10434" s="838"/>
      <c r="S10434" s="838"/>
      <c r="T10434" s="292"/>
      <c r="U10434" s="371"/>
    </row>
    <row r="10435" spans="12:21" s="670" customFormat="1" x14ac:dyDescent="0.2">
      <c r="L10435" s="842"/>
      <c r="M10435" s="842"/>
      <c r="N10435" s="842"/>
      <c r="O10435" s="842"/>
      <c r="P10435" s="838"/>
      <c r="Q10435" s="838"/>
      <c r="R10435" s="838"/>
      <c r="S10435" s="838"/>
      <c r="T10435" s="292"/>
      <c r="U10435" s="371"/>
    </row>
    <row r="10436" spans="12:21" s="670" customFormat="1" x14ac:dyDescent="0.2">
      <c r="L10436" s="842"/>
      <c r="M10436" s="842"/>
      <c r="N10436" s="842"/>
      <c r="O10436" s="842"/>
      <c r="P10436" s="838"/>
      <c r="Q10436" s="838"/>
      <c r="R10436" s="838"/>
      <c r="S10436" s="838"/>
      <c r="T10436" s="292"/>
      <c r="U10436" s="371"/>
    </row>
    <row r="10437" spans="12:21" s="670" customFormat="1" x14ac:dyDescent="0.2">
      <c r="L10437" s="842"/>
      <c r="M10437" s="842"/>
      <c r="N10437" s="842"/>
      <c r="O10437" s="842"/>
      <c r="P10437" s="838"/>
      <c r="Q10437" s="838"/>
      <c r="R10437" s="838"/>
      <c r="S10437" s="838"/>
      <c r="T10437" s="292"/>
      <c r="U10437" s="371"/>
    </row>
    <row r="10438" spans="12:21" s="670" customFormat="1" x14ac:dyDescent="0.2">
      <c r="L10438" s="842"/>
      <c r="M10438" s="842"/>
      <c r="N10438" s="842"/>
      <c r="O10438" s="842"/>
      <c r="P10438" s="838"/>
      <c r="Q10438" s="838"/>
      <c r="R10438" s="838"/>
      <c r="S10438" s="838"/>
      <c r="T10438" s="292"/>
      <c r="U10438" s="371"/>
    </row>
    <row r="10439" spans="12:21" s="670" customFormat="1" x14ac:dyDescent="0.2">
      <c r="L10439" s="842"/>
      <c r="M10439" s="842"/>
      <c r="N10439" s="842"/>
      <c r="O10439" s="842"/>
      <c r="P10439" s="838"/>
      <c r="Q10439" s="838"/>
      <c r="R10439" s="838"/>
      <c r="S10439" s="838"/>
      <c r="T10439" s="292"/>
      <c r="U10439" s="371"/>
    </row>
    <row r="10440" spans="12:21" s="670" customFormat="1" x14ac:dyDescent="0.2">
      <c r="L10440" s="842"/>
      <c r="M10440" s="842"/>
      <c r="N10440" s="842"/>
      <c r="O10440" s="842"/>
      <c r="P10440" s="838"/>
      <c r="Q10440" s="838"/>
      <c r="R10440" s="838"/>
      <c r="S10440" s="838"/>
      <c r="T10440" s="292"/>
      <c r="U10440" s="371"/>
    </row>
    <row r="10441" spans="12:21" s="670" customFormat="1" x14ac:dyDescent="0.2">
      <c r="L10441" s="842"/>
      <c r="M10441" s="842"/>
      <c r="N10441" s="842"/>
      <c r="O10441" s="842"/>
      <c r="P10441" s="838"/>
      <c r="Q10441" s="838"/>
      <c r="R10441" s="838"/>
      <c r="S10441" s="838"/>
      <c r="T10441" s="292"/>
      <c r="U10441" s="371"/>
    </row>
    <row r="10442" spans="12:21" s="670" customFormat="1" x14ac:dyDescent="0.2">
      <c r="L10442" s="842"/>
      <c r="M10442" s="842"/>
      <c r="N10442" s="842"/>
      <c r="O10442" s="842"/>
      <c r="P10442" s="838"/>
      <c r="Q10442" s="838"/>
      <c r="R10442" s="838"/>
      <c r="S10442" s="838"/>
      <c r="T10442" s="292"/>
      <c r="U10442" s="371"/>
    </row>
    <row r="10443" spans="12:21" s="670" customFormat="1" x14ac:dyDescent="0.2">
      <c r="L10443" s="842"/>
      <c r="M10443" s="842"/>
      <c r="N10443" s="842"/>
      <c r="O10443" s="842"/>
      <c r="P10443" s="838"/>
      <c r="Q10443" s="838"/>
      <c r="R10443" s="838"/>
      <c r="S10443" s="838"/>
      <c r="T10443" s="292"/>
      <c r="U10443" s="371"/>
    </row>
    <row r="10444" spans="12:21" s="670" customFormat="1" x14ac:dyDescent="0.2">
      <c r="L10444" s="842"/>
      <c r="M10444" s="842"/>
      <c r="N10444" s="842"/>
      <c r="O10444" s="842"/>
      <c r="P10444" s="838"/>
      <c r="Q10444" s="838"/>
      <c r="R10444" s="838"/>
      <c r="S10444" s="838"/>
      <c r="T10444" s="292"/>
      <c r="U10444" s="371"/>
    </row>
    <row r="10445" spans="12:21" s="670" customFormat="1" x14ac:dyDescent="0.2">
      <c r="L10445" s="842"/>
      <c r="M10445" s="842"/>
      <c r="N10445" s="842"/>
      <c r="O10445" s="842"/>
      <c r="P10445" s="838"/>
      <c r="Q10445" s="838"/>
      <c r="R10445" s="838"/>
      <c r="S10445" s="838"/>
      <c r="T10445" s="292"/>
      <c r="U10445" s="371"/>
    </row>
    <row r="10446" spans="12:21" s="670" customFormat="1" x14ac:dyDescent="0.2">
      <c r="L10446" s="842"/>
      <c r="M10446" s="842"/>
      <c r="N10446" s="842"/>
      <c r="O10446" s="842"/>
      <c r="P10446" s="838"/>
      <c r="Q10446" s="838"/>
      <c r="R10446" s="838"/>
      <c r="S10446" s="838"/>
      <c r="T10446" s="292"/>
      <c r="U10446" s="371"/>
    </row>
    <row r="10447" spans="12:21" s="670" customFormat="1" x14ac:dyDescent="0.2">
      <c r="L10447" s="842"/>
      <c r="M10447" s="842"/>
      <c r="N10447" s="842"/>
      <c r="O10447" s="842"/>
      <c r="P10447" s="838"/>
      <c r="Q10447" s="838"/>
      <c r="R10447" s="838"/>
      <c r="S10447" s="838"/>
      <c r="T10447" s="292"/>
      <c r="U10447" s="371"/>
    </row>
    <row r="10448" spans="12:21" s="670" customFormat="1" x14ac:dyDescent="0.2">
      <c r="L10448" s="842"/>
      <c r="M10448" s="842"/>
      <c r="N10448" s="842"/>
      <c r="O10448" s="842"/>
      <c r="P10448" s="838"/>
      <c r="Q10448" s="838"/>
      <c r="R10448" s="838"/>
      <c r="S10448" s="838"/>
      <c r="T10448" s="292"/>
      <c r="U10448" s="371"/>
    </row>
    <row r="10449" spans="12:21" s="670" customFormat="1" x14ac:dyDescent="0.2">
      <c r="L10449" s="842"/>
      <c r="M10449" s="842"/>
      <c r="N10449" s="842"/>
      <c r="O10449" s="842"/>
      <c r="P10449" s="838"/>
      <c r="Q10449" s="838"/>
      <c r="R10449" s="838"/>
      <c r="S10449" s="838"/>
      <c r="T10449" s="292"/>
      <c r="U10449" s="371"/>
    </row>
    <row r="10450" spans="12:21" s="670" customFormat="1" x14ac:dyDescent="0.2">
      <c r="L10450" s="842"/>
      <c r="M10450" s="842"/>
      <c r="N10450" s="842"/>
      <c r="O10450" s="842"/>
      <c r="P10450" s="838"/>
      <c r="Q10450" s="838"/>
      <c r="R10450" s="838"/>
      <c r="S10450" s="838"/>
      <c r="T10450" s="292"/>
      <c r="U10450" s="371"/>
    </row>
    <row r="10451" spans="12:21" s="670" customFormat="1" x14ac:dyDescent="0.2">
      <c r="L10451" s="842"/>
      <c r="M10451" s="842"/>
      <c r="N10451" s="842"/>
      <c r="O10451" s="842"/>
      <c r="P10451" s="838"/>
      <c r="Q10451" s="838"/>
      <c r="R10451" s="838"/>
      <c r="S10451" s="838"/>
      <c r="T10451" s="292"/>
      <c r="U10451" s="371"/>
    </row>
    <row r="10452" spans="12:21" s="670" customFormat="1" x14ac:dyDescent="0.2">
      <c r="L10452" s="842"/>
      <c r="M10452" s="842"/>
      <c r="N10452" s="842"/>
      <c r="O10452" s="842"/>
      <c r="P10452" s="838"/>
      <c r="Q10452" s="838"/>
      <c r="R10452" s="838"/>
      <c r="S10452" s="838"/>
      <c r="T10452" s="292"/>
      <c r="U10452" s="371"/>
    </row>
    <row r="10453" spans="12:21" s="670" customFormat="1" x14ac:dyDescent="0.2">
      <c r="L10453" s="842"/>
      <c r="M10453" s="842"/>
      <c r="N10453" s="842"/>
      <c r="O10453" s="842"/>
      <c r="P10453" s="838"/>
      <c r="Q10453" s="838"/>
      <c r="R10453" s="838"/>
      <c r="S10453" s="838"/>
      <c r="T10453" s="292"/>
      <c r="U10453" s="371"/>
    </row>
    <row r="10454" spans="12:21" s="670" customFormat="1" x14ac:dyDescent="0.2">
      <c r="L10454" s="842"/>
      <c r="M10454" s="842"/>
      <c r="N10454" s="842"/>
      <c r="O10454" s="842"/>
      <c r="P10454" s="838"/>
      <c r="Q10454" s="838"/>
      <c r="R10454" s="838"/>
      <c r="S10454" s="838"/>
      <c r="T10454" s="292"/>
      <c r="U10454" s="371"/>
    </row>
    <row r="10455" spans="12:21" s="670" customFormat="1" x14ac:dyDescent="0.2">
      <c r="L10455" s="842"/>
      <c r="M10455" s="842"/>
      <c r="N10455" s="842"/>
      <c r="O10455" s="842"/>
      <c r="P10455" s="838"/>
      <c r="Q10455" s="838"/>
      <c r="R10455" s="838"/>
      <c r="S10455" s="838"/>
      <c r="T10455" s="292"/>
      <c r="U10455" s="371"/>
    </row>
    <row r="10456" spans="12:21" s="670" customFormat="1" x14ac:dyDescent="0.2">
      <c r="L10456" s="842"/>
      <c r="M10456" s="842"/>
      <c r="N10456" s="842"/>
      <c r="O10456" s="842"/>
      <c r="P10456" s="838"/>
      <c r="Q10456" s="838"/>
      <c r="R10456" s="838"/>
      <c r="S10456" s="838"/>
      <c r="T10456" s="292"/>
      <c r="U10456" s="371"/>
    </row>
    <row r="10457" spans="12:21" s="670" customFormat="1" x14ac:dyDescent="0.2">
      <c r="L10457" s="842"/>
      <c r="M10457" s="842"/>
      <c r="N10457" s="842"/>
      <c r="O10457" s="842"/>
      <c r="P10457" s="838"/>
      <c r="Q10457" s="838"/>
      <c r="R10457" s="838"/>
      <c r="S10457" s="838"/>
      <c r="T10457" s="292"/>
      <c r="U10457" s="371"/>
    </row>
    <row r="10458" spans="12:21" s="670" customFormat="1" x14ac:dyDescent="0.2">
      <c r="L10458" s="842"/>
      <c r="M10458" s="842"/>
      <c r="N10458" s="842"/>
      <c r="O10458" s="842"/>
      <c r="P10458" s="838"/>
      <c r="Q10458" s="838"/>
      <c r="R10458" s="838"/>
      <c r="S10458" s="838"/>
      <c r="T10458" s="292"/>
      <c r="U10458" s="371"/>
    </row>
    <row r="10459" spans="12:21" s="670" customFormat="1" x14ac:dyDescent="0.2">
      <c r="L10459" s="842"/>
      <c r="M10459" s="842"/>
      <c r="N10459" s="842"/>
      <c r="O10459" s="842"/>
      <c r="P10459" s="838"/>
      <c r="Q10459" s="838"/>
      <c r="R10459" s="838"/>
      <c r="S10459" s="838"/>
      <c r="T10459" s="292"/>
      <c r="U10459" s="371"/>
    </row>
    <row r="10460" spans="12:21" s="670" customFormat="1" x14ac:dyDescent="0.2">
      <c r="L10460" s="842"/>
      <c r="M10460" s="842"/>
      <c r="N10460" s="842"/>
      <c r="O10460" s="842"/>
      <c r="P10460" s="838"/>
      <c r="Q10460" s="838"/>
      <c r="R10460" s="838"/>
      <c r="S10460" s="838"/>
      <c r="T10460" s="292"/>
      <c r="U10460" s="371"/>
    </row>
    <row r="10461" spans="12:21" s="670" customFormat="1" x14ac:dyDescent="0.2">
      <c r="L10461" s="842"/>
      <c r="M10461" s="842"/>
      <c r="N10461" s="842"/>
      <c r="O10461" s="842"/>
      <c r="P10461" s="838"/>
      <c r="Q10461" s="838"/>
      <c r="R10461" s="838"/>
      <c r="S10461" s="838"/>
      <c r="T10461" s="292"/>
      <c r="U10461" s="371"/>
    </row>
    <row r="10462" spans="12:21" s="670" customFormat="1" x14ac:dyDescent="0.2">
      <c r="L10462" s="842"/>
      <c r="M10462" s="842"/>
      <c r="N10462" s="842"/>
      <c r="O10462" s="842"/>
      <c r="P10462" s="838"/>
      <c r="Q10462" s="838"/>
      <c r="R10462" s="838"/>
      <c r="S10462" s="838"/>
      <c r="T10462" s="292"/>
      <c r="U10462" s="371"/>
    </row>
    <row r="10463" spans="12:21" s="670" customFormat="1" x14ac:dyDescent="0.2">
      <c r="L10463" s="842"/>
      <c r="M10463" s="842"/>
      <c r="N10463" s="842"/>
      <c r="O10463" s="842"/>
      <c r="P10463" s="838"/>
      <c r="Q10463" s="838"/>
      <c r="R10463" s="838"/>
      <c r="S10463" s="838"/>
      <c r="T10463" s="292"/>
      <c r="U10463" s="371"/>
    </row>
    <row r="10464" spans="12:21" s="670" customFormat="1" x14ac:dyDescent="0.2">
      <c r="L10464" s="842"/>
      <c r="M10464" s="842"/>
      <c r="N10464" s="842"/>
      <c r="O10464" s="842"/>
      <c r="P10464" s="838"/>
      <c r="Q10464" s="838"/>
      <c r="R10464" s="838"/>
      <c r="S10464" s="838"/>
      <c r="T10464" s="292"/>
      <c r="U10464" s="371"/>
    </row>
    <row r="10465" spans="12:21" s="670" customFormat="1" x14ac:dyDescent="0.2">
      <c r="L10465" s="842"/>
      <c r="M10465" s="842"/>
      <c r="N10465" s="842"/>
      <c r="O10465" s="842"/>
      <c r="P10465" s="838"/>
      <c r="Q10465" s="838"/>
      <c r="R10465" s="838"/>
      <c r="S10465" s="838"/>
      <c r="T10465" s="292"/>
      <c r="U10465" s="371"/>
    </row>
    <row r="10466" spans="12:21" s="670" customFormat="1" x14ac:dyDescent="0.2">
      <c r="L10466" s="842"/>
      <c r="M10466" s="842"/>
      <c r="N10466" s="842"/>
      <c r="O10466" s="842"/>
      <c r="P10466" s="838"/>
      <c r="Q10466" s="838"/>
      <c r="R10466" s="838"/>
      <c r="S10466" s="838"/>
      <c r="T10466" s="292"/>
      <c r="U10466" s="371"/>
    </row>
    <row r="10467" spans="12:21" s="670" customFormat="1" x14ac:dyDescent="0.2">
      <c r="L10467" s="842"/>
      <c r="M10467" s="842"/>
      <c r="N10467" s="842"/>
      <c r="O10467" s="842"/>
      <c r="P10467" s="838"/>
      <c r="Q10467" s="838"/>
      <c r="R10467" s="838"/>
      <c r="S10467" s="838"/>
      <c r="T10467" s="292"/>
      <c r="U10467" s="371"/>
    </row>
    <row r="10468" spans="12:21" s="670" customFormat="1" x14ac:dyDescent="0.2">
      <c r="L10468" s="842"/>
      <c r="M10468" s="842"/>
      <c r="N10468" s="842"/>
      <c r="O10468" s="842"/>
      <c r="P10468" s="838"/>
      <c r="Q10468" s="838"/>
      <c r="R10468" s="838"/>
      <c r="S10468" s="838"/>
      <c r="T10468" s="292"/>
      <c r="U10468" s="371"/>
    </row>
    <row r="10469" spans="12:21" s="670" customFormat="1" x14ac:dyDescent="0.2">
      <c r="L10469" s="842"/>
      <c r="M10469" s="842"/>
      <c r="N10469" s="842"/>
      <c r="O10469" s="842"/>
      <c r="P10469" s="838"/>
      <c r="Q10469" s="838"/>
      <c r="R10469" s="838"/>
      <c r="S10469" s="838"/>
      <c r="T10469" s="292"/>
      <c r="U10469" s="371"/>
    </row>
    <row r="10470" spans="12:21" s="670" customFormat="1" x14ac:dyDescent="0.2">
      <c r="L10470" s="842"/>
      <c r="M10470" s="842"/>
      <c r="N10470" s="842"/>
      <c r="O10470" s="842"/>
      <c r="P10470" s="838"/>
      <c r="Q10470" s="838"/>
      <c r="R10470" s="838"/>
      <c r="S10470" s="838"/>
      <c r="T10470" s="292"/>
      <c r="U10470" s="371"/>
    </row>
    <row r="10471" spans="12:21" s="670" customFormat="1" x14ac:dyDescent="0.2">
      <c r="L10471" s="842"/>
      <c r="M10471" s="842"/>
      <c r="N10471" s="842"/>
      <c r="O10471" s="842"/>
      <c r="P10471" s="838"/>
      <c r="Q10471" s="838"/>
      <c r="R10471" s="838"/>
      <c r="S10471" s="838"/>
      <c r="T10471" s="292"/>
      <c r="U10471" s="371"/>
    </row>
    <row r="10472" spans="12:21" s="670" customFormat="1" x14ac:dyDescent="0.2">
      <c r="L10472" s="842"/>
      <c r="M10472" s="842"/>
      <c r="N10472" s="842"/>
      <c r="O10472" s="842"/>
      <c r="P10472" s="838"/>
      <c r="Q10472" s="838"/>
      <c r="R10472" s="838"/>
      <c r="S10472" s="838"/>
      <c r="T10472" s="292"/>
      <c r="U10472" s="371"/>
    </row>
    <row r="10473" spans="12:21" s="670" customFormat="1" x14ac:dyDescent="0.2">
      <c r="L10473" s="842"/>
      <c r="M10473" s="842"/>
      <c r="N10473" s="842"/>
      <c r="O10473" s="842"/>
      <c r="P10473" s="838"/>
      <c r="Q10473" s="838"/>
      <c r="R10473" s="838"/>
      <c r="S10473" s="838"/>
      <c r="T10473" s="292"/>
      <c r="U10473" s="371"/>
    </row>
    <row r="10474" spans="12:21" s="670" customFormat="1" x14ac:dyDescent="0.2">
      <c r="L10474" s="842"/>
      <c r="M10474" s="842"/>
      <c r="N10474" s="842"/>
      <c r="O10474" s="842"/>
      <c r="P10474" s="838"/>
      <c r="Q10474" s="838"/>
      <c r="R10474" s="838"/>
      <c r="S10474" s="838"/>
      <c r="T10474" s="292"/>
      <c r="U10474" s="371"/>
    </row>
    <row r="10475" spans="12:21" s="670" customFormat="1" x14ac:dyDescent="0.2">
      <c r="L10475" s="842"/>
      <c r="M10475" s="842"/>
      <c r="N10475" s="842"/>
      <c r="O10475" s="842"/>
      <c r="P10475" s="838"/>
      <c r="Q10475" s="838"/>
      <c r="R10475" s="838"/>
      <c r="S10475" s="838"/>
      <c r="T10475" s="292"/>
      <c r="U10475" s="371"/>
    </row>
    <row r="10476" spans="12:21" s="670" customFormat="1" x14ac:dyDescent="0.2">
      <c r="L10476" s="842"/>
      <c r="M10476" s="842"/>
      <c r="N10476" s="842"/>
      <c r="O10476" s="842"/>
      <c r="P10476" s="838"/>
      <c r="Q10476" s="838"/>
      <c r="R10476" s="838"/>
      <c r="S10476" s="838"/>
      <c r="T10476" s="292"/>
      <c r="U10476" s="371"/>
    </row>
    <row r="10477" spans="12:21" s="670" customFormat="1" x14ac:dyDescent="0.2">
      <c r="L10477" s="842"/>
      <c r="M10477" s="842"/>
      <c r="N10477" s="842"/>
      <c r="O10477" s="842"/>
      <c r="P10477" s="838"/>
      <c r="Q10477" s="838"/>
      <c r="R10477" s="838"/>
      <c r="S10477" s="838"/>
      <c r="T10477" s="292"/>
      <c r="U10477" s="371"/>
    </row>
    <row r="10478" spans="12:21" s="670" customFormat="1" x14ac:dyDescent="0.2">
      <c r="L10478" s="842"/>
      <c r="M10478" s="842"/>
      <c r="N10478" s="842"/>
      <c r="O10478" s="842"/>
      <c r="P10478" s="838"/>
      <c r="Q10478" s="838"/>
      <c r="R10478" s="838"/>
      <c r="S10478" s="838"/>
      <c r="T10478" s="292"/>
      <c r="U10478" s="371"/>
    </row>
    <row r="10479" spans="12:21" s="670" customFormat="1" x14ac:dyDescent="0.2">
      <c r="L10479" s="842"/>
      <c r="M10479" s="842"/>
      <c r="N10479" s="842"/>
      <c r="O10479" s="842"/>
      <c r="P10479" s="838"/>
      <c r="Q10479" s="838"/>
      <c r="R10479" s="838"/>
      <c r="S10479" s="838"/>
      <c r="T10479" s="292"/>
      <c r="U10479" s="371"/>
    </row>
    <row r="10480" spans="12:21" s="670" customFormat="1" x14ac:dyDescent="0.2">
      <c r="L10480" s="842"/>
      <c r="M10480" s="842"/>
      <c r="N10480" s="842"/>
      <c r="O10480" s="842"/>
      <c r="P10480" s="838"/>
      <c r="Q10480" s="838"/>
      <c r="R10480" s="838"/>
      <c r="S10480" s="838"/>
      <c r="T10480" s="292"/>
      <c r="U10480" s="371"/>
    </row>
    <row r="10481" spans="12:21" s="670" customFormat="1" x14ac:dyDescent="0.2">
      <c r="L10481" s="842"/>
      <c r="M10481" s="842"/>
      <c r="N10481" s="842"/>
      <c r="O10481" s="842"/>
      <c r="P10481" s="838"/>
      <c r="Q10481" s="838"/>
      <c r="R10481" s="838"/>
      <c r="S10481" s="838"/>
      <c r="T10481" s="292"/>
      <c r="U10481" s="371"/>
    </row>
    <row r="10482" spans="12:21" s="670" customFormat="1" x14ac:dyDescent="0.2">
      <c r="L10482" s="842"/>
      <c r="M10482" s="842"/>
      <c r="N10482" s="842"/>
      <c r="O10482" s="842"/>
      <c r="P10482" s="838"/>
      <c r="Q10482" s="838"/>
      <c r="R10482" s="838"/>
      <c r="S10482" s="838"/>
      <c r="T10482" s="292"/>
      <c r="U10482" s="371"/>
    </row>
    <row r="10483" spans="12:21" s="670" customFormat="1" x14ac:dyDescent="0.2">
      <c r="L10483" s="842"/>
      <c r="M10483" s="842"/>
      <c r="N10483" s="842"/>
      <c r="O10483" s="842"/>
      <c r="P10483" s="838"/>
      <c r="Q10483" s="838"/>
      <c r="R10483" s="838"/>
      <c r="S10483" s="838"/>
      <c r="T10483" s="292"/>
      <c r="U10483" s="371"/>
    </row>
    <row r="10484" spans="12:21" s="670" customFormat="1" x14ac:dyDescent="0.2">
      <c r="L10484" s="842"/>
      <c r="M10484" s="842"/>
      <c r="N10484" s="842"/>
      <c r="O10484" s="842"/>
      <c r="P10484" s="838"/>
      <c r="Q10484" s="838"/>
      <c r="R10484" s="838"/>
      <c r="S10484" s="838"/>
      <c r="T10484" s="292"/>
      <c r="U10484" s="371"/>
    </row>
    <row r="10485" spans="12:21" s="670" customFormat="1" x14ac:dyDescent="0.2">
      <c r="L10485" s="842"/>
      <c r="M10485" s="842"/>
      <c r="N10485" s="842"/>
      <c r="O10485" s="842"/>
      <c r="P10485" s="838"/>
      <c r="Q10485" s="838"/>
      <c r="R10485" s="838"/>
      <c r="S10485" s="838"/>
      <c r="T10485" s="292"/>
      <c r="U10485" s="371"/>
    </row>
    <row r="10486" spans="12:21" s="670" customFormat="1" x14ac:dyDescent="0.2">
      <c r="L10486" s="842"/>
      <c r="M10486" s="842"/>
      <c r="N10486" s="842"/>
      <c r="O10486" s="842"/>
      <c r="P10486" s="838"/>
      <c r="Q10486" s="838"/>
      <c r="R10486" s="838"/>
      <c r="S10486" s="838"/>
      <c r="T10486" s="292"/>
      <c r="U10486" s="371"/>
    </row>
    <row r="10487" spans="12:21" s="670" customFormat="1" x14ac:dyDescent="0.2">
      <c r="L10487" s="842"/>
      <c r="M10487" s="842"/>
      <c r="N10487" s="842"/>
      <c r="O10487" s="842"/>
      <c r="P10487" s="838"/>
      <c r="Q10487" s="838"/>
      <c r="R10487" s="838"/>
      <c r="S10487" s="838"/>
      <c r="T10487" s="292"/>
      <c r="U10487" s="371"/>
    </row>
    <row r="10488" spans="12:21" s="670" customFormat="1" x14ac:dyDescent="0.2">
      <c r="L10488" s="842"/>
      <c r="M10488" s="842"/>
      <c r="N10488" s="842"/>
      <c r="O10488" s="842"/>
      <c r="P10488" s="838"/>
      <c r="Q10488" s="838"/>
      <c r="R10488" s="838"/>
      <c r="S10488" s="838"/>
      <c r="T10488" s="292"/>
      <c r="U10488" s="371"/>
    </row>
    <row r="10489" spans="12:21" s="670" customFormat="1" x14ac:dyDescent="0.2">
      <c r="L10489" s="842"/>
      <c r="M10489" s="842"/>
      <c r="N10489" s="842"/>
      <c r="O10489" s="842"/>
      <c r="P10489" s="838"/>
      <c r="Q10489" s="838"/>
      <c r="R10489" s="838"/>
      <c r="S10489" s="838"/>
      <c r="T10489" s="292"/>
      <c r="U10489" s="371"/>
    </row>
    <row r="10490" spans="12:21" s="670" customFormat="1" x14ac:dyDescent="0.2">
      <c r="L10490" s="842"/>
      <c r="M10490" s="842"/>
      <c r="N10490" s="842"/>
      <c r="O10490" s="842"/>
      <c r="P10490" s="838"/>
      <c r="Q10490" s="838"/>
      <c r="R10490" s="838"/>
      <c r="S10490" s="838"/>
      <c r="T10490" s="292"/>
      <c r="U10490" s="371"/>
    </row>
    <row r="10491" spans="12:21" s="670" customFormat="1" x14ac:dyDescent="0.2">
      <c r="L10491" s="842"/>
      <c r="M10491" s="842"/>
      <c r="N10491" s="842"/>
      <c r="O10491" s="842"/>
      <c r="P10491" s="838"/>
      <c r="Q10491" s="838"/>
      <c r="R10491" s="838"/>
      <c r="S10491" s="838"/>
      <c r="T10491" s="292"/>
      <c r="U10491" s="371"/>
    </row>
    <row r="10492" spans="12:21" s="670" customFormat="1" x14ac:dyDescent="0.2">
      <c r="L10492" s="842"/>
      <c r="M10492" s="842"/>
      <c r="N10492" s="842"/>
      <c r="O10492" s="842"/>
      <c r="P10492" s="838"/>
      <c r="Q10492" s="838"/>
      <c r="R10492" s="838"/>
      <c r="S10492" s="838"/>
      <c r="T10492" s="292"/>
      <c r="U10492" s="371"/>
    </row>
    <row r="10493" spans="12:21" s="670" customFormat="1" x14ac:dyDescent="0.2">
      <c r="L10493" s="842"/>
      <c r="M10493" s="842"/>
      <c r="N10493" s="842"/>
      <c r="O10493" s="842"/>
      <c r="P10493" s="838"/>
      <c r="Q10493" s="838"/>
      <c r="R10493" s="838"/>
      <c r="S10493" s="838"/>
      <c r="T10493" s="292"/>
      <c r="U10493" s="371"/>
    </row>
    <row r="10494" spans="12:21" s="670" customFormat="1" x14ac:dyDescent="0.2">
      <c r="L10494" s="842"/>
      <c r="M10494" s="842"/>
      <c r="N10494" s="842"/>
      <c r="O10494" s="842"/>
      <c r="P10494" s="838"/>
      <c r="Q10494" s="838"/>
      <c r="R10494" s="838"/>
      <c r="S10494" s="838"/>
      <c r="T10494" s="292"/>
      <c r="U10494" s="371"/>
    </row>
    <row r="10495" spans="12:21" s="670" customFormat="1" x14ac:dyDescent="0.2">
      <c r="L10495" s="842"/>
      <c r="M10495" s="842"/>
      <c r="N10495" s="842"/>
      <c r="O10495" s="842"/>
      <c r="P10495" s="838"/>
      <c r="Q10495" s="838"/>
      <c r="R10495" s="838"/>
      <c r="S10495" s="838"/>
      <c r="T10495" s="292"/>
      <c r="U10495" s="371"/>
    </row>
    <row r="10496" spans="12:21" s="670" customFormat="1" x14ac:dyDescent="0.2">
      <c r="L10496" s="842"/>
      <c r="M10496" s="842"/>
      <c r="N10496" s="842"/>
      <c r="O10496" s="842"/>
      <c r="P10496" s="838"/>
      <c r="Q10496" s="838"/>
      <c r="R10496" s="838"/>
      <c r="S10496" s="838"/>
      <c r="T10496" s="292"/>
      <c r="U10496" s="371"/>
    </row>
    <row r="10497" spans="12:21" s="670" customFormat="1" x14ac:dyDescent="0.2">
      <c r="L10497" s="842"/>
      <c r="M10497" s="842"/>
      <c r="N10497" s="842"/>
      <c r="O10497" s="842"/>
      <c r="P10497" s="838"/>
      <c r="Q10497" s="838"/>
      <c r="R10497" s="838"/>
      <c r="S10497" s="838"/>
      <c r="T10497" s="292"/>
      <c r="U10497" s="371"/>
    </row>
    <row r="10498" spans="12:21" s="670" customFormat="1" x14ac:dyDescent="0.2">
      <c r="L10498" s="842"/>
      <c r="M10498" s="842"/>
      <c r="N10498" s="842"/>
      <c r="O10498" s="842"/>
      <c r="P10498" s="838"/>
      <c r="Q10498" s="838"/>
      <c r="R10498" s="838"/>
      <c r="S10498" s="838"/>
      <c r="T10498" s="292"/>
      <c r="U10498" s="371"/>
    </row>
    <row r="10499" spans="12:21" s="670" customFormat="1" x14ac:dyDescent="0.2">
      <c r="L10499" s="842"/>
      <c r="M10499" s="842"/>
      <c r="N10499" s="842"/>
      <c r="O10499" s="842"/>
      <c r="P10499" s="838"/>
      <c r="Q10499" s="838"/>
      <c r="R10499" s="838"/>
      <c r="S10499" s="838"/>
      <c r="T10499" s="292"/>
      <c r="U10499" s="371"/>
    </row>
    <row r="10500" spans="12:21" s="670" customFormat="1" x14ac:dyDescent="0.2">
      <c r="L10500" s="842"/>
      <c r="M10500" s="842"/>
      <c r="N10500" s="842"/>
      <c r="O10500" s="842"/>
      <c r="P10500" s="838"/>
      <c r="Q10500" s="838"/>
      <c r="R10500" s="838"/>
      <c r="S10500" s="838"/>
      <c r="T10500" s="292"/>
      <c r="U10500" s="371"/>
    </row>
    <row r="10501" spans="12:21" s="670" customFormat="1" x14ac:dyDescent="0.2">
      <c r="L10501" s="842"/>
      <c r="M10501" s="842"/>
      <c r="N10501" s="842"/>
      <c r="O10501" s="842"/>
      <c r="P10501" s="838"/>
      <c r="Q10501" s="838"/>
      <c r="R10501" s="838"/>
      <c r="S10501" s="838"/>
      <c r="T10501" s="292"/>
      <c r="U10501" s="371"/>
    </row>
    <row r="10502" spans="12:21" s="670" customFormat="1" x14ac:dyDescent="0.2">
      <c r="L10502" s="842"/>
      <c r="M10502" s="842"/>
      <c r="N10502" s="842"/>
      <c r="O10502" s="842"/>
      <c r="P10502" s="838"/>
      <c r="Q10502" s="838"/>
      <c r="R10502" s="838"/>
      <c r="S10502" s="838"/>
      <c r="T10502" s="292"/>
      <c r="U10502" s="371"/>
    </row>
    <row r="10503" spans="12:21" s="670" customFormat="1" x14ac:dyDescent="0.2">
      <c r="L10503" s="842"/>
      <c r="M10503" s="842"/>
      <c r="N10503" s="842"/>
      <c r="O10503" s="842"/>
      <c r="P10503" s="838"/>
      <c r="Q10503" s="838"/>
      <c r="R10503" s="838"/>
      <c r="S10503" s="838"/>
      <c r="T10503" s="292"/>
      <c r="U10503" s="371"/>
    </row>
    <row r="10504" spans="12:21" s="670" customFormat="1" x14ac:dyDescent="0.2">
      <c r="L10504" s="842"/>
      <c r="M10504" s="842"/>
      <c r="N10504" s="842"/>
      <c r="O10504" s="842"/>
      <c r="P10504" s="838"/>
      <c r="Q10504" s="838"/>
      <c r="R10504" s="838"/>
      <c r="S10504" s="838"/>
      <c r="T10504" s="292"/>
      <c r="U10504" s="371"/>
    </row>
    <row r="10505" spans="12:21" s="670" customFormat="1" x14ac:dyDescent="0.2">
      <c r="L10505" s="842"/>
      <c r="M10505" s="842"/>
      <c r="N10505" s="842"/>
      <c r="O10505" s="842"/>
      <c r="P10505" s="838"/>
      <c r="Q10505" s="838"/>
      <c r="R10505" s="838"/>
      <c r="S10505" s="838"/>
      <c r="T10505" s="292"/>
      <c r="U10505" s="371"/>
    </row>
    <row r="10506" spans="12:21" s="670" customFormat="1" x14ac:dyDescent="0.2">
      <c r="L10506" s="842"/>
      <c r="M10506" s="842"/>
      <c r="N10506" s="842"/>
      <c r="O10506" s="842"/>
      <c r="P10506" s="838"/>
      <c r="Q10506" s="838"/>
      <c r="R10506" s="838"/>
      <c r="S10506" s="838"/>
      <c r="T10506" s="292"/>
      <c r="U10506" s="371"/>
    </row>
    <row r="10507" spans="12:21" s="670" customFormat="1" x14ac:dyDescent="0.2">
      <c r="L10507" s="842"/>
      <c r="M10507" s="842"/>
      <c r="N10507" s="842"/>
      <c r="O10507" s="842"/>
      <c r="P10507" s="838"/>
      <c r="Q10507" s="838"/>
      <c r="R10507" s="838"/>
      <c r="S10507" s="838"/>
      <c r="T10507" s="292"/>
      <c r="U10507" s="371"/>
    </row>
    <row r="10508" spans="12:21" s="670" customFormat="1" x14ac:dyDescent="0.2">
      <c r="L10508" s="842"/>
      <c r="M10508" s="842"/>
      <c r="N10508" s="842"/>
      <c r="O10508" s="842"/>
      <c r="P10508" s="838"/>
      <c r="Q10508" s="838"/>
      <c r="R10508" s="838"/>
      <c r="S10508" s="838"/>
      <c r="T10508" s="292"/>
      <c r="U10508" s="371"/>
    </row>
    <row r="10509" spans="12:21" s="670" customFormat="1" x14ac:dyDescent="0.2">
      <c r="L10509" s="842"/>
      <c r="M10509" s="842"/>
      <c r="N10509" s="842"/>
      <c r="O10509" s="842"/>
      <c r="P10509" s="838"/>
      <c r="Q10509" s="838"/>
      <c r="R10509" s="838"/>
      <c r="S10509" s="838"/>
      <c r="T10509" s="292"/>
      <c r="U10509" s="371"/>
    </row>
    <row r="10510" spans="12:21" s="670" customFormat="1" x14ac:dyDescent="0.2">
      <c r="L10510" s="842"/>
      <c r="M10510" s="842"/>
      <c r="N10510" s="842"/>
      <c r="O10510" s="842"/>
      <c r="P10510" s="838"/>
      <c r="Q10510" s="838"/>
      <c r="R10510" s="838"/>
      <c r="S10510" s="838"/>
      <c r="T10510" s="292"/>
      <c r="U10510" s="371"/>
    </row>
    <row r="10511" spans="12:21" s="670" customFormat="1" x14ac:dyDescent="0.2">
      <c r="L10511" s="842"/>
      <c r="M10511" s="842"/>
      <c r="N10511" s="842"/>
      <c r="O10511" s="842"/>
      <c r="P10511" s="838"/>
      <c r="Q10511" s="838"/>
      <c r="R10511" s="838"/>
      <c r="S10511" s="838"/>
      <c r="T10511" s="292"/>
      <c r="U10511" s="371"/>
    </row>
    <row r="10512" spans="12:21" s="670" customFormat="1" x14ac:dyDescent="0.2">
      <c r="L10512" s="842"/>
      <c r="M10512" s="842"/>
      <c r="N10512" s="842"/>
      <c r="O10512" s="842"/>
      <c r="P10512" s="838"/>
      <c r="Q10512" s="838"/>
      <c r="R10512" s="838"/>
      <c r="S10512" s="838"/>
      <c r="T10512" s="292"/>
      <c r="U10512" s="371"/>
    </row>
    <row r="10513" spans="12:21" s="670" customFormat="1" x14ac:dyDescent="0.2">
      <c r="L10513" s="842"/>
      <c r="M10513" s="842"/>
      <c r="N10513" s="842"/>
      <c r="O10513" s="842"/>
      <c r="P10513" s="838"/>
      <c r="Q10513" s="838"/>
      <c r="R10513" s="838"/>
      <c r="S10513" s="838"/>
      <c r="T10513" s="292"/>
      <c r="U10513" s="371"/>
    </row>
    <row r="10514" spans="12:21" s="670" customFormat="1" x14ac:dyDescent="0.2">
      <c r="L10514" s="842"/>
      <c r="M10514" s="842"/>
      <c r="N10514" s="842"/>
      <c r="O10514" s="842"/>
      <c r="P10514" s="838"/>
      <c r="Q10514" s="838"/>
      <c r="R10514" s="838"/>
      <c r="S10514" s="838"/>
      <c r="T10514" s="292"/>
      <c r="U10514" s="371"/>
    </row>
    <row r="10515" spans="12:21" s="670" customFormat="1" x14ac:dyDescent="0.2">
      <c r="L10515" s="842"/>
      <c r="M10515" s="842"/>
      <c r="N10515" s="842"/>
      <c r="O10515" s="842"/>
      <c r="P10515" s="838"/>
      <c r="Q10515" s="838"/>
      <c r="R10515" s="838"/>
      <c r="S10515" s="838"/>
      <c r="T10515" s="292"/>
      <c r="U10515" s="371"/>
    </row>
    <row r="10516" spans="12:21" s="670" customFormat="1" x14ac:dyDescent="0.2">
      <c r="L10516" s="842"/>
      <c r="M10516" s="842"/>
      <c r="N10516" s="842"/>
      <c r="O10516" s="842"/>
      <c r="P10516" s="838"/>
      <c r="Q10516" s="838"/>
      <c r="R10516" s="838"/>
      <c r="S10516" s="838"/>
      <c r="T10516" s="292"/>
      <c r="U10516" s="371"/>
    </row>
    <row r="10517" spans="12:21" s="670" customFormat="1" x14ac:dyDescent="0.2">
      <c r="L10517" s="842"/>
      <c r="M10517" s="842"/>
      <c r="N10517" s="842"/>
      <c r="O10517" s="842"/>
      <c r="P10517" s="838"/>
      <c r="Q10517" s="838"/>
      <c r="R10517" s="838"/>
      <c r="S10517" s="838"/>
      <c r="T10517" s="292"/>
      <c r="U10517" s="371"/>
    </row>
    <row r="10518" spans="12:21" s="670" customFormat="1" x14ac:dyDescent="0.2">
      <c r="L10518" s="842"/>
      <c r="M10518" s="842"/>
      <c r="N10518" s="842"/>
      <c r="O10518" s="842"/>
      <c r="P10518" s="838"/>
      <c r="Q10518" s="838"/>
      <c r="R10518" s="838"/>
      <c r="S10518" s="838"/>
      <c r="T10518" s="292"/>
      <c r="U10518" s="371"/>
    </row>
    <row r="10519" spans="12:21" s="670" customFormat="1" x14ac:dyDescent="0.2">
      <c r="L10519" s="842"/>
      <c r="M10519" s="842"/>
      <c r="N10519" s="842"/>
      <c r="O10519" s="842"/>
      <c r="P10519" s="838"/>
      <c r="Q10519" s="838"/>
      <c r="R10519" s="838"/>
      <c r="S10519" s="838"/>
      <c r="T10519" s="292"/>
      <c r="U10519" s="371"/>
    </row>
    <row r="10520" spans="12:21" s="670" customFormat="1" x14ac:dyDescent="0.2">
      <c r="L10520" s="842"/>
      <c r="M10520" s="842"/>
      <c r="N10520" s="842"/>
      <c r="O10520" s="842"/>
      <c r="P10520" s="838"/>
      <c r="Q10520" s="838"/>
      <c r="R10520" s="838"/>
      <c r="S10520" s="838"/>
      <c r="T10520" s="292"/>
      <c r="U10520" s="371"/>
    </row>
    <row r="10521" spans="12:21" s="670" customFormat="1" x14ac:dyDescent="0.2">
      <c r="L10521" s="842"/>
      <c r="M10521" s="842"/>
      <c r="N10521" s="842"/>
      <c r="O10521" s="842"/>
      <c r="P10521" s="838"/>
      <c r="Q10521" s="838"/>
      <c r="R10521" s="838"/>
      <c r="S10521" s="838"/>
      <c r="T10521" s="292"/>
      <c r="U10521" s="371"/>
    </row>
    <row r="10522" spans="12:21" s="670" customFormat="1" x14ac:dyDescent="0.2">
      <c r="L10522" s="842"/>
      <c r="M10522" s="842"/>
      <c r="N10522" s="842"/>
      <c r="O10522" s="842"/>
      <c r="P10522" s="838"/>
      <c r="Q10522" s="838"/>
      <c r="R10522" s="838"/>
      <c r="S10522" s="838"/>
      <c r="T10522" s="292"/>
      <c r="U10522" s="371"/>
    </row>
    <row r="10523" spans="12:21" s="670" customFormat="1" x14ac:dyDescent="0.2">
      <c r="L10523" s="842"/>
      <c r="M10523" s="842"/>
      <c r="N10523" s="842"/>
      <c r="O10523" s="842"/>
      <c r="P10523" s="838"/>
      <c r="Q10523" s="838"/>
      <c r="R10523" s="838"/>
      <c r="S10523" s="838"/>
      <c r="T10523" s="292"/>
      <c r="U10523" s="371"/>
    </row>
    <row r="10524" spans="12:21" s="670" customFormat="1" x14ac:dyDescent="0.2">
      <c r="L10524" s="842"/>
      <c r="M10524" s="842"/>
      <c r="N10524" s="842"/>
      <c r="O10524" s="842"/>
      <c r="P10524" s="838"/>
      <c r="Q10524" s="838"/>
      <c r="R10524" s="838"/>
      <c r="S10524" s="838"/>
      <c r="T10524" s="292"/>
      <c r="U10524" s="371"/>
    </row>
    <row r="10525" spans="12:21" s="670" customFormat="1" x14ac:dyDescent="0.2">
      <c r="L10525" s="842"/>
      <c r="M10525" s="842"/>
      <c r="N10525" s="842"/>
      <c r="O10525" s="842"/>
      <c r="P10525" s="838"/>
      <c r="Q10525" s="838"/>
      <c r="R10525" s="838"/>
      <c r="S10525" s="838"/>
      <c r="T10525" s="292"/>
      <c r="U10525" s="371"/>
    </row>
    <row r="10526" spans="12:21" s="670" customFormat="1" x14ac:dyDescent="0.2">
      <c r="L10526" s="842"/>
      <c r="M10526" s="842"/>
      <c r="N10526" s="842"/>
      <c r="O10526" s="842"/>
      <c r="P10526" s="838"/>
      <c r="Q10526" s="838"/>
      <c r="R10526" s="838"/>
      <c r="S10526" s="838"/>
      <c r="T10526" s="292"/>
      <c r="U10526" s="371"/>
    </row>
    <row r="10527" spans="12:21" s="670" customFormat="1" x14ac:dyDescent="0.2">
      <c r="L10527" s="842"/>
      <c r="M10527" s="842"/>
      <c r="N10527" s="842"/>
      <c r="O10527" s="842"/>
      <c r="P10527" s="838"/>
      <c r="Q10527" s="838"/>
      <c r="R10527" s="838"/>
      <c r="S10527" s="838"/>
      <c r="T10527" s="292"/>
      <c r="U10527" s="371"/>
    </row>
    <row r="10528" spans="12:21" s="670" customFormat="1" x14ac:dyDescent="0.2">
      <c r="L10528" s="842"/>
      <c r="M10528" s="842"/>
      <c r="N10528" s="842"/>
      <c r="O10528" s="842"/>
      <c r="P10528" s="838"/>
      <c r="Q10528" s="838"/>
      <c r="R10528" s="838"/>
      <c r="S10528" s="838"/>
      <c r="T10528" s="292"/>
      <c r="U10528" s="371"/>
    </row>
    <row r="10529" spans="12:21" s="670" customFormat="1" x14ac:dyDescent="0.2">
      <c r="L10529" s="842"/>
      <c r="M10529" s="842"/>
      <c r="N10529" s="842"/>
      <c r="O10529" s="842"/>
      <c r="P10529" s="838"/>
      <c r="Q10529" s="838"/>
      <c r="R10529" s="838"/>
      <c r="S10529" s="838"/>
      <c r="T10529" s="292"/>
      <c r="U10529" s="371"/>
    </row>
    <row r="10530" spans="12:21" s="670" customFormat="1" x14ac:dyDescent="0.2">
      <c r="L10530" s="842"/>
      <c r="M10530" s="842"/>
      <c r="N10530" s="842"/>
      <c r="O10530" s="842"/>
      <c r="P10530" s="838"/>
      <c r="Q10530" s="838"/>
      <c r="R10530" s="838"/>
      <c r="S10530" s="838"/>
      <c r="T10530" s="292"/>
      <c r="U10530" s="371"/>
    </row>
    <row r="10531" spans="12:21" s="670" customFormat="1" x14ac:dyDescent="0.2">
      <c r="L10531" s="842"/>
      <c r="M10531" s="842"/>
      <c r="N10531" s="842"/>
      <c r="O10531" s="842"/>
      <c r="P10531" s="838"/>
      <c r="Q10531" s="838"/>
      <c r="R10531" s="838"/>
      <c r="S10531" s="838"/>
      <c r="T10531" s="292"/>
      <c r="U10531" s="371"/>
    </row>
    <row r="10532" spans="12:21" s="670" customFormat="1" x14ac:dyDescent="0.2">
      <c r="L10532" s="842"/>
      <c r="M10532" s="842"/>
      <c r="N10532" s="842"/>
      <c r="O10532" s="842"/>
      <c r="P10532" s="838"/>
      <c r="Q10532" s="838"/>
      <c r="R10532" s="838"/>
      <c r="S10532" s="838"/>
      <c r="T10532" s="292"/>
      <c r="U10532" s="371"/>
    </row>
    <row r="10533" spans="12:21" s="670" customFormat="1" x14ac:dyDescent="0.2">
      <c r="L10533" s="842"/>
      <c r="M10533" s="842"/>
      <c r="N10533" s="842"/>
      <c r="O10533" s="842"/>
      <c r="P10533" s="838"/>
      <c r="Q10533" s="838"/>
      <c r="R10533" s="838"/>
      <c r="S10533" s="838"/>
      <c r="T10533" s="292"/>
      <c r="U10533" s="371"/>
    </row>
    <row r="10534" spans="12:21" s="670" customFormat="1" x14ac:dyDescent="0.2">
      <c r="L10534" s="842"/>
      <c r="M10534" s="842"/>
      <c r="N10534" s="842"/>
      <c r="O10534" s="842"/>
      <c r="P10534" s="838"/>
      <c r="Q10534" s="838"/>
      <c r="R10534" s="838"/>
      <c r="S10534" s="838"/>
      <c r="T10534" s="292"/>
      <c r="U10534" s="371"/>
    </row>
    <row r="10535" spans="12:21" s="670" customFormat="1" x14ac:dyDescent="0.2">
      <c r="L10535" s="842"/>
      <c r="M10535" s="842"/>
      <c r="N10535" s="842"/>
      <c r="O10535" s="842"/>
      <c r="P10535" s="838"/>
      <c r="Q10535" s="838"/>
      <c r="R10535" s="838"/>
      <c r="S10535" s="838"/>
      <c r="T10535" s="292"/>
      <c r="U10535" s="371"/>
    </row>
    <row r="10536" spans="12:21" s="670" customFormat="1" x14ac:dyDescent="0.2">
      <c r="L10536" s="842"/>
      <c r="M10536" s="842"/>
      <c r="N10536" s="842"/>
      <c r="O10536" s="842"/>
      <c r="P10536" s="838"/>
      <c r="Q10536" s="838"/>
      <c r="R10536" s="838"/>
      <c r="S10536" s="838"/>
      <c r="T10536" s="292"/>
      <c r="U10536" s="371"/>
    </row>
    <row r="10537" spans="12:21" s="670" customFormat="1" x14ac:dyDescent="0.2">
      <c r="L10537" s="842"/>
      <c r="M10537" s="842"/>
      <c r="N10537" s="842"/>
      <c r="O10537" s="842"/>
      <c r="P10537" s="838"/>
      <c r="Q10537" s="838"/>
      <c r="R10537" s="838"/>
      <c r="S10537" s="838"/>
      <c r="T10537" s="292"/>
      <c r="U10537" s="371"/>
    </row>
    <row r="10538" spans="12:21" s="670" customFormat="1" x14ac:dyDescent="0.2">
      <c r="L10538" s="842"/>
      <c r="M10538" s="842"/>
      <c r="N10538" s="842"/>
      <c r="O10538" s="842"/>
      <c r="P10538" s="838"/>
      <c r="Q10538" s="838"/>
      <c r="R10538" s="838"/>
      <c r="S10538" s="838"/>
      <c r="T10538" s="292"/>
      <c r="U10538" s="371"/>
    </row>
    <row r="10539" spans="12:21" s="670" customFormat="1" x14ac:dyDescent="0.2">
      <c r="L10539" s="842"/>
      <c r="M10539" s="842"/>
      <c r="N10539" s="842"/>
      <c r="O10539" s="842"/>
      <c r="P10539" s="838"/>
      <c r="Q10539" s="838"/>
      <c r="R10539" s="838"/>
      <c r="S10539" s="838"/>
      <c r="T10539" s="292"/>
      <c r="U10539" s="371"/>
    </row>
    <row r="10540" spans="12:21" s="670" customFormat="1" x14ac:dyDescent="0.2">
      <c r="L10540" s="842"/>
      <c r="M10540" s="842"/>
      <c r="N10540" s="842"/>
      <c r="O10540" s="842"/>
      <c r="P10540" s="838"/>
      <c r="Q10540" s="838"/>
      <c r="R10540" s="838"/>
      <c r="S10540" s="838"/>
      <c r="T10540" s="292"/>
      <c r="U10540" s="371"/>
    </row>
    <row r="10541" spans="12:21" s="670" customFormat="1" x14ac:dyDescent="0.2">
      <c r="L10541" s="842"/>
      <c r="M10541" s="842"/>
      <c r="N10541" s="842"/>
      <c r="O10541" s="842"/>
      <c r="P10541" s="838"/>
      <c r="Q10541" s="838"/>
      <c r="R10541" s="838"/>
      <c r="S10541" s="838"/>
      <c r="T10541" s="292"/>
      <c r="U10541" s="371"/>
    </row>
    <row r="10542" spans="12:21" s="670" customFormat="1" x14ac:dyDescent="0.2">
      <c r="L10542" s="842"/>
      <c r="M10542" s="842"/>
      <c r="N10542" s="842"/>
      <c r="O10542" s="842"/>
      <c r="P10542" s="838"/>
      <c r="Q10542" s="838"/>
      <c r="R10542" s="838"/>
      <c r="S10542" s="838"/>
      <c r="T10542" s="292"/>
      <c r="U10542" s="371"/>
    </row>
    <row r="10543" spans="12:21" s="670" customFormat="1" x14ac:dyDescent="0.2">
      <c r="L10543" s="842"/>
      <c r="M10543" s="842"/>
      <c r="N10543" s="842"/>
      <c r="O10543" s="842"/>
      <c r="P10543" s="838"/>
      <c r="Q10543" s="838"/>
      <c r="R10543" s="838"/>
      <c r="S10543" s="838"/>
      <c r="T10543" s="292"/>
      <c r="U10543" s="371"/>
    </row>
    <row r="10544" spans="12:21" s="670" customFormat="1" x14ac:dyDescent="0.2">
      <c r="L10544" s="842"/>
      <c r="M10544" s="842"/>
      <c r="N10544" s="842"/>
      <c r="O10544" s="842"/>
      <c r="P10544" s="838"/>
      <c r="Q10544" s="838"/>
      <c r="R10544" s="838"/>
      <c r="S10544" s="838"/>
      <c r="T10544" s="292"/>
      <c r="U10544" s="371"/>
    </row>
    <row r="10545" spans="12:21" s="670" customFormat="1" x14ac:dyDescent="0.2">
      <c r="L10545" s="842"/>
      <c r="M10545" s="842"/>
      <c r="N10545" s="842"/>
      <c r="O10545" s="842"/>
      <c r="P10545" s="838"/>
      <c r="Q10545" s="838"/>
      <c r="R10545" s="838"/>
      <c r="S10545" s="838"/>
      <c r="T10545" s="292"/>
      <c r="U10545" s="371"/>
    </row>
    <row r="10546" spans="12:21" s="670" customFormat="1" x14ac:dyDescent="0.2">
      <c r="L10546" s="842"/>
      <c r="M10546" s="842"/>
      <c r="N10546" s="842"/>
      <c r="O10546" s="842"/>
      <c r="P10546" s="838"/>
      <c r="Q10546" s="838"/>
      <c r="R10546" s="838"/>
      <c r="S10546" s="838"/>
      <c r="T10546" s="292"/>
      <c r="U10546" s="371"/>
    </row>
    <row r="10547" spans="12:21" s="670" customFormat="1" x14ac:dyDescent="0.2">
      <c r="L10547" s="842"/>
      <c r="M10547" s="842"/>
      <c r="N10547" s="842"/>
      <c r="O10547" s="842"/>
      <c r="P10547" s="838"/>
      <c r="Q10547" s="838"/>
      <c r="R10547" s="838"/>
      <c r="S10547" s="838"/>
      <c r="T10547" s="292"/>
      <c r="U10547" s="371"/>
    </row>
    <row r="10548" spans="12:21" s="670" customFormat="1" x14ac:dyDescent="0.2">
      <c r="L10548" s="842"/>
      <c r="M10548" s="842"/>
      <c r="N10548" s="842"/>
      <c r="O10548" s="842"/>
      <c r="P10548" s="838"/>
      <c r="Q10548" s="838"/>
      <c r="R10548" s="838"/>
      <c r="S10548" s="838"/>
      <c r="T10548" s="292"/>
      <c r="U10548" s="371"/>
    </row>
    <row r="10549" spans="12:21" s="670" customFormat="1" x14ac:dyDescent="0.2">
      <c r="L10549" s="842"/>
      <c r="M10549" s="842"/>
      <c r="N10549" s="842"/>
      <c r="O10549" s="842"/>
      <c r="P10549" s="838"/>
      <c r="Q10549" s="838"/>
      <c r="R10549" s="838"/>
      <c r="S10549" s="838"/>
      <c r="T10549" s="292"/>
      <c r="U10549" s="371"/>
    </row>
    <row r="10550" spans="12:21" s="670" customFormat="1" x14ac:dyDescent="0.2">
      <c r="L10550" s="842"/>
      <c r="M10550" s="842"/>
      <c r="N10550" s="842"/>
      <c r="O10550" s="842"/>
      <c r="P10550" s="838"/>
      <c r="Q10550" s="838"/>
      <c r="R10550" s="838"/>
      <c r="S10550" s="838"/>
      <c r="T10550" s="292"/>
      <c r="U10550" s="371"/>
    </row>
    <row r="10551" spans="12:21" s="670" customFormat="1" x14ac:dyDescent="0.2">
      <c r="L10551" s="842"/>
      <c r="M10551" s="842"/>
      <c r="N10551" s="842"/>
      <c r="O10551" s="842"/>
      <c r="P10551" s="838"/>
      <c r="Q10551" s="838"/>
      <c r="R10551" s="838"/>
      <c r="S10551" s="838"/>
      <c r="T10551" s="292"/>
      <c r="U10551" s="371"/>
    </row>
    <row r="10552" spans="12:21" s="670" customFormat="1" x14ac:dyDescent="0.2">
      <c r="L10552" s="842"/>
      <c r="M10552" s="842"/>
      <c r="N10552" s="842"/>
      <c r="O10552" s="842"/>
      <c r="P10552" s="838"/>
      <c r="Q10552" s="838"/>
      <c r="R10552" s="838"/>
      <c r="S10552" s="838"/>
      <c r="T10552" s="292"/>
      <c r="U10552" s="371"/>
    </row>
    <row r="10553" spans="12:21" s="670" customFormat="1" x14ac:dyDescent="0.2">
      <c r="L10553" s="842"/>
      <c r="M10553" s="842"/>
      <c r="N10553" s="842"/>
      <c r="O10553" s="842"/>
      <c r="P10553" s="838"/>
      <c r="Q10553" s="838"/>
      <c r="R10553" s="838"/>
      <c r="S10553" s="838"/>
      <c r="T10553" s="292"/>
      <c r="U10553" s="371"/>
    </row>
    <row r="10554" spans="12:21" s="670" customFormat="1" x14ac:dyDescent="0.2">
      <c r="L10554" s="842"/>
      <c r="M10554" s="842"/>
      <c r="N10554" s="842"/>
      <c r="O10554" s="842"/>
      <c r="P10554" s="838"/>
      <c r="Q10554" s="838"/>
      <c r="R10554" s="838"/>
      <c r="S10554" s="838"/>
      <c r="T10554" s="292"/>
      <c r="U10554" s="371"/>
    </row>
    <row r="10555" spans="12:21" s="670" customFormat="1" x14ac:dyDescent="0.2">
      <c r="L10555" s="842"/>
      <c r="M10555" s="842"/>
      <c r="N10555" s="842"/>
      <c r="O10555" s="842"/>
      <c r="P10555" s="838"/>
      <c r="Q10555" s="838"/>
      <c r="R10555" s="838"/>
      <c r="S10555" s="838"/>
      <c r="T10555" s="292"/>
      <c r="U10555" s="371"/>
    </row>
    <row r="10556" spans="12:21" s="670" customFormat="1" x14ac:dyDescent="0.2">
      <c r="L10556" s="842"/>
      <c r="M10556" s="842"/>
      <c r="N10556" s="842"/>
      <c r="O10556" s="842"/>
      <c r="P10556" s="838"/>
      <c r="Q10556" s="838"/>
      <c r="R10556" s="838"/>
      <c r="S10556" s="838"/>
      <c r="T10556" s="292"/>
      <c r="U10556" s="371"/>
    </row>
    <row r="10557" spans="12:21" s="670" customFormat="1" x14ac:dyDescent="0.2">
      <c r="L10557" s="842"/>
      <c r="M10557" s="842"/>
      <c r="N10557" s="842"/>
      <c r="O10557" s="842"/>
      <c r="P10557" s="838"/>
      <c r="Q10557" s="838"/>
      <c r="R10557" s="838"/>
      <c r="S10557" s="838"/>
      <c r="T10557" s="292"/>
      <c r="U10557" s="371"/>
    </row>
    <row r="10558" spans="12:21" s="670" customFormat="1" x14ac:dyDescent="0.2">
      <c r="L10558" s="842"/>
      <c r="M10558" s="842"/>
      <c r="N10558" s="842"/>
      <c r="O10558" s="842"/>
      <c r="P10558" s="838"/>
      <c r="Q10558" s="838"/>
      <c r="R10558" s="838"/>
      <c r="S10558" s="838"/>
      <c r="T10558" s="292"/>
      <c r="U10558" s="371"/>
    </row>
    <row r="10559" spans="12:21" s="670" customFormat="1" x14ac:dyDescent="0.2">
      <c r="L10559" s="842"/>
      <c r="M10559" s="842"/>
      <c r="N10559" s="842"/>
      <c r="O10559" s="842"/>
      <c r="P10559" s="838"/>
      <c r="Q10559" s="838"/>
      <c r="R10559" s="838"/>
      <c r="S10559" s="838"/>
      <c r="T10559" s="292"/>
      <c r="U10559" s="371"/>
    </row>
    <row r="10560" spans="12:21" s="670" customFormat="1" x14ac:dyDescent="0.2">
      <c r="L10560" s="842"/>
      <c r="M10560" s="842"/>
      <c r="N10560" s="842"/>
      <c r="O10560" s="842"/>
      <c r="P10560" s="838"/>
      <c r="Q10560" s="838"/>
      <c r="R10560" s="838"/>
      <c r="S10560" s="838"/>
      <c r="T10560" s="292"/>
      <c r="U10560" s="371"/>
    </row>
    <row r="10561" spans="12:21" s="670" customFormat="1" x14ac:dyDescent="0.2">
      <c r="L10561" s="842"/>
      <c r="M10561" s="842"/>
      <c r="N10561" s="842"/>
      <c r="O10561" s="842"/>
      <c r="P10561" s="838"/>
      <c r="Q10561" s="838"/>
      <c r="R10561" s="838"/>
      <c r="S10561" s="838"/>
      <c r="T10561" s="292"/>
      <c r="U10561" s="371"/>
    </row>
    <row r="10562" spans="12:21" s="670" customFormat="1" x14ac:dyDescent="0.2">
      <c r="L10562" s="842"/>
      <c r="M10562" s="842"/>
      <c r="N10562" s="842"/>
      <c r="O10562" s="842"/>
      <c r="P10562" s="838"/>
      <c r="Q10562" s="838"/>
      <c r="R10562" s="838"/>
      <c r="S10562" s="838"/>
      <c r="T10562" s="292"/>
      <c r="U10562" s="371"/>
    </row>
    <row r="10563" spans="12:21" s="670" customFormat="1" x14ac:dyDescent="0.2">
      <c r="L10563" s="842"/>
      <c r="M10563" s="842"/>
      <c r="N10563" s="842"/>
      <c r="O10563" s="842"/>
      <c r="P10563" s="838"/>
      <c r="Q10563" s="838"/>
      <c r="R10563" s="838"/>
      <c r="S10563" s="838"/>
      <c r="T10563" s="292"/>
      <c r="U10563" s="371"/>
    </row>
    <row r="10564" spans="12:21" s="670" customFormat="1" x14ac:dyDescent="0.2">
      <c r="L10564" s="842"/>
      <c r="M10564" s="842"/>
      <c r="N10564" s="842"/>
      <c r="O10564" s="842"/>
      <c r="P10564" s="838"/>
      <c r="Q10564" s="838"/>
      <c r="R10564" s="838"/>
      <c r="S10564" s="838"/>
      <c r="T10564" s="292"/>
      <c r="U10564" s="371"/>
    </row>
    <row r="10565" spans="12:21" s="670" customFormat="1" x14ac:dyDescent="0.2">
      <c r="L10565" s="842"/>
      <c r="M10565" s="842"/>
      <c r="N10565" s="842"/>
      <c r="O10565" s="842"/>
      <c r="P10565" s="838"/>
      <c r="Q10565" s="838"/>
      <c r="R10565" s="838"/>
      <c r="S10565" s="838"/>
      <c r="T10565" s="292"/>
      <c r="U10565" s="371"/>
    </row>
    <row r="10566" spans="12:21" s="670" customFormat="1" x14ac:dyDescent="0.2">
      <c r="L10566" s="842"/>
      <c r="M10566" s="842"/>
      <c r="N10566" s="842"/>
      <c r="O10566" s="842"/>
      <c r="P10566" s="838"/>
      <c r="Q10566" s="838"/>
      <c r="R10566" s="838"/>
      <c r="S10566" s="838"/>
      <c r="T10566" s="292"/>
      <c r="U10566" s="371"/>
    </row>
    <row r="10567" spans="12:21" s="670" customFormat="1" x14ac:dyDescent="0.2">
      <c r="L10567" s="842"/>
      <c r="M10567" s="842"/>
      <c r="N10567" s="842"/>
      <c r="O10567" s="842"/>
      <c r="P10567" s="838"/>
      <c r="Q10567" s="838"/>
      <c r="R10567" s="838"/>
      <c r="S10567" s="838"/>
      <c r="T10567" s="292"/>
      <c r="U10567" s="371"/>
    </row>
    <row r="10568" spans="12:21" s="670" customFormat="1" x14ac:dyDescent="0.2">
      <c r="L10568" s="842"/>
      <c r="M10568" s="842"/>
      <c r="N10568" s="842"/>
      <c r="O10568" s="842"/>
      <c r="P10568" s="838"/>
      <c r="Q10568" s="838"/>
      <c r="R10568" s="838"/>
      <c r="S10568" s="838"/>
      <c r="T10568" s="292"/>
      <c r="U10568" s="371"/>
    </row>
    <row r="10569" spans="12:21" s="670" customFormat="1" x14ac:dyDescent="0.2">
      <c r="L10569" s="842"/>
      <c r="M10569" s="842"/>
      <c r="N10569" s="842"/>
      <c r="O10569" s="842"/>
      <c r="P10569" s="838"/>
      <c r="Q10569" s="838"/>
      <c r="R10569" s="838"/>
      <c r="S10569" s="838"/>
      <c r="T10569" s="292"/>
      <c r="U10569" s="371"/>
    </row>
    <row r="10570" spans="12:21" s="670" customFormat="1" x14ac:dyDescent="0.2">
      <c r="L10570" s="842"/>
      <c r="M10570" s="842"/>
      <c r="N10570" s="842"/>
      <c r="O10570" s="842"/>
      <c r="P10570" s="838"/>
      <c r="Q10570" s="838"/>
      <c r="R10570" s="838"/>
      <c r="S10570" s="838"/>
      <c r="T10570" s="292"/>
      <c r="U10570" s="371"/>
    </row>
    <row r="10571" spans="12:21" s="670" customFormat="1" x14ac:dyDescent="0.2">
      <c r="L10571" s="842"/>
      <c r="M10571" s="842"/>
      <c r="N10571" s="842"/>
      <c r="O10571" s="842"/>
      <c r="P10571" s="838"/>
      <c r="Q10571" s="838"/>
      <c r="R10571" s="838"/>
      <c r="S10571" s="838"/>
      <c r="T10571" s="292"/>
      <c r="U10571" s="371"/>
    </row>
    <row r="10572" spans="12:21" s="670" customFormat="1" x14ac:dyDescent="0.2">
      <c r="L10572" s="842"/>
      <c r="M10572" s="842"/>
      <c r="N10572" s="842"/>
      <c r="O10572" s="842"/>
      <c r="P10572" s="838"/>
      <c r="Q10572" s="838"/>
      <c r="R10572" s="838"/>
      <c r="S10572" s="838"/>
      <c r="T10572" s="292"/>
      <c r="U10572" s="371"/>
    </row>
    <row r="10573" spans="12:21" s="670" customFormat="1" x14ac:dyDescent="0.2">
      <c r="L10573" s="842"/>
      <c r="M10573" s="842"/>
      <c r="N10573" s="842"/>
      <c r="O10573" s="842"/>
      <c r="P10573" s="838"/>
      <c r="Q10573" s="838"/>
      <c r="R10573" s="838"/>
      <c r="S10573" s="838"/>
      <c r="T10573" s="292"/>
      <c r="U10573" s="371"/>
    </row>
    <row r="10574" spans="12:21" s="670" customFormat="1" x14ac:dyDescent="0.2">
      <c r="L10574" s="842"/>
      <c r="M10574" s="842"/>
      <c r="N10574" s="842"/>
      <c r="O10574" s="842"/>
      <c r="P10574" s="838"/>
      <c r="Q10574" s="838"/>
      <c r="R10574" s="838"/>
      <c r="S10574" s="838"/>
      <c r="T10574" s="292"/>
      <c r="U10574" s="371"/>
    </row>
    <row r="10575" spans="12:21" s="670" customFormat="1" x14ac:dyDescent="0.2">
      <c r="L10575" s="842"/>
      <c r="M10575" s="842"/>
      <c r="N10575" s="842"/>
      <c r="O10575" s="842"/>
      <c r="P10575" s="838"/>
      <c r="Q10575" s="838"/>
      <c r="R10575" s="838"/>
      <c r="S10575" s="838"/>
      <c r="T10575" s="292"/>
      <c r="U10575" s="371"/>
    </row>
    <row r="10576" spans="12:21" s="670" customFormat="1" x14ac:dyDescent="0.2">
      <c r="L10576" s="842"/>
      <c r="M10576" s="842"/>
      <c r="N10576" s="842"/>
      <c r="O10576" s="842"/>
      <c r="P10576" s="838"/>
      <c r="Q10576" s="838"/>
      <c r="R10576" s="838"/>
      <c r="S10576" s="838"/>
      <c r="T10576" s="292"/>
      <c r="U10576" s="371"/>
    </row>
    <row r="10577" spans="12:21" s="670" customFormat="1" x14ac:dyDescent="0.2">
      <c r="L10577" s="842"/>
      <c r="M10577" s="842"/>
      <c r="N10577" s="842"/>
      <c r="O10577" s="842"/>
      <c r="P10577" s="838"/>
      <c r="Q10577" s="838"/>
      <c r="R10577" s="838"/>
      <c r="S10577" s="838"/>
      <c r="T10577" s="292"/>
      <c r="U10577" s="371"/>
    </row>
    <row r="10578" spans="12:21" s="670" customFormat="1" x14ac:dyDescent="0.2">
      <c r="L10578" s="842"/>
      <c r="M10578" s="842"/>
      <c r="N10578" s="842"/>
      <c r="O10578" s="842"/>
      <c r="P10578" s="838"/>
      <c r="Q10578" s="838"/>
      <c r="R10578" s="838"/>
      <c r="S10578" s="838"/>
      <c r="T10578" s="292"/>
      <c r="U10578" s="371"/>
    </row>
    <row r="10579" spans="12:21" s="670" customFormat="1" x14ac:dyDescent="0.2">
      <c r="L10579" s="842"/>
      <c r="M10579" s="842"/>
      <c r="N10579" s="842"/>
      <c r="O10579" s="842"/>
      <c r="P10579" s="838"/>
      <c r="Q10579" s="838"/>
      <c r="R10579" s="838"/>
      <c r="S10579" s="838"/>
      <c r="T10579" s="292"/>
      <c r="U10579" s="371"/>
    </row>
    <row r="10580" spans="12:21" s="670" customFormat="1" x14ac:dyDescent="0.2">
      <c r="L10580" s="842"/>
      <c r="M10580" s="842"/>
      <c r="N10580" s="842"/>
      <c r="O10580" s="842"/>
      <c r="P10580" s="838"/>
      <c r="Q10580" s="838"/>
      <c r="R10580" s="838"/>
      <c r="S10580" s="838"/>
      <c r="T10580" s="292"/>
      <c r="U10580" s="371"/>
    </row>
    <row r="10581" spans="12:21" s="670" customFormat="1" x14ac:dyDescent="0.2">
      <c r="L10581" s="842"/>
      <c r="M10581" s="842"/>
      <c r="N10581" s="842"/>
      <c r="O10581" s="842"/>
      <c r="P10581" s="838"/>
      <c r="Q10581" s="838"/>
      <c r="R10581" s="838"/>
      <c r="S10581" s="838"/>
      <c r="T10581" s="292"/>
      <c r="U10581" s="371"/>
    </row>
    <row r="10582" spans="12:21" s="670" customFormat="1" x14ac:dyDescent="0.2">
      <c r="L10582" s="842"/>
      <c r="M10582" s="842"/>
      <c r="N10582" s="842"/>
      <c r="O10582" s="842"/>
      <c r="P10582" s="838"/>
      <c r="Q10582" s="838"/>
      <c r="R10582" s="838"/>
      <c r="S10582" s="838"/>
      <c r="T10582" s="292"/>
      <c r="U10582" s="371"/>
    </row>
    <row r="10583" spans="12:21" s="670" customFormat="1" x14ac:dyDescent="0.2">
      <c r="L10583" s="842"/>
      <c r="M10583" s="842"/>
      <c r="N10583" s="842"/>
      <c r="O10583" s="842"/>
      <c r="P10583" s="838"/>
      <c r="Q10583" s="838"/>
      <c r="R10583" s="838"/>
      <c r="S10583" s="838"/>
      <c r="T10583" s="292"/>
      <c r="U10583" s="371"/>
    </row>
    <row r="10584" spans="12:21" s="670" customFormat="1" x14ac:dyDescent="0.2">
      <c r="L10584" s="842"/>
      <c r="M10584" s="842"/>
      <c r="N10584" s="842"/>
      <c r="O10584" s="842"/>
      <c r="P10584" s="838"/>
      <c r="Q10584" s="838"/>
      <c r="R10584" s="838"/>
      <c r="S10584" s="838"/>
      <c r="T10584" s="292"/>
      <c r="U10584" s="371"/>
    </row>
    <row r="10585" spans="12:21" s="670" customFormat="1" x14ac:dyDescent="0.2">
      <c r="L10585" s="842"/>
      <c r="M10585" s="842"/>
      <c r="N10585" s="842"/>
      <c r="O10585" s="842"/>
      <c r="P10585" s="838"/>
      <c r="Q10585" s="838"/>
      <c r="R10585" s="838"/>
      <c r="S10585" s="838"/>
      <c r="T10585" s="292"/>
      <c r="U10585" s="371"/>
    </row>
    <row r="10586" spans="12:21" s="670" customFormat="1" x14ac:dyDescent="0.2">
      <c r="L10586" s="842"/>
      <c r="M10586" s="842"/>
      <c r="N10586" s="842"/>
      <c r="O10586" s="842"/>
      <c r="P10586" s="838"/>
      <c r="Q10586" s="838"/>
      <c r="R10586" s="838"/>
      <c r="S10586" s="838"/>
      <c r="T10586" s="292"/>
      <c r="U10586" s="371"/>
    </row>
    <row r="10587" spans="12:21" s="670" customFormat="1" x14ac:dyDescent="0.2">
      <c r="L10587" s="842"/>
      <c r="M10587" s="842"/>
      <c r="N10587" s="842"/>
      <c r="O10587" s="842"/>
      <c r="P10587" s="838"/>
      <c r="Q10587" s="838"/>
      <c r="R10587" s="838"/>
      <c r="S10587" s="838"/>
      <c r="T10587" s="292"/>
      <c r="U10587" s="371"/>
    </row>
    <row r="10588" spans="12:21" s="670" customFormat="1" x14ac:dyDescent="0.2">
      <c r="L10588" s="842"/>
      <c r="M10588" s="842"/>
      <c r="N10588" s="842"/>
      <c r="O10588" s="842"/>
      <c r="P10588" s="838"/>
      <c r="Q10588" s="838"/>
      <c r="R10588" s="838"/>
      <c r="S10588" s="838"/>
      <c r="T10588" s="292"/>
      <c r="U10588" s="371"/>
    </row>
    <row r="10589" spans="12:21" s="670" customFormat="1" x14ac:dyDescent="0.2">
      <c r="L10589" s="842"/>
      <c r="M10589" s="842"/>
      <c r="N10589" s="842"/>
      <c r="O10589" s="842"/>
      <c r="P10589" s="838"/>
      <c r="Q10589" s="838"/>
      <c r="R10589" s="838"/>
      <c r="S10589" s="838"/>
      <c r="T10589" s="292"/>
      <c r="U10589" s="371"/>
    </row>
    <row r="10590" spans="12:21" s="670" customFormat="1" x14ac:dyDescent="0.2">
      <c r="L10590" s="842"/>
      <c r="M10590" s="842"/>
      <c r="N10590" s="842"/>
      <c r="O10590" s="842"/>
      <c r="P10590" s="838"/>
      <c r="Q10590" s="838"/>
      <c r="R10590" s="838"/>
      <c r="S10590" s="838"/>
      <c r="T10590" s="292"/>
      <c r="U10590" s="371"/>
    </row>
    <row r="10591" spans="12:21" s="670" customFormat="1" x14ac:dyDescent="0.2">
      <c r="L10591" s="842"/>
      <c r="M10591" s="842"/>
      <c r="N10591" s="842"/>
      <c r="O10591" s="842"/>
      <c r="P10591" s="838"/>
      <c r="Q10591" s="838"/>
      <c r="R10591" s="838"/>
      <c r="S10591" s="838"/>
      <c r="T10591" s="292"/>
      <c r="U10591" s="371"/>
    </row>
    <row r="10592" spans="12:21" s="670" customFormat="1" x14ac:dyDescent="0.2">
      <c r="L10592" s="842"/>
      <c r="M10592" s="842"/>
      <c r="N10592" s="842"/>
      <c r="O10592" s="842"/>
      <c r="P10592" s="838"/>
      <c r="Q10592" s="838"/>
      <c r="R10592" s="838"/>
      <c r="S10592" s="838"/>
      <c r="T10592" s="292"/>
      <c r="U10592" s="371"/>
    </row>
    <row r="10593" spans="12:21" s="670" customFormat="1" x14ac:dyDescent="0.2">
      <c r="L10593" s="842"/>
      <c r="M10593" s="842"/>
      <c r="N10593" s="842"/>
      <c r="O10593" s="842"/>
      <c r="P10593" s="838"/>
      <c r="Q10593" s="838"/>
      <c r="R10593" s="838"/>
      <c r="S10593" s="838"/>
      <c r="T10593" s="292"/>
      <c r="U10593" s="371"/>
    </row>
    <row r="10594" spans="12:21" s="670" customFormat="1" x14ac:dyDescent="0.2">
      <c r="L10594" s="842"/>
      <c r="M10594" s="842"/>
      <c r="N10594" s="842"/>
      <c r="O10594" s="842"/>
      <c r="P10594" s="838"/>
      <c r="Q10594" s="838"/>
      <c r="R10594" s="838"/>
      <c r="S10594" s="838"/>
      <c r="T10594" s="292"/>
      <c r="U10594" s="371"/>
    </row>
    <row r="10595" spans="12:21" s="670" customFormat="1" x14ac:dyDescent="0.2">
      <c r="L10595" s="842"/>
      <c r="M10595" s="842"/>
      <c r="N10595" s="842"/>
      <c r="O10595" s="842"/>
      <c r="P10595" s="838"/>
      <c r="Q10595" s="838"/>
      <c r="R10595" s="838"/>
      <c r="S10595" s="838"/>
      <c r="T10595" s="292"/>
      <c r="U10595" s="371"/>
    </row>
    <row r="10596" spans="12:21" s="670" customFormat="1" x14ac:dyDescent="0.2">
      <c r="L10596" s="842"/>
      <c r="M10596" s="842"/>
      <c r="N10596" s="842"/>
      <c r="O10596" s="842"/>
      <c r="P10596" s="838"/>
      <c r="Q10596" s="838"/>
      <c r="R10596" s="838"/>
      <c r="S10596" s="838"/>
      <c r="T10596" s="292"/>
      <c r="U10596" s="371"/>
    </row>
    <row r="10597" spans="12:21" s="670" customFormat="1" x14ac:dyDescent="0.2">
      <c r="L10597" s="842"/>
      <c r="M10597" s="842"/>
      <c r="N10597" s="842"/>
      <c r="O10597" s="842"/>
      <c r="P10597" s="838"/>
      <c r="Q10597" s="838"/>
      <c r="R10597" s="838"/>
      <c r="S10597" s="838"/>
      <c r="T10597" s="292"/>
      <c r="U10597" s="371"/>
    </row>
    <row r="10598" spans="12:21" s="670" customFormat="1" x14ac:dyDescent="0.2">
      <c r="L10598" s="842"/>
      <c r="M10598" s="842"/>
      <c r="N10598" s="842"/>
      <c r="O10598" s="842"/>
      <c r="P10598" s="838"/>
      <c r="Q10598" s="838"/>
      <c r="R10598" s="838"/>
      <c r="S10598" s="838"/>
      <c r="T10598" s="292"/>
      <c r="U10598" s="371"/>
    </row>
    <row r="10599" spans="12:21" s="670" customFormat="1" x14ac:dyDescent="0.2">
      <c r="L10599" s="842"/>
      <c r="M10599" s="842"/>
      <c r="N10599" s="842"/>
      <c r="O10599" s="842"/>
      <c r="P10599" s="838"/>
      <c r="Q10599" s="838"/>
      <c r="R10599" s="838"/>
      <c r="S10599" s="838"/>
      <c r="T10599" s="292"/>
      <c r="U10599" s="371"/>
    </row>
    <row r="10600" spans="12:21" s="670" customFormat="1" x14ac:dyDescent="0.2">
      <c r="L10600" s="842"/>
      <c r="M10600" s="842"/>
      <c r="N10600" s="842"/>
      <c r="O10600" s="842"/>
      <c r="P10600" s="838"/>
      <c r="Q10600" s="838"/>
      <c r="R10600" s="838"/>
      <c r="S10600" s="838"/>
      <c r="T10600" s="292"/>
      <c r="U10600" s="371"/>
    </row>
    <row r="10601" spans="12:21" s="670" customFormat="1" x14ac:dyDescent="0.2">
      <c r="L10601" s="842"/>
      <c r="M10601" s="842"/>
      <c r="N10601" s="842"/>
      <c r="O10601" s="842"/>
      <c r="P10601" s="838"/>
      <c r="Q10601" s="838"/>
      <c r="R10601" s="838"/>
      <c r="S10601" s="838"/>
      <c r="T10601" s="292"/>
      <c r="U10601" s="371"/>
    </row>
    <row r="10602" spans="12:21" s="670" customFormat="1" x14ac:dyDescent="0.2">
      <c r="L10602" s="842"/>
      <c r="M10602" s="842"/>
      <c r="N10602" s="842"/>
      <c r="O10602" s="842"/>
      <c r="P10602" s="838"/>
      <c r="Q10602" s="838"/>
      <c r="R10602" s="838"/>
      <c r="S10602" s="838"/>
      <c r="T10602" s="292"/>
      <c r="U10602" s="371"/>
    </row>
    <row r="10603" spans="12:21" s="670" customFormat="1" x14ac:dyDescent="0.2">
      <c r="L10603" s="842"/>
      <c r="M10603" s="842"/>
      <c r="N10603" s="842"/>
      <c r="O10603" s="842"/>
      <c r="P10603" s="838"/>
      <c r="Q10603" s="838"/>
      <c r="R10603" s="838"/>
      <c r="S10603" s="838"/>
      <c r="T10603" s="292"/>
      <c r="U10603" s="371"/>
    </row>
    <row r="10604" spans="12:21" s="670" customFormat="1" x14ac:dyDescent="0.2">
      <c r="L10604" s="842"/>
      <c r="M10604" s="842"/>
      <c r="N10604" s="842"/>
      <c r="O10604" s="842"/>
      <c r="P10604" s="838"/>
      <c r="Q10604" s="838"/>
      <c r="R10604" s="838"/>
      <c r="S10604" s="838"/>
      <c r="T10604" s="292"/>
      <c r="U10604" s="371"/>
    </row>
    <row r="10605" spans="12:21" s="670" customFormat="1" x14ac:dyDescent="0.2">
      <c r="L10605" s="842"/>
      <c r="M10605" s="842"/>
      <c r="N10605" s="842"/>
      <c r="O10605" s="842"/>
      <c r="P10605" s="838"/>
      <c r="Q10605" s="838"/>
      <c r="R10605" s="838"/>
      <c r="S10605" s="838"/>
      <c r="T10605" s="292"/>
      <c r="U10605" s="371"/>
    </row>
    <row r="10606" spans="12:21" s="670" customFormat="1" x14ac:dyDescent="0.2">
      <c r="L10606" s="842"/>
      <c r="M10606" s="842"/>
      <c r="N10606" s="842"/>
      <c r="O10606" s="842"/>
      <c r="P10606" s="838"/>
      <c r="Q10606" s="838"/>
      <c r="R10606" s="838"/>
      <c r="S10606" s="838"/>
      <c r="T10606" s="292"/>
      <c r="U10606" s="371"/>
    </row>
    <row r="10607" spans="12:21" s="670" customFormat="1" x14ac:dyDescent="0.2">
      <c r="L10607" s="842"/>
      <c r="M10607" s="842"/>
      <c r="N10607" s="842"/>
      <c r="O10607" s="842"/>
      <c r="P10607" s="838"/>
      <c r="Q10607" s="838"/>
      <c r="R10607" s="838"/>
      <c r="S10607" s="838"/>
      <c r="T10607" s="292"/>
      <c r="U10607" s="371"/>
    </row>
    <row r="10608" spans="12:21" s="670" customFormat="1" x14ac:dyDescent="0.2">
      <c r="L10608" s="842"/>
      <c r="M10608" s="842"/>
      <c r="N10608" s="842"/>
      <c r="O10608" s="842"/>
      <c r="P10608" s="838"/>
      <c r="Q10608" s="838"/>
      <c r="R10608" s="838"/>
      <c r="S10608" s="838"/>
      <c r="T10608" s="292"/>
      <c r="U10608" s="371"/>
    </row>
    <row r="10609" spans="12:21" s="670" customFormat="1" x14ac:dyDescent="0.2">
      <c r="L10609" s="842"/>
      <c r="M10609" s="842"/>
      <c r="N10609" s="842"/>
      <c r="O10609" s="842"/>
      <c r="P10609" s="838"/>
      <c r="Q10609" s="838"/>
      <c r="R10609" s="838"/>
      <c r="S10609" s="838"/>
      <c r="T10609" s="292"/>
      <c r="U10609" s="371"/>
    </row>
    <row r="10610" spans="12:21" s="670" customFormat="1" x14ac:dyDescent="0.2">
      <c r="L10610" s="842"/>
      <c r="M10610" s="842"/>
      <c r="N10610" s="842"/>
      <c r="O10610" s="842"/>
      <c r="P10610" s="838"/>
      <c r="Q10610" s="838"/>
      <c r="R10610" s="838"/>
      <c r="S10610" s="838"/>
      <c r="T10610" s="292"/>
      <c r="U10610" s="371"/>
    </row>
    <row r="10611" spans="12:21" s="670" customFormat="1" x14ac:dyDescent="0.2">
      <c r="L10611" s="842"/>
      <c r="M10611" s="842"/>
      <c r="N10611" s="842"/>
      <c r="O10611" s="842"/>
      <c r="P10611" s="838"/>
      <c r="Q10611" s="838"/>
      <c r="R10611" s="838"/>
      <c r="S10611" s="838"/>
      <c r="T10611" s="292"/>
      <c r="U10611" s="371"/>
    </row>
    <row r="10612" spans="12:21" s="670" customFormat="1" x14ac:dyDescent="0.2">
      <c r="L10612" s="842"/>
      <c r="M10612" s="842"/>
      <c r="N10612" s="842"/>
      <c r="O10612" s="842"/>
      <c r="P10612" s="838"/>
      <c r="Q10612" s="838"/>
      <c r="R10612" s="838"/>
      <c r="S10612" s="838"/>
      <c r="T10612" s="292"/>
      <c r="U10612" s="371"/>
    </row>
    <row r="10613" spans="12:21" s="670" customFormat="1" x14ac:dyDescent="0.2">
      <c r="L10613" s="842"/>
      <c r="M10613" s="842"/>
      <c r="N10613" s="842"/>
      <c r="O10613" s="842"/>
      <c r="P10613" s="838"/>
      <c r="Q10613" s="838"/>
      <c r="R10613" s="838"/>
      <c r="S10613" s="838"/>
      <c r="T10613" s="292"/>
      <c r="U10613" s="371"/>
    </row>
    <row r="10614" spans="12:21" s="670" customFormat="1" x14ac:dyDescent="0.2">
      <c r="L10614" s="842"/>
      <c r="M10614" s="842"/>
      <c r="N10614" s="842"/>
      <c r="O10614" s="842"/>
      <c r="P10614" s="838"/>
      <c r="Q10614" s="838"/>
      <c r="R10614" s="838"/>
      <c r="S10614" s="838"/>
      <c r="T10614" s="292"/>
      <c r="U10614" s="371"/>
    </row>
    <row r="10615" spans="12:21" s="670" customFormat="1" x14ac:dyDescent="0.2">
      <c r="L10615" s="842"/>
      <c r="M10615" s="842"/>
      <c r="N10615" s="842"/>
      <c r="O10615" s="842"/>
      <c r="P10615" s="838"/>
      <c r="Q10615" s="838"/>
      <c r="R10615" s="838"/>
      <c r="S10615" s="838"/>
      <c r="T10615" s="292"/>
      <c r="U10615" s="371"/>
    </row>
    <row r="10616" spans="12:21" s="670" customFormat="1" x14ac:dyDescent="0.2">
      <c r="L10616" s="842"/>
      <c r="M10616" s="842"/>
      <c r="N10616" s="842"/>
      <c r="O10616" s="842"/>
      <c r="P10616" s="838"/>
      <c r="Q10616" s="838"/>
      <c r="R10616" s="838"/>
      <c r="S10616" s="838"/>
      <c r="T10616" s="292"/>
      <c r="U10616" s="371"/>
    </row>
    <row r="10617" spans="12:21" s="670" customFormat="1" x14ac:dyDescent="0.2">
      <c r="L10617" s="842"/>
      <c r="M10617" s="842"/>
      <c r="N10617" s="842"/>
      <c r="O10617" s="842"/>
      <c r="P10617" s="838"/>
      <c r="Q10617" s="838"/>
      <c r="R10617" s="838"/>
      <c r="S10617" s="838"/>
      <c r="T10617" s="292"/>
      <c r="U10617" s="371"/>
    </row>
    <row r="10618" spans="12:21" s="670" customFormat="1" x14ac:dyDescent="0.2">
      <c r="L10618" s="842"/>
      <c r="M10618" s="842"/>
      <c r="N10618" s="842"/>
      <c r="O10618" s="842"/>
      <c r="P10618" s="838"/>
      <c r="Q10618" s="838"/>
      <c r="R10618" s="838"/>
      <c r="S10618" s="838"/>
      <c r="T10618" s="292"/>
      <c r="U10618" s="371"/>
    </row>
    <row r="10619" spans="12:21" s="670" customFormat="1" x14ac:dyDescent="0.2">
      <c r="L10619" s="842"/>
      <c r="M10619" s="842"/>
      <c r="N10619" s="842"/>
      <c r="O10619" s="842"/>
      <c r="P10619" s="838"/>
      <c r="Q10619" s="838"/>
      <c r="R10619" s="838"/>
      <c r="S10619" s="838"/>
      <c r="T10619" s="292"/>
      <c r="U10619" s="371"/>
    </row>
    <row r="10620" spans="12:21" s="670" customFormat="1" x14ac:dyDescent="0.2">
      <c r="L10620" s="842"/>
      <c r="M10620" s="842"/>
      <c r="N10620" s="842"/>
      <c r="O10620" s="842"/>
      <c r="P10620" s="838"/>
      <c r="Q10620" s="838"/>
      <c r="R10620" s="838"/>
      <c r="S10620" s="838"/>
      <c r="T10620" s="292"/>
      <c r="U10620" s="371"/>
    </row>
    <row r="10621" spans="12:21" s="670" customFormat="1" x14ac:dyDescent="0.2">
      <c r="L10621" s="842"/>
      <c r="M10621" s="842"/>
      <c r="N10621" s="842"/>
      <c r="O10621" s="842"/>
      <c r="P10621" s="838"/>
      <c r="Q10621" s="838"/>
      <c r="R10621" s="838"/>
      <c r="S10621" s="838"/>
      <c r="T10621" s="292"/>
      <c r="U10621" s="371"/>
    </row>
    <row r="10622" spans="12:21" s="670" customFormat="1" x14ac:dyDescent="0.2">
      <c r="L10622" s="842"/>
      <c r="M10622" s="842"/>
      <c r="N10622" s="842"/>
      <c r="O10622" s="842"/>
      <c r="P10622" s="838"/>
      <c r="Q10622" s="838"/>
      <c r="R10622" s="838"/>
      <c r="S10622" s="838"/>
      <c r="T10622" s="292"/>
      <c r="U10622" s="371"/>
    </row>
    <row r="10623" spans="12:21" s="670" customFormat="1" x14ac:dyDescent="0.2">
      <c r="L10623" s="842"/>
      <c r="M10623" s="842"/>
      <c r="N10623" s="842"/>
      <c r="O10623" s="842"/>
      <c r="P10623" s="838"/>
      <c r="Q10623" s="838"/>
      <c r="R10623" s="838"/>
      <c r="S10623" s="838"/>
      <c r="T10623" s="292"/>
      <c r="U10623" s="371"/>
    </row>
    <row r="10624" spans="12:21" s="670" customFormat="1" x14ac:dyDescent="0.2">
      <c r="L10624" s="842"/>
      <c r="M10624" s="842"/>
      <c r="N10624" s="842"/>
      <c r="O10624" s="842"/>
      <c r="P10624" s="838"/>
      <c r="Q10624" s="838"/>
      <c r="R10624" s="838"/>
      <c r="S10624" s="838"/>
      <c r="T10624" s="292"/>
      <c r="U10624" s="371"/>
    </row>
    <row r="10625" spans="12:21" s="670" customFormat="1" x14ac:dyDescent="0.2">
      <c r="L10625" s="842"/>
      <c r="M10625" s="842"/>
      <c r="N10625" s="842"/>
      <c r="O10625" s="842"/>
      <c r="P10625" s="838"/>
      <c r="Q10625" s="838"/>
      <c r="R10625" s="838"/>
      <c r="S10625" s="838"/>
      <c r="T10625" s="292"/>
      <c r="U10625" s="371"/>
    </row>
    <row r="10626" spans="12:21" s="670" customFormat="1" x14ac:dyDescent="0.2">
      <c r="L10626" s="842"/>
      <c r="M10626" s="842"/>
      <c r="N10626" s="842"/>
      <c r="O10626" s="842"/>
      <c r="P10626" s="838"/>
      <c r="Q10626" s="838"/>
      <c r="R10626" s="838"/>
      <c r="S10626" s="838"/>
      <c r="T10626" s="292"/>
      <c r="U10626" s="371"/>
    </row>
    <row r="10627" spans="12:21" s="670" customFormat="1" x14ac:dyDescent="0.2">
      <c r="L10627" s="842"/>
      <c r="M10627" s="842"/>
      <c r="N10627" s="842"/>
      <c r="O10627" s="842"/>
      <c r="P10627" s="838"/>
      <c r="Q10627" s="838"/>
      <c r="R10627" s="838"/>
      <c r="S10627" s="838"/>
      <c r="T10627" s="292"/>
      <c r="U10627" s="371"/>
    </row>
    <row r="10628" spans="12:21" s="670" customFormat="1" x14ac:dyDescent="0.2">
      <c r="L10628" s="842"/>
      <c r="M10628" s="842"/>
      <c r="N10628" s="842"/>
      <c r="O10628" s="842"/>
      <c r="P10628" s="838"/>
      <c r="Q10628" s="838"/>
      <c r="R10628" s="838"/>
      <c r="S10628" s="838"/>
      <c r="T10628" s="292"/>
      <c r="U10628" s="371"/>
    </row>
    <row r="10629" spans="12:21" s="670" customFormat="1" x14ac:dyDescent="0.2">
      <c r="L10629" s="842"/>
      <c r="M10629" s="842"/>
      <c r="N10629" s="842"/>
      <c r="O10629" s="842"/>
      <c r="P10629" s="838"/>
      <c r="Q10629" s="838"/>
      <c r="R10629" s="838"/>
      <c r="S10629" s="838"/>
      <c r="T10629" s="292"/>
      <c r="U10629" s="371"/>
    </row>
    <row r="10630" spans="12:21" s="670" customFormat="1" x14ac:dyDescent="0.2">
      <c r="L10630" s="842"/>
      <c r="M10630" s="842"/>
      <c r="N10630" s="842"/>
      <c r="O10630" s="842"/>
      <c r="P10630" s="838"/>
      <c r="Q10630" s="838"/>
      <c r="R10630" s="838"/>
      <c r="S10630" s="838"/>
      <c r="T10630" s="292"/>
      <c r="U10630" s="371"/>
    </row>
    <row r="10631" spans="12:21" s="670" customFormat="1" x14ac:dyDescent="0.2">
      <c r="L10631" s="842"/>
      <c r="M10631" s="842"/>
      <c r="N10631" s="842"/>
      <c r="O10631" s="842"/>
      <c r="P10631" s="838"/>
      <c r="Q10631" s="838"/>
      <c r="R10631" s="838"/>
      <c r="S10631" s="838"/>
      <c r="T10631" s="292"/>
      <c r="U10631" s="371"/>
    </row>
    <row r="10632" spans="12:21" s="670" customFormat="1" x14ac:dyDescent="0.2">
      <c r="L10632" s="842"/>
      <c r="M10632" s="842"/>
      <c r="N10632" s="842"/>
      <c r="O10632" s="842"/>
      <c r="P10632" s="838"/>
      <c r="Q10632" s="838"/>
      <c r="R10632" s="838"/>
      <c r="S10632" s="838"/>
      <c r="T10632" s="292"/>
      <c r="U10632" s="371"/>
    </row>
    <row r="10633" spans="12:21" s="670" customFormat="1" x14ac:dyDescent="0.2">
      <c r="L10633" s="842"/>
      <c r="M10633" s="842"/>
      <c r="N10633" s="842"/>
      <c r="O10633" s="842"/>
      <c r="P10633" s="838"/>
      <c r="Q10633" s="838"/>
      <c r="R10633" s="838"/>
      <c r="S10633" s="838"/>
      <c r="T10633" s="292"/>
      <c r="U10633" s="371"/>
    </row>
    <row r="10634" spans="12:21" s="670" customFormat="1" x14ac:dyDescent="0.2">
      <c r="L10634" s="842"/>
      <c r="M10634" s="842"/>
      <c r="N10634" s="842"/>
      <c r="O10634" s="842"/>
      <c r="P10634" s="838"/>
      <c r="Q10634" s="838"/>
      <c r="R10634" s="838"/>
      <c r="S10634" s="838"/>
      <c r="T10634" s="292"/>
      <c r="U10634" s="371"/>
    </row>
    <row r="10635" spans="12:21" s="670" customFormat="1" x14ac:dyDescent="0.2">
      <c r="L10635" s="842"/>
      <c r="M10635" s="842"/>
      <c r="N10635" s="842"/>
      <c r="O10635" s="842"/>
      <c r="P10635" s="838"/>
      <c r="Q10635" s="838"/>
      <c r="R10635" s="838"/>
      <c r="S10635" s="838"/>
      <c r="T10635" s="292"/>
      <c r="U10635" s="371"/>
    </row>
    <row r="10636" spans="12:21" s="670" customFormat="1" x14ac:dyDescent="0.2">
      <c r="L10636" s="842"/>
      <c r="M10636" s="842"/>
      <c r="N10636" s="842"/>
      <c r="O10636" s="842"/>
      <c r="P10636" s="838"/>
      <c r="Q10636" s="838"/>
      <c r="R10636" s="838"/>
      <c r="S10636" s="838"/>
      <c r="T10636" s="292"/>
      <c r="U10636" s="371"/>
    </row>
    <row r="10637" spans="12:21" s="670" customFormat="1" x14ac:dyDescent="0.2">
      <c r="L10637" s="842"/>
      <c r="M10637" s="842"/>
      <c r="N10637" s="842"/>
      <c r="O10637" s="842"/>
      <c r="P10637" s="838"/>
      <c r="Q10637" s="838"/>
      <c r="R10637" s="838"/>
      <c r="S10637" s="838"/>
      <c r="T10637" s="292"/>
      <c r="U10637" s="371"/>
    </row>
    <row r="10638" spans="12:21" s="670" customFormat="1" x14ac:dyDescent="0.2">
      <c r="L10638" s="842"/>
      <c r="M10638" s="842"/>
      <c r="N10638" s="842"/>
      <c r="O10638" s="842"/>
      <c r="P10638" s="838"/>
      <c r="Q10638" s="838"/>
      <c r="R10638" s="838"/>
      <c r="S10638" s="838"/>
      <c r="T10638" s="292"/>
      <c r="U10638" s="371"/>
    </row>
    <row r="10639" spans="12:21" s="670" customFormat="1" x14ac:dyDescent="0.2">
      <c r="L10639" s="842"/>
      <c r="M10639" s="842"/>
      <c r="N10639" s="842"/>
      <c r="O10639" s="842"/>
      <c r="P10639" s="838"/>
      <c r="Q10639" s="838"/>
      <c r="R10639" s="838"/>
      <c r="S10639" s="838"/>
      <c r="T10639" s="292"/>
      <c r="U10639" s="371"/>
    </row>
    <row r="10640" spans="12:21" s="670" customFormat="1" x14ac:dyDescent="0.2">
      <c r="L10640" s="842"/>
      <c r="M10640" s="842"/>
      <c r="N10640" s="842"/>
      <c r="O10640" s="842"/>
      <c r="P10640" s="838"/>
      <c r="Q10640" s="838"/>
      <c r="R10640" s="838"/>
      <c r="S10640" s="838"/>
      <c r="T10640" s="292"/>
      <c r="U10640" s="371"/>
    </row>
    <row r="10641" spans="12:21" s="670" customFormat="1" x14ac:dyDescent="0.2">
      <c r="L10641" s="842"/>
      <c r="M10641" s="842"/>
      <c r="N10641" s="842"/>
      <c r="O10641" s="842"/>
      <c r="P10641" s="838"/>
      <c r="Q10641" s="838"/>
      <c r="R10641" s="838"/>
      <c r="S10641" s="838"/>
      <c r="T10641" s="292"/>
      <c r="U10641" s="371"/>
    </row>
    <row r="10642" spans="12:21" s="670" customFormat="1" x14ac:dyDescent="0.2">
      <c r="L10642" s="842"/>
      <c r="M10642" s="842"/>
      <c r="N10642" s="842"/>
      <c r="O10642" s="842"/>
      <c r="P10642" s="838"/>
      <c r="Q10642" s="838"/>
      <c r="R10642" s="838"/>
      <c r="S10642" s="838"/>
      <c r="T10642" s="292"/>
      <c r="U10642" s="371"/>
    </row>
    <row r="10643" spans="12:21" s="670" customFormat="1" x14ac:dyDescent="0.2">
      <c r="L10643" s="842"/>
      <c r="M10643" s="842"/>
      <c r="N10643" s="842"/>
      <c r="O10643" s="842"/>
      <c r="P10643" s="838"/>
      <c r="Q10643" s="838"/>
      <c r="R10643" s="838"/>
      <c r="S10643" s="838"/>
      <c r="T10643" s="292"/>
      <c r="U10643" s="371"/>
    </row>
    <row r="10644" spans="12:21" s="670" customFormat="1" x14ac:dyDescent="0.2">
      <c r="L10644" s="842"/>
      <c r="M10644" s="842"/>
      <c r="N10644" s="842"/>
      <c r="O10644" s="842"/>
      <c r="P10644" s="838"/>
      <c r="Q10644" s="838"/>
      <c r="R10644" s="838"/>
      <c r="S10644" s="838"/>
      <c r="T10644" s="292"/>
      <c r="U10644" s="371"/>
    </row>
    <row r="10645" spans="12:21" s="670" customFormat="1" x14ac:dyDescent="0.2">
      <c r="L10645" s="842"/>
      <c r="M10645" s="842"/>
      <c r="N10645" s="842"/>
      <c r="O10645" s="842"/>
      <c r="P10645" s="838"/>
      <c r="Q10645" s="838"/>
      <c r="R10645" s="838"/>
      <c r="S10645" s="838"/>
      <c r="T10645" s="292"/>
      <c r="U10645" s="371"/>
    </row>
    <row r="10646" spans="12:21" s="670" customFormat="1" x14ac:dyDescent="0.2">
      <c r="L10646" s="842"/>
      <c r="M10646" s="842"/>
      <c r="N10646" s="842"/>
      <c r="O10646" s="842"/>
      <c r="P10646" s="838"/>
      <c r="Q10646" s="838"/>
      <c r="R10646" s="838"/>
      <c r="S10646" s="838"/>
      <c r="T10646" s="292"/>
      <c r="U10646" s="371"/>
    </row>
    <row r="10647" spans="12:21" s="670" customFormat="1" x14ac:dyDescent="0.2">
      <c r="L10647" s="842"/>
      <c r="M10647" s="842"/>
      <c r="N10647" s="842"/>
      <c r="O10647" s="842"/>
      <c r="P10647" s="838"/>
      <c r="Q10647" s="838"/>
      <c r="R10647" s="838"/>
      <c r="S10647" s="838"/>
      <c r="T10647" s="292"/>
      <c r="U10647" s="371"/>
    </row>
    <row r="10648" spans="12:21" s="670" customFormat="1" x14ac:dyDescent="0.2">
      <c r="L10648" s="842"/>
      <c r="M10648" s="842"/>
      <c r="N10648" s="842"/>
      <c r="O10648" s="842"/>
      <c r="P10648" s="838"/>
      <c r="Q10648" s="838"/>
      <c r="R10648" s="838"/>
      <c r="S10648" s="838"/>
      <c r="T10648" s="292"/>
      <c r="U10648" s="371"/>
    </row>
    <row r="10649" spans="12:21" s="670" customFormat="1" x14ac:dyDescent="0.2">
      <c r="L10649" s="842"/>
      <c r="M10649" s="842"/>
      <c r="N10649" s="842"/>
      <c r="O10649" s="842"/>
      <c r="P10649" s="838"/>
      <c r="Q10649" s="838"/>
      <c r="R10649" s="838"/>
      <c r="S10649" s="838"/>
      <c r="T10649" s="292"/>
      <c r="U10649" s="371"/>
    </row>
    <row r="10650" spans="12:21" s="670" customFormat="1" x14ac:dyDescent="0.2">
      <c r="L10650" s="842"/>
      <c r="M10650" s="842"/>
      <c r="N10650" s="842"/>
      <c r="O10650" s="842"/>
      <c r="P10650" s="838"/>
      <c r="Q10650" s="838"/>
      <c r="R10650" s="838"/>
      <c r="S10650" s="838"/>
      <c r="T10650" s="292"/>
      <c r="U10650" s="371"/>
    </row>
    <row r="10651" spans="12:21" s="670" customFormat="1" x14ac:dyDescent="0.2">
      <c r="L10651" s="842"/>
      <c r="M10651" s="842"/>
      <c r="N10651" s="842"/>
      <c r="O10651" s="842"/>
      <c r="P10651" s="838"/>
      <c r="Q10651" s="838"/>
      <c r="R10651" s="838"/>
      <c r="S10651" s="838"/>
      <c r="T10651" s="292"/>
      <c r="U10651" s="371"/>
    </row>
    <row r="10652" spans="12:21" s="670" customFormat="1" x14ac:dyDescent="0.2">
      <c r="L10652" s="842"/>
      <c r="M10652" s="842"/>
      <c r="N10652" s="842"/>
      <c r="O10652" s="842"/>
      <c r="P10652" s="838"/>
      <c r="Q10652" s="838"/>
      <c r="R10652" s="838"/>
      <c r="S10652" s="838"/>
      <c r="T10652" s="292"/>
      <c r="U10652" s="371"/>
    </row>
    <row r="10653" spans="12:21" s="670" customFormat="1" x14ac:dyDescent="0.2">
      <c r="L10653" s="842"/>
      <c r="M10653" s="842"/>
      <c r="N10653" s="842"/>
      <c r="O10653" s="842"/>
      <c r="P10653" s="838"/>
      <c r="Q10653" s="838"/>
      <c r="R10653" s="838"/>
      <c r="S10653" s="838"/>
      <c r="T10653" s="292"/>
      <c r="U10653" s="371"/>
    </row>
    <row r="10654" spans="12:21" s="670" customFormat="1" x14ac:dyDescent="0.2">
      <c r="L10654" s="842"/>
      <c r="M10654" s="842"/>
      <c r="N10654" s="842"/>
      <c r="O10654" s="842"/>
      <c r="P10654" s="838"/>
      <c r="Q10654" s="838"/>
      <c r="R10654" s="838"/>
      <c r="S10654" s="838"/>
      <c r="T10654" s="292"/>
      <c r="U10654" s="371"/>
    </row>
    <row r="10655" spans="12:21" s="670" customFormat="1" x14ac:dyDescent="0.2">
      <c r="L10655" s="842"/>
      <c r="M10655" s="842"/>
      <c r="N10655" s="842"/>
      <c r="O10655" s="842"/>
      <c r="P10655" s="838"/>
      <c r="Q10655" s="838"/>
      <c r="R10655" s="838"/>
      <c r="S10655" s="838"/>
      <c r="T10655" s="292"/>
      <c r="U10655" s="371"/>
    </row>
    <row r="10656" spans="12:21" s="670" customFormat="1" x14ac:dyDescent="0.2">
      <c r="L10656" s="842"/>
      <c r="M10656" s="842"/>
      <c r="N10656" s="842"/>
      <c r="O10656" s="842"/>
      <c r="P10656" s="838"/>
      <c r="Q10656" s="838"/>
      <c r="R10656" s="838"/>
      <c r="S10656" s="838"/>
      <c r="T10656" s="292"/>
      <c r="U10656" s="371"/>
    </row>
    <row r="10657" spans="12:21" s="670" customFormat="1" x14ac:dyDescent="0.2">
      <c r="L10657" s="842"/>
      <c r="M10657" s="842"/>
      <c r="N10657" s="842"/>
      <c r="O10657" s="842"/>
      <c r="P10657" s="838"/>
      <c r="Q10657" s="838"/>
      <c r="R10657" s="838"/>
      <c r="S10657" s="838"/>
      <c r="T10657" s="292"/>
      <c r="U10657" s="371"/>
    </row>
    <row r="10658" spans="12:21" s="670" customFormat="1" x14ac:dyDescent="0.2">
      <c r="L10658" s="842"/>
      <c r="M10658" s="842"/>
      <c r="N10658" s="842"/>
      <c r="O10658" s="842"/>
      <c r="P10658" s="838"/>
      <c r="Q10658" s="838"/>
      <c r="R10658" s="838"/>
      <c r="S10658" s="838"/>
      <c r="T10658" s="292"/>
      <c r="U10658" s="371"/>
    </row>
    <row r="10659" spans="12:21" s="670" customFormat="1" x14ac:dyDescent="0.2">
      <c r="L10659" s="842"/>
      <c r="M10659" s="842"/>
      <c r="N10659" s="842"/>
      <c r="O10659" s="842"/>
      <c r="P10659" s="838"/>
      <c r="Q10659" s="838"/>
      <c r="R10659" s="838"/>
      <c r="S10659" s="838"/>
      <c r="T10659" s="292"/>
      <c r="U10659" s="371"/>
    </row>
    <row r="10660" spans="12:21" s="670" customFormat="1" x14ac:dyDescent="0.2">
      <c r="L10660" s="842"/>
      <c r="M10660" s="842"/>
      <c r="N10660" s="842"/>
      <c r="O10660" s="842"/>
      <c r="P10660" s="838"/>
      <c r="Q10660" s="838"/>
      <c r="R10660" s="838"/>
      <c r="S10660" s="838"/>
      <c r="T10660" s="292"/>
      <c r="U10660" s="371"/>
    </row>
    <row r="10661" spans="12:21" s="670" customFormat="1" x14ac:dyDescent="0.2">
      <c r="L10661" s="842"/>
      <c r="M10661" s="842"/>
      <c r="N10661" s="842"/>
      <c r="O10661" s="842"/>
      <c r="P10661" s="838"/>
      <c r="Q10661" s="838"/>
      <c r="R10661" s="838"/>
      <c r="S10661" s="838"/>
      <c r="T10661" s="292"/>
      <c r="U10661" s="371"/>
    </row>
    <row r="10662" spans="12:21" s="670" customFormat="1" x14ac:dyDescent="0.2">
      <c r="L10662" s="842"/>
      <c r="M10662" s="842"/>
      <c r="N10662" s="842"/>
      <c r="O10662" s="842"/>
      <c r="P10662" s="838"/>
      <c r="Q10662" s="838"/>
      <c r="R10662" s="838"/>
      <c r="S10662" s="838"/>
      <c r="T10662" s="292"/>
      <c r="U10662" s="371"/>
    </row>
    <row r="10663" spans="12:21" s="670" customFormat="1" x14ac:dyDescent="0.2">
      <c r="L10663" s="842"/>
      <c r="M10663" s="842"/>
      <c r="N10663" s="842"/>
      <c r="O10663" s="842"/>
      <c r="P10663" s="838"/>
      <c r="Q10663" s="838"/>
      <c r="R10663" s="838"/>
      <c r="S10663" s="838"/>
      <c r="T10663" s="292"/>
      <c r="U10663" s="371"/>
    </row>
    <row r="10664" spans="12:21" s="670" customFormat="1" x14ac:dyDescent="0.2">
      <c r="L10664" s="842"/>
      <c r="M10664" s="842"/>
      <c r="N10664" s="842"/>
      <c r="O10664" s="842"/>
      <c r="P10664" s="838"/>
      <c r="Q10664" s="838"/>
      <c r="R10664" s="838"/>
      <c r="S10664" s="838"/>
      <c r="T10664" s="292"/>
      <c r="U10664" s="371"/>
    </row>
    <row r="10665" spans="12:21" s="670" customFormat="1" x14ac:dyDescent="0.2">
      <c r="L10665" s="842"/>
      <c r="M10665" s="842"/>
      <c r="N10665" s="842"/>
      <c r="O10665" s="842"/>
      <c r="P10665" s="838"/>
      <c r="Q10665" s="838"/>
      <c r="R10665" s="838"/>
      <c r="S10665" s="838"/>
      <c r="T10665" s="292"/>
      <c r="U10665" s="371"/>
    </row>
    <row r="10666" spans="12:21" s="670" customFormat="1" x14ac:dyDescent="0.2">
      <c r="L10666" s="842"/>
      <c r="M10666" s="842"/>
      <c r="N10666" s="842"/>
      <c r="O10666" s="842"/>
      <c r="P10666" s="838"/>
      <c r="Q10666" s="838"/>
      <c r="R10666" s="838"/>
      <c r="S10666" s="838"/>
      <c r="T10666" s="292"/>
      <c r="U10666" s="371"/>
    </row>
    <row r="10667" spans="12:21" s="670" customFormat="1" x14ac:dyDescent="0.2">
      <c r="L10667" s="842"/>
      <c r="M10667" s="842"/>
      <c r="N10667" s="842"/>
      <c r="O10667" s="842"/>
      <c r="P10667" s="838"/>
      <c r="Q10667" s="838"/>
      <c r="R10667" s="838"/>
      <c r="S10667" s="838"/>
      <c r="T10667" s="292"/>
      <c r="U10667" s="371"/>
    </row>
    <row r="10668" spans="12:21" s="670" customFormat="1" x14ac:dyDescent="0.2">
      <c r="L10668" s="842"/>
      <c r="M10668" s="842"/>
      <c r="N10668" s="842"/>
      <c r="O10668" s="842"/>
      <c r="P10668" s="838"/>
      <c r="Q10668" s="838"/>
      <c r="R10668" s="838"/>
      <c r="S10668" s="838"/>
      <c r="T10668" s="292"/>
      <c r="U10668" s="371"/>
    </row>
    <row r="10669" spans="12:21" s="670" customFormat="1" x14ac:dyDescent="0.2">
      <c r="L10669" s="842"/>
      <c r="M10669" s="842"/>
      <c r="N10669" s="842"/>
      <c r="O10669" s="842"/>
      <c r="P10669" s="838"/>
      <c r="Q10669" s="838"/>
      <c r="R10669" s="838"/>
      <c r="S10669" s="838"/>
      <c r="T10669" s="292"/>
      <c r="U10669" s="371"/>
    </row>
    <row r="10670" spans="12:21" s="670" customFormat="1" x14ac:dyDescent="0.2">
      <c r="L10670" s="842"/>
      <c r="M10670" s="842"/>
      <c r="N10670" s="842"/>
      <c r="O10670" s="842"/>
      <c r="P10670" s="838"/>
      <c r="Q10670" s="838"/>
      <c r="R10670" s="838"/>
      <c r="S10670" s="838"/>
      <c r="T10670" s="292"/>
      <c r="U10670" s="371"/>
    </row>
    <row r="10671" spans="12:21" s="670" customFormat="1" x14ac:dyDescent="0.2">
      <c r="L10671" s="842"/>
      <c r="M10671" s="842"/>
      <c r="N10671" s="842"/>
      <c r="O10671" s="842"/>
      <c r="P10671" s="838"/>
      <c r="Q10671" s="838"/>
      <c r="R10671" s="838"/>
      <c r="S10671" s="838"/>
      <c r="T10671" s="292"/>
      <c r="U10671" s="371"/>
    </row>
    <row r="10672" spans="12:21" s="670" customFormat="1" x14ac:dyDescent="0.2">
      <c r="L10672" s="842"/>
      <c r="M10672" s="842"/>
      <c r="N10672" s="842"/>
      <c r="O10672" s="842"/>
      <c r="P10672" s="838"/>
      <c r="Q10672" s="838"/>
      <c r="R10672" s="838"/>
      <c r="S10672" s="838"/>
      <c r="T10672" s="292"/>
      <c r="U10672" s="371"/>
    </row>
    <row r="10673" spans="12:21" s="670" customFormat="1" x14ac:dyDescent="0.2">
      <c r="L10673" s="842"/>
      <c r="M10673" s="842"/>
      <c r="N10673" s="842"/>
      <c r="O10673" s="842"/>
      <c r="P10673" s="838"/>
      <c r="Q10673" s="838"/>
      <c r="R10673" s="838"/>
      <c r="S10673" s="838"/>
      <c r="T10673" s="292"/>
      <c r="U10673" s="371"/>
    </row>
    <row r="10674" spans="12:21" s="670" customFormat="1" x14ac:dyDescent="0.2">
      <c r="L10674" s="842"/>
      <c r="M10674" s="842"/>
      <c r="N10674" s="842"/>
      <c r="O10674" s="842"/>
      <c r="P10674" s="838"/>
      <c r="Q10674" s="838"/>
      <c r="R10674" s="838"/>
      <c r="S10674" s="838"/>
      <c r="T10674" s="292"/>
      <c r="U10674" s="371"/>
    </row>
    <row r="10675" spans="12:21" s="670" customFormat="1" x14ac:dyDescent="0.2">
      <c r="L10675" s="842"/>
      <c r="M10675" s="842"/>
      <c r="N10675" s="842"/>
      <c r="O10675" s="842"/>
      <c r="P10675" s="838"/>
      <c r="Q10675" s="838"/>
      <c r="R10675" s="838"/>
      <c r="S10675" s="838"/>
      <c r="T10675" s="292"/>
      <c r="U10675" s="371"/>
    </row>
    <row r="10676" spans="12:21" s="670" customFormat="1" x14ac:dyDescent="0.2">
      <c r="L10676" s="842"/>
      <c r="M10676" s="842"/>
      <c r="N10676" s="842"/>
      <c r="O10676" s="842"/>
      <c r="P10676" s="838"/>
      <c r="Q10676" s="838"/>
      <c r="R10676" s="838"/>
      <c r="S10676" s="838"/>
      <c r="T10676" s="292"/>
      <c r="U10676" s="371"/>
    </row>
    <row r="10677" spans="12:21" s="670" customFormat="1" x14ac:dyDescent="0.2">
      <c r="L10677" s="842"/>
      <c r="M10677" s="842"/>
      <c r="N10677" s="842"/>
      <c r="O10677" s="842"/>
      <c r="P10677" s="838"/>
      <c r="Q10677" s="838"/>
      <c r="R10677" s="838"/>
      <c r="S10677" s="838"/>
      <c r="T10677" s="292"/>
      <c r="U10677" s="371"/>
    </row>
    <row r="10678" spans="12:21" s="670" customFormat="1" x14ac:dyDescent="0.2">
      <c r="L10678" s="842"/>
      <c r="M10678" s="842"/>
      <c r="N10678" s="842"/>
      <c r="O10678" s="842"/>
      <c r="P10678" s="838"/>
      <c r="Q10678" s="838"/>
      <c r="R10678" s="838"/>
      <c r="S10678" s="838"/>
      <c r="T10678" s="292"/>
      <c r="U10678" s="371"/>
    </row>
    <row r="10679" spans="12:21" s="670" customFormat="1" x14ac:dyDescent="0.2">
      <c r="L10679" s="842"/>
      <c r="M10679" s="842"/>
      <c r="N10679" s="842"/>
      <c r="O10679" s="842"/>
      <c r="P10679" s="838"/>
      <c r="Q10679" s="838"/>
      <c r="R10679" s="838"/>
      <c r="S10679" s="838"/>
      <c r="T10679" s="292"/>
      <c r="U10679" s="371"/>
    </row>
    <row r="10680" spans="12:21" s="670" customFormat="1" x14ac:dyDescent="0.2">
      <c r="L10680" s="842"/>
      <c r="M10680" s="842"/>
      <c r="N10680" s="842"/>
      <c r="O10680" s="842"/>
      <c r="P10680" s="838"/>
      <c r="Q10680" s="838"/>
      <c r="R10680" s="838"/>
      <c r="S10680" s="838"/>
      <c r="T10680" s="292"/>
      <c r="U10680" s="371"/>
    </row>
    <row r="10681" spans="12:21" s="670" customFormat="1" x14ac:dyDescent="0.2">
      <c r="L10681" s="842"/>
      <c r="M10681" s="842"/>
      <c r="N10681" s="842"/>
      <c r="O10681" s="842"/>
      <c r="P10681" s="838"/>
      <c r="Q10681" s="838"/>
      <c r="R10681" s="838"/>
      <c r="S10681" s="838"/>
      <c r="T10681" s="292"/>
      <c r="U10681" s="371"/>
    </row>
    <row r="10682" spans="12:21" s="670" customFormat="1" x14ac:dyDescent="0.2">
      <c r="L10682" s="842"/>
      <c r="M10682" s="842"/>
      <c r="N10682" s="842"/>
      <c r="O10682" s="842"/>
      <c r="P10682" s="838"/>
      <c r="Q10682" s="838"/>
      <c r="R10682" s="838"/>
      <c r="S10682" s="838"/>
      <c r="T10682" s="292"/>
      <c r="U10682" s="371"/>
    </row>
    <row r="10683" spans="12:21" s="670" customFormat="1" x14ac:dyDescent="0.2">
      <c r="L10683" s="842"/>
      <c r="M10683" s="842"/>
      <c r="N10683" s="842"/>
      <c r="O10683" s="842"/>
      <c r="P10683" s="838"/>
      <c r="Q10683" s="838"/>
      <c r="R10683" s="838"/>
      <c r="S10683" s="838"/>
      <c r="T10683" s="292"/>
      <c r="U10683" s="371"/>
    </row>
    <row r="10684" spans="12:21" s="670" customFormat="1" x14ac:dyDescent="0.2">
      <c r="L10684" s="842"/>
      <c r="M10684" s="842"/>
      <c r="N10684" s="842"/>
      <c r="O10684" s="842"/>
      <c r="P10684" s="838"/>
      <c r="Q10684" s="838"/>
      <c r="R10684" s="838"/>
      <c r="S10684" s="838"/>
      <c r="T10684" s="292"/>
      <c r="U10684" s="371"/>
    </row>
    <row r="10685" spans="12:21" s="670" customFormat="1" x14ac:dyDescent="0.2">
      <c r="L10685" s="842"/>
      <c r="M10685" s="842"/>
      <c r="N10685" s="842"/>
      <c r="O10685" s="842"/>
      <c r="P10685" s="838"/>
      <c r="Q10685" s="838"/>
      <c r="R10685" s="838"/>
      <c r="S10685" s="838"/>
      <c r="T10685" s="292"/>
      <c r="U10685" s="371"/>
    </row>
    <row r="10686" spans="12:21" s="670" customFormat="1" x14ac:dyDescent="0.2">
      <c r="L10686" s="842"/>
      <c r="M10686" s="842"/>
      <c r="N10686" s="842"/>
      <c r="O10686" s="842"/>
      <c r="P10686" s="838"/>
      <c r="Q10686" s="838"/>
      <c r="R10686" s="838"/>
      <c r="S10686" s="838"/>
      <c r="T10686" s="292"/>
      <c r="U10686" s="371"/>
    </row>
    <row r="10687" spans="12:21" s="670" customFormat="1" x14ac:dyDescent="0.2">
      <c r="L10687" s="842"/>
      <c r="M10687" s="842"/>
      <c r="N10687" s="842"/>
      <c r="O10687" s="842"/>
      <c r="P10687" s="838"/>
      <c r="Q10687" s="838"/>
      <c r="R10687" s="838"/>
      <c r="S10687" s="838"/>
      <c r="T10687" s="292"/>
      <c r="U10687" s="371"/>
    </row>
    <row r="10688" spans="12:21" s="670" customFormat="1" x14ac:dyDescent="0.2">
      <c r="L10688" s="842"/>
      <c r="M10688" s="842"/>
      <c r="N10688" s="842"/>
      <c r="O10688" s="842"/>
      <c r="P10688" s="838"/>
      <c r="Q10688" s="838"/>
      <c r="R10688" s="838"/>
      <c r="S10688" s="838"/>
      <c r="T10688" s="292"/>
      <c r="U10688" s="371"/>
    </row>
    <row r="10689" spans="12:21" s="670" customFormat="1" x14ac:dyDescent="0.2">
      <c r="L10689" s="842"/>
      <c r="M10689" s="842"/>
      <c r="N10689" s="842"/>
      <c r="O10689" s="842"/>
      <c r="P10689" s="838"/>
      <c r="Q10689" s="838"/>
      <c r="R10689" s="838"/>
      <c r="S10689" s="838"/>
      <c r="T10689" s="292"/>
      <c r="U10689" s="371"/>
    </row>
    <row r="10690" spans="12:21" s="670" customFormat="1" x14ac:dyDescent="0.2">
      <c r="L10690" s="842"/>
      <c r="M10690" s="842"/>
      <c r="N10690" s="842"/>
      <c r="O10690" s="842"/>
      <c r="P10690" s="838"/>
      <c r="Q10690" s="838"/>
      <c r="R10690" s="838"/>
      <c r="S10690" s="838"/>
      <c r="T10690" s="292"/>
      <c r="U10690" s="371"/>
    </row>
    <row r="10691" spans="12:21" s="670" customFormat="1" x14ac:dyDescent="0.2">
      <c r="L10691" s="842"/>
      <c r="M10691" s="842"/>
      <c r="N10691" s="842"/>
      <c r="O10691" s="842"/>
      <c r="P10691" s="838"/>
      <c r="Q10691" s="838"/>
      <c r="R10691" s="838"/>
      <c r="S10691" s="838"/>
      <c r="T10691" s="292"/>
      <c r="U10691" s="371"/>
    </row>
    <row r="10692" spans="12:21" s="670" customFormat="1" x14ac:dyDescent="0.2">
      <c r="L10692" s="842"/>
      <c r="M10692" s="842"/>
      <c r="N10692" s="842"/>
      <c r="O10692" s="842"/>
      <c r="P10692" s="838"/>
      <c r="Q10692" s="838"/>
      <c r="R10692" s="838"/>
      <c r="S10692" s="838"/>
      <c r="T10692" s="292"/>
      <c r="U10692" s="371"/>
    </row>
    <row r="10693" spans="12:21" s="670" customFormat="1" x14ac:dyDescent="0.2">
      <c r="L10693" s="842"/>
      <c r="M10693" s="842"/>
      <c r="N10693" s="842"/>
      <c r="O10693" s="842"/>
      <c r="P10693" s="838"/>
      <c r="Q10693" s="838"/>
      <c r="R10693" s="838"/>
      <c r="S10693" s="838"/>
      <c r="T10693" s="292"/>
      <c r="U10693" s="371"/>
    </row>
    <row r="10694" spans="12:21" s="670" customFormat="1" x14ac:dyDescent="0.2">
      <c r="L10694" s="842"/>
      <c r="M10694" s="842"/>
      <c r="N10694" s="842"/>
      <c r="O10694" s="842"/>
      <c r="P10694" s="838"/>
      <c r="Q10694" s="838"/>
      <c r="R10694" s="838"/>
      <c r="S10694" s="838"/>
      <c r="T10694" s="292"/>
      <c r="U10694" s="371"/>
    </row>
    <row r="10695" spans="12:21" s="670" customFormat="1" x14ac:dyDescent="0.2">
      <c r="L10695" s="842"/>
      <c r="M10695" s="842"/>
      <c r="N10695" s="842"/>
      <c r="O10695" s="842"/>
      <c r="P10695" s="838"/>
      <c r="Q10695" s="838"/>
      <c r="R10695" s="838"/>
      <c r="S10695" s="838"/>
      <c r="T10695" s="292"/>
      <c r="U10695" s="371"/>
    </row>
    <row r="10696" spans="12:21" s="670" customFormat="1" x14ac:dyDescent="0.2">
      <c r="L10696" s="842"/>
      <c r="M10696" s="842"/>
      <c r="N10696" s="842"/>
      <c r="O10696" s="842"/>
      <c r="P10696" s="838"/>
      <c r="Q10696" s="838"/>
      <c r="R10696" s="838"/>
      <c r="S10696" s="838"/>
      <c r="T10696" s="292"/>
      <c r="U10696" s="371"/>
    </row>
    <row r="10697" spans="12:21" s="670" customFormat="1" x14ac:dyDescent="0.2">
      <c r="L10697" s="842"/>
      <c r="M10697" s="842"/>
      <c r="N10697" s="842"/>
      <c r="O10697" s="842"/>
      <c r="P10697" s="838"/>
      <c r="Q10697" s="838"/>
      <c r="R10697" s="838"/>
      <c r="S10697" s="838"/>
      <c r="T10697" s="292"/>
      <c r="U10697" s="371"/>
    </row>
    <row r="10698" spans="12:21" s="670" customFormat="1" x14ac:dyDescent="0.2">
      <c r="L10698" s="842"/>
      <c r="M10698" s="842"/>
      <c r="N10698" s="842"/>
      <c r="O10698" s="842"/>
      <c r="P10698" s="838"/>
      <c r="Q10698" s="838"/>
      <c r="R10698" s="838"/>
      <c r="S10698" s="838"/>
      <c r="T10698" s="292"/>
      <c r="U10698" s="371"/>
    </row>
    <row r="10699" spans="12:21" s="670" customFormat="1" x14ac:dyDescent="0.2">
      <c r="L10699" s="842"/>
      <c r="M10699" s="842"/>
      <c r="N10699" s="842"/>
      <c r="O10699" s="842"/>
      <c r="P10699" s="838"/>
      <c r="Q10699" s="838"/>
      <c r="R10699" s="838"/>
      <c r="S10699" s="838"/>
      <c r="T10699" s="292"/>
      <c r="U10699" s="371"/>
    </row>
    <row r="10700" spans="12:21" s="670" customFormat="1" x14ac:dyDescent="0.2">
      <c r="L10700" s="842"/>
      <c r="M10700" s="842"/>
      <c r="N10700" s="842"/>
      <c r="O10700" s="842"/>
      <c r="P10700" s="838"/>
      <c r="Q10700" s="838"/>
      <c r="R10700" s="838"/>
      <c r="S10700" s="838"/>
      <c r="T10700" s="292"/>
      <c r="U10700" s="371"/>
    </row>
    <row r="10701" spans="12:21" s="670" customFormat="1" x14ac:dyDescent="0.2">
      <c r="L10701" s="842"/>
      <c r="M10701" s="842"/>
      <c r="N10701" s="842"/>
      <c r="O10701" s="842"/>
      <c r="P10701" s="838"/>
      <c r="Q10701" s="838"/>
      <c r="R10701" s="838"/>
      <c r="S10701" s="838"/>
      <c r="T10701" s="292"/>
      <c r="U10701" s="371"/>
    </row>
    <row r="10702" spans="12:21" s="670" customFormat="1" x14ac:dyDescent="0.2">
      <c r="L10702" s="842"/>
      <c r="M10702" s="842"/>
      <c r="N10702" s="842"/>
      <c r="O10702" s="842"/>
      <c r="P10702" s="838"/>
      <c r="Q10702" s="838"/>
      <c r="R10702" s="838"/>
      <c r="S10702" s="838"/>
      <c r="T10702" s="292"/>
      <c r="U10702" s="371"/>
    </row>
    <row r="10703" spans="12:21" s="670" customFormat="1" x14ac:dyDescent="0.2">
      <c r="L10703" s="842"/>
      <c r="M10703" s="842"/>
      <c r="N10703" s="842"/>
      <c r="O10703" s="842"/>
      <c r="P10703" s="838"/>
      <c r="Q10703" s="838"/>
      <c r="R10703" s="838"/>
      <c r="S10703" s="838"/>
      <c r="T10703" s="292"/>
      <c r="U10703" s="371"/>
    </row>
    <row r="10704" spans="12:21" s="670" customFormat="1" x14ac:dyDescent="0.2">
      <c r="L10704" s="842"/>
      <c r="M10704" s="842"/>
      <c r="N10704" s="842"/>
      <c r="O10704" s="842"/>
      <c r="P10704" s="838"/>
      <c r="Q10704" s="838"/>
      <c r="R10704" s="838"/>
      <c r="S10704" s="838"/>
      <c r="T10704" s="292"/>
      <c r="U10704" s="371"/>
    </row>
    <row r="10705" spans="12:21" s="670" customFormat="1" x14ac:dyDescent="0.2">
      <c r="L10705" s="842"/>
      <c r="M10705" s="842"/>
      <c r="N10705" s="842"/>
      <c r="O10705" s="842"/>
      <c r="P10705" s="838"/>
      <c r="Q10705" s="838"/>
      <c r="R10705" s="838"/>
      <c r="S10705" s="838"/>
      <c r="T10705" s="292"/>
      <c r="U10705" s="371"/>
    </row>
    <row r="10706" spans="12:21" s="670" customFormat="1" x14ac:dyDescent="0.2">
      <c r="L10706" s="842"/>
      <c r="M10706" s="842"/>
      <c r="N10706" s="842"/>
      <c r="O10706" s="842"/>
      <c r="P10706" s="838"/>
      <c r="Q10706" s="838"/>
      <c r="R10706" s="838"/>
      <c r="S10706" s="838"/>
      <c r="T10706" s="292"/>
      <c r="U10706" s="371"/>
    </row>
    <row r="10707" spans="12:21" s="670" customFormat="1" x14ac:dyDescent="0.2">
      <c r="L10707" s="842"/>
      <c r="M10707" s="842"/>
      <c r="N10707" s="842"/>
      <c r="O10707" s="842"/>
      <c r="P10707" s="838"/>
      <c r="Q10707" s="838"/>
      <c r="R10707" s="838"/>
      <c r="S10707" s="838"/>
      <c r="T10707" s="292"/>
      <c r="U10707" s="371"/>
    </row>
    <row r="10708" spans="12:21" s="670" customFormat="1" x14ac:dyDescent="0.2">
      <c r="L10708" s="842"/>
      <c r="M10708" s="842"/>
      <c r="N10708" s="842"/>
      <c r="O10708" s="842"/>
      <c r="P10708" s="838"/>
      <c r="Q10708" s="838"/>
      <c r="R10708" s="838"/>
      <c r="S10708" s="838"/>
      <c r="T10708" s="292"/>
      <c r="U10708" s="371"/>
    </row>
    <row r="10709" spans="12:21" s="670" customFormat="1" x14ac:dyDescent="0.2">
      <c r="L10709" s="842"/>
      <c r="M10709" s="842"/>
      <c r="N10709" s="842"/>
      <c r="O10709" s="842"/>
      <c r="P10709" s="838"/>
      <c r="Q10709" s="838"/>
      <c r="R10709" s="838"/>
      <c r="S10709" s="838"/>
      <c r="T10709" s="292"/>
      <c r="U10709" s="371"/>
    </row>
    <row r="10710" spans="12:21" s="670" customFormat="1" x14ac:dyDescent="0.2">
      <c r="L10710" s="842"/>
      <c r="M10710" s="842"/>
      <c r="N10710" s="842"/>
      <c r="O10710" s="842"/>
      <c r="P10710" s="838"/>
      <c r="Q10710" s="838"/>
      <c r="R10710" s="838"/>
      <c r="S10710" s="838"/>
      <c r="T10710" s="292"/>
      <c r="U10710" s="371"/>
    </row>
    <row r="10711" spans="12:21" s="670" customFormat="1" x14ac:dyDescent="0.2">
      <c r="L10711" s="842"/>
      <c r="M10711" s="842"/>
      <c r="N10711" s="842"/>
      <c r="O10711" s="842"/>
      <c r="P10711" s="838"/>
      <c r="Q10711" s="838"/>
      <c r="R10711" s="838"/>
      <c r="S10711" s="838"/>
      <c r="T10711" s="292"/>
      <c r="U10711" s="371"/>
    </row>
    <row r="10712" spans="12:21" s="670" customFormat="1" x14ac:dyDescent="0.2">
      <c r="L10712" s="842"/>
      <c r="M10712" s="842"/>
      <c r="N10712" s="842"/>
      <c r="O10712" s="842"/>
      <c r="P10712" s="838"/>
      <c r="Q10712" s="838"/>
      <c r="R10712" s="838"/>
      <c r="S10712" s="838"/>
      <c r="T10712" s="292"/>
      <c r="U10712" s="371"/>
    </row>
    <row r="10713" spans="12:21" s="670" customFormat="1" x14ac:dyDescent="0.2">
      <c r="L10713" s="842"/>
      <c r="M10713" s="842"/>
      <c r="N10713" s="842"/>
      <c r="O10713" s="842"/>
      <c r="P10713" s="838"/>
      <c r="Q10713" s="838"/>
      <c r="R10713" s="838"/>
      <c r="S10713" s="838"/>
      <c r="T10713" s="292"/>
      <c r="U10713" s="371"/>
    </row>
    <row r="10714" spans="12:21" s="670" customFormat="1" x14ac:dyDescent="0.2">
      <c r="L10714" s="842"/>
      <c r="M10714" s="842"/>
      <c r="N10714" s="842"/>
      <c r="O10714" s="842"/>
      <c r="P10714" s="838"/>
      <c r="Q10714" s="838"/>
      <c r="R10714" s="838"/>
      <c r="S10714" s="838"/>
      <c r="T10714" s="292"/>
      <c r="U10714" s="371"/>
    </row>
    <row r="10715" spans="12:21" s="670" customFormat="1" x14ac:dyDescent="0.2">
      <c r="L10715" s="842"/>
      <c r="M10715" s="842"/>
      <c r="N10715" s="842"/>
      <c r="O10715" s="842"/>
      <c r="P10715" s="838"/>
      <c r="Q10715" s="838"/>
      <c r="R10715" s="838"/>
      <c r="S10715" s="838"/>
      <c r="T10715" s="292"/>
      <c r="U10715" s="371"/>
    </row>
    <row r="10716" spans="12:21" s="670" customFormat="1" x14ac:dyDescent="0.2">
      <c r="L10716" s="842"/>
      <c r="M10716" s="842"/>
      <c r="N10716" s="842"/>
      <c r="O10716" s="842"/>
      <c r="P10716" s="838"/>
      <c r="Q10716" s="838"/>
      <c r="R10716" s="838"/>
      <c r="S10716" s="838"/>
      <c r="T10716" s="292"/>
      <c r="U10716" s="371"/>
    </row>
    <row r="10717" spans="12:21" s="670" customFormat="1" x14ac:dyDescent="0.2">
      <c r="L10717" s="842"/>
      <c r="M10717" s="842"/>
      <c r="N10717" s="842"/>
      <c r="O10717" s="842"/>
      <c r="P10717" s="838"/>
      <c r="Q10717" s="838"/>
      <c r="R10717" s="838"/>
      <c r="S10717" s="838"/>
      <c r="T10717" s="292"/>
      <c r="U10717" s="371"/>
    </row>
    <row r="10718" spans="12:21" s="670" customFormat="1" x14ac:dyDescent="0.2">
      <c r="L10718" s="842"/>
      <c r="M10718" s="842"/>
      <c r="N10718" s="842"/>
      <c r="O10718" s="842"/>
      <c r="P10718" s="838"/>
      <c r="Q10718" s="838"/>
      <c r="R10718" s="838"/>
      <c r="S10718" s="838"/>
      <c r="T10718" s="292"/>
      <c r="U10718" s="371"/>
    </row>
    <row r="10719" spans="12:21" s="670" customFormat="1" x14ac:dyDescent="0.2">
      <c r="L10719" s="842"/>
      <c r="M10719" s="842"/>
      <c r="N10719" s="842"/>
      <c r="O10719" s="842"/>
      <c r="P10719" s="838"/>
      <c r="Q10719" s="838"/>
      <c r="R10719" s="838"/>
      <c r="S10719" s="838"/>
      <c r="T10719" s="292"/>
      <c r="U10719" s="371"/>
    </row>
    <row r="10720" spans="12:21" s="670" customFormat="1" x14ac:dyDescent="0.2">
      <c r="L10720" s="842"/>
      <c r="M10720" s="842"/>
      <c r="N10720" s="842"/>
      <c r="O10720" s="842"/>
      <c r="P10720" s="838"/>
      <c r="Q10720" s="838"/>
      <c r="R10720" s="838"/>
      <c r="S10720" s="838"/>
      <c r="T10720" s="292"/>
      <c r="U10720" s="371"/>
    </row>
    <row r="10721" spans="12:21" s="670" customFormat="1" x14ac:dyDescent="0.2">
      <c r="L10721" s="842"/>
      <c r="M10721" s="842"/>
      <c r="N10721" s="842"/>
      <c r="O10721" s="842"/>
      <c r="P10721" s="838"/>
      <c r="Q10721" s="838"/>
      <c r="R10721" s="838"/>
      <c r="S10721" s="838"/>
      <c r="T10721" s="292"/>
      <c r="U10721" s="371"/>
    </row>
    <row r="10722" spans="12:21" s="670" customFormat="1" x14ac:dyDescent="0.2">
      <c r="L10722" s="842"/>
      <c r="M10722" s="842"/>
      <c r="N10722" s="842"/>
      <c r="O10722" s="842"/>
      <c r="P10722" s="838"/>
      <c r="Q10722" s="838"/>
      <c r="R10722" s="838"/>
      <c r="S10722" s="838"/>
      <c r="T10722" s="292"/>
      <c r="U10722" s="371"/>
    </row>
    <row r="10723" spans="12:21" s="670" customFormat="1" x14ac:dyDescent="0.2">
      <c r="L10723" s="842"/>
      <c r="M10723" s="842"/>
      <c r="N10723" s="842"/>
      <c r="O10723" s="842"/>
      <c r="P10723" s="838"/>
      <c r="Q10723" s="838"/>
      <c r="R10723" s="838"/>
      <c r="S10723" s="838"/>
      <c r="T10723" s="292"/>
      <c r="U10723" s="371"/>
    </row>
    <row r="10724" spans="12:21" s="670" customFormat="1" x14ac:dyDescent="0.2">
      <c r="L10724" s="842"/>
      <c r="M10724" s="842"/>
      <c r="N10724" s="842"/>
      <c r="O10724" s="842"/>
      <c r="P10724" s="838"/>
      <c r="Q10724" s="838"/>
      <c r="R10724" s="838"/>
      <c r="S10724" s="838"/>
      <c r="T10724" s="292"/>
      <c r="U10724" s="371"/>
    </row>
    <row r="10725" spans="12:21" s="670" customFormat="1" x14ac:dyDescent="0.2">
      <c r="L10725" s="842"/>
      <c r="M10725" s="842"/>
      <c r="N10725" s="842"/>
      <c r="O10725" s="842"/>
      <c r="P10725" s="838"/>
      <c r="Q10725" s="838"/>
      <c r="R10725" s="838"/>
      <c r="S10725" s="838"/>
      <c r="T10725" s="292"/>
      <c r="U10725" s="371"/>
    </row>
    <row r="10726" spans="12:21" s="670" customFormat="1" x14ac:dyDescent="0.2">
      <c r="L10726" s="842"/>
      <c r="M10726" s="842"/>
      <c r="N10726" s="842"/>
      <c r="O10726" s="842"/>
      <c r="P10726" s="838"/>
      <c r="Q10726" s="838"/>
      <c r="R10726" s="838"/>
      <c r="S10726" s="838"/>
      <c r="T10726" s="292"/>
      <c r="U10726" s="371"/>
    </row>
    <row r="10727" spans="12:21" s="670" customFormat="1" x14ac:dyDescent="0.2">
      <c r="L10727" s="842"/>
      <c r="M10727" s="842"/>
      <c r="N10727" s="842"/>
      <c r="O10727" s="842"/>
      <c r="P10727" s="838"/>
      <c r="Q10727" s="838"/>
      <c r="R10727" s="838"/>
      <c r="S10727" s="838"/>
      <c r="T10727" s="292"/>
      <c r="U10727" s="371"/>
    </row>
    <row r="10728" spans="12:21" s="670" customFormat="1" x14ac:dyDescent="0.2">
      <c r="L10728" s="842"/>
      <c r="M10728" s="842"/>
      <c r="N10728" s="842"/>
      <c r="O10728" s="842"/>
      <c r="P10728" s="838"/>
      <c r="Q10728" s="838"/>
      <c r="R10728" s="838"/>
      <c r="S10728" s="838"/>
      <c r="T10728" s="292"/>
      <c r="U10728" s="371"/>
    </row>
    <row r="10729" spans="12:21" s="670" customFormat="1" x14ac:dyDescent="0.2">
      <c r="L10729" s="842"/>
      <c r="M10729" s="842"/>
      <c r="N10729" s="842"/>
      <c r="O10729" s="842"/>
      <c r="P10729" s="838"/>
      <c r="Q10729" s="838"/>
      <c r="R10729" s="838"/>
      <c r="S10729" s="838"/>
      <c r="T10729" s="292"/>
      <c r="U10729" s="371"/>
    </row>
    <row r="10730" spans="12:21" s="670" customFormat="1" x14ac:dyDescent="0.2">
      <c r="L10730" s="842"/>
      <c r="M10730" s="842"/>
      <c r="N10730" s="842"/>
      <c r="O10730" s="842"/>
      <c r="P10730" s="838"/>
      <c r="Q10730" s="838"/>
      <c r="R10730" s="838"/>
      <c r="S10730" s="838"/>
      <c r="T10730" s="292"/>
      <c r="U10730" s="371"/>
    </row>
    <row r="10731" spans="12:21" s="670" customFormat="1" x14ac:dyDescent="0.2">
      <c r="L10731" s="842"/>
      <c r="M10731" s="842"/>
      <c r="N10731" s="842"/>
      <c r="O10731" s="842"/>
      <c r="P10731" s="838"/>
      <c r="Q10731" s="838"/>
      <c r="R10731" s="838"/>
      <c r="S10731" s="838"/>
      <c r="T10731" s="292"/>
      <c r="U10731" s="371"/>
    </row>
    <row r="10732" spans="12:21" s="670" customFormat="1" x14ac:dyDescent="0.2">
      <c r="L10732" s="842"/>
      <c r="M10732" s="842"/>
      <c r="N10732" s="842"/>
      <c r="O10732" s="842"/>
      <c r="P10732" s="838"/>
      <c r="Q10732" s="838"/>
      <c r="R10732" s="838"/>
      <c r="S10732" s="838"/>
      <c r="T10732" s="292"/>
      <c r="U10732" s="371"/>
    </row>
    <row r="10733" spans="12:21" s="670" customFormat="1" x14ac:dyDescent="0.2">
      <c r="L10733" s="842"/>
      <c r="M10733" s="842"/>
      <c r="N10733" s="842"/>
      <c r="O10733" s="842"/>
      <c r="P10733" s="838"/>
      <c r="Q10733" s="838"/>
      <c r="R10733" s="838"/>
      <c r="S10733" s="838"/>
      <c r="T10733" s="292"/>
      <c r="U10733" s="371"/>
    </row>
    <row r="10734" spans="12:21" s="670" customFormat="1" x14ac:dyDescent="0.2">
      <c r="L10734" s="842"/>
      <c r="M10734" s="842"/>
      <c r="N10734" s="842"/>
      <c r="O10734" s="842"/>
      <c r="P10734" s="838"/>
      <c r="Q10734" s="838"/>
      <c r="R10734" s="838"/>
      <c r="S10734" s="838"/>
      <c r="T10734" s="292"/>
      <c r="U10734" s="371"/>
    </row>
    <row r="10735" spans="12:21" s="670" customFormat="1" x14ac:dyDescent="0.2">
      <c r="L10735" s="842"/>
      <c r="M10735" s="842"/>
      <c r="N10735" s="842"/>
      <c r="O10735" s="842"/>
      <c r="P10735" s="838"/>
      <c r="Q10735" s="838"/>
      <c r="R10735" s="838"/>
      <c r="S10735" s="838"/>
      <c r="T10735" s="292"/>
      <c r="U10735" s="371"/>
    </row>
    <row r="10736" spans="12:21" s="670" customFormat="1" x14ac:dyDescent="0.2">
      <c r="L10736" s="842"/>
      <c r="M10736" s="842"/>
      <c r="N10736" s="842"/>
      <c r="O10736" s="842"/>
      <c r="P10736" s="838"/>
      <c r="Q10736" s="838"/>
      <c r="R10736" s="838"/>
      <c r="S10736" s="838"/>
      <c r="T10736" s="292"/>
      <c r="U10736" s="371"/>
    </row>
    <row r="10737" spans="12:21" s="670" customFormat="1" x14ac:dyDescent="0.2">
      <c r="L10737" s="842"/>
      <c r="M10737" s="842"/>
      <c r="N10737" s="842"/>
      <c r="O10737" s="842"/>
      <c r="P10737" s="838"/>
      <c r="Q10737" s="838"/>
      <c r="R10737" s="838"/>
      <c r="S10737" s="838"/>
      <c r="T10737" s="292"/>
      <c r="U10737" s="371"/>
    </row>
    <row r="10738" spans="12:21" s="670" customFormat="1" x14ac:dyDescent="0.2">
      <c r="L10738" s="842"/>
      <c r="M10738" s="842"/>
      <c r="N10738" s="842"/>
      <c r="O10738" s="842"/>
      <c r="P10738" s="838"/>
      <c r="Q10738" s="838"/>
      <c r="R10738" s="838"/>
      <c r="S10738" s="838"/>
      <c r="T10738" s="292"/>
      <c r="U10738" s="371"/>
    </row>
    <row r="10739" spans="12:21" s="670" customFormat="1" x14ac:dyDescent="0.2">
      <c r="L10739" s="842"/>
      <c r="M10739" s="842"/>
      <c r="N10739" s="842"/>
      <c r="O10739" s="842"/>
      <c r="P10739" s="838"/>
      <c r="Q10739" s="838"/>
      <c r="R10739" s="838"/>
      <c r="S10739" s="838"/>
      <c r="T10739" s="292"/>
      <c r="U10739" s="371"/>
    </row>
    <row r="10740" spans="12:21" s="670" customFormat="1" x14ac:dyDescent="0.2">
      <c r="L10740" s="842"/>
      <c r="M10740" s="842"/>
      <c r="N10740" s="842"/>
      <c r="O10740" s="842"/>
      <c r="P10740" s="838"/>
      <c r="Q10740" s="838"/>
      <c r="R10740" s="838"/>
      <c r="S10740" s="838"/>
      <c r="T10740" s="292"/>
      <c r="U10740" s="371"/>
    </row>
    <row r="10741" spans="12:21" s="670" customFormat="1" x14ac:dyDescent="0.2">
      <c r="L10741" s="842"/>
      <c r="M10741" s="842"/>
      <c r="N10741" s="842"/>
      <c r="O10741" s="842"/>
      <c r="P10741" s="838"/>
      <c r="Q10741" s="838"/>
      <c r="R10741" s="838"/>
      <c r="S10741" s="838"/>
      <c r="T10741" s="292"/>
      <c r="U10741" s="371"/>
    </row>
    <row r="10742" spans="12:21" s="670" customFormat="1" x14ac:dyDescent="0.2">
      <c r="L10742" s="842"/>
      <c r="M10742" s="842"/>
      <c r="N10742" s="842"/>
      <c r="O10742" s="842"/>
      <c r="P10742" s="838"/>
      <c r="Q10742" s="838"/>
      <c r="R10742" s="838"/>
      <c r="S10742" s="838"/>
      <c r="T10742" s="292"/>
      <c r="U10742" s="371"/>
    </row>
    <row r="10743" spans="12:21" s="670" customFormat="1" x14ac:dyDescent="0.2">
      <c r="L10743" s="842"/>
      <c r="M10743" s="842"/>
      <c r="N10743" s="842"/>
      <c r="O10743" s="842"/>
      <c r="P10743" s="838"/>
      <c r="Q10743" s="838"/>
      <c r="R10743" s="838"/>
      <c r="S10743" s="838"/>
      <c r="T10743" s="292"/>
      <c r="U10743" s="371"/>
    </row>
    <row r="10744" spans="12:21" s="670" customFormat="1" x14ac:dyDescent="0.2">
      <c r="L10744" s="842"/>
      <c r="M10744" s="842"/>
      <c r="N10744" s="842"/>
      <c r="O10744" s="842"/>
      <c r="P10744" s="838"/>
      <c r="Q10744" s="838"/>
      <c r="R10744" s="838"/>
      <c r="S10744" s="838"/>
      <c r="T10744" s="292"/>
      <c r="U10744" s="371"/>
    </row>
    <row r="10745" spans="12:21" s="670" customFormat="1" x14ac:dyDescent="0.2">
      <c r="L10745" s="842"/>
      <c r="M10745" s="842"/>
      <c r="N10745" s="842"/>
      <c r="O10745" s="842"/>
      <c r="P10745" s="838"/>
      <c r="Q10745" s="838"/>
      <c r="R10745" s="838"/>
      <c r="S10745" s="838"/>
      <c r="T10745" s="292"/>
      <c r="U10745" s="371"/>
    </row>
    <row r="10746" spans="12:21" s="670" customFormat="1" x14ac:dyDescent="0.2">
      <c r="L10746" s="842"/>
      <c r="M10746" s="842"/>
      <c r="N10746" s="842"/>
      <c r="O10746" s="842"/>
      <c r="P10746" s="838"/>
      <c r="Q10746" s="838"/>
      <c r="R10746" s="838"/>
      <c r="S10746" s="838"/>
      <c r="T10746" s="292"/>
      <c r="U10746" s="371"/>
    </row>
    <row r="10747" spans="12:21" s="670" customFormat="1" x14ac:dyDescent="0.2">
      <c r="L10747" s="842"/>
      <c r="M10747" s="842"/>
      <c r="N10747" s="842"/>
      <c r="O10747" s="842"/>
      <c r="P10747" s="838"/>
      <c r="Q10747" s="838"/>
      <c r="R10747" s="838"/>
      <c r="S10747" s="838"/>
      <c r="T10747" s="292"/>
      <c r="U10747" s="371"/>
    </row>
    <row r="10748" spans="12:21" s="670" customFormat="1" x14ac:dyDescent="0.2">
      <c r="L10748" s="842"/>
      <c r="M10748" s="842"/>
      <c r="N10748" s="842"/>
      <c r="O10748" s="842"/>
      <c r="P10748" s="838"/>
      <c r="Q10748" s="838"/>
      <c r="R10748" s="838"/>
      <c r="S10748" s="838"/>
      <c r="T10748" s="292"/>
      <c r="U10748" s="371"/>
    </row>
    <row r="10749" spans="12:21" s="670" customFormat="1" x14ac:dyDescent="0.2">
      <c r="L10749" s="842"/>
      <c r="M10749" s="842"/>
      <c r="N10749" s="842"/>
      <c r="O10749" s="842"/>
      <c r="P10749" s="838"/>
      <c r="Q10749" s="838"/>
      <c r="R10749" s="838"/>
      <c r="S10749" s="838"/>
      <c r="T10749" s="292"/>
      <c r="U10749" s="371"/>
    </row>
    <row r="10750" spans="12:21" s="670" customFormat="1" x14ac:dyDescent="0.2">
      <c r="L10750" s="842"/>
      <c r="M10750" s="842"/>
      <c r="N10750" s="842"/>
      <c r="O10750" s="842"/>
      <c r="P10750" s="838"/>
      <c r="Q10750" s="838"/>
      <c r="R10750" s="838"/>
      <c r="S10750" s="838"/>
      <c r="T10750" s="292"/>
      <c r="U10750" s="371"/>
    </row>
    <row r="10751" spans="12:21" s="670" customFormat="1" x14ac:dyDescent="0.2">
      <c r="L10751" s="842"/>
      <c r="M10751" s="842"/>
      <c r="N10751" s="842"/>
      <c r="O10751" s="842"/>
      <c r="P10751" s="838"/>
      <c r="Q10751" s="838"/>
      <c r="R10751" s="838"/>
      <c r="S10751" s="838"/>
      <c r="T10751" s="292"/>
      <c r="U10751" s="371"/>
    </row>
    <row r="10752" spans="12:21" s="670" customFormat="1" x14ac:dyDescent="0.2">
      <c r="L10752" s="842"/>
      <c r="M10752" s="842"/>
      <c r="N10752" s="842"/>
      <c r="O10752" s="842"/>
      <c r="P10752" s="838"/>
      <c r="Q10752" s="838"/>
      <c r="R10752" s="838"/>
      <c r="S10752" s="838"/>
      <c r="T10752" s="292"/>
      <c r="U10752" s="371"/>
    </row>
    <row r="10753" spans="12:21" s="670" customFormat="1" x14ac:dyDescent="0.2">
      <c r="L10753" s="842"/>
      <c r="M10753" s="842"/>
      <c r="N10753" s="842"/>
      <c r="O10753" s="842"/>
      <c r="P10753" s="838"/>
      <c r="Q10753" s="838"/>
      <c r="R10753" s="838"/>
      <c r="S10753" s="838"/>
      <c r="T10753" s="292"/>
      <c r="U10753" s="371"/>
    </row>
    <row r="10754" spans="12:21" s="670" customFormat="1" x14ac:dyDescent="0.2">
      <c r="L10754" s="842"/>
      <c r="M10754" s="842"/>
      <c r="N10754" s="842"/>
      <c r="O10754" s="842"/>
      <c r="P10754" s="838"/>
      <c r="Q10754" s="838"/>
      <c r="R10754" s="838"/>
      <c r="S10754" s="838"/>
      <c r="T10754" s="292"/>
      <c r="U10754" s="371"/>
    </row>
    <row r="10755" spans="12:21" s="670" customFormat="1" x14ac:dyDescent="0.2">
      <c r="L10755" s="842"/>
      <c r="M10755" s="842"/>
      <c r="N10755" s="842"/>
      <c r="O10755" s="842"/>
      <c r="P10755" s="838"/>
      <c r="Q10755" s="838"/>
      <c r="R10755" s="838"/>
      <c r="S10755" s="838"/>
      <c r="T10755" s="292"/>
      <c r="U10755" s="371"/>
    </row>
    <row r="10756" spans="12:21" s="670" customFormat="1" x14ac:dyDescent="0.2">
      <c r="L10756" s="842"/>
      <c r="M10756" s="842"/>
      <c r="N10756" s="842"/>
      <c r="O10756" s="842"/>
      <c r="P10756" s="838"/>
      <c r="Q10756" s="838"/>
      <c r="R10756" s="838"/>
      <c r="S10756" s="838"/>
      <c r="T10756" s="292"/>
      <c r="U10756" s="371"/>
    </row>
    <row r="10757" spans="12:21" s="670" customFormat="1" x14ac:dyDescent="0.2">
      <c r="L10757" s="842"/>
      <c r="M10757" s="842"/>
      <c r="N10757" s="842"/>
      <c r="O10757" s="842"/>
      <c r="P10757" s="838"/>
      <c r="Q10757" s="838"/>
      <c r="R10757" s="838"/>
      <c r="S10757" s="838"/>
      <c r="T10757" s="292"/>
      <c r="U10757" s="371"/>
    </row>
    <row r="10758" spans="12:21" s="670" customFormat="1" x14ac:dyDescent="0.2">
      <c r="L10758" s="842"/>
      <c r="M10758" s="842"/>
      <c r="N10758" s="842"/>
      <c r="O10758" s="842"/>
      <c r="P10758" s="838"/>
      <c r="Q10758" s="838"/>
      <c r="R10758" s="838"/>
      <c r="S10758" s="838"/>
      <c r="T10758" s="292"/>
      <c r="U10758" s="371"/>
    </row>
    <row r="10759" spans="12:21" s="670" customFormat="1" x14ac:dyDescent="0.2">
      <c r="L10759" s="842"/>
      <c r="M10759" s="842"/>
      <c r="N10759" s="842"/>
      <c r="O10759" s="842"/>
      <c r="P10759" s="838"/>
      <c r="Q10759" s="838"/>
      <c r="R10759" s="838"/>
      <c r="S10759" s="838"/>
      <c r="T10759" s="292"/>
      <c r="U10759" s="371"/>
    </row>
    <row r="10760" spans="12:21" s="670" customFormat="1" x14ac:dyDescent="0.2">
      <c r="L10760" s="842"/>
      <c r="M10760" s="842"/>
      <c r="N10760" s="842"/>
      <c r="O10760" s="842"/>
      <c r="P10760" s="838"/>
      <c r="Q10760" s="838"/>
      <c r="R10760" s="838"/>
      <c r="S10760" s="838"/>
      <c r="T10760" s="292"/>
      <c r="U10760" s="371"/>
    </row>
    <row r="10761" spans="12:21" s="670" customFormat="1" x14ac:dyDescent="0.2">
      <c r="L10761" s="842"/>
      <c r="M10761" s="842"/>
      <c r="N10761" s="842"/>
      <c r="O10761" s="842"/>
      <c r="P10761" s="838"/>
      <c r="Q10761" s="838"/>
      <c r="R10761" s="838"/>
      <c r="S10761" s="838"/>
      <c r="T10761" s="292"/>
      <c r="U10761" s="371"/>
    </row>
    <row r="10762" spans="12:21" s="670" customFormat="1" x14ac:dyDescent="0.2">
      <c r="L10762" s="842"/>
      <c r="M10762" s="842"/>
      <c r="N10762" s="842"/>
      <c r="O10762" s="842"/>
      <c r="P10762" s="838"/>
      <c r="Q10762" s="838"/>
      <c r="R10762" s="838"/>
      <c r="S10762" s="838"/>
      <c r="T10762" s="292"/>
      <c r="U10762" s="371"/>
    </row>
    <row r="10763" spans="12:21" s="670" customFormat="1" x14ac:dyDescent="0.2">
      <c r="L10763" s="842"/>
      <c r="M10763" s="842"/>
      <c r="N10763" s="842"/>
      <c r="O10763" s="842"/>
      <c r="P10763" s="838"/>
      <c r="Q10763" s="838"/>
      <c r="R10763" s="838"/>
      <c r="S10763" s="838"/>
      <c r="T10763" s="292"/>
      <c r="U10763" s="371"/>
    </row>
    <row r="10764" spans="12:21" s="670" customFormat="1" x14ac:dyDescent="0.2">
      <c r="L10764" s="842"/>
      <c r="M10764" s="842"/>
      <c r="N10764" s="842"/>
      <c r="O10764" s="842"/>
      <c r="P10764" s="838"/>
      <c r="Q10764" s="838"/>
      <c r="R10764" s="838"/>
      <c r="S10764" s="838"/>
      <c r="T10764" s="292"/>
      <c r="U10764" s="371"/>
    </row>
    <row r="10765" spans="12:21" s="670" customFormat="1" x14ac:dyDescent="0.2">
      <c r="L10765" s="842"/>
      <c r="M10765" s="842"/>
      <c r="N10765" s="842"/>
      <c r="O10765" s="842"/>
      <c r="P10765" s="838"/>
      <c r="Q10765" s="838"/>
      <c r="R10765" s="838"/>
      <c r="S10765" s="838"/>
      <c r="T10765" s="292"/>
      <c r="U10765" s="371"/>
    </row>
    <row r="10766" spans="12:21" s="670" customFormat="1" x14ac:dyDescent="0.2">
      <c r="L10766" s="842"/>
      <c r="M10766" s="842"/>
      <c r="N10766" s="842"/>
      <c r="O10766" s="842"/>
      <c r="P10766" s="838"/>
      <c r="Q10766" s="838"/>
      <c r="R10766" s="838"/>
      <c r="S10766" s="838"/>
      <c r="T10766" s="292"/>
      <c r="U10766" s="371"/>
    </row>
    <row r="10767" spans="12:21" s="670" customFormat="1" x14ac:dyDescent="0.2">
      <c r="L10767" s="842"/>
      <c r="M10767" s="842"/>
      <c r="N10767" s="842"/>
      <c r="O10767" s="842"/>
      <c r="P10767" s="838"/>
      <c r="Q10767" s="838"/>
      <c r="R10767" s="838"/>
      <c r="S10767" s="838"/>
      <c r="T10767" s="292"/>
      <c r="U10767" s="371"/>
    </row>
    <row r="10768" spans="12:21" s="670" customFormat="1" x14ac:dyDescent="0.2">
      <c r="L10768" s="842"/>
      <c r="M10768" s="842"/>
      <c r="N10768" s="842"/>
      <c r="O10768" s="842"/>
      <c r="P10768" s="838"/>
      <c r="Q10768" s="838"/>
      <c r="R10768" s="838"/>
      <c r="S10768" s="838"/>
      <c r="T10768" s="292"/>
      <c r="U10768" s="371"/>
    </row>
    <row r="10769" spans="12:21" s="670" customFormat="1" x14ac:dyDescent="0.2">
      <c r="L10769" s="842"/>
      <c r="M10769" s="842"/>
      <c r="N10769" s="842"/>
      <c r="O10769" s="842"/>
      <c r="P10769" s="838"/>
      <c r="Q10769" s="838"/>
      <c r="R10769" s="838"/>
      <c r="S10769" s="838"/>
      <c r="T10769" s="292"/>
      <c r="U10769" s="371"/>
    </row>
    <row r="10770" spans="12:21" s="670" customFormat="1" x14ac:dyDescent="0.2">
      <c r="L10770" s="842"/>
      <c r="M10770" s="842"/>
      <c r="N10770" s="842"/>
      <c r="O10770" s="842"/>
      <c r="P10770" s="838"/>
      <c r="Q10770" s="838"/>
      <c r="R10770" s="838"/>
      <c r="S10770" s="838"/>
      <c r="T10770" s="292"/>
      <c r="U10770" s="371"/>
    </row>
    <row r="10771" spans="12:21" s="670" customFormat="1" x14ac:dyDescent="0.2">
      <c r="L10771" s="842"/>
      <c r="M10771" s="842"/>
      <c r="N10771" s="842"/>
      <c r="O10771" s="842"/>
      <c r="P10771" s="838"/>
      <c r="Q10771" s="838"/>
      <c r="R10771" s="838"/>
      <c r="S10771" s="838"/>
      <c r="T10771" s="292"/>
      <c r="U10771" s="371"/>
    </row>
    <row r="10772" spans="12:21" s="670" customFormat="1" x14ac:dyDescent="0.2">
      <c r="L10772" s="842"/>
      <c r="M10772" s="842"/>
      <c r="N10772" s="842"/>
      <c r="O10772" s="842"/>
      <c r="P10772" s="838"/>
      <c r="Q10772" s="838"/>
      <c r="R10772" s="838"/>
      <c r="S10772" s="838"/>
      <c r="T10772" s="292"/>
      <c r="U10772" s="371"/>
    </row>
    <row r="10773" spans="12:21" s="670" customFormat="1" x14ac:dyDescent="0.2">
      <c r="L10773" s="842"/>
      <c r="M10773" s="842"/>
      <c r="N10773" s="842"/>
      <c r="O10773" s="842"/>
      <c r="P10773" s="838"/>
      <c r="Q10773" s="838"/>
      <c r="R10773" s="838"/>
      <c r="S10773" s="838"/>
      <c r="T10773" s="292"/>
      <c r="U10773" s="371"/>
    </row>
    <row r="10774" spans="12:21" s="670" customFormat="1" x14ac:dyDescent="0.2">
      <c r="L10774" s="842"/>
      <c r="M10774" s="842"/>
      <c r="N10774" s="842"/>
      <c r="O10774" s="842"/>
      <c r="P10774" s="838"/>
      <c r="Q10774" s="838"/>
      <c r="R10774" s="838"/>
      <c r="S10774" s="838"/>
      <c r="T10774" s="292"/>
      <c r="U10774" s="371"/>
    </row>
    <row r="10775" spans="12:21" s="670" customFormat="1" x14ac:dyDescent="0.2">
      <c r="L10775" s="842"/>
      <c r="M10775" s="842"/>
      <c r="N10775" s="842"/>
      <c r="O10775" s="842"/>
      <c r="P10775" s="838"/>
      <c r="Q10775" s="838"/>
      <c r="R10775" s="838"/>
      <c r="S10775" s="838"/>
      <c r="T10775" s="292"/>
      <c r="U10775" s="371"/>
    </row>
    <row r="10776" spans="12:21" s="670" customFormat="1" x14ac:dyDescent="0.2">
      <c r="L10776" s="842"/>
      <c r="M10776" s="842"/>
      <c r="N10776" s="842"/>
      <c r="O10776" s="842"/>
      <c r="P10776" s="838"/>
      <c r="Q10776" s="838"/>
      <c r="R10776" s="838"/>
      <c r="S10776" s="838"/>
      <c r="T10776" s="292"/>
      <c r="U10776" s="371"/>
    </row>
    <row r="10777" spans="12:21" s="670" customFormat="1" x14ac:dyDescent="0.2">
      <c r="L10777" s="842"/>
      <c r="M10777" s="842"/>
      <c r="N10777" s="842"/>
      <c r="O10777" s="842"/>
      <c r="P10777" s="838"/>
      <c r="Q10777" s="838"/>
      <c r="R10777" s="838"/>
      <c r="S10777" s="838"/>
      <c r="T10777" s="292"/>
      <c r="U10777" s="371"/>
    </row>
    <row r="10778" spans="12:21" s="670" customFormat="1" x14ac:dyDescent="0.2">
      <c r="L10778" s="842"/>
      <c r="M10778" s="842"/>
      <c r="N10778" s="842"/>
      <c r="O10778" s="842"/>
      <c r="P10778" s="838"/>
      <c r="Q10778" s="838"/>
      <c r="R10778" s="838"/>
      <c r="S10778" s="838"/>
      <c r="T10778" s="292"/>
      <c r="U10778" s="371"/>
    </row>
    <row r="10779" spans="12:21" s="670" customFormat="1" x14ac:dyDescent="0.2">
      <c r="L10779" s="842"/>
      <c r="M10779" s="842"/>
      <c r="N10779" s="842"/>
      <c r="O10779" s="842"/>
      <c r="P10779" s="838"/>
      <c r="Q10779" s="838"/>
      <c r="R10779" s="838"/>
      <c r="S10779" s="838"/>
      <c r="T10779" s="292"/>
      <c r="U10779" s="371"/>
    </row>
    <row r="10780" spans="12:21" s="670" customFormat="1" x14ac:dyDescent="0.2">
      <c r="L10780" s="842"/>
      <c r="M10780" s="842"/>
      <c r="N10780" s="842"/>
      <c r="O10780" s="842"/>
      <c r="P10780" s="838"/>
      <c r="Q10780" s="838"/>
      <c r="R10780" s="838"/>
      <c r="S10780" s="838"/>
      <c r="T10780" s="292"/>
      <c r="U10780" s="371"/>
    </row>
    <row r="10781" spans="12:21" s="670" customFormat="1" x14ac:dyDescent="0.2">
      <c r="L10781" s="842"/>
      <c r="M10781" s="842"/>
      <c r="N10781" s="842"/>
      <c r="O10781" s="842"/>
      <c r="P10781" s="838"/>
      <c r="Q10781" s="838"/>
      <c r="R10781" s="838"/>
      <c r="S10781" s="838"/>
      <c r="T10781" s="292"/>
      <c r="U10781" s="371"/>
    </row>
    <row r="10782" spans="12:21" s="670" customFormat="1" x14ac:dyDescent="0.2">
      <c r="L10782" s="842"/>
      <c r="M10782" s="842"/>
      <c r="N10782" s="842"/>
      <c r="O10782" s="842"/>
      <c r="P10782" s="838"/>
      <c r="Q10782" s="838"/>
      <c r="R10782" s="838"/>
      <c r="S10782" s="838"/>
      <c r="T10782" s="292"/>
      <c r="U10782" s="371"/>
    </row>
    <row r="10783" spans="12:21" s="670" customFormat="1" x14ac:dyDescent="0.2">
      <c r="L10783" s="842"/>
      <c r="M10783" s="842"/>
      <c r="N10783" s="842"/>
      <c r="O10783" s="842"/>
      <c r="P10783" s="838"/>
      <c r="Q10783" s="838"/>
      <c r="R10783" s="838"/>
      <c r="S10783" s="838"/>
      <c r="T10783" s="292"/>
      <c r="U10783" s="371"/>
    </row>
    <row r="10784" spans="12:21" s="670" customFormat="1" x14ac:dyDescent="0.2">
      <c r="L10784" s="842"/>
      <c r="M10784" s="842"/>
      <c r="N10784" s="842"/>
      <c r="O10784" s="842"/>
      <c r="P10784" s="838"/>
      <c r="Q10784" s="838"/>
      <c r="R10784" s="838"/>
      <c r="S10784" s="838"/>
      <c r="T10784" s="292"/>
      <c r="U10784" s="371"/>
    </row>
    <row r="10785" spans="12:21" s="670" customFormat="1" x14ac:dyDescent="0.2">
      <c r="L10785" s="842"/>
      <c r="M10785" s="842"/>
      <c r="N10785" s="842"/>
      <c r="O10785" s="842"/>
      <c r="P10785" s="838"/>
      <c r="Q10785" s="838"/>
      <c r="R10785" s="838"/>
      <c r="S10785" s="838"/>
      <c r="T10785" s="292"/>
      <c r="U10785" s="371"/>
    </row>
    <row r="10786" spans="12:21" s="670" customFormat="1" x14ac:dyDescent="0.2">
      <c r="L10786" s="842"/>
      <c r="M10786" s="842"/>
      <c r="N10786" s="842"/>
      <c r="O10786" s="842"/>
      <c r="P10786" s="838"/>
      <c r="Q10786" s="838"/>
      <c r="R10786" s="838"/>
      <c r="S10786" s="838"/>
      <c r="T10786" s="292"/>
      <c r="U10786" s="371"/>
    </row>
    <row r="10787" spans="12:21" s="670" customFormat="1" x14ac:dyDescent="0.2">
      <c r="L10787" s="842"/>
      <c r="M10787" s="842"/>
      <c r="N10787" s="842"/>
      <c r="O10787" s="842"/>
      <c r="P10787" s="838"/>
      <c r="Q10787" s="838"/>
      <c r="R10787" s="838"/>
      <c r="S10787" s="838"/>
      <c r="T10787" s="292"/>
      <c r="U10787" s="371"/>
    </row>
    <row r="10788" spans="12:21" s="670" customFormat="1" x14ac:dyDescent="0.2">
      <c r="L10788" s="842"/>
      <c r="M10788" s="842"/>
      <c r="N10788" s="842"/>
      <c r="O10788" s="842"/>
      <c r="P10788" s="838"/>
      <c r="Q10788" s="838"/>
      <c r="R10788" s="838"/>
      <c r="S10788" s="838"/>
      <c r="T10788" s="292"/>
      <c r="U10788" s="371"/>
    </row>
    <row r="10789" spans="12:21" s="670" customFormat="1" x14ac:dyDescent="0.2">
      <c r="L10789" s="842"/>
      <c r="M10789" s="842"/>
      <c r="N10789" s="842"/>
      <c r="O10789" s="842"/>
      <c r="P10789" s="838"/>
      <c r="Q10789" s="838"/>
      <c r="R10789" s="838"/>
      <c r="S10789" s="838"/>
      <c r="T10789" s="292"/>
      <c r="U10789" s="371"/>
    </row>
    <row r="10790" spans="12:21" s="670" customFormat="1" x14ac:dyDescent="0.2">
      <c r="L10790" s="842"/>
      <c r="M10790" s="842"/>
      <c r="N10790" s="842"/>
      <c r="O10790" s="842"/>
      <c r="P10790" s="838"/>
      <c r="Q10790" s="838"/>
      <c r="R10790" s="838"/>
      <c r="S10790" s="838"/>
      <c r="T10790" s="292"/>
      <c r="U10790" s="371"/>
    </row>
    <row r="10791" spans="12:21" s="670" customFormat="1" x14ac:dyDescent="0.2">
      <c r="L10791" s="842"/>
      <c r="M10791" s="842"/>
      <c r="N10791" s="842"/>
      <c r="O10791" s="842"/>
      <c r="P10791" s="838"/>
      <c r="Q10791" s="838"/>
      <c r="R10791" s="838"/>
      <c r="S10791" s="838"/>
      <c r="T10791" s="292"/>
      <c r="U10791" s="371"/>
    </row>
    <row r="10792" spans="12:21" s="670" customFormat="1" x14ac:dyDescent="0.2">
      <c r="L10792" s="842"/>
      <c r="M10792" s="842"/>
      <c r="N10792" s="842"/>
      <c r="O10792" s="842"/>
      <c r="P10792" s="838"/>
      <c r="Q10792" s="838"/>
      <c r="R10792" s="838"/>
      <c r="S10792" s="838"/>
      <c r="T10792" s="292"/>
      <c r="U10792" s="371"/>
    </row>
    <row r="10793" spans="12:21" s="670" customFormat="1" x14ac:dyDescent="0.2">
      <c r="L10793" s="842"/>
      <c r="M10793" s="842"/>
      <c r="N10793" s="842"/>
      <c r="O10793" s="842"/>
      <c r="P10793" s="838"/>
      <c r="Q10793" s="838"/>
      <c r="R10793" s="838"/>
      <c r="S10793" s="838"/>
      <c r="T10793" s="292"/>
      <c r="U10793" s="371"/>
    </row>
    <row r="10794" spans="12:21" s="670" customFormat="1" x14ac:dyDescent="0.2">
      <c r="L10794" s="842"/>
      <c r="M10794" s="842"/>
      <c r="N10794" s="842"/>
      <c r="O10794" s="842"/>
      <c r="P10794" s="838"/>
      <c r="Q10794" s="838"/>
      <c r="R10794" s="838"/>
      <c r="S10794" s="838"/>
      <c r="T10794" s="292"/>
      <c r="U10794" s="371"/>
    </row>
    <row r="10795" spans="12:21" s="670" customFormat="1" x14ac:dyDescent="0.2">
      <c r="L10795" s="842"/>
      <c r="M10795" s="842"/>
      <c r="N10795" s="842"/>
      <c r="O10795" s="842"/>
      <c r="P10795" s="838"/>
      <c r="Q10795" s="838"/>
      <c r="R10795" s="838"/>
      <c r="S10795" s="838"/>
      <c r="T10795" s="292"/>
      <c r="U10795" s="371"/>
    </row>
    <row r="10796" spans="12:21" s="670" customFormat="1" x14ac:dyDescent="0.2">
      <c r="L10796" s="842"/>
      <c r="M10796" s="842"/>
      <c r="N10796" s="842"/>
      <c r="O10796" s="842"/>
      <c r="P10796" s="838"/>
      <c r="Q10796" s="838"/>
      <c r="R10796" s="838"/>
      <c r="S10796" s="838"/>
      <c r="T10796" s="292"/>
      <c r="U10796" s="371"/>
    </row>
    <row r="10797" spans="12:21" s="670" customFormat="1" x14ac:dyDescent="0.2">
      <c r="L10797" s="842"/>
      <c r="M10797" s="842"/>
      <c r="N10797" s="842"/>
      <c r="O10797" s="842"/>
      <c r="P10797" s="838"/>
      <c r="Q10797" s="838"/>
      <c r="R10797" s="838"/>
      <c r="S10797" s="838"/>
      <c r="T10797" s="292"/>
      <c r="U10797" s="371"/>
    </row>
    <row r="10798" spans="12:21" s="670" customFormat="1" x14ac:dyDescent="0.2">
      <c r="L10798" s="842"/>
      <c r="M10798" s="842"/>
      <c r="N10798" s="842"/>
      <c r="O10798" s="842"/>
      <c r="P10798" s="838"/>
      <c r="Q10798" s="838"/>
      <c r="R10798" s="838"/>
      <c r="S10798" s="838"/>
      <c r="T10798" s="292"/>
      <c r="U10798" s="371"/>
    </row>
    <row r="10799" spans="12:21" s="670" customFormat="1" x14ac:dyDescent="0.2">
      <c r="L10799" s="842"/>
      <c r="M10799" s="842"/>
      <c r="N10799" s="842"/>
      <c r="O10799" s="842"/>
      <c r="P10799" s="838"/>
      <c r="Q10799" s="838"/>
      <c r="R10799" s="838"/>
      <c r="S10799" s="838"/>
      <c r="T10799" s="292"/>
      <c r="U10799" s="371"/>
    </row>
    <row r="10800" spans="12:21" s="670" customFormat="1" x14ac:dyDescent="0.2">
      <c r="L10800" s="842"/>
      <c r="M10800" s="842"/>
      <c r="N10800" s="842"/>
      <c r="O10800" s="842"/>
      <c r="P10800" s="838"/>
      <c r="Q10800" s="838"/>
      <c r="R10800" s="838"/>
      <c r="S10800" s="838"/>
      <c r="T10800" s="292"/>
      <c r="U10800" s="371"/>
    </row>
    <row r="10801" spans="12:21" s="670" customFormat="1" x14ac:dyDescent="0.2">
      <c r="L10801" s="842"/>
      <c r="M10801" s="842"/>
      <c r="N10801" s="842"/>
      <c r="O10801" s="842"/>
      <c r="P10801" s="838"/>
      <c r="Q10801" s="838"/>
      <c r="R10801" s="838"/>
      <c r="S10801" s="838"/>
      <c r="T10801" s="292"/>
      <c r="U10801" s="371"/>
    </row>
    <row r="10802" spans="12:21" s="670" customFormat="1" x14ac:dyDescent="0.2">
      <c r="L10802" s="842"/>
      <c r="M10802" s="842"/>
      <c r="N10802" s="842"/>
      <c r="O10802" s="842"/>
      <c r="P10802" s="838"/>
      <c r="Q10802" s="838"/>
      <c r="R10802" s="838"/>
      <c r="S10802" s="838"/>
      <c r="T10802" s="292"/>
      <c r="U10802" s="371"/>
    </row>
    <row r="10803" spans="12:21" s="670" customFormat="1" x14ac:dyDescent="0.2">
      <c r="L10803" s="842"/>
      <c r="M10803" s="842"/>
      <c r="N10803" s="842"/>
      <c r="O10803" s="842"/>
      <c r="P10803" s="838"/>
      <c r="Q10803" s="838"/>
      <c r="R10803" s="838"/>
      <c r="S10803" s="838"/>
      <c r="T10803" s="292"/>
      <c r="U10803" s="371"/>
    </row>
    <row r="10804" spans="12:21" s="670" customFormat="1" x14ac:dyDescent="0.2">
      <c r="L10804" s="842"/>
      <c r="M10804" s="842"/>
      <c r="N10804" s="842"/>
      <c r="O10804" s="842"/>
      <c r="P10804" s="838"/>
      <c r="Q10804" s="838"/>
      <c r="R10804" s="838"/>
      <c r="S10804" s="838"/>
      <c r="T10804" s="292"/>
      <c r="U10804" s="371"/>
    </row>
    <row r="10805" spans="12:21" s="670" customFormat="1" x14ac:dyDescent="0.2">
      <c r="L10805" s="842"/>
      <c r="M10805" s="842"/>
      <c r="N10805" s="842"/>
      <c r="O10805" s="842"/>
      <c r="P10805" s="838"/>
      <c r="Q10805" s="838"/>
      <c r="R10805" s="838"/>
      <c r="S10805" s="838"/>
      <c r="T10805" s="292"/>
      <c r="U10805" s="371"/>
    </row>
    <row r="10806" spans="12:21" s="670" customFormat="1" x14ac:dyDescent="0.2">
      <c r="L10806" s="842"/>
      <c r="M10806" s="842"/>
      <c r="N10806" s="842"/>
      <c r="O10806" s="842"/>
      <c r="P10806" s="838"/>
      <c r="Q10806" s="838"/>
      <c r="R10806" s="838"/>
      <c r="S10806" s="838"/>
      <c r="T10806" s="292"/>
      <c r="U10806" s="371"/>
    </row>
    <row r="10807" spans="12:21" s="670" customFormat="1" x14ac:dyDescent="0.2">
      <c r="L10807" s="842"/>
      <c r="M10807" s="842"/>
      <c r="N10807" s="842"/>
      <c r="O10807" s="842"/>
      <c r="P10807" s="838"/>
      <c r="Q10807" s="838"/>
      <c r="R10807" s="838"/>
      <c r="S10807" s="838"/>
      <c r="T10807" s="292"/>
      <c r="U10807" s="371"/>
    </row>
    <row r="10808" spans="12:21" s="670" customFormat="1" x14ac:dyDescent="0.2">
      <c r="L10808" s="842"/>
      <c r="M10808" s="842"/>
      <c r="N10808" s="842"/>
      <c r="O10808" s="842"/>
      <c r="P10808" s="838"/>
      <c r="Q10808" s="838"/>
      <c r="R10808" s="838"/>
      <c r="S10808" s="838"/>
      <c r="T10808" s="292"/>
      <c r="U10808" s="371"/>
    </row>
    <row r="10809" spans="12:21" s="670" customFormat="1" x14ac:dyDescent="0.2">
      <c r="L10809" s="842"/>
      <c r="M10809" s="842"/>
      <c r="N10809" s="842"/>
      <c r="O10809" s="842"/>
      <c r="P10809" s="838"/>
      <c r="Q10809" s="838"/>
      <c r="R10809" s="838"/>
      <c r="S10809" s="838"/>
      <c r="T10809" s="292"/>
      <c r="U10809" s="371"/>
    </row>
    <row r="10810" spans="12:21" s="670" customFormat="1" x14ac:dyDescent="0.2">
      <c r="L10810" s="842"/>
      <c r="M10810" s="842"/>
      <c r="N10810" s="842"/>
      <c r="O10810" s="842"/>
      <c r="P10810" s="838"/>
      <c r="Q10810" s="838"/>
      <c r="R10810" s="838"/>
      <c r="S10810" s="838"/>
      <c r="T10810" s="292"/>
      <c r="U10810" s="371"/>
    </row>
    <row r="10811" spans="12:21" s="670" customFormat="1" x14ac:dyDescent="0.2">
      <c r="L10811" s="842"/>
      <c r="M10811" s="842"/>
      <c r="N10811" s="842"/>
      <c r="O10811" s="842"/>
      <c r="P10811" s="838"/>
      <c r="Q10811" s="838"/>
      <c r="R10811" s="838"/>
      <c r="S10811" s="838"/>
      <c r="T10811" s="292"/>
      <c r="U10811" s="371"/>
    </row>
    <row r="10812" spans="12:21" s="670" customFormat="1" x14ac:dyDescent="0.2">
      <c r="L10812" s="842"/>
      <c r="M10812" s="842"/>
      <c r="N10812" s="842"/>
      <c r="O10812" s="842"/>
      <c r="P10812" s="838"/>
      <c r="Q10812" s="838"/>
      <c r="R10812" s="838"/>
      <c r="S10812" s="838"/>
      <c r="T10812" s="292"/>
      <c r="U10812" s="371"/>
    </row>
    <row r="10813" spans="12:21" s="670" customFormat="1" x14ac:dyDescent="0.2">
      <c r="L10813" s="842"/>
      <c r="M10813" s="842"/>
      <c r="N10813" s="842"/>
      <c r="O10813" s="842"/>
      <c r="P10813" s="838"/>
      <c r="Q10813" s="838"/>
      <c r="R10813" s="838"/>
      <c r="S10813" s="838"/>
      <c r="T10813" s="292"/>
      <c r="U10813" s="371"/>
    </row>
    <row r="10814" spans="12:21" s="670" customFormat="1" x14ac:dyDescent="0.2">
      <c r="L10814" s="842"/>
      <c r="M10814" s="842"/>
      <c r="N10814" s="842"/>
      <c r="O10814" s="842"/>
      <c r="P10814" s="838"/>
      <c r="Q10814" s="838"/>
      <c r="R10814" s="838"/>
      <c r="S10814" s="838"/>
      <c r="T10814" s="292"/>
      <c r="U10814" s="371"/>
    </row>
    <row r="10815" spans="12:21" s="670" customFormat="1" x14ac:dyDescent="0.2">
      <c r="L10815" s="842"/>
      <c r="M10815" s="842"/>
      <c r="N10815" s="842"/>
      <c r="O10815" s="842"/>
      <c r="P10815" s="838"/>
      <c r="Q10815" s="838"/>
      <c r="R10815" s="838"/>
      <c r="S10815" s="838"/>
      <c r="T10815" s="292"/>
      <c r="U10815" s="371"/>
    </row>
    <row r="10816" spans="12:21" s="670" customFormat="1" x14ac:dyDescent="0.2">
      <c r="L10816" s="842"/>
      <c r="M10816" s="842"/>
      <c r="N10816" s="842"/>
      <c r="O10816" s="842"/>
      <c r="P10816" s="838"/>
      <c r="Q10816" s="838"/>
      <c r="R10816" s="838"/>
      <c r="S10816" s="838"/>
      <c r="T10816" s="292"/>
      <c r="U10816" s="371"/>
    </row>
    <row r="10817" spans="12:21" s="670" customFormat="1" x14ac:dyDescent="0.2">
      <c r="L10817" s="842"/>
      <c r="M10817" s="842"/>
      <c r="N10817" s="842"/>
      <c r="O10817" s="842"/>
      <c r="P10817" s="838"/>
      <c r="Q10817" s="838"/>
      <c r="R10817" s="838"/>
      <c r="S10817" s="838"/>
      <c r="T10817" s="292"/>
      <c r="U10817" s="371"/>
    </row>
    <row r="10818" spans="12:21" s="670" customFormat="1" x14ac:dyDescent="0.2">
      <c r="L10818" s="842"/>
      <c r="M10818" s="842"/>
      <c r="N10818" s="842"/>
      <c r="O10818" s="842"/>
      <c r="P10818" s="838"/>
      <c r="Q10818" s="838"/>
      <c r="R10818" s="838"/>
      <c r="S10818" s="838"/>
      <c r="T10818" s="292"/>
      <c r="U10818" s="371"/>
    </row>
    <row r="10819" spans="12:21" s="670" customFormat="1" x14ac:dyDescent="0.2">
      <c r="L10819" s="842"/>
      <c r="M10819" s="842"/>
      <c r="N10819" s="842"/>
      <c r="O10819" s="842"/>
      <c r="P10819" s="838"/>
      <c r="Q10819" s="838"/>
      <c r="R10819" s="838"/>
      <c r="S10819" s="838"/>
      <c r="T10819" s="292"/>
      <c r="U10819" s="371"/>
    </row>
    <row r="10820" spans="12:21" s="670" customFormat="1" x14ac:dyDescent="0.2">
      <c r="L10820" s="842"/>
      <c r="M10820" s="842"/>
      <c r="N10820" s="842"/>
      <c r="O10820" s="842"/>
      <c r="P10820" s="838"/>
      <c r="Q10820" s="838"/>
      <c r="R10820" s="838"/>
      <c r="S10820" s="838"/>
      <c r="T10820" s="292"/>
      <c r="U10820" s="371"/>
    </row>
    <row r="10821" spans="12:21" s="670" customFormat="1" x14ac:dyDescent="0.2">
      <c r="L10821" s="842"/>
      <c r="M10821" s="842"/>
      <c r="N10821" s="842"/>
      <c r="O10821" s="842"/>
      <c r="P10821" s="838"/>
      <c r="Q10821" s="838"/>
      <c r="R10821" s="838"/>
      <c r="S10821" s="838"/>
      <c r="T10821" s="292"/>
      <c r="U10821" s="371"/>
    </row>
    <row r="10822" spans="12:21" s="670" customFormat="1" x14ac:dyDescent="0.2">
      <c r="L10822" s="842"/>
      <c r="M10822" s="842"/>
      <c r="N10822" s="842"/>
      <c r="O10822" s="842"/>
      <c r="P10822" s="838"/>
      <c r="Q10822" s="838"/>
      <c r="R10822" s="838"/>
      <c r="S10822" s="838"/>
      <c r="T10822" s="292"/>
      <c r="U10822" s="371"/>
    </row>
    <row r="10823" spans="12:21" s="670" customFormat="1" x14ac:dyDescent="0.2">
      <c r="L10823" s="842"/>
      <c r="M10823" s="842"/>
      <c r="N10823" s="842"/>
      <c r="O10823" s="842"/>
      <c r="P10823" s="838"/>
      <c r="Q10823" s="838"/>
      <c r="R10823" s="838"/>
      <c r="S10823" s="838"/>
      <c r="T10823" s="292"/>
      <c r="U10823" s="371"/>
    </row>
    <row r="10824" spans="12:21" s="670" customFormat="1" x14ac:dyDescent="0.2">
      <c r="L10824" s="842"/>
      <c r="M10824" s="842"/>
      <c r="N10824" s="842"/>
      <c r="O10824" s="842"/>
      <c r="P10824" s="838"/>
      <c r="Q10824" s="838"/>
      <c r="R10824" s="838"/>
      <c r="S10824" s="838"/>
      <c r="T10824" s="292"/>
      <c r="U10824" s="371"/>
    </row>
    <row r="10825" spans="12:21" s="670" customFormat="1" x14ac:dyDescent="0.2">
      <c r="L10825" s="842"/>
      <c r="M10825" s="842"/>
      <c r="N10825" s="842"/>
      <c r="O10825" s="842"/>
      <c r="P10825" s="838"/>
      <c r="Q10825" s="838"/>
      <c r="R10825" s="838"/>
      <c r="S10825" s="838"/>
      <c r="T10825" s="292"/>
      <c r="U10825" s="371"/>
    </row>
    <row r="10826" spans="12:21" s="670" customFormat="1" x14ac:dyDescent="0.2">
      <c r="L10826" s="842"/>
      <c r="M10826" s="842"/>
      <c r="N10826" s="842"/>
      <c r="O10826" s="842"/>
      <c r="P10826" s="838"/>
      <c r="Q10826" s="838"/>
      <c r="R10826" s="838"/>
      <c r="S10826" s="838"/>
      <c r="T10826" s="292"/>
      <c r="U10826" s="371"/>
    </row>
    <row r="10827" spans="12:21" s="670" customFormat="1" x14ac:dyDescent="0.2">
      <c r="L10827" s="842"/>
      <c r="M10827" s="842"/>
      <c r="N10827" s="842"/>
      <c r="O10827" s="842"/>
      <c r="P10827" s="838"/>
      <c r="Q10827" s="838"/>
      <c r="R10827" s="838"/>
      <c r="S10827" s="838"/>
      <c r="T10827" s="292"/>
      <c r="U10827" s="371"/>
    </row>
    <row r="10828" spans="12:21" s="670" customFormat="1" x14ac:dyDescent="0.2">
      <c r="L10828" s="842"/>
      <c r="M10828" s="842"/>
      <c r="N10828" s="842"/>
      <c r="O10828" s="842"/>
      <c r="P10828" s="838"/>
      <c r="Q10828" s="838"/>
      <c r="R10828" s="838"/>
      <c r="S10828" s="838"/>
      <c r="T10828" s="292"/>
      <c r="U10828" s="371"/>
    </row>
    <row r="10829" spans="12:21" s="670" customFormat="1" x14ac:dyDescent="0.2">
      <c r="L10829" s="842"/>
      <c r="M10829" s="842"/>
      <c r="N10829" s="842"/>
      <c r="O10829" s="842"/>
      <c r="P10829" s="838"/>
      <c r="Q10829" s="838"/>
      <c r="R10829" s="838"/>
      <c r="S10829" s="838"/>
      <c r="T10829" s="292"/>
      <c r="U10829" s="371"/>
    </row>
    <row r="10830" spans="12:21" s="670" customFormat="1" x14ac:dyDescent="0.2">
      <c r="L10830" s="842"/>
      <c r="M10830" s="842"/>
      <c r="N10830" s="842"/>
      <c r="O10830" s="842"/>
      <c r="P10830" s="838"/>
      <c r="Q10830" s="838"/>
      <c r="R10830" s="838"/>
      <c r="S10830" s="838"/>
      <c r="T10830" s="292"/>
      <c r="U10830" s="371"/>
    </row>
    <row r="10831" spans="12:21" s="670" customFormat="1" x14ac:dyDescent="0.2">
      <c r="L10831" s="842"/>
      <c r="M10831" s="842"/>
      <c r="N10831" s="842"/>
      <c r="O10831" s="842"/>
      <c r="P10831" s="838"/>
      <c r="Q10831" s="838"/>
      <c r="R10831" s="838"/>
      <c r="S10831" s="838"/>
      <c r="T10831" s="292"/>
      <c r="U10831" s="371"/>
    </row>
    <row r="10832" spans="12:21" s="670" customFormat="1" x14ac:dyDescent="0.2">
      <c r="L10832" s="842"/>
      <c r="M10832" s="842"/>
      <c r="N10832" s="842"/>
      <c r="O10832" s="842"/>
      <c r="P10832" s="838"/>
      <c r="Q10832" s="838"/>
      <c r="R10832" s="838"/>
      <c r="S10832" s="838"/>
      <c r="T10832" s="292"/>
      <c r="U10832" s="371"/>
    </row>
    <row r="10833" spans="12:21" s="670" customFormat="1" x14ac:dyDescent="0.2">
      <c r="L10833" s="842"/>
      <c r="M10833" s="842"/>
      <c r="N10833" s="842"/>
      <c r="O10833" s="842"/>
      <c r="P10833" s="838"/>
      <c r="Q10833" s="838"/>
      <c r="R10833" s="838"/>
      <c r="S10833" s="838"/>
      <c r="T10833" s="292"/>
      <c r="U10833" s="371"/>
    </row>
    <row r="10834" spans="12:21" s="670" customFormat="1" x14ac:dyDescent="0.2">
      <c r="L10834" s="842"/>
      <c r="M10834" s="842"/>
      <c r="N10834" s="842"/>
      <c r="O10834" s="842"/>
      <c r="P10834" s="838"/>
      <c r="Q10834" s="838"/>
      <c r="R10834" s="838"/>
      <c r="S10834" s="838"/>
      <c r="T10834" s="292"/>
      <c r="U10834" s="371"/>
    </row>
    <row r="10835" spans="12:21" s="670" customFormat="1" x14ac:dyDescent="0.2">
      <c r="L10835" s="842"/>
      <c r="M10835" s="842"/>
      <c r="N10835" s="842"/>
      <c r="O10835" s="842"/>
      <c r="P10835" s="838"/>
      <c r="Q10835" s="838"/>
      <c r="R10835" s="838"/>
      <c r="S10835" s="838"/>
      <c r="T10835" s="292"/>
      <c r="U10835" s="371"/>
    </row>
    <row r="10836" spans="12:21" s="670" customFormat="1" x14ac:dyDescent="0.2">
      <c r="L10836" s="842"/>
      <c r="M10836" s="842"/>
      <c r="N10836" s="842"/>
      <c r="O10836" s="842"/>
      <c r="P10836" s="838"/>
      <c r="Q10836" s="838"/>
      <c r="R10836" s="838"/>
      <c r="S10836" s="838"/>
      <c r="T10836" s="292"/>
      <c r="U10836" s="371"/>
    </row>
    <row r="10837" spans="12:21" s="670" customFormat="1" x14ac:dyDescent="0.2">
      <c r="L10837" s="842"/>
      <c r="M10837" s="842"/>
      <c r="N10837" s="842"/>
      <c r="O10837" s="842"/>
      <c r="P10837" s="838"/>
      <c r="Q10837" s="838"/>
      <c r="R10837" s="838"/>
      <c r="S10837" s="838"/>
      <c r="T10837" s="292"/>
      <c r="U10837" s="371"/>
    </row>
    <row r="10838" spans="12:21" s="670" customFormat="1" x14ac:dyDescent="0.2">
      <c r="L10838" s="842"/>
      <c r="M10838" s="842"/>
      <c r="N10838" s="842"/>
      <c r="O10838" s="842"/>
      <c r="P10838" s="838"/>
      <c r="Q10838" s="838"/>
      <c r="R10838" s="838"/>
      <c r="S10838" s="838"/>
      <c r="T10838" s="292"/>
      <c r="U10838" s="371"/>
    </row>
    <row r="10839" spans="12:21" s="670" customFormat="1" x14ac:dyDescent="0.2">
      <c r="L10839" s="842"/>
      <c r="M10839" s="842"/>
      <c r="N10839" s="842"/>
      <c r="O10839" s="842"/>
      <c r="P10839" s="838"/>
      <c r="Q10839" s="838"/>
      <c r="R10839" s="838"/>
      <c r="S10839" s="838"/>
      <c r="T10839" s="292"/>
      <c r="U10839" s="371"/>
    </row>
    <row r="10840" spans="12:21" s="670" customFormat="1" x14ac:dyDescent="0.2">
      <c r="L10840" s="842"/>
      <c r="M10840" s="842"/>
      <c r="N10840" s="842"/>
      <c r="O10840" s="842"/>
      <c r="P10840" s="838"/>
      <c r="Q10840" s="838"/>
      <c r="R10840" s="838"/>
      <c r="S10840" s="838"/>
      <c r="T10840" s="292"/>
      <c r="U10840" s="371"/>
    </row>
    <row r="10841" spans="12:21" s="670" customFormat="1" x14ac:dyDescent="0.2">
      <c r="L10841" s="842"/>
      <c r="M10841" s="842"/>
      <c r="N10841" s="842"/>
      <c r="O10841" s="842"/>
      <c r="P10841" s="838"/>
      <c r="Q10841" s="838"/>
      <c r="R10841" s="838"/>
      <c r="S10841" s="838"/>
      <c r="T10841" s="292"/>
      <c r="U10841" s="371"/>
    </row>
    <row r="10842" spans="12:21" s="670" customFormat="1" x14ac:dyDescent="0.2">
      <c r="L10842" s="842"/>
      <c r="M10842" s="842"/>
      <c r="N10842" s="842"/>
      <c r="O10842" s="842"/>
      <c r="P10842" s="838"/>
      <c r="Q10842" s="838"/>
      <c r="R10842" s="838"/>
      <c r="S10842" s="838"/>
      <c r="T10842" s="292"/>
      <c r="U10842" s="371"/>
    </row>
    <row r="10843" spans="12:21" s="670" customFormat="1" x14ac:dyDescent="0.2">
      <c r="L10843" s="842"/>
      <c r="M10843" s="842"/>
      <c r="N10843" s="842"/>
      <c r="O10843" s="842"/>
      <c r="P10843" s="838"/>
      <c r="Q10843" s="838"/>
      <c r="R10843" s="838"/>
      <c r="S10843" s="838"/>
      <c r="T10843" s="292"/>
      <c r="U10843" s="371"/>
    </row>
    <row r="10844" spans="12:21" s="670" customFormat="1" x14ac:dyDescent="0.2">
      <c r="L10844" s="842"/>
      <c r="M10844" s="842"/>
      <c r="N10844" s="842"/>
      <c r="O10844" s="842"/>
      <c r="P10844" s="838"/>
      <c r="Q10844" s="838"/>
      <c r="R10844" s="838"/>
      <c r="S10844" s="838"/>
      <c r="T10844" s="292"/>
      <c r="U10844" s="371"/>
    </row>
    <row r="10845" spans="12:21" s="670" customFormat="1" x14ac:dyDescent="0.2">
      <c r="L10845" s="842"/>
      <c r="M10845" s="842"/>
      <c r="N10845" s="842"/>
      <c r="O10845" s="842"/>
      <c r="P10845" s="838"/>
      <c r="Q10845" s="838"/>
      <c r="R10845" s="838"/>
      <c r="S10845" s="838"/>
      <c r="T10845" s="292"/>
      <c r="U10845" s="371"/>
    </row>
    <row r="10846" spans="12:21" s="670" customFormat="1" x14ac:dyDescent="0.2">
      <c r="L10846" s="842"/>
      <c r="M10846" s="842"/>
      <c r="N10846" s="842"/>
      <c r="O10846" s="842"/>
      <c r="P10846" s="838"/>
      <c r="Q10846" s="838"/>
      <c r="R10846" s="838"/>
      <c r="S10846" s="838"/>
      <c r="T10846" s="292"/>
      <c r="U10846" s="371"/>
    </row>
    <row r="10847" spans="12:21" s="670" customFormat="1" x14ac:dyDescent="0.2">
      <c r="L10847" s="842"/>
      <c r="M10847" s="842"/>
      <c r="N10847" s="842"/>
      <c r="O10847" s="842"/>
      <c r="P10847" s="838"/>
      <c r="Q10847" s="838"/>
      <c r="R10847" s="838"/>
      <c r="S10847" s="838"/>
      <c r="T10847" s="292"/>
      <c r="U10847" s="371"/>
    </row>
    <row r="10848" spans="12:21" s="670" customFormat="1" x14ac:dyDescent="0.2">
      <c r="L10848" s="842"/>
      <c r="M10848" s="842"/>
      <c r="N10848" s="842"/>
      <c r="O10848" s="842"/>
      <c r="P10848" s="838"/>
      <c r="Q10848" s="838"/>
      <c r="R10848" s="838"/>
      <c r="S10848" s="838"/>
      <c r="T10848" s="292"/>
      <c r="U10848" s="371"/>
    </row>
    <row r="10849" spans="12:21" s="670" customFormat="1" x14ac:dyDescent="0.2">
      <c r="L10849" s="842"/>
      <c r="M10849" s="842"/>
      <c r="N10849" s="842"/>
      <c r="O10849" s="842"/>
      <c r="P10849" s="838"/>
      <c r="Q10849" s="838"/>
      <c r="R10849" s="838"/>
      <c r="S10849" s="838"/>
      <c r="T10849" s="292"/>
      <c r="U10849" s="371"/>
    </row>
    <row r="10850" spans="12:21" s="670" customFormat="1" x14ac:dyDescent="0.2">
      <c r="L10850" s="842"/>
      <c r="M10850" s="842"/>
      <c r="N10850" s="842"/>
      <c r="O10850" s="842"/>
      <c r="P10850" s="838"/>
      <c r="Q10850" s="838"/>
      <c r="R10850" s="838"/>
      <c r="S10850" s="838"/>
      <c r="T10850" s="292"/>
      <c r="U10850" s="371"/>
    </row>
    <row r="10851" spans="12:21" s="670" customFormat="1" x14ac:dyDescent="0.2">
      <c r="L10851" s="842"/>
      <c r="M10851" s="842"/>
      <c r="N10851" s="842"/>
      <c r="O10851" s="842"/>
      <c r="P10851" s="838"/>
      <c r="Q10851" s="838"/>
      <c r="R10851" s="838"/>
      <c r="S10851" s="838"/>
      <c r="T10851" s="292"/>
      <c r="U10851" s="371"/>
    </row>
    <row r="10852" spans="12:21" s="670" customFormat="1" x14ac:dyDescent="0.2">
      <c r="L10852" s="842"/>
      <c r="M10852" s="842"/>
      <c r="N10852" s="842"/>
      <c r="O10852" s="842"/>
      <c r="P10852" s="838"/>
      <c r="Q10852" s="838"/>
      <c r="R10852" s="838"/>
      <c r="S10852" s="838"/>
      <c r="T10852" s="292"/>
      <c r="U10852" s="371"/>
    </row>
    <row r="10853" spans="12:21" s="670" customFormat="1" x14ac:dyDescent="0.2">
      <c r="L10853" s="842"/>
      <c r="M10853" s="842"/>
      <c r="N10853" s="842"/>
      <c r="O10853" s="842"/>
      <c r="P10853" s="838"/>
      <c r="Q10853" s="838"/>
      <c r="R10853" s="838"/>
      <c r="S10853" s="838"/>
      <c r="T10853" s="292"/>
      <c r="U10853" s="371"/>
    </row>
    <row r="10854" spans="12:21" s="670" customFormat="1" x14ac:dyDescent="0.2">
      <c r="L10854" s="842"/>
      <c r="M10854" s="842"/>
      <c r="N10854" s="842"/>
      <c r="O10854" s="842"/>
      <c r="P10854" s="838"/>
      <c r="Q10854" s="838"/>
      <c r="R10854" s="838"/>
      <c r="S10854" s="838"/>
      <c r="T10854" s="292"/>
      <c r="U10854" s="371"/>
    </row>
    <row r="10855" spans="12:21" s="670" customFormat="1" x14ac:dyDescent="0.2">
      <c r="L10855" s="842"/>
      <c r="M10855" s="842"/>
      <c r="N10855" s="842"/>
      <c r="O10855" s="842"/>
      <c r="P10855" s="838"/>
      <c r="Q10855" s="838"/>
      <c r="R10855" s="838"/>
      <c r="S10855" s="838"/>
      <c r="T10855" s="292"/>
      <c r="U10855" s="371"/>
    </row>
    <row r="10856" spans="12:21" s="670" customFormat="1" x14ac:dyDescent="0.2">
      <c r="L10856" s="842"/>
      <c r="M10856" s="842"/>
      <c r="N10856" s="842"/>
      <c r="O10856" s="842"/>
      <c r="P10856" s="838"/>
      <c r="Q10856" s="838"/>
      <c r="R10856" s="838"/>
      <c r="S10856" s="838"/>
      <c r="T10856" s="292"/>
      <c r="U10856" s="371"/>
    </row>
    <row r="10857" spans="12:21" s="670" customFormat="1" x14ac:dyDescent="0.2">
      <c r="L10857" s="842"/>
      <c r="M10857" s="842"/>
      <c r="N10857" s="842"/>
      <c r="O10857" s="842"/>
      <c r="P10857" s="838"/>
      <c r="Q10857" s="838"/>
      <c r="R10857" s="838"/>
      <c r="S10857" s="838"/>
      <c r="T10857" s="292"/>
      <c r="U10857" s="371"/>
    </row>
    <row r="10858" spans="12:21" s="670" customFormat="1" x14ac:dyDescent="0.2">
      <c r="L10858" s="842"/>
      <c r="M10858" s="842"/>
      <c r="N10858" s="842"/>
      <c r="O10858" s="842"/>
      <c r="P10858" s="838"/>
      <c r="Q10858" s="838"/>
      <c r="R10858" s="838"/>
      <c r="S10858" s="838"/>
      <c r="T10858" s="292"/>
      <c r="U10858" s="371"/>
    </row>
    <row r="10859" spans="12:21" s="670" customFormat="1" x14ac:dyDescent="0.2">
      <c r="L10859" s="842"/>
      <c r="M10859" s="842"/>
      <c r="N10859" s="842"/>
      <c r="O10859" s="842"/>
      <c r="P10859" s="838"/>
      <c r="Q10859" s="838"/>
      <c r="R10859" s="838"/>
      <c r="S10859" s="838"/>
      <c r="T10859" s="292"/>
      <c r="U10859" s="371"/>
    </row>
    <row r="10860" spans="12:21" s="670" customFormat="1" x14ac:dyDescent="0.2">
      <c r="L10860" s="842"/>
      <c r="M10860" s="842"/>
      <c r="N10860" s="842"/>
      <c r="O10860" s="842"/>
      <c r="P10860" s="838"/>
      <c r="Q10860" s="838"/>
      <c r="R10860" s="838"/>
      <c r="S10860" s="838"/>
      <c r="T10860" s="292"/>
      <c r="U10860" s="371"/>
    </row>
    <row r="10861" spans="12:21" s="670" customFormat="1" x14ac:dyDescent="0.2">
      <c r="L10861" s="842"/>
      <c r="M10861" s="842"/>
      <c r="N10861" s="842"/>
      <c r="O10861" s="842"/>
      <c r="P10861" s="838"/>
      <c r="Q10861" s="838"/>
      <c r="R10861" s="838"/>
      <c r="S10861" s="838"/>
      <c r="T10861" s="292"/>
      <c r="U10861" s="371"/>
    </row>
    <row r="10862" spans="12:21" s="670" customFormat="1" x14ac:dyDescent="0.2">
      <c r="L10862" s="842"/>
      <c r="M10862" s="842"/>
      <c r="N10862" s="842"/>
      <c r="O10862" s="842"/>
      <c r="P10862" s="838"/>
      <c r="Q10862" s="838"/>
      <c r="R10862" s="838"/>
      <c r="S10862" s="838"/>
      <c r="T10862" s="292"/>
      <c r="U10862" s="371"/>
    </row>
    <row r="10863" spans="12:21" s="670" customFormat="1" x14ac:dyDescent="0.2">
      <c r="L10863" s="842"/>
      <c r="M10863" s="842"/>
      <c r="N10863" s="842"/>
      <c r="O10863" s="842"/>
      <c r="P10863" s="838"/>
      <c r="Q10863" s="838"/>
      <c r="R10863" s="838"/>
      <c r="S10863" s="838"/>
      <c r="T10863" s="292"/>
      <c r="U10863" s="371"/>
    </row>
    <row r="10864" spans="12:21" s="670" customFormat="1" x14ac:dyDescent="0.2">
      <c r="L10864" s="842"/>
      <c r="M10864" s="842"/>
      <c r="N10864" s="842"/>
      <c r="O10864" s="842"/>
      <c r="P10864" s="838"/>
      <c r="Q10864" s="838"/>
      <c r="R10864" s="838"/>
      <c r="S10864" s="838"/>
      <c r="T10864" s="292"/>
      <c r="U10864" s="371"/>
    </row>
    <row r="10865" spans="12:21" s="670" customFormat="1" x14ac:dyDescent="0.2">
      <c r="L10865" s="842"/>
      <c r="M10865" s="842"/>
      <c r="N10865" s="842"/>
      <c r="O10865" s="842"/>
      <c r="P10865" s="838"/>
      <c r="Q10865" s="838"/>
      <c r="R10865" s="838"/>
      <c r="S10865" s="838"/>
      <c r="T10865" s="292"/>
      <c r="U10865" s="371"/>
    </row>
    <row r="10866" spans="12:21" s="670" customFormat="1" x14ac:dyDescent="0.2">
      <c r="L10866" s="842"/>
      <c r="M10866" s="842"/>
      <c r="N10866" s="842"/>
      <c r="O10866" s="842"/>
      <c r="P10866" s="838"/>
      <c r="Q10866" s="838"/>
      <c r="R10866" s="838"/>
      <c r="S10866" s="838"/>
      <c r="T10866" s="292"/>
      <c r="U10866" s="371"/>
    </row>
    <row r="10867" spans="12:21" s="670" customFormat="1" x14ac:dyDescent="0.2">
      <c r="L10867" s="842"/>
      <c r="M10867" s="842"/>
      <c r="N10867" s="842"/>
      <c r="O10867" s="842"/>
      <c r="P10867" s="838"/>
      <c r="Q10867" s="838"/>
      <c r="R10867" s="838"/>
      <c r="S10867" s="838"/>
      <c r="T10867" s="292"/>
      <c r="U10867" s="371"/>
    </row>
    <row r="10868" spans="12:21" s="670" customFormat="1" x14ac:dyDescent="0.2">
      <c r="L10868" s="842"/>
      <c r="M10868" s="842"/>
      <c r="N10868" s="842"/>
      <c r="O10868" s="842"/>
      <c r="P10868" s="838"/>
      <c r="Q10868" s="838"/>
      <c r="R10868" s="838"/>
      <c r="S10868" s="838"/>
      <c r="T10868" s="292"/>
      <c r="U10868" s="371"/>
    </row>
    <row r="10869" spans="12:21" s="670" customFormat="1" x14ac:dyDescent="0.2">
      <c r="L10869" s="842"/>
      <c r="M10869" s="842"/>
      <c r="N10869" s="842"/>
      <c r="O10869" s="842"/>
      <c r="P10869" s="838"/>
      <c r="Q10869" s="838"/>
      <c r="R10869" s="838"/>
      <c r="S10869" s="838"/>
      <c r="T10869" s="292"/>
      <c r="U10869" s="371"/>
    </row>
    <row r="10870" spans="12:21" s="670" customFormat="1" x14ac:dyDescent="0.2">
      <c r="L10870" s="842"/>
      <c r="M10870" s="842"/>
      <c r="N10870" s="842"/>
      <c r="O10870" s="842"/>
      <c r="P10870" s="838"/>
      <c r="Q10870" s="838"/>
      <c r="R10870" s="838"/>
      <c r="S10870" s="838"/>
      <c r="T10870" s="292"/>
      <c r="U10870" s="371"/>
    </row>
    <row r="10871" spans="12:21" s="670" customFormat="1" x14ac:dyDescent="0.2">
      <c r="L10871" s="842"/>
      <c r="M10871" s="842"/>
      <c r="N10871" s="842"/>
      <c r="O10871" s="842"/>
      <c r="P10871" s="838"/>
      <c r="Q10871" s="838"/>
      <c r="R10871" s="838"/>
      <c r="S10871" s="838"/>
      <c r="T10871" s="292"/>
      <c r="U10871" s="371"/>
    </row>
    <row r="10872" spans="12:21" s="670" customFormat="1" x14ac:dyDescent="0.2">
      <c r="L10872" s="842"/>
      <c r="M10872" s="842"/>
      <c r="N10872" s="842"/>
      <c r="O10872" s="842"/>
      <c r="P10872" s="838"/>
      <c r="Q10872" s="838"/>
      <c r="R10872" s="838"/>
      <c r="S10872" s="838"/>
      <c r="T10872" s="292"/>
      <c r="U10872" s="371"/>
    </row>
    <row r="10873" spans="12:21" s="670" customFormat="1" x14ac:dyDescent="0.2">
      <c r="L10873" s="842"/>
      <c r="M10873" s="842"/>
      <c r="N10873" s="842"/>
      <c r="O10873" s="842"/>
      <c r="P10873" s="838"/>
      <c r="Q10873" s="838"/>
      <c r="R10873" s="838"/>
      <c r="S10873" s="838"/>
      <c r="T10873" s="292"/>
      <c r="U10873" s="371"/>
    </row>
    <row r="10874" spans="12:21" s="670" customFormat="1" x14ac:dyDescent="0.2">
      <c r="L10874" s="842"/>
      <c r="M10874" s="842"/>
      <c r="N10874" s="842"/>
      <c r="O10874" s="842"/>
      <c r="P10874" s="838"/>
      <c r="Q10874" s="838"/>
      <c r="R10874" s="838"/>
      <c r="S10874" s="838"/>
      <c r="T10874" s="292"/>
      <c r="U10874" s="371"/>
    </row>
    <row r="10875" spans="12:21" s="670" customFormat="1" x14ac:dyDescent="0.2">
      <c r="L10875" s="842"/>
      <c r="M10875" s="842"/>
      <c r="N10875" s="842"/>
      <c r="O10875" s="842"/>
      <c r="P10875" s="838"/>
      <c r="Q10875" s="838"/>
      <c r="R10875" s="838"/>
      <c r="S10875" s="838"/>
      <c r="T10875" s="292"/>
      <c r="U10875" s="371"/>
    </row>
    <row r="10876" spans="12:21" s="670" customFormat="1" x14ac:dyDescent="0.2">
      <c r="L10876" s="842"/>
      <c r="M10876" s="842"/>
      <c r="N10876" s="842"/>
      <c r="O10876" s="842"/>
      <c r="P10876" s="838"/>
      <c r="Q10876" s="838"/>
      <c r="R10876" s="838"/>
      <c r="S10876" s="838"/>
      <c r="T10876" s="292"/>
      <c r="U10876" s="371"/>
    </row>
    <row r="10877" spans="12:21" s="670" customFormat="1" x14ac:dyDescent="0.2">
      <c r="L10877" s="842"/>
      <c r="M10877" s="842"/>
      <c r="N10877" s="842"/>
      <c r="O10877" s="842"/>
      <c r="P10877" s="838"/>
      <c r="Q10877" s="838"/>
      <c r="R10877" s="838"/>
      <c r="S10877" s="838"/>
      <c r="T10877" s="292"/>
      <c r="U10877" s="371"/>
    </row>
    <row r="10878" spans="12:21" s="670" customFormat="1" x14ac:dyDescent="0.2">
      <c r="L10878" s="842"/>
      <c r="M10878" s="842"/>
      <c r="N10878" s="842"/>
      <c r="O10878" s="842"/>
      <c r="P10878" s="838"/>
      <c r="Q10878" s="838"/>
      <c r="R10878" s="838"/>
      <c r="S10878" s="838"/>
      <c r="T10878" s="292"/>
      <c r="U10878" s="371"/>
    </row>
    <row r="10879" spans="12:21" s="670" customFormat="1" x14ac:dyDescent="0.2">
      <c r="L10879" s="842"/>
      <c r="M10879" s="842"/>
      <c r="N10879" s="842"/>
      <c r="O10879" s="842"/>
      <c r="P10879" s="838"/>
      <c r="Q10879" s="838"/>
      <c r="R10879" s="838"/>
      <c r="S10879" s="838"/>
      <c r="T10879" s="292"/>
      <c r="U10879" s="371"/>
    </row>
    <row r="10880" spans="12:21" s="670" customFormat="1" x14ac:dyDescent="0.2">
      <c r="L10880" s="842"/>
      <c r="M10880" s="842"/>
      <c r="N10880" s="842"/>
      <c r="O10880" s="842"/>
      <c r="P10880" s="838"/>
      <c r="Q10880" s="838"/>
      <c r="R10880" s="838"/>
      <c r="S10880" s="838"/>
      <c r="T10880" s="292"/>
      <c r="U10880" s="371"/>
    </row>
    <row r="10881" spans="12:21" s="670" customFormat="1" x14ac:dyDescent="0.2">
      <c r="L10881" s="842"/>
      <c r="M10881" s="842"/>
      <c r="N10881" s="842"/>
      <c r="O10881" s="842"/>
      <c r="P10881" s="838"/>
      <c r="Q10881" s="838"/>
      <c r="R10881" s="838"/>
      <c r="S10881" s="838"/>
      <c r="T10881" s="292"/>
      <c r="U10881" s="371"/>
    </row>
    <row r="10882" spans="12:21" s="670" customFormat="1" x14ac:dyDescent="0.2">
      <c r="L10882" s="842"/>
      <c r="M10882" s="842"/>
      <c r="N10882" s="842"/>
      <c r="O10882" s="842"/>
      <c r="P10882" s="838"/>
      <c r="Q10882" s="838"/>
      <c r="R10882" s="838"/>
      <c r="S10882" s="838"/>
      <c r="T10882" s="292"/>
      <c r="U10882" s="371"/>
    </row>
    <row r="10883" spans="12:21" s="670" customFormat="1" x14ac:dyDescent="0.2">
      <c r="L10883" s="842"/>
      <c r="M10883" s="842"/>
      <c r="N10883" s="842"/>
      <c r="O10883" s="842"/>
      <c r="P10883" s="838"/>
      <c r="Q10883" s="838"/>
      <c r="R10883" s="838"/>
      <c r="S10883" s="838"/>
      <c r="T10883" s="292"/>
      <c r="U10883" s="371"/>
    </row>
    <row r="10884" spans="12:21" s="670" customFormat="1" x14ac:dyDescent="0.2">
      <c r="L10884" s="842"/>
      <c r="M10884" s="842"/>
      <c r="N10884" s="842"/>
      <c r="O10884" s="842"/>
      <c r="P10884" s="838"/>
      <c r="Q10884" s="838"/>
      <c r="R10884" s="838"/>
      <c r="S10884" s="838"/>
      <c r="T10884" s="292"/>
      <c r="U10884" s="371"/>
    </row>
    <row r="10885" spans="12:21" s="670" customFormat="1" x14ac:dyDescent="0.2">
      <c r="L10885" s="842"/>
      <c r="M10885" s="842"/>
      <c r="N10885" s="842"/>
      <c r="O10885" s="842"/>
      <c r="P10885" s="838"/>
      <c r="Q10885" s="838"/>
      <c r="R10885" s="838"/>
      <c r="S10885" s="838"/>
      <c r="T10885" s="292"/>
      <c r="U10885" s="371"/>
    </row>
    <row r="10886" spans="12:21" s="670" customFormat="1" x14ac:dyDescent="0.2">
      <c r="L10886" s="842"/>
      <c r="M10886" s="842"/>
      <c r="N10886" s="842"/>
      <c r="O10886" s="842"/>
      <c r="P10886" s="838"/>
      <c r="Q10886" s="838"/>
      <c r="R10886" s="838"/>
      <c r="S10886" s="838"/>
      <c r="T10886" s="292"/>
      <c r="U10886" s="371"/>
    </row>
    <row r="10887" spans="12:21" s="670" customFormat="1" x14ac:dyDescent="0.2">
      <c r="L10887" s="842"/>
      <c r="M10887" s="842"/>
      <c r="N10887" s="842"/>
      <c r="O10887" s="842"/>
      <c r="P10887" s="838"/>
      <c r="Q10887" s="838"/>
      <c r="R10887" s="838"/>
      <c r="S10887" s="838"/>
      <c r="T10887" s="292"/>
      <c r="U10887" s="371"/>
    </row>
    <row r="10888" spans="12:21" s="670" customFormat="1" x14ac:dyDescent="0.2">
      <c r="L10888" s="842"/>
      <c r="M10888" s="842"/>
      <c r="N10888" s="842"/>
      <c r="O10888" s="842"/>
      <c r="P10888" s="838"/>
      <c r="Q10888" s="838"/>
      <c r="R10888" s="838"/>
      <c r="S10888" s="838"/>
      <c r="T10888" s="292"/>
      <c r="U10888" s="371"/>
    </row>
    <row r="10889" spans="12:21" s="670" customFormat="1" x14ac:dyDescent="0.2">
      <c r="L10889" s="842"/>
      <c r="M10889" s="842"/>
      <c r="N10889" s="842"/>
      <c r="O10889" s="842"/>
      <c r="P10889" s="838"/>
      <c r="Q10889" s="838"/>
      <c r="R10889" s="838"/>
      <c r="S10889" s="838"/>
      <c r="T10889" s="292"/>
      <c r="U10889" s="371"/>
    </row>
    <row r="10890" spans="12:21" s="670" customFormat="1" x14ac:dyDescent="0.2">
      <c r="L10890" s="842"/>
      <c r="M10890" s="842"/>
      <c r="N10890" s="842"/>
      <c r="O10890" s="842"/>
      <c r="P10890" s="838"/>
      <c r="Q10890" s="838"/>
      <c r="R10890" s="838"/>
      <c r="S10890" s="838"/>
      <c r="T10890" s="292"/>
      <c r="U10890" s="371"/>
    </row>
    <row r="10891" spans="12:21" s="670" customFormat="1" x14ac:dyDescent="0.2">
      <c r="L10891" s="842"/>
      <c r="M10891" s="842"/>
      <c r="N10891" s="842"/>
      <c r="O10891" s="842"/>
      <c r="P10891" s="838"/>
      <c r="Q10891" s="838"/>
      <c r="R10891" s="838"/>
      <c r="S10891" s="838"/>
      <c r="T10891" s="292"/>
      <c r="U10891" s="371"/>
    </row>
    <row r="10892" spans="12:21" s="670" customFormat="1" x14ac:dyDescent="0.2">
      <c r="L10892" s="842"/>
      <c r="M10892" s="842"/>
      <c r="N10892" s="842"/>
      <c r="O10892" s="842"/>
      <c r="P10892" s="838"/>
      <c r="Q10892" s="838"/>
      <c r="R10892" s="838"/>
      <c r="S10892" s="838"/>
      <c r="T10892" s="292"/>
      <c r="U10892" s="371"/>
    </row>
    <row r="10893" spans="12:21" s="670" customFormat="1" x14ac:dyDescent="0.2">
      <c r="L10893" s="842"/>
      <c r="M10893" s="842"/>
      <c r="N10893" s="842"/>
      <c r="O10893" s="842"/>
      <c r="P10893" s="838"/>
      <c r="Q10893" s="838"/>
      <c r="R10893" s="838"/>
      <c r="S10893" s="838"/>
      <c r="T10893" s="292"/>
      <c r="U10893" s="371"/>
    </row>
    <row r="10894" spans="12:21" s="670" customFormat="1" x14ac:dyDescent="0.2">
      <c r="L10894" s="842"/>
      <c r="M10894" s="842"/>
      <c r="N10894" s="842"/>
      <c r="O10894" s="842"/>
      <c r="P10894" s="838"/>
      <c r="Q10894" s="838"/>
      <c r="R10894" s="838"/>
      <c r="S10894" s="838"/>
      <c r="T10894" s="292"/>
      <c r="U10894" s="371"/>
    </row>
    <row r="10895" spans="12:21" s="670" customFormat="1" x14ac:dyDescent="0.2">
      <c r="L10895" s="842"/>
      <c r="M10895" s="842"/>
      <c r="N10895" s="842"/>
      <c r="O10895" s="842"/>
      <c r="P10895" s="838"/>
      <c r="Q10895" s="838"/>
      <c r="R10895" s="838"/>
      <c r="S10895" s="838"/>
      <c r="T10895" s="292"/>
      <c r="U10895" s="371"/>
    </row>
    <row r="10896" spans="12:21" s="670" customFormat="1" x14ac:dyDescent="0.2">
      <c r="L10896" s="842"/>
      <c r="M10896" s="842"/>
      <c r="N10896" s="842"/>
      <c r="O10896" s="842"/>
      <c r="P10896" s="838"/>
      <c r="Q10896" s="838"/>
      <c r="R10896" s="838"/>
      <c r="S10896" s="838"/>
      <c r="T10896" s="292"/>
      <c r="U10896" s="371"/>
    </row>
    <row r="10897" spans="12:21" s="670" customFormat="1" x14ac:dyDescent="0.2">
      <c r="L10897" s="842"/>
      <c r="M10897" s="842"/>
      <c r="N10897" s="842"/>
      <c r="O10897" s="842"/>
      <c r="P10897" s="838"/>
      <c r="Q10897" s="838"/>
      <c r="R10897" s="838"/>
      <c r="S10897" s="838"/>
      <c r="T10897" s="292"/>
      <c r="U10897" s="371"/>
    </row>
    <row r="10898" spans="12:21" s="670" customFormat="1" x14ac:dyDescent="0.2">
      <c r="L10898" s="842"/>
      <c r="M10898" s="842"/>
      <c r="N10898" s="842"/>
      <c r="O10898" s="842"/>
      <c r="P10898" s="838"/>
      <c r="Q10898" s="838"/>
      <c r="R10898" s="838"/>
      <c r="S10898" s="838"/>
      <c r="T10898" s="292"/>
      <c r="U10898" s="371"/>
    </row>
    <row r="10899" spans="12:21" s="670" customFormat="1" x14ac:dyDescent="0.2">
      <c r="L10899" s="842"/>
      <c r="M10899" s="842"/>
      <c r="N10899" s="842"/>
      <c r="O10899" s="842"/>
      <c r="P10899" s="838"/>
      <c r="Q10899" s="838"/>
      <c r="R10899" s="838"/>
      <c r="S10899" s="838"/>
      <c r="T10899" s="292"/>
      <c r="U10899" s="371"/>
    </row>
    <row r="10900" spans="12:21" s="670" customFormat="1" x14ac:dyDescent="0.2">
      <c r="L10900" s="842"/>
      <c r="M10900" s="842"/>
      <c r="N10900" s="842"/>
      <c r="O10900" s="842"/>
      <c r="P10900" s="838"/>
      <c r="Q10900" s="838"/>
      <c r="R10900" s="838"/>
      <c r="S10900" s="838"/>
      <c r="T10900" s="292"/>
      <c r="U10900" s="371"/>
    </row>
    <row r="10901" spans="12:21" s="670" customFormat="1" x14ac:dyDescent="0.2">
      <c r="L10901" s="842"/>
      <c r="M10901" s="842"/>
      <c r="N10901" s="842"/>
      <c r="O10901" s="842"/>
      <c r="P10901" s="838"/>
      <c r="Q10901" s="838"/>
      <c r="R10901" s="838"/>
      <c r="S10901" s="838"/>
      <c r="T10901" s="292"/>
      <c r="U10901" s="371"/>
    </row>
    <row r="10902" spans="12:21" s="670" customFormat="1" x14ac:dyDescent="0.2">
      <c r="L10902" s="842"/>
      <c r="M10902" s="842"/>
      <c r="N10902" s="842"/>
      <c r="O10902" s="842"/>
      <c r="P10902" s="838"/>
      <c r="Q10902" s="838"/>
      <c r="R10902" s="838"/>
      <c r="S10902" s="838"/>
      <c r="T10902" s="292"/>
      <c r="U10902" s="371"/>
    </row>
    <row r="10903" spans="12:21" s="670" customFormat="1" x14ac:dyDescent="0.2">
      <c r="L10903" s="842"/>
      <c r="M10903" s="842"/>
      <c r="N10903" s="842"/>
      <c r="O10903" s="842"/>
      <c r="P10903" s="838"/>
      <c r="Q10903" s="838"/>
      <c r="R10903" s="838"/>
      <c r="S10903" s="838"/>
      <c r="T10903" s="292"/>
      <c r="U10903" s="371"/>
    </row>
    <row r="10904" spans="12:21" s="670" customFormat="1" x14ac:dyDescent="0.2">
      <c r="L10904" s="842"/>
      <c r="M10904" s="842"/>
      <c r="N10904" s="842"/>
      <c r="O10904" s="842"/>
      <c r="P10904" s="838"/>
      <c r="Q10904" s="838"/>
      <c r="R10904" s="838"/>
      <c r="S10904" s="838"/>
      <c r="T10904" s="292"/>
      <c r="U10904" s="371"/>
    </row>
    <row r="10905" spans="12:21" s="670" customFormat="1" x14ac:dyDescent="0.2">
      <c r="L10905" s="842"/>
      <c r="M10905" s="842"/>
      <c r="N10905" s="842"/>
      <c r="O10905" s="842"/>
      <c r="P10905" s="838"/>
      <c r="Q10905" s="838"/>
      <c r="R10905" s="838"/>
      <c r="S10905" s="838"/>
      <c r="T10905" s="292"/>
      <c r="U10905" s="371"/>
    </row>
    <row r="10906" spans="12:21" s="670" customFormat="1" x14ac:dyDescent="0.2">
      <c r="L10906" s="842"/>
      <c r="M10906" s="842"/>
      <c r="N10906" s="842"/>
      <c r="O10906" s="842"/>
      <c r="P10906" s="838"/>
      <c r="Q10906" s="838"/>
      <c r="R10906" s="838"/>
      <c r="S10906" s="838"/>
      <c r="T10906" s="292"/>
      <c r="U10906" s="371"/>
    </row>
    <row r="10907" spans="12:21" s="670" customFormat="1" x14ac:dyDescent="0.2">
      <c r="L10907" s="842"/>
      <c r="M10907" s="842"/>
      <c r="N10907" s="842"/>
      <c r="O10907" s="842"/>
      <c r="P10907" s="838"/>
      <c r="Q10907" s="838"/>
      <c r="R10907" s="838"/>
      <c r="S10907" s="838"/>
      <c r="T10907" s="292"/>
      <c r="U10907" s="371"/>
    </row>
    <row r="10908" spans="12:21" s="670" customFormat="1" x14ac:dyDescent="0.2">
      <c r="L10908" s="842"/>
      <c r="M10908" s="842"/>
      <c r="N10908" s="842"/>
      <c r="O10908" s="842"/>
      <c r="P10908" s="838"/>
      <c r="Q10908" s="838"/>
      <c r="R10908" s="838"/>
      <c r="S10908" s="838"/>
      <c r="T10908" s="292"/>
      <c r="U10908" s="371"/>
    </row>
    <row r="10909" spans="12:21" s="670" customFormat="1" x14ac:dyDescent="0.2">
      <c r="L10909" s="842"/>
      <c r="M10909" s="842"/>
      <c r="N10909" s="842"/>
      <c r="O10909" s="842"/>
      <c r="P10909" s="838"/>
      <c r="Q10909" s="838"/>
      <c r="R10909" s="838"/>
      <c r="S10909" s="838"/>
      <c r="T10909" s="292"/>
      <c r="U10909" s="371"/>
    </row>
    <row r="10910" spans="12:21" s="670" customFormat="1" x14ac:dyDescent="0.2">
      <c r="L10910" s="842"/>
      <c r="M10910" s="842"/>
      <c r="N10910" s="842"/>
      <c r="O10910" s="842"/>
      <c r="P10910" s="838"/>
      <c r="Q10910" s="838"/>
      <c r="R10910" s="838"/>
      <c r="S10910" s="838"/>
      <c r="T10910" s="292"/>
      <c r="U10910" s="371"/>
    </row>
    <row r="10911" spans="12:21" s="670" customFormat="1" x14ac:dyDescent="0.2">
      <c r="L10911" s="842"/>
      <c r="M10911" s="842"/>
      <c r="N10911" s="842"/>
      <c r="O10911" s="842"/>
      <c r="P10911" s="838"/>
      <c r="Q10911" s="838"/>
      <c r="R10911" s="838"/>
      <c r="S10911" s="838"/>
      <c r="T10911" s="292"/>
      <c r="U10911" s="371"/>
    </row>
    <row r="10912" spans="12:21" s="670" customFormat="1" x14ac:dyDescent="0.2">
      <c r="L10912" s="842"/>
      <c r="M10912" s="842"/>
      <c r="N10912" s="842"/>
      <c r="O10912" s="842"/>
      <c r="P10912" s="838"/>
      <c r="Q10912" s="838"/>
      <c r="R10912" s="838"/>
      <c r="S10912" s="838"/>
      <c r="T10912" s="292"/>
      <c r="U10912" s="371"/>
    </row>
    <row r="10913" spans="12:21" s="670" customFormat="1" x14ac:dyDescent="0.2">
      <c r="L10913" s="842"/>
      <c r="M10913" s="842"/>
      <c r="N10913" s="842"/>
      <c r="O10913" s="842"/>
      <c r="P10913" s="838"/>
      <c r="Q10913" s="838"/>
      <c r="R10913" s="838"/>
      <c r="S10913" s="838"/>
      <c r="T10913" s="292"/>
      <c r="U10913" s="371"/>
    </row>
    <row r="10914" spans="12:21" s="670" customFormat="1" x14ac:dyDescent="0.2">
      <c r="L10914" s="842"/>
      <c r="M10914" s="842"/>
      <c r="N10914" s="842"/>
      <c r="O10914" s="842"/>
      <c r="P10914" s="838"/>
      <c r="Q10914" s="838"/>
      <c r="R10914" s="838"/>
      <c r="S10914" s="838"/>
      <c r="T10914" s="292"/>
      <c r="U10914" s="371"/>
    </row>
    <row r="10915" spans="12:21" s="670" customFormat="1" x14ac:dyDescent="0.2">
      <c r="L10915" s="842"/>
      <c r="M10915" s="842"/>
      <c r="N10915" s="842"/>
      <c r="O10915" s="842"/>
      <c r="P10915" s="838"/>
      <c r="Q10915" s="838"/>
      <c r="R10915" s="838"/>
      <c r="S10915" s="838"/>
      <c r="T10915" s="292"/>
      <c r="U10915" s="371"/>
    </row>
    <row r="10916" spans="12:21" s="670" customFormat="1" x14ac:dyDescent="0.2">
      <c r="L10916" s="842"/>
      <c r="M10916" s="842"/>
      <c r="N10916" s="842"/>
      <c r="O10916" s="842"/>
      <c r="P10916" s="838"/>
      <c r="Q10916" s="838"/>
      <c r="R10916" s="838"/>
      <c r="S10916" s="838"/>
      <c r="T10916" s="292"/>
      <c r="U10916" s="371"/>
    </row>
    <row r="10917" spans="12:21" s="670" customFormat="1" x14ac:dyDescent="0.2">
      <c r="L10917" s="842"/>
      <c r="M10917" s="842"/>
      <c r="N10917" s="842"/>
      <c r="O10917" s="842"/>
      <c r="P10917" s="838"/>
      <c r="Q10917" s="838"/>
      <c r="R10917" s="838"/>
      <c r="S10917" s="838"/>
      <c r="T10917" s="292"/>
      <c r="U10917" s="371"/>
    </row>
    <row r="10918" spans="12:21" s="670" customFormat="1" x14ac:dyDescent="0.2">
      <c r="L10918" s="842"/>
      <c r="M10918" s="842"/>
      <c r="N10918" s="842"/>
      <c r="O10918" s="842"/>
      <c r="P10918" s="838"/>
      <c r="Q10918" s="838"/>
      <c r="R10918" s="838"/>
      <c r="S10918" s="838"/>
      <c r="T10918" s="292"/>
      <c r="U10918" s="371"/>
    </row>
    <row r="10919" spans="12:21" s="670" customFormat="1" x14ac:dyDescent="0.2">
      <c r="L10919" s="842"/>
      <c r="M10919" s="842"/>
      <c r="N10919" s="842"/>
      <c r="O10919" s="842"/>
      <c r="P10919" s="838"/>
      <c r="Q10919" s="838"/>
      <c r="R10919" s="838"/>
      <c r="S10919" s="838"/>
      <c r="T10919" s="292"/>
      <c r="U10919" s="371"/>
    </row>
    <row r="10920" spans="12:21" s="670" customFormat="1" x14ac:dyDescent="0.2">
      <c r="L10920" s="842"/>
      <c r="M10920" s="842"/>
      <c r="N10920" s="842"/>
      <c r="O10920" s="842"/>
      <c r="P10920" s="838"/>
      <c r="Q10920" s="838"/>
      <c r="R10920" s="838"/>
      <c r="S10920" s="838"/>
      <c r="T10920" s="292"/>
      <c r="U10920" s="371"/>
    </row>
    <row r="10921" spans="12:21" s="670" customFormat="1" x14ac:dyDescent="0.2">
      <c r="L10921" s="842"/>
      <c r="M10921" s="842"/>
      <c r="N10921" s="842"/>
      <c r="O10921" s="842"/>
      <c r="P10921" s="838"/>
      <c r="Q10921" s="838"/>
      <c r="R10921" s="838"/>
      <c r="S10921" s="838"/>
      <c r="T10921" s="292"/>
      <c r="U10921" s="371"/>
    </row>
    <row r="10922" spans="12:21" s="670" customFormat="1" x14ac:dyDescent="0.2">
      <c r="L10922" s="842"/>
      <c r="M10922" s="842"/>
      <c r="N10922" s="842"/>
      <c r="O10922" s="842"/>
      <c r="P10922" s="838"/>
      <c r="Q10922" s="838"/>
      <c r="R10922" s="838"/>
      <c r="S10922" s="838"/>
      <c r="T10922" s="292"/>
      <c r="U10922" s="371"/>
    </row>
    <row r="10923" spans="12:21" s="670" customFormat="1" x14ac:dyDescent="0.2">
      <c r="L10923" s="842"/>
      <c r="M10923" s="842"/>
      <c r="N10923" s="842"/>
      <c r="O10923" s="842"/>
      <c r="P10923" s="838"/>
      <c r="Q10923" s="838"/>
      <c r="R10923" s="838"/>
      <c r="S10923" s="838"/>
      <c r="T10923" s="292"/>
      <c r="U10923" s="371"/>
    </row>
    <row r="10924" spans="12:21" s="670" customFormat="1" x14ac:dyDescent="0.2">
      <c r="L10924" s="842"/>
      <c r="M10924" s="842"/>
      <c r="N10924" s="842"/>
      <c r="O10924" s="842"/>
      <c r="P10924" s="838"/>
      <c r="Q10924" s="838"/>
      <c r="R10924" s="838"/>
      <c r="S10924" s="838"/>
      <c r="T10924" s="292"/>
      <c r="U10924" s="371"/>
    </row>
    <row r="10925" spans="12:21" s="670" customFormat="1" x14ac:dyDescent="0.2">
      <c r="L10925" s="842"/>
      <c r="M10925" s="842"/>
      <c r="N10925" s="842"/>
      <c r="O10925" s="842"/>
      <c r="P10925" s="838"/>
      <c r="Q10925" s="838"/>
      <c r="R10925" s="838"/>
      <c r="S10925" s="838"/>
      <c r="T10925" s="292"/>
      <c r="U10925" s="371"/>
    </row>
    <row r="10926" spans="12:21" s="670" customFormat="1" x14ac:dyDescent="0.2">
      <c r="L10926" s="842"/>
      <c r="M10926" s="842"/>
      <c r="N10926" s="842"/>
      <c r="O10926" s="842"/>
      <c r="P10926" s="838"/>
      <c r="Q10926" s="838"/>
      <c r="R10926" s="838"/>
      <c r="S10926" s="838"/>
      <c r="T10926" s="292"/>
      <c r="U10926" s="371"/>
    </row>
    <row r="10927" spans="12:21" s="670" customFormat="1" x14ac:dyDescent="0.2">
      <c r="L10927" s="842"/>
      <c r="M10927" s="842"/>
      <c r="N10927" s="842"/>
      <c r="O10927" s="842"/>
      <c r="P10927" s="838"/>
      <c r="Q10927" s="838"/>
      <c r="R10927" s="838"/>
      <c r="S10927" s="838"/>
      <c r="T10927" s="292"/>
      <c r="U10927" s="371"/>
    </row>
    <row r="10928" spans="12:21" s="670" customFormat="1" x14ac:dyDescent="0.2">
      <c r="L10928" s="842"/>
      <c r="M10928" s="842"/>
      <c r="N10928" s="842"/>
      <c r="O10928" s="842"/>
      <c r="P10928" s="838"/>
      <c r="Q10928" s="838"/>
      <c r="R10928" s="838"/>
      <c r="S10928" s="838"/>
      <c r="T10928" s="292"/>
      <c r="U10928" s="371"/>
    </row>
    <row r="10929" spans="12:21" s="670" customFormat="1" x14ac:dyDescent="0.2">
      <c r="L10929" s="842"/>
      <c r="M10929" s="842"/>
      <c r="N10929" s="842"/>
      <c r="O10929" s="842"/>
      <c r="P10929" s="838"/>
      <c r="Q10929" s="838"/>
      <c r="R10929" s="838"/>
      <c r="S10929" s="838"/>
      <c r="T10929" s="292"/>
      <c r="U10929" s="371"/>
    </row>
    <row r="10930" spans="12:21" s="670" customFormat="1" x14ac:dyDescent="0.2">
      <c r="L10930" s="842"/>
      <c r="M10930" s="842"/>
      <c r="N10930" s="842"/>
      <c r="O10930" s="842"/>
      <c r="P10930" s="838"/>
      <c r="Q10930" s="838"/>
      <c r="R10930" s="838"/>
      <c r="S10930" s="838"/>
      <c r="T10930" s="292"/>
      <c r="U10930" s="371"/>
    </row>
    <row r="10931" spans="12:21" s="670" customFormat="1" x14ac:dyDescent="0.2">
      <c r="L10931" s="842"/>
      <c r="M10931" s="842"/>
      <c r="N10931" s="842"/>
      <c r="O10931" s="842"/>
      <c r="P10931" s="838"/>
      <c r="Q10931" s="838"/>
      <c r="R10931" s="838"/>
      <c r="S10931" s="838"/>
      <c r="T10931" s="292"/>
      <c r="U10931" s="371"/>
    </row>
    <row r="10932" spans="12:21" s="670" customFormat="1" x14ac:dyDescent="0.2">
      <c r="L10932" s="842"/>
      <c r="M10932" s="842"/>
      <c r="N10932" s="842"/>
      <c r="O10932" s="842"/>
      <c r="P10932" s="838"/>
      <c r="Q10932" s="838"/>
      <c r="R10932" s="838"/>
      <c r="S10932" s="838"/>
      <c r="T10932" s="292"/>
      <c r="U10932" s="371"/>
    </row>
    <row r="10933" spans="12:21" s="670" customFormat="1" x14ac:dyDescent="0.2">
      <c r="L10933" s="842"/>
      <c r="M10933" s="842"/>
      <c r="N10933" s="842"/>
      <c r="O10933" s="842"/>
      <c r="P10933" s="838"/>
      <c r="Q10933" s="838"/>
      <c r="R10933" s="838"/>
      <c r="S10933" s="838"/>
      <c r="T10933" s="292"/>
      <c r="U10933" s="371"/>
    </row>
    <row r="10934" spans="12:21" s="670" customFormat="1" x14ac:dyDescent="0.2">
      <c r="L10934" s="842"/>
      <c r="M10934" s="842"/>
      <c r="N10934" s="842"/>
      <c r="O10934" s="842"/>
      <c r="P10934" s="838"/>
      <c r="Q10934" s="838"/>
      <c r="R10934" s="838"/>
      <c r="S10934" s="838"/>
      <c r="T10934" s="292"/>
      <c r="U10934" s="371"/>
    </row>
    <row r="10935" spans="12:21" s="670" customFormat="1" x14ac:dyDescent="0.2">
      <c r="L10935" s="842"/>
      <c r="M10935" s="842"/>
      <c r="N10935" s="842"/>
      <c r="O10935" s="842"/>
      <c r="P10935" s="838"/>
      <c r="Q10935" s="838"/>
      <c r="R10935" s="838"/>
      <c r="S10935" s="838"/>
      <c r="T10935" s="292"/>
      <c r="U10935" s="371"/>
    </row>
    <row r="10936" spans="12:21" s="670" customFormat="1" x14ac:dyDescent="0.2">
      <c r="L10936" s="842"/>
      <c r="M10936" s="842"/>
      <c r="N10936" s="842"/>
      <c r="O10936" s="842"/>
      <c r="P10936" s="838"/>
      <c r="Q10936" s="838"/>
      <c r="R10936" s="838"/>
      <c r="S10936" s="838"/>
      <c r="T10936" s="292"/>
      <c r="U10936" s="371"/>
    </row>
    <row r="10937" spans="12:21" s="670" customFormat="1" x14ac:dyDescent="0.2">
      <c r="L10937" s="842"/>
      <c r="M10937" s="842"/>
      <c r="N10937" s="842"/>
      <c r="O10937" s="842"/>
      <c r="P10937" s="838"/>
      <c r="Q10937" s="838"/>
      <c r="R10937" s="838"/>
      <c r="S10937" s="838"/>
      <c r="T10937" s="292"/>
      <c r="U10937" s="371"/>
    </row>
    <row r="10938" spans="12:21" s="670" customFormat="1" x14ac:dyDescent="0.2">
      <c r="L10938" s="842"/>
      <c r="M10938" s="842"/>
      <c r="N10938" s="842"/>
      <c r="O10938" s="842"/>
      <c r="P10938" s="838"/>
      <c r="Q10938" s="838"/>
      <c r="R10938" s="838"/>
      <c r="S10938" s="838"/>
      <c r="T10938" s="292"/>
      <c r="U10938" s="371"/>
    </row>
    <row r="10939" spans="12:21" s="670" customFormat="1" x14ac:dyDescent="0.2">
      <c r="L10939" s="842"/>
      <c r="M10939" s="842"/>
      <c r="N10939" s="842"/>
      <c r="O10939" s="842"/>
      <c r="P10939" s="838"/>
      <c r="Q10939" s="838"/>
      <c r="R10939" s="838"/>
      <c r="S10939" s="838"/>
      <c r="T10939" s="292"/>
      <c r="U10939" s="371"/>
    </row>
    <row r="10940" spans="12:21" s="670" customFormat="1" x14ac:dyDescent="0.2">
      <c r="L10940" s="842"/>
      <c r="M10940" s="842"/>
      <c r="N10940" s="842"/>
      <c r="O10940" s="842"/>
      <c r="P10940" s="838"/>
      <c r="Q10940" s="838"/>
      <c r="R10940" s="838"/>
      <c r="S10940" s="838"/>
      <c r="T10940" s="292"/>
      <c r="U10940" s="371"/>
    </row>
    <row r="10941" spans="12:21" s="670" customFormat="1" x14ac:dyDescent="0.2">
      <c r="L10941" s="842"/>
      <c r="M10941" s="842"/>
      <c r="N10941" s="842"/>
      <c r="O10941" s="842"/>
      <c r="P10941" s="838"/>
      <c r="Q10941" s="838"/>
      <c r="R10941" s="838"/>
      <c r="S10941" s="838"/>
      <c r="T10941" s="292"/>
      <c r="U10941" s="371"/>
    </row>
    <row r="10942" spans="12:21" s="670" customFormat="1" x14ac:dyDescent="0.2">
      <c r="L10942" s="842"/>
      <c r="M10942" s="842"/>
      <c r="N10942" s="842"/>
      <c r="O10942" s="842"/>
      <c r="P10942" s="838"/>
      <c r="Q10942" s="838"/>
      <c r="R10942" s="838"/>
      <c r="S10942" s="838"/>
      <c r="T10942" s="292"/>
      <c r="U10942" s="371"/>
    </row>
    <row r="10943" spans="12:21" s="670" customFormat="1" x14ac:dyDescent="0.2">
      <c r="L10943" s="842"/>
      <c r="M10943" s="842"/>
      <c r="N10943" s="842"/>
      <c r="O10943" s="842"/>
      <c r="P10943" s="838"/>
      <c r="Q10943" s="838"/>
      <c r="R10943" s="838"/>
      <c r="S10943" s="838"/>
      <c r="T10943" s="292"/>
      <c r="U10943" s="371"/>
    </row>
    <row r="10944" spans="12:21" s="670" customFormat="1" x14ac:dyDescent="0.2">
      <c r="L10944" s="842"/>
      <c r="M10944" s="842"/>
      <c r="N10944" s="842"/>
      <c r="O10944" s="842"/>
      <c r="P10944" s="838"/>
      <c r="Q10944" s="838"/>
      <c r="R10944" s="838"/>
      <c r="S10944" s="838"/>
      <c r="T10944" s="292"/>
      <c r="U10944" s="371"/>
    </row>
    <row r="10945" spans="12:21" s="670" customFormat="1" x14ac:dyDescent="0.2">
      <c r="L10945" s="842"/>
      <c r="M10945" s="842"/>
      <c r="N10945" s="842"/>
      <c r="O10945" s="842"/>
      <c r="P10945" s="838"/>
      <c r="Q10945" s="838"/>
      <c r="R10945" s="838"/>
      <c r="S10945" s="838"/>
      <c r="T10945" s="292"/>
      <c r="U10945" s="371"/>
    </row>
    <row r="10946" spans="12:21" s="670" customFormat="1" x14ac:dyDescent="0.2">
      <c r="L10946" s="842"/>
      <c r="M10946" s="842"/>
      <c r="N10946" s="842"/>
      <c r="O10946" s="842"/>
      <c r="P10946" s="838"/>
      <c r="Q10946" s="838"/>
      <c r="R10946" s="838"/>
      <c r="S10946" s="838"/>
      <c r="T10946" s="292"/>
      <c r="U10946" s="371"/>
    </row>
    <row r="10947" spans="12:21" s="670" customFormat="1" x14ac:dyDescent="0.2">
      <c r="L10947" s="842"/>
      <c r="M10947" s="842"/>
      <c r="N10947" s="842"/>
      <c r="O10947" s="842"/>
      <c r="P10947" s="838"/>
      <c r="Q10947" s="838"/>
      <c r="R10947" s="838"/>
      <c r="S10947" s="838"/>
      <c r="T10947" s="292"/>
      <c r="U10947" s="371"/>
    </row>
    <row r="10948" spans="12:21" s="670" customFormat="1" x14ac:dyDescent="0.2">
      <c r="L10948" s="842"/>
      <c r="M10948" s="842"/>
      <c r="N10948" s="842"/>
      <c r="O10948" s="842"/>
      <c r="P10948" s="838"/>
      <c r="Q10948" s="838"/>
      <c r="R10948" s="838"/>
      <c r="S10948" s="838"/>
      <c r="T10948" s="292"/>
      <c r="U10948" s="371"/>
    </row>
    <row r="10949" spans="12:21" s="670" customFormat="1" x14ac:dyDescent="0.2">
      <c r="L10949" s="842"/>
      <c r="M10949" s="842"/>
      <c r="N10949" s="842"/>
      <c r="O10949" s="842"/>
      <c r="P10949" s="838"/>
      <c r="Q10949" s="838"/>
      <c r="R10949" s="838"/>
      <c r="S10949" s="838"/>
      <c r="T10949" s="292"/>
      <c r="U10949" s="371"/>
    </row>
    <row r="10950" spans="12:21" s="670" customFormat="1" x14ac:dyDescent="0.2">
      <c r="L10950" s="842"/>
      <c r="M10950" s="842"/>
      <c r="N10950" s="842"/>
      <c r="O10950" s="842"/>
      <c r="P10950" s="838"/>
      <c r="Q10950" s="838"/>
      <c r="R10950" s="838"/>
      <c r="S10950" s="838"/>
      <c r="T10950" s="292"/>
      <c r="U10950" s="371"/>
    </row>
    <row r="10951" spans="12:21" s="670" customFormat="1" x14ac:dyDescent="0.2">
      <c r="L10951" s="842"/>
      <c r="M10951" s="842"/>
      <c r="N10951" s="842"/>
      <c r="O10951" s="842"/>
      <c r="P10951" s="838"/>
      <c r="Q10951" s="838"/>
      <c r="R10951" s="838"/>
      <c r="S10951" s="838"/>
      <c r="T10951" s="292"/>
      <c r="U10951" s="371"/>
    </row>
    <row r="10952" spans="12:21" s="670" customFormat="1" x14ac:dyDescent="0.2">
      <c r="L10952" s="842"/>
      <c r="M10952" s="842"/>
      <c r="N10952" s="842"/>
      <c r="O10952" s="842"/>
      <c r="P10952" s="838"/>
      <c r="Q10952" s="838"/>
      <c r="R10952" s="838"/>
      <c r="S10952" s="838"/>
      <c r="T10952" s="292"/>
      <c r="U10952" s="371"/>
    </row>
    <row r="10953" spans="12:21" s="670" customFormat="1" x14ac:dyDescent="0.2">
      <c r="L10953" s="842"/>
      <c r="M10953" s="842"/>
      <c r="N10953" s="842"/>
      <c r="O10953" s="842"/>
      <c r="P10953" s="838"/>
      <c r="Q10953" s="838"/>
      <c r="R10953" s="838"/>
      <c r="S10953" s="838"/>
      <c r="T10953" s="292"/>
      <c r="U10953" s="371"/>
    </row>
    <row r="10954" spans="12:21" s="670" customFormat="1" x14ac:dyDescent="0.2">
      <c r="L10954" s="842"/>
      <c r="M10954" s="842"/>
      <c r="N10954" s="842"/>
      <c r="O10954" s="842"/>
      <c r="P10954" s="838"/>
      <c r="Q10954" s="838"/>
      <c r="R10954" s="838"/>
      <c r="S10954" s="838"/>
      <c r="T10954" s="292"/>
      <c r="U10954" s="371"/>
    </row>
    <row r="10955" spans="12:21" s="670" customFormat="1" x14ac:dyDescent="0.2">
      <c r="L10955" s="842"/>
      <c r="M10955" s="842"/>
      <c r="N10955" s="842"/>
      <c r="O10955" s="842"/>
      <c r="P10955" s="838"/>
      <c r="Q10955" s="838"/>
      <c r="R10955" s="838"/>
      <c r="S10955" s="838"/>
      <c r="T10955" s="292"/>
      <c r="U10955" s="371"/>
    </row>
    <row r="10956" spans="12:21" s="670" customFormat="1" x14ac:dyDescent="0.2">
      <c r="L10956" s="842"/>
      <c r="M10956" s="842"/>
      <c r="N10956" s="842"/>
      <c r="O10956" s="842"/>
      <c r="P10956" s="838"/>
      <c r="Q10956" s="838"/>
      <c r="R10956" s="838"/>
      <c r="S10956" s="838"/>
      <c r="T10956" s="292"/>
      <c r="U10956" s="371"/>
    </row>
    <row r="10957" spans="12:21" s="670" customFormat="1" x14ac:dyDescent="0.2">
      <c r="L10957" s="842"/>
      <c r="M10957" s="842"/>
      <c r="N10957" s="842"/>
      <c r="O10957" s="842"/>
      <c r="P10957" s="838"/>
      <c r="Q10957" s="838"/>
      <c r="R10957" s="838"/>
      <c r="S10957" s="838"/>
      <c r="T10957" s="292"/>
      <c r="U10957" s="371"/>
    </row>
    <row r="10958" spans="12:21" s="670" customFormat="1" x14ac:dyDescent="0.2">
      <c r="L10958" s="842"/>
      <c r="M10958" s="842"/>
      <c r="N10958" s="842"/>
      <c r="O10958" s="842"/>
      <c r="P10958" s="838"/>
      <c r="Q10958" s="838"/>
      <c r="R10958" s="838"/>
      <c r="S10958" s="838"/>
      <c r="T10958" s="292"/>
      <c r="U10958" s="371"/>
    </row>
    <row r="10959" spans="12:21" s="670" customFormat="1" x14ac:dyDescent="0.2">
      <c r="L10959" s="842"/>
      <c r="M10959" s="842"/>
      <c r="N10959" s="842"/>
      <c r="O10959" s="842"/>
      <c r="P10959" s="838"/>
      <c r="Q10959" s="838"/>
      <c r="R10959" s="838"/>
      <c r="S10959" s="838"/>
      <c r="T10959" s="292"/>
      <c r="U10959" s="371"/>
    </row>
    <row r="10960" spans="12:21" s="670" customFormat="1" x14ac:dyDescent="0.2">
      <c r="L10960" s="842"/>
      <c r="M10960" s="842"/>
      <c r="N10960" s="842"/>
      <c r="O10960" s="842"/>
      <c r="P10960" s="838"/>
      <c r="Q10960" s="838"/>
      <c r="R10960" s="838"/>
      <c r="S10960" s="838"/>
      <c r="T10960" s="292"/>
      <c r="U10960" s="371"/>
    </row>
    <row r="10961" spans="12:21" s="670" customFormat="1" x14ac:dyDescent="0.2">
      <c r="L10961" s="842"/>
      <c r="M10961" s="842"/>
      <c r="N10961" s="842"/>
      <c r="O10961" s="842"/>
      <c r="P10961" s="838"/>
      <c r="Q10961" s="838"/>
      <c r="R10961" s="838"/>
      <c r="S10961" s="838"/>
      <c r="T10961" s="292"/>
      <c r="U10961" s="371"/>
    </row>
    <row r="10962" spans="12:21" s="670" customFormat="1" x14ac:dyDescent="0.2">
      <c r="L10962" s="842"/>
      <c r="M10962" s="842"/>
      <c r="N10962" s="842"/>
      <c r="O10962" s="842"/>
      <c r="P10962" s="838"/>
      <c r="Q10962" s="838"/>
      <c r="R10962" s="838"/>
      <c r="S10962" s="838"/>
      <c r="T10962" s="292"/>
      <c r="U10962" s="371"/>
    </row>
    <row r="10963" spans="12:21" s="670" customFormat="1" x14ac:dyDescent="0.2">
      <c r="L10963" s="842"/>
      <c r="M10963" s="842"/>
      <c r="N10963" s="842"/>
      <c r="O10963" s="842"/>
      <c r="P10963" s="838"/>
      <c r="Q10963" s="838"/>
      <c r="R10963" s="838"/>
      <c r="S10963" s="838"/>
      <c r="T10963" s="292"/>
      <c r="U10963" s="371"/>
    </row>
    <row r="10964" spans="12:21" s="670" customFormat="1" x14ac:dyDescent="0.2">
      <c r="L10964" s="842"/>
      <c r="M10964" s="842"/>
      <c r="N10964" s="842"/>
      <c r="O10964" s="842"/>
      <c r="P10964" s="838"/>
      <c r="Q10964" s="838"/>
      <c r="R10964" s="838"/>
      <c r="S10964" s="838"/>
      <c r="T10964" s="292"/>
      <c r="U10964" s="371"/>
    </row>
    <row r="10965" spans="12:21" s="670" customFormat="1" x14ac:dyDescent="0.2">
      <c r="L10965" s="842"/>
      <c r="M10965" s="842"/>
      <c r="N10965" s="842"/>
      <c r="O10965" s="842"/>
      <c r="P10965" s="838"/>
      <c r="Q10965" s="838"/>
      <c r="R10965" s="838"/>
      <c r="S10965" s="838"/>
      <c r="T10965" s="292"/>
      <c r="U10965" s="371"/>
    </row>
    <row r="10966" spans="12:21" s="670" customFormat="1" x14ac:dyDescent="0.2">
      <c r="L10966" s="842"/>
      <c r="M10966" s="842"/>
      <c r="N10966" s="842"/>
      <c r="O10966" s="842"/>
      <c r="P10966" s="838"/>
      <c r="Q10966" s="838"/>
      <c r="R10966" s="838"/>
      <c r="S10966" s="838"/>
      <c r="T10966" s="292"/>
      <c r="U10966" s="371"/>
    </row>
    <row r="10967" spans="12:21" s="670" customFormat="1" x14ac:dyDescent="0.2">
      <c r="L10967" s="842"/>
      <c r="M10967" s="842"/>
      <c r="N10967" s="842"/>
      <c r="O10967" s="842"/>
      <c r="P10967" s="838"/>
      <c r="Q10967" s="838"/>
      <c r="R10967" s="838"/>
      <c r="S10967" s="838"/>
      <c r="T10967" s="292"/>
      <c r="U10967" s="371"/>
    </row>
    <row r="10968" spans="12:21" s="670" customFormat="1" x14ac:dyDescent="0.2">
      <c r="L10968" s="842"/>
      <c r="M10968" s="842"/>
      <c r="N10968" s="842"/>
      <c r="O10968" s="842"/>
      <c r="P10968" s="838"/>
      <c r="Q10968" s="838"/>
      <c r="R10968" s="838"/>
      <c r="S10968" s="838"/>
      <c r="T10968" s="292"/>
      <c r="U10968" s="371"/>
    </row>
    <row r="10969" spans="12:21" s="670" customFormat="1" x14ac:dyDescent="0.2">
      <c r="L10969" s="842"/>
      <c r="M10969" s="842"/>
      <c r="N10969" s="842"/>
      <c r="O10969" s="842"/>
      <c r="P10969" s="838"/>
      <c r="Q10969" s="838"/>
      <c r="R10969" s="838"/>
      <c r="S10969" s="838"/>
      <c r="T10969" s="292"/>
      <c r="U10969" s="371"/>
    </row>
    <row r="10970" spans="12:21" s="670" customFormat="1" x14ac:dyDescent="0.2">
      <c r="L10970" s="842"/>
      <c r="M10970" s="842"/>
      <c r="N10970" s="842"/>
      <c r="O10970" s="842"/>
      <c r="P10970" s="838"/>
      <c r="Q10970" s="838"/>
      <c r="R10970" s="838"/>
      <c r="S10970" s="838"/>
      <c r="T10970" s="292"/>
      <c r="U10970" s="371"/>
    </row>
    <row r="10971" spans="12:21" s="670" customFormat="1" x14ac:dyDescent="0.2">
      <c r="L10971" s="842"/>
      <c r="M10971" s="842"/>
      <c r="N10971" s="842"/>
      <c r="O10971" s="842"/>
      <c r="P10971" s="838"/>
      <c r="Q10971" s="838"/>
      <c r="R10971" s="838"/>
      <c r="S10971" s="838"/>
      <c r="T10971" s="292"/>
      <c r="U10971" s="371"/>
    </row>
    <row r="10972" spans="12:21" s="670" customFormat="1" x14ac:dyDescent="0.2">
      <c r="L10972" s="842"/>
      <c r="M10972" s="842"/>
      <c r="N10972" s="842"/>
      <c r="O10972" s="842"/>
      <c r="P10972" s="838"/>
      <c r="Q10972" s="838"/>
      <c r="R10972" s="838"/>
      <c r="S10972" s="838"/>
      <c r="T10972" s="292"/>
      <c r="U10972" s="371"/>
    </row>
    <row r="10973" spans="12:21" s="670" customFormat="1" x14ac:dyDescent="0.2">
      <c r="L10973" s="842"/>
      <c r="M10973" s="842"/>
      <c r="N10973" s="842"/>
      <c r="O10973" s="842"/>
      <c r="P10973" s="838"/>
      <c r="Q10973" s="838"/>
      <c r="R10973" s="838"/>
      <c r="S10973" s="838"/>
      <c r="T10973" s="292"/>
      <c r="U10973" s="371"/>
    </row>
    <row r="10974" spans="12:21" s="670" customFormat="1" x14ac:dyDescent="0.2">
      <c r="L10974" s="842"/>
      <c r="M10974" s="842"/>
      <c r="N10974" s="842"/>
      <c r="O10974" s="842"/>
      <c r="P10974" s="838"/>
      <c r="Q10974" s="838"/>
      <c r="R10974" s="838"/>
      <c r="S10974" s="838"/>
      <c r="T10974" s="292"/>
      <c r="U10974" s="371"/>
    </row>
    <row r="10975" spans="12:21" s="670" customFormat="1" x14ac:dyDescent="0.2">
      <c r="L10975" s="842"/>
      <c r="M10975" s="842"/>
      <c r="N10975" s="842"/>
      <c r="O10975" s="842"/>
      <c r="P10975" s="838"/>
      <c r="Q10975" s="838"/>
      <c r="R10975" s="838"/>
      <c r="S10975" s="838"/>
      <c r="T10975" s="292"/>
      <c r="U10975" s="371"/>
    </row>
    <row r="10976" spans="12:21" s="670" customFormat="1" x14ac:dyDescent="0.2">
      <c r="L10976" s="842"/>
      <c r="M10976" s="842"/>
      <c r="N10976" s="842"/>
      <c r="O10976" s="842"/>
      <c r="P10976" s="838"/>
      <c r="Q10976" s="838"/>
      <c r="R10976" s="838"/>
      <c r="S10976" s="838"/>
      <c r="T10976" s="292"/>
      <c r="U10976" s="371"/>
    </row>
    <row r="10977" spans="12:21" s="670" customFormat="1" x14ac:dyDescent="0.2">
      <c r="L10977" s="842"/>
      <c r="M10977" s="842"/>
      <c r="N10977" s="842"/>
      <c r="O10977" s="842"/>
      <c r="P10977" s="838"/>
      <c r="Q10977" s="838"/>
      <c r="R10977" s="838"/>
      <c r="S10977" s="838"/>
      <c r="T10977" s="292"/>
      <c r="U10977" s="371"/>
    </row>
    <row r="10978" spans="12:21" s="670" customFormat="1" x14ac:dyDescent="0.2">
      <c r="L10978" s="842"/>
      <c r="M10978" s="842"/>
      <c r="N10978" s="842"/>
      <c r="O10978" s="842"/>
      <c r="P10978" s="838"/>
      <c r="Q10978" s="838"/>
      <c r="R10978" s="838"/>
      <c r="S10978" s="838"/>
      <c r="T10978" s="292"/>
      <c r="U10978" s="371"/>
    </row>
    <row r="10979" spans="12:21" s="670" customFormat="1" x14ac:dyDescent="0.2">
      <c r="L10979" s="842"/>
      <c r="M10979" s="842"/>
      <c r="N10979" s="842"/>
      <c r="O10979" s="842"/>
      <c r="P10979" s="838"/>
      <c r="Q10979" s="838"/>
      <c r="R10979" s="838"/>
      <c r="S10979" s="838"/>
      <c r="T10979" s="292"/>
      <c r="U10979" s="371"/>
    </row>
    <row r="10980" spans="12:21" s="670" customFormat="1" x14ac:dyDescent="0.2">
      <c r="L10980" s="842"/>
      <c r="M10980" s="842"/>
      <c r="N10980" s="842"/>
      <c r="O10980" s="842"/>
      <c r="P10980" s="838"/>
      <c r="Q10980" s="838"/>
      <c r="R10980" s="838"/>
      <c r="S10980" s="838"/>
      <c r="T10980" s="292"/>
      <c r="U10980" s="371"/>
    </row>
    <row r="10981" spans="12:21" s="670" customFormat="1" x14ac:dyDescent="0.2">
      <c r="L10981" s="842"/>
      <c r="M10981" s="842"/>
      <c r="N10981" s="842"/>
      <c r="O10981" s="842"/>
      <c r="P10981" s="838"/>
      <c r="Q10981" s="838"/>
      <c r="R10981" s="838"/>
      <c r="S10981" s="838"/>
      <c r="T10981" s="292"/>
      <c r="U10981" s="371"/>
    </row>
    <row r="10982" spans="12:21" s="670" customFormat="1" x14ac:dyDescent="0.2">
      <c r="L10982" s="842"/>
      <c r="M10982" s="842"/>
      <c r="N10982" s="842"/>
      <c r="O10982" s="842"/>
      <c r="P10982" s="838"/>
      <c r="Q10982" s="838"/>
      <c r="R10982" s="838"/>
      <c r="S10982" s="838"/>
      <c r="T10982" s="292"/>
      <c r="U10982" s="371"/>
    </row>
    <row r="10983" spans="12:21" s="670" customFormat="1" x14ac:dyDescent="0.2">
      <c r="L10983" s="842"/>
      <c r="M10983" s="842"/>
      <c r="N10983" s="842"/>
      <c r="O10983" s="842"/>
      <c r="P10983" s="838"/>
      <c r="Q10983" s="838"/>
      <c r="R10983" s="838"/>
      <c r="S10983" s="838"/>
      <c r="T10983" s="292"/>
      <c r="U10983" s="371"/>
    </row>
    <row r="10984" spans="12:21" s="670" customFormat="1" x14ac:dyDescent="0.2">
      <c r="L10984" s="842"/>
      <c r="M10984" s="842"/>
      <c r="N10984" s="842"/>
      <c r="O10984" s="842"/>
      <c r="P10984" s="838"/>
      <c r="Q10984" s="838"/>
      <c r="R10984" s="838"/>
      <c r="S10984" s="838"/>
      <c r="T10984" s="292"/>
      <c r="U10984" s="371"/>
    </row>
    <row r="10985" spans="12:21" s="670" customFormat="1" x14ac:dyDescent="0.2">
      <c r="L10985" s="842"/>
      <c r="M10985" s="842"/>
      <c r="N10985" s="842"/>
      <c r="O10985" s="842"/>
      <c r="P10985" s="838"/>
      <c r="Q10985" s="838"/>
      <c r="R10985" s="838"/>
      <c r="S10985" s="838"/>
      <c r="T10985" s="292"/>
      <c r="U10985" s="371"/>
    </row>
    <row r="10986" spans="12:21" s="670" customFormat="1" x14ac:dyDescent="0.2">
      <c r="L10986" s="842"/>
      <c r="M10986" s="842"/>
      <c r="N10986" s="842"/>
      <c r="O10986" s="842"/>
      <c r="P10986" s="838"/>
      <c r="Q10986" s="838"/>
      <c r="R10986" s="838"/>
      <c r="S10986" s="838"/>
      <c r="T10986" s="292"/>
      <c r="U10986" s="371"/>
    </row>
    <row r="10987" spans="12:21" s="670" customFormat="1" x14ac:dyDescent="0.2">
      <c r="L10987" s="842"/>
      <c r="M10987" s="842"/>
      <c r="N10987" s="842"/>
      <c r="O10987" s="842"/>
      <c r="P10987" s="838"/>
      <c r="Q10987" s="838"/>
      <c r="R10987" s="838"/>
      <c r="S10987" s="838"/>
      <c r="T10987" s="292"/>
      <c r="U10987" s="371"/>
    </row>
    <row r="10988" spans="12:21" s="670" customFormat="1" x14ac:dyDescent="0.2">
      <c r="L10988" s="842"/>
      <c r="M10988" s="842"/>
      <c r="N10988" s="842"/>
      <c r="O10988" s="842"/>
      <c r="P10988" s="838"/>
      <c r="Q10988" s="838"/>
      <c r="R10988" s="838"/>
      <c r="S10988" s="838"/>
      <c r="T10988" s="292"/>
      <c r="U10988" s="371"/>
    </row>
    <row r="10989" spans="12:21" s="670" customFormat="1" x14ac:dyDescent="0.2">
      <c r="L10989" s="842"/>
      <c r="M10989" s="842"/>
      <c r="N10989" s="842"/>
      <c r="O10989" s="842"/>
      <c r="P10989" s="838"/>
      <c r="Q10989" s="838"/>
      <c r="R10989" s="838"/>
      <c r="S10989" s="838"/>
      <c r="T10989" s="292"/>
      <c r="U10989" s="371"/>
    </row>
    <row r="10990" spans="12:21" s="670" customFormat="1" x14ac:dyDescent="0.2">
      <c r="L10990" s="842"/>
      <c r="M10990" s="842"/>
      <c r="N10990" s="842"/>
      <c r="O10990" s="842"/>
      <c r="P10990" s="838"/>
      <c r="Q10990" s="838"/>
      <c r="R10990" s="838"/>
      <c r="S10990" s="838"/>
      <c r="T10990" s="292"/>
      <c r="U10990" s="371"/>
    </row>
    <row r="10991" spans="12:21" s="670" customFormat="1" x14ac:dyDescent="0.2">
      <c r="L10991" s="842"/>
      <c r="M10991" s="842"/>
      <c r="N10991" s="842"/>
      <c r="O10991" s="842"/>
      <c r="P10991" s="838"/>
      <c r="Q10991" s="838"/>
      <c r="R10991" s="838"/>
      <c r="S10991" s="838"/>
      <c r="T10991" s="292"/>
      <c r="U10991" s="371"/>
    </row>
    <row r="10992" spans="12:21" s="670" customFormat="1" x14ac:dyDescent="0.2">
      <c r="L10992" s="842"/>
      <c r="M10992" s="842"/>
      <c r="N10992" s="842"/>
      <c r="O10992" s="842"/>
      <c r="P10992" s="838"/>
      <c r="Q10992" s="838"/>
      <c r="R10992" s="838"/>
      <c r="S10992" s="838"/>
      <c r="T10992" s="292"/>
      <c r="U10992" s="371"/>
    </row>
    <row r="10993" spans="12:21" s="670" customFormat="1" x14ac:dyDescent="0.2">
      <c r="L10993" s="842"/>
      <c r="M10993" s="842"/>
      <c r="N10993" s="842"/>
      <c r="O10993" s="842"/>
      <c r="P10993" s="838"/>
      <c r="Q10993" s="838"/>
      <c r="R10993" s="838"/>
      <c r="S10993" s="838"/>
      <c r="T10993" s="292"/>
      <c r="U10993" s="371"/>
    </row>
    <row r="10994" spans="12:21" s="670" customFormat="1" x14ac:dyDescent="0.2">
      <c r="L10994" s="842"/>
      <c r="M10994" s="842"/>
      <c r="N10994" s="842"/>
      <c r="O10994" s="842"/>
      <c r="P10994" s="838"/>
      <c r="Q10994" s="838"/>
      <c r="R10994" s="838"/>
      <c r="S10994" s="838"/>
      <c r="T10994" s="292"/>
      <c r="U10994" s="371"/>
    </row>
    <row r="10995" spans="12:21" s="670" customFormat="1" x14ac:dyDescent="0.2">
      <c r="L10995" s="842"/>
      <c r="M10995" s="842"/>
      <c r="N10995" s="842"/>
      <c r="O10995" s="842"/>
      <c r="P10995" s="838"/>
      <c r="Q10995" s="838"/>
      <c r="R10995" s="838"/>
      <c r="S10995" s="838"/>
      <c r="T10995" s="292"/>
      <c r="U10995" s="371"/>
    </row>
    <row r="10996" spans="12:21" s="670" customFormat="1" x14ac:dyDescent="0.2">
      <c r="L10996" s="842"/>
      <c r="M10996" s="842"/>
      <c r="N10996" s="842"/>
      <c r="O10996" s="842"/>
      <c r="P10996" s="838"/>
      <c r="Q10996" s="838"/>
      <c r="R10996" s="838"/>
      <c r="S10996" s="838"/>
      <c r="T10996" s="292"/>
      <c r="U10996" s="371"/>
    </row>
    <row r="10997" spans="12:21" s="670" customFormat="1" x14ac:dyDescent="0.2">
      <c r="L10997" s="842"/>
      <c r="M10997" s="842"/>
      <c r="N10997" s="842"/>
      <c r="O10997" s="842"/>
      <c r="P10997" s="838"/>
      <c r="Q10997" s="838"/>
      <c r="R10997" s="838"/>
      <c r="S10997" s="838"/>
      <c r="T10997" s="292"/>
      <c r="U10997" s="371"/>
    </row>
  </sheetData>
  <sheetProtection password="C64F" sheet="1" formatRows="0"/>
  <protectedRanges>
    <protectedRange sqref="L7:L36 N7:N36 W7:W36" name="SGL Data"/>
    <protectedRange password="C64F" sqref="C1 A7:K36 M7:M36 O7:V36 X7:AI36" name="Admin"/>
    <protectedRange password="C64F" sqref="AJ7:AM36" name="Admin_1"/>
  </protectedRanges>
  <customSheetViews>
    <customSheetView guid="{C48D4376-7E6E-43E1-BDDA-4583E8F77408}">
      <pane xSplit="2" topLeftCell="C1" activePane="topRight" state="frozen"/>
      <selection pane="topRight" activeCell="X23" sqref="X23:Y23"/>
      <pageMargins left="0.7" right="0.7" top="0.75" bottom="0.75" header="0.3" footer="0.3"/>
      <pageSetup orientation="portrait" horizontalDpi="300" verticalDpi="300" r:id="rId1"/>
    </customSheetView>
    <customSheetView guid="{8168B4B8-9A02-4791-AD5C-7A76A87A620E}">
      <pane xSplit="2" topLeftCell="C1" activePane="topRight" state="frozen"/>
      <selection pane="topRight" activeCell="X23" sqref="X23:Y23"/>
      <pageMargins left="0.7" right="0.7" top="0.75" bottom="0.75" header="0.3" footer="0.3"/>
      <pageSetup orientation="portrait" horizontalDpi="300" verticalDpi="300" r:id="rId2"/>
    </customSheetView>
    <customSheetView guid="{7F7D5A8C-9A56-4905-9300-15A5D4F74565}">
      <pane xSplit="2" topLeftCell="C1" activePane="topRight" state="frozen"/>
      <selection pane="topRight" activeCell="L7" sqref="L7"/>
      <pageMargins left="0.7" right="0.7" top="0.75" bottom="0.75" header="0.3" footer="0.3"/>
      <pageSetup orientation="portrait" horizontalDpi="300" verticalDpi="300" r:id="rId3"/>
    </customSheetView>
  </customSheetViews>
  <mergeCells count="116">
    <mergeCell ref="AM5:AM6"/>
    <mergeCell ref="C1:E4"/>
    <mergeCell ref="C5:E6"/>
    <mergeCell ref="G5:I6"/>
    <mergeCell ref="V5:W6"/>
    <mergeCell ref="Y5:Z6"/>
    <mergeCell ref="F1:AM4"/>
    <mergeCell ref="C38:E38"/>
    <mergeCell ref="G38:I38"/>
    <mergeCell ref="G32:I32"/>
    <mergeCell ref="G33:I33"/>
    <mergeCell ref="G34:I34"/>
    <mergeCell ref="G15:I15"/>
    <mergeCell ref="G16:I16"/>
    <mergeCell ref="G18:I18"/>
    <mergeCell ref="C19:E19"/>
    <mergeCell ref="C20:E20"/>
    <mergeCell ref="G35:I35"/>
    <mergeCell ref="G36:I36"/>
    <mergeCell ref="G21:I21"/>
    <mergeCell ref="G31:I31"/>
    <mergeCell ref="G29:I29"/>
    <mergeCell ref="B1:B5"/>
    <mergeCell ref="G30:I30"/>
    <mergeCell ref="G27:I27"/>
    <mergeCell ref="G28:I28"/>
    <mergeCell ref="G25:I25"/>
    <mergeCell ref="G26:I26"/>
    <mergeCell ref="G23:I23"/>
    <mergeCell ref="G9:I9"/>
    <mergeCell ref="G10:I10"/>
    <mergeCell ref="G24:I24"/>
    <mergeCell ref="G22:I22"/>
    <mergeCell ref="G19:I19"/>
    <mergeCell ref="G20:I20"/>
    <mergeCell ref="G17:I17"/>
    <mergeCell ref="G7:I7"/>
    <mergeCell ref="G8:I8"/>
    <mergeCell ref="G13:I13"/>
    <mergeCell ref="G14:I14"/>
    <mergeCell ref="G11:I11"/>
    <mergeCell ref="G12:I12"/>
    <mergeCell ref="C17:E17"/>
    <mergeCell ref="C18:E18"/>
    <mergeCell ref="C7:E7"/>
    <mergeCell ref="C8:E8"/>
    <mergeCell ref="C9:E9"/>
    <mergeCell ref="C10:E10"/>
    <mergeCell ref="C11:E11"/>
    <mergeCell ref="C12:E12"/>
    <mergeCell ref="A6:B6"/>
    <mergeCell ref="A7:B7"/>
    <mergeCell ref="A8:B8"/>
    <mergeCell ref="A9:B9"/>
    <mergeCell ref="A10:B10"/>
    <mergeCell ref="A11:B11"/>
    <mergeCell ref="A12:B12"/>
    <mergeCell ref="C35:E35"/>
    <mergeCell ref="C36:E36"/>
    <mergeCell ref="C27:E27"/>
    <mergeCell ref="C28:E28"/>
    <mergeCell ref="C29:E29"/>
    <mergeCell ref="C30:E30"/>
    <mergeCell ref="C31:E31"/>
    <mergeCell ref="C32:E32"/>
    <mergeCell ref="C21:E21"/>
    <mergeCell ref="C22:E22"/>
    <mergeCell ref="C23:E23"/>
    <mergeCell ref="C24:E24"/>
    <mergeCell ref="C25:E25"/>
    <mergeCell ref="C26:E26"/>
    <mergeCell ref="C13:E13"/>
    <mergeCell ref="C14:E14"/>
    <mergeCell ref="C15:E15"/>
    <mergeCell ref="C16:E16"/>
    <mergeCell ref="A19:B19"/>
    <mergeCell ref="A20:B20"/>
    <mergeCell ref="A21:B21"/>
    <mergeCell ref="A22:B22"/>
    <mergeCell ref="A23:B23"/>
    <mergeCell ref="A24:B24"/>
    <mergeCell ref="A13:B13"/>
    <mergeCell ref="A14:B14"/>
    <mergeCell ref="A15:B15"/>
    <mergeCell ref="A16:B16"/>
    <mergeCell ref="A17:B17"/>
    <mergeCell ref="A18:B18"/>
    <mergeCell ref="A31:B31"/>
    <mergeCell ref="A32:B32"/>
    <mergeCell ref="A33:B33"/>
    <mergeCell ref="A34:B34"/>
    <mergeCell ref="A35:B35"/>
    <mergeCell ref="A36:B36"/>
    <mergeCell ref="C33:E33"/>
    <mergeCell ref="C34:E34"/>
    <mergeCell ref="A25:B25"/>
    <mergeCell ref="A26:B26"/>
    <mergeCell ref="A27:B27"/>
    <mergeCell ref="A28:B28"/>
    <mergeCell ref="A29:B29"/>
    <mergeCell ref="A30:B30"/>
    <mergeCell ref="AK5:AK6"/>
    <mergeCell ref="AL5:AL6"/>
    <mergeCell ref="V37:W37"/>
    <mergeCell ref="O5:O6"/>
    <mergeCell ref="K5:N5"/>
    <mergeCell ref="K6:L6"/>
    <mergeCell ref="M6:N6"/>
    <mergeCell ref="K37:L37"/>
    <mergeCell ref="M37:N37"/>
    <mergeCell ref="O37:P37"/>
    <mergeCell ref="AC37:AD37"/>
    <mergeCell ref="Y37:Z37"/>
    <mergeCell ref="AC5:AD6"/>
    <mergeCell ref="AF5:AG6"/>
    <mergeCell ref="AH5:AH6"/>
  </mergeCells>
  <conditionalFormatting sqref="W7:W36 I7:I36 C7:C36 F7:F36">
    <cfRule type="containsText" dxfId="52" priority="6" operator="containsText" text="No-Go">
      <formula>NOT(ISERROR(SEARCH("No-Go",C7)))</formula>
    </cfRule>
    <cfRule type="containsText" dxfId="51" priority="7" operator="containsText" text="SAT">
      <formula>NOT(ISERROR(SEARCH("SAT",C7)))</formula>
    </cfRule>
    <cfRule type="containsText" dxfId="50" priority="8" operator="containsText" text="SUP">
      <formula>NOT(ISERROR(SEARCH("SUP",C7)))</formula>
    </cfRule>
  </conditionalFormatting>
  <conditionalFormatting sqref="AI7:AI27 AN7:AN27 AE7:AE27 C7:C36 G7:G36 H8:I36 D8:E36 K7:W36 Y7:AB36">
    <cfRule type="containsText" dxfId="49" priority="3" operator="containsText" text="UNSAT">
      <formula>NOT(ISERROR(SEARCH("UNSAT",C7)))</formula>
    </cfRule>
    <cfRule type="containsText" dxfId="48" priority="4" operator="containsText" text="SAT">
      <formula>NOT(ISERROR(SEARCH("SAT",C7)))</formula>
    </cfRule>
    <cfRule type="containsText" dxfId="47" priority="5" operator="containsText" text="SUP">
      <formula>NOT(ISERROR(SEARCH("SUP",C7)))</formula>
    </cfRule>
  </conditionalFormatting>
  <conditionalFormatting sqref="Y7:Z36">
    <cfRule type="containsText" dxfId="46" priority="1" operator="containsText" text="No-Go">
      <formula>NOT(ISERROR(SEARCH("No-Go",Y7)))</formula>
    </cfRule>
    <cfRule type="containsText" dxfId="45" priority="2" operator="containsText" text="Go">
      <formula>NOT(ISERROR(SEARCH("Go",Y7)))</formula>
    </cfRule>
  </conditionalFormatting>
  <dataValidations count="10">
    <dataValidation type="list" allowBlank="1" showInputMessage="1" showErrorMessage="1" promptTitle="Total Superiors" prompt="Enter total number of Superiors student achieved" sqref="HT65535:HT65536 E65535:E65536 HT7:HT26">
      <formula1>$E$38:$E$65</formula1>
    </dataValidation>
    <dataValidation type="list" allowBlank="1" showInputMessage="1" showErrorMessage="1" sqref="IA7:IA26 H65535:H65536 IA65535:IA65536">
      <formula1>$H$38:$H$75</formula1>
    </dataValidation>
    <dataValidation type="list" allowBlank="1" showInputMessage="1" showErrorMessage="1" sqref="II65535:II65536 II7:II26 W65535:W65536">
      <formula1>$W$38:$W$78</formula1>
    </dataValidation>
    <dataValidation type="list" allowBlank="1" showInputMessage="1" showErrorMessage="1" sqref="AQ65535:AQ65536">
      <formula1>$AQ$38:$AQ$67</formula1>
    </dataValidation>
    <dataValidation type="list" allowBlank="1" showInputMessage="1" showErrorMessage="1" sqref="AI65535:AI65536">
      <formula1>$AI$38:$AI$59</formula1>
    </dataValidation>
    <dataValidation type="list" allowBlank="1" showInputMessage="1" showErrorMessage="1" sqref="Z65535:Z65536">
      <formula1>$Z$38:$Z$81</formula1>
    </dataValidation>
    <dataValidation type="list" allowBlank="1" showInputMessage="1" showErrorMessage="1" sqref="W7:W36">
      <formula1>$W$38:$W$43</formula1>
    </dataValidation>
    <dataValidation type="list" allowBlank="1" showInputMessage="1" showErrorMessage="1" sqref="AE65535:AE65536">
      <formula1>$AE$38:$AE$89</formula1>
    </dataValidation>
    <dataValidation type="list" allowBlank="1" showInputMessage="1" showErrorMessage="1" sqref="N7:N36">
      <formula1>$N$38:$N$60</formula1>
    </dataValidation>
    <dataValidation type="list" allowBlank="1" showInputMessage="1" showErrorMessage="1" sqref="L7:L36">
      <formula1>$L$38:$L$45</formula1>
    </dataValidation>
  </dataValidations>
  <pageMargins left="0.7" right="0.7" top="0.75" bottom="0.75" header="0.3" footer="0.3"/>
  <pageSetup orientation="portrait" horizontalDpi="300" verticalDpi="300" r:id="rId4"/>
  <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P1000"/>
  <sheetViews>
    <sheetView zoomScale="90" zoomScaleNormal="90" workbookViewId="0">
      <selection activeCell="G20" sqref="G20"/>
    </sheetView>
  </sheetViews>
  <sheetFormatPr defaultRowHeight="12.75" x14ac:dyDescent="0.2"/>
  <cols>
    <col min="1" max="9" width="9.140625" style="302"/>
    <col min="10" max="10" width="9.140625" style="302" customWidth="1"/>
    <col min="11" max="42" width="9.140625" style="316"/>
    <col min="43" max="16384" width="9.140625" style="302"/>
  </cols>
  <sheetData>
    <row r="1" spans="1:11" x14ac:dyDescent="0.2">
      <c r="A1" s="1256" t="s">
        <v>294</v>
      </c>
      <c r="B1" s="1257"/>
      <c r="C1" s="1257"/>
      <c r="D1" s="1257"/>
      <c r="E1" s="1257"/>
      <c r="F1" s="1257"/>
      <c r="G1" s="1257"/>
      <c r="H1" s="1257"/>
      <c r="I1" s="1257"/>
      <c r="J1" s="1258"/>
    </row>
    <row r="2" spans="1:11" x14ac:dyDescent="0.2">
      <c r="A2" s="1259"/>
      <c r="B2" s="1260"/>
      <c r="C2" s="1260"/>
      <c r="D2" s="1260"/>
      <c r="E2" s="1260"/>
      <c r="F2" s="1260"/>
      <c r="G2" s="1260"/>
      <c r="H2" s="1260"/>
      <c r="I2" s="1260"/>
      <c r="J2" s="1261"/>
    </row>
    <row r="3" spans="1:11" x14ac:dyDescent="0.2">
      <c r="A3" s="1259"/>
      <c r="B3" s="1260"/>
      <c r="C3" s="1260"/>
      <c r="D3" s="1260"/>
      <c r="E3" s="1260"/>
      <c r="F3" s="1260"/>
      <c r="G3" s="1260"/>
      <c r="H3" s="1260"/>
      <c r="I3" s="1260"/>
      <c r="J3" s="1261"/>
    </row>
    <row r="4" spans="1:11" x14ac:dyDescent="0.2">
      <c r="A4" s="1259"/>
      <c r="B4" s="1260"/>
      <c r="C4" s="1260"/>
      <c r="D4" s="1260"/>
      <c r="E4" s="1260"/>
      <c r="F4" s="1260"/>
      <c r="G4" s="1260"/>
      <c r="H4" s="1260"/>
      <c r="I4" s="1260"/>
      <c r="J4" s="1261"/>
    </row>
    <row r="5" spans="1:11" ht="35.25" customHeight="1" thickBot="1" x14ac:dyDescent="0.25">
      <c r="A5" s="1262"/>
      <c r="B5" s="1263"/>
      <c r="C5" s="1263"/>
      <c r="D5" s="1263"/>
      <c r="E5" s="1263"/>
      <c r="F5" s="1263"/>
      <c r="G5" s="1263"/>
      <c r="H5" s="1263"/>
      <c r="I5" s="1263"/>
      <c r="J5" s="1264"/>
    </row>
    <row r="6" spans="1:11" ht="12.75" customHeight="1" x14ac:dyDescent="0.2">
      <c r="A6" s="1247" t="s">
        <v>295</v>
      </c>
      <c r="B6" s="1248"/>
      <c r="C6" s="1248"/>
      <c r="D6" s="1248"/>
      <c r="E6" s="1248"/>
      <c r="F6" s="1248"/>
      <c r="G6" s="1249"/>
      <c r="H6" s="1247" t="s">
        <v>296</v>
      </c>
      <c r="I6" s="1248"/>
      <c r="J6" s="1249"/>
    </row>
    <row r="7" spans="1:11" ht="12.75" customHeight="1" x14ac:dyDescent="0.2">
      <c r="A7" s="1250"/>
      <c r="B7" s="1251"/>
      <c r="C7" s="1251"/>
      <c r="D7" s="1251"/>
      <c r="E7" s="1251"/>
      <c r="F7" s="1251"/>
      <c r="G7" s="1252"/>
      <c r="H7" s="1250"/>
      <c r="I7" s="1251"/>
      <c r="J7" s="1252"/>
    </row>
    <row r="8" spans="1:11" ht="12.75" customHeight="1" x14ac:dyDescent="0.2">
      <c r="A8" s="1228" t="str">
        <f>T(Admin!D5)</f>
        <v>A</v>
      </c>
      <c r="B8" s="1229"/>
      <c r="C8" s="1229"/>
      <c r="D8" s="1229"/>
      <c r="E8" s="1229"/>
      <c r="F8" s="1229"/>
      <c r="G8" s="1230"/>
      <c r="H8" s="1228" t="str">
        <f>T(Admin!C5)</f>
        <v/>
      </c>
      <c r="I8" s="1229"/>
      <c r="J8" s="1230"/>
    </row>
    <row r="9" spans="1:11" ht="13.5" customHeight="1" thickBot="1" x14ac:dyDescent="0.25">
      <c r="A9" s="1231"/>
      <c r="B9" s="1232"/>
      <c r="C9" s="1232"/>
      <c r="D9" s="1232"/>
      <c r="E9" s="1232"/>
      <c r="F9" s="1232"/>
      <c r="G9" s="1233"/>
      <c r="H9" s="1231"/>
      <c r="I9" s="1232"/>
      <c r="J9" s="1233"/>
    </row>
    <row r="10" spans="1:11" ht="12.75" customHeight="1" x14ac:dyDescent="0.2">
      <c r="A10" s="1247" t="s">
        <v>297</v>
      </c>
      <c r="B10" s="1248"/>
      <c r="C10" s="1248"/>
      <c r="D10" s="1248"/>
      <c r="E10" s="1248"/>
      <c r="F10" s="1248"/>
      <c r="G10" s="1249"/>
      <c r="H10" s="1247" t="s">
        <v>298</v>
      </c>
      <c r="I10" s="1248"/>
      <c r="J10" s="1249"/>
    </row>
    <row r="11" spans="1:11" ht="12.75" customHeight="1" x14ac:dyDescent="0.2">
      <c r="A11" s="1250"/>
      <c r="B11" s="1251"/>
      <c r="C11" s="1251"/>
      <c r="D11" s="1251"/>
      <c r="E11" s="1251"/>
      <c r="F11" s="1251"/>
      <c r="G11" s="1252"/>
      <c r="H11" s="1250"/>
      <c r="I11" s="1251"/>
      <c r="J11" s="1252"/>
    </row>
    <row r="12" spans="1:11" ht="12.75" customHeight="1" x14ac:dyDescent="0.2">
      <c r="A12" s="1228" t="str">
        <f>T(Admin!$E$1)</f>
        <v>15W SLC    CLASS: 15-005</v>
      </c>
      <c r="B12" s="1229"/>
      <c r="C12" s="1229"/>
      <c r="D12" s="1229"/>
      <c r="E12" s="1229"/>
      <c r="F12" s="1229"/>
      <c r="G12" s="1230"/>
      <c r="H12" s="1228" t="str">
        <f>RIGHT(Admin!E5,4)</f>
        <v/>
      </c>
      <c r="I12" s="1229"/>
      <c r="J12" s="1230"/>
    </row>
    <row r="13" spans="1:11" ht="13.5" customHeight="1" thickBot="1" x14ac:dyDescent="0.25">
      <c r="A13" s="1231"/>
      <c r="B13" s="1232"/>
      <c r="C13" s="1232"/>
      <c r="D13" s="1232"/>
      <c r="E13" s="1232"/>
      <c r="F13" s="1232"/>
      <c r="G13" s="1233"/>
      <c r="H13" s="1231"/>
      <c r="I13" s="1232"/>
      <c r="J13" s="1233"/>
    </row>
    <row r="14" spans="1:11" ht="23.25" customHeight="1" thickBot="1" x14ac:dyDescent="0.25">
      <c r="A14" s="1253" t="s">
        <v>299</v>
      </c>
      <c r="B14" s="1254"/>
      <c r="C14" s="1254"/>
      <c r="D14" s="1255"/>
      <c r="E14" s="1253" t="s">
        <v>300</v>
      </c>
      <c r="F14" s="1255"/>
      <c r="G14" s="303" t="s">
        <v>301</v>
      </c>
      <c r="H14" s="1253" t="s">
        <v>302</v>
      </c>
      <c r="I14" s="1255"/>
      <c r="J14" s="303" t="s">
        <v>301</v>
      </c>
    </row>
    <row r="15" spans="1:11" ht="25.5" customHeight="1" thickBot="1" x14ac:dyDescent="0.25">
      <c r="A15" s="1240">
        <f>Honors!$C$4</f>
        <v>0</v>
      </c>
      <c r="B15" s="1241"/>
      <c r="C15" s="1241"/>
      <c r="D15" s="1242"/>
      <c r="E15" s="1243" t="str">
        <f>T(Honors!$D$5)</f>
        <v/>
      </c>
      <c r="F15" s="1244"/>
      <c r="G15" s="313">
        <f>Honors!C6</f>
        <v>0</v>
      </c>
      <c r="H15" s="1243"/>
      <c r="I15" s="1244"/>
      <c r="J15" s="313" t="str">
        <f>IF(K15="X",70%,"")</f>
        <v/>
      </c>
      <c r="K15" s="316" t="str">
        <f>IF(Honors!F6="X","X","")</f>
        <v/>
      </c>
    </row>
    <row r="16" spans="1:11" ht="25.5" customHeight="1" thickBot="1" x14ac:dyDescent="0.25">
      <c r="A16" s="1240">
        <f>Honors!$G$4</f>
        <v>0</v>
      </c>
      <c r="B16" s="1241"/>
      <c r="C16" s="1241"/>
      <c r="D16" s="1242"/>
      <c r="E16" s="1243" t="str">
        <f>T(Honors!$H$5)</f>
        <v/>
      </c>
      <c r="F16" s="1244"/>
      <c r="G16" s="313">
        <f>Honors!G6</f>
        <v>0</v>
      </c>
      <c r="H16" s="1243"/>
      <c r="I16" s="1244"/>
      <c r="J16" s="313" t="str">
        <f t="shared" ref="J16:J24" si="0">IF(K16="X",70%,"")</f>
        <v/>
      </c>
      <c r="K16" s="316" t="str">
        <f>IF(Honors!J6="X","X","")</f>
        <v/>
      </c>
    </row>
    <row r="17" spans="1:11" ht="24.75" customHeight="1" thickBot="1" x14ac:dyDescent="0.25">
      <c r="A17" s="1240">
        <f>Honors!$K$4</f>
        <v>0</v>
      </c>
      <c r="B17" s="1241"/>
      <c r="C17" s="1241"/>
      <c r="D17" s="1242"/>
      <c r="E17" s="1243" t="str">
        <f>T(Honors!$L$5)</f>
        <v/>
      </c>
      <c r="F17" s="1244"/>
      <c r="G17" s="313">
        <f>Honors!K6</f>
        <v>0</v>
      </c>
      <c r="H17" s="1243"/>
      <c r="I17" s="1244"/>
      <c r="J17" s="313" t="str">
        <f t="shared" si="0"/>
        <v/>
      </c>
      <c r="K17" s="316" t="str">
        <f>IF(Honors!N6="X","X","")</f>
        <v/>
      </c>
    </row>
    <row r="18" spans="1:11" ht="25.5" customHeight="1" thickBot="1" x14ac:dyDescent="0.25">
      <c r="A18" s="1240">
        <f>Honors!$O$4</f>
        <v>0</v>
      </c>
      <c r="B18" s="1241"/>
      <c r="C18" s="1241"/>
      <c r="D18" s="1242"/>
      <c r="E18" s="1243" t="str">
        <f>T(Honors!$P$5)</f>
        <v/>
      </c>
      <c r="F18" s="1244"/>
      <c r="G18" s="313">
        <f>Honors!O6</f>
        <v>0</v>
      </c>
      <c r="H18" s="1243"/>
      <c r="I18" s="1244"/>
      <c r="J18" s="313" t="str">
        <f t="shared" si="0"/>
        <v/>
      </c>
      <c r="K18" s="316" t="str">
        <f>IF(Honors!R6="X","X","")</f>
        <v/>
      </c>
    </row>
    <row r="19" spans="1:11" ht="25.5" customHeight="1" thickBot="1" x14ac:dyDescent="0.25">
      <c r="A19" s="1240"/>
      <c r="B19" s="1241"/>
      <c r="C19" s="1241"/>
      <c r="D19" s="1242"/>
      <c r="E19" s="1243"/>
      <c r="F19" s="1244"/>
      <c r="G19" s="305"/>
      <c r="H19" s="1243"/>
      <c r="I19" s="1244"/>
      <c r="J19" s="313" t="str">
        <f t="shared" si="0"/>
        <v/>
      </c>
    </row>
    <row r="20" spans="1:11" ht="25.5" customHeight="1" thickBot="1" x14ac:dyDescent="0.25">
      <c r="A20" s="1240"/>
      <c r="B20" s="1241"/>
      <c r="C20" s="1241"/>
      <c r="D20" s="1242"/>
      <c r="E20" s="1243"/>
      <c r="F20" s="1244"/>
      <c r="G20" s="305"/>
      <c r="H20" s="1243"/>
      <c r="I20" s="1244"/>
      <c r="J20" s="313" t="str">
        <f t="shared" si="0"/>
        <v/>
      </c>
    </row>
    <row r="21" spans="1:11" ht="25.5" customHeight="1" thickBot="1" x14ac:dyDescent="0.25">
      <c r="A21" s="1240"/>
      <c r="B21" s="1241"/>
      <c r="C21" s="1241"/>
      <c r="D21" s="1242"/>
      <c r="E21" s="1243"/>
      <c r="F21" s="1244"/>
      <c r="G21" s="305"/>
      <c r="H21" s="1243"/>
      <c r="I21" s="1244"/>
      <c r="J21" s="313" t="str">
        <f t="shared" si="0"/>
        <v/>
      </c>
    </row>
    <row r="22" spans="1:11" ht="25.5" customHeight="1" thickBot="1" x14ac:dyDescent="0.25">
      <c r="A22" s="1240"/>
      <c r="B22" s="1241"/>
      <c r="C22" s="1241"/>
      <c r="D22" s="1242"/>
      <c r="E22" s="1243"/>
      <c r="F22" s="1244"/>
      <c r="G22" s="305"/>
      <c r="H22" s="1243"/>
      <c r="I22" s="1244"/>
      <c r="J22" s="313" t="str">
        <f t="shared" si="0"/>
        <v/>
      </c>
    </row>
    <row r="23" spans="1:11" ht="25.5" customHeight="1" thickBot="1" x14ac:dyDescent="0.25">
      <c r="A23" s="1240"/>
      <c r="B23" s="1241"/>
      <c r="C23" s="1241"/>
      <c r="D23" s="1242"/>
      <c r="E23" s="1243"/>
      <c r="F23" s="1244"/>
      <c r="G23" s="305"/>
      <c r="H23" s="1243"/>
      <c r="I23" s="1244"/>
      <c r="J23" s="313" t="str">
        <f t="shared" si="0"/>
        <v/>
      </c>
    </row>
    <row r="24" spans="1:11" ht="25.5" customHeight="1" thickBot="1" x14ac:dyDescent="0.25">
      <c r="A24" s="1240"/>
      <c r="B24" s="1241"/>
      <c r="C24" s="1241"/>
      <c r="D24" s="1242"/>
      <c r="E24" s="1245"/>
      <c r="F24" s="1246"/>
      <c r="G24" s="305"/>
      <c r="H24" s="1243"/>
      <c r="I24" s="1244"/>
      <c r="J24" s="313" t="str">
        <f t="shared" si="0"/>
        <v/>
      </c>
    </row>
    <row r="25" spans="1:11" ht="25.5" customHeight="1" thickBot="1" x14ac:dyDescent="0.3">
      <c r="A25" s="306"/>
      <c r="B25" s="307"/>
      <c r="C25" s="307"/>
      <c r="D25" s="308"/>
      <c r="E25" s="309">
        <f>COUNTIF(A15:D18,"*")</f>
        <v>0</v>
      </c>
      <c r="F25" s="304" t="s">
        <v>303</v>
      </c>
      <c r="G25" s="314">
        <f>IF(G15="","",SUM(G15:G18))</f>
        <v>0</v>
      </c>
      <c r="H25" s="342">
        <f>COUNTIF(H15:I18,"*")</f>
        <v>0</v>
      </c>
      <c r="I25" s="341" t="s">
        <v>303</v>
      </c>
      <c r="J25" s="313">
        <f>SUM(J15:J18)</f>
        <v>0</v>
      </c>
    </row>
    <row r="26" spans="1:11" ht="45" customHeight="1" thickBot="1" x14ac:dyDescent="0.25">
      <c r="A26" s="1234"/>
      <c r="B26" s="1235"/>
      <c r="C26" s="1235"/>
      <c r="D26" s="1236"/>
      <c r="E26" s="310" t="s">
        <v>303</v>
      </c>
      <c r="F26" s="315">
        <f>SUM(G25,J25)</f>
        <v>0</v>
      </c>
      <c r="G26" s="1237" t="s">
        <v>304</v>
      </c>
      <c r="H26" s="1237"/>
      <c r="I26" s="1238" t="e">
        <f>SUM((F26)/E25)</f>
        <v>#DIV/0!</v>
      </c>
      <c r="J26" s="1239"/>
      <c r="K26" s="171">
        <f>SUM(E25,H25)</f>
        <v>0</v>
      </c>
    </row>
    <row r="27" spans="1:11" ht="51.75" customHeight="1" thickBot="1" x14ac:dyDescent="0.25">
      <c r="A27" s="1225" t="s">
        <v>305</v>
      </c>
      <c r="B27" s="1226"/>
      <c r="C27" s="1226"/>
      <c r="D27" s="1226"/>
      <c r="E27" s="1226"/>
      <c r="F27" s="1226"/>
      <c r="G27" s="1226"/>
      <c r="H27" s="1226"/>
      <c r="I27" s="1226"/>
      <c r="J27" s="1227"/>
    </row>
    <row r="28" spans="1:11" ht="51.75" customHeight="1" thickBot="1" x14ac:dyDescent="0.25">
      <c r="A28" s="1225" t="s">
        <v>306</v>
      </c>
      <c r="B28" s="1226"/>
      <c r="C28" s="1226"/>
      <c r="D28" s="1226"/>
      <c r="E28" s="1226"/>
      <c r="F28" s="1226"/>
      <c r="G28" s="1226"/>
      <c r="H28" s="1226"/>
      <c r="I28" s="1226"/>
      <c r="J28" s="1227"/>
    </row>
    <row r="29" spans="1:11" ht="53.25" customHeight="1" thickBot="1" x14ac:dyDescent="0.25">
      <c r="A29" s="1225" t="s">
        <v>307</v>
      </c>
      <c r="B29" s="1226"/>
      <c r="C29" s="1226"/>
      <c r="D29" s="1226"/>
      <c r="E29" s="1226"/>
      <c r="F29" s="1226"/>
      <c r="G29" s="1226"/>
      <c r="H29" s="1226"/>
      <c r="I29" s="1226"/>
      <c r="J29" s="1227"/>
    </row>
    <row r="30" spans="1:11" ht="12.75" customHeight="1" x14ac:dyDescent="0.2">
      <c r="A30" s="1256" t="s">
        <v>294</v>
      </c>
      <c r="B30" s="1257"/>
      <c r="C30" s="1257"/>
      <c r="D30" s="1257"/>
      <c r="E30" s="1257"/>
      <c r="F30" s="1257"/>
      <c r="G30" s="1257"/>
      <c r="H30" s="1257"/>
      <c r="I30" s="1257"/>
      <c r="J30" s="1258"/>
    </row>
    <row r="31" spans="1:11" ht="12.75" customHeight="1" x14ac:dyDescent="0.2">
      <c r="A31" s="1259"/>
      <c r="B31" s="1260"/>
      <c r="C31" s="1260"/>
      <c r="D31" s="1260"/>
      <c r="E31" s="1260"/>
      <c r="F31" s="1260"/>
      <c r="G31" s="1260"/>
      <c r="H31" s="1260"/>
      <c r="I31" s="1260"/>
      <c r="J31" s="1261"/>
    </row>
    <row r="32" spans="1:11" ht="12.75" customHeight="1" x14ac:dyDescent="0.2">
      <c r="A32" s="1259"/>
      <c r="B32" s="1260"/>
      <c r="C32" s="1260"/>
      <c r="D32" s="1260"/>
      <c r="E32" s="1260"/>
      <c r="F32" s="1260"/>
      <c r="G32" s="1260"/>
      <c r="H32" s="1260"/>
      <c r="I32" s="1260"/>
      <c r="J32" s="1261"/>
    </row>
    <row r="33" spans="1:11" ht="12.75" customHeight="1" x14ac:dyDescent="0.2">
      <c r="A33" s="1259"/>
      <c r="B33" s="1260"/>
      <c r="C33" s="1260"/>
      <c r="D33" s="1260"/>
      <c r="E33" s="1260"/>
      <c r="F33" s="1260"/>
      <c r="G33" s="1260"/>
      <c r="H33" s="1260"/>
      <c r="I33" s="1260"/>
      <c r="J33" s="1261"/>
    </row>
    <row r="34" spans="1:11" ht="35.25" customHeight="1" thickBot="1" x14ac:dyDescent="0.25">
      <c r="A34" s="1262"/>
      <c r="B34" s="1263"/>
      <c r="C34" s="1263"/>
      <c r="D34" s="1263"/>
      <c r="E34" s="1263"/>
      <c r="F34" s="1263"/>
      <c r="G34" s="1263"/>
      <c r="H34" s="1263"/>
      <c r="I34" s="1263"/>
      <c r="J34" s="1264"/>
    </row>
    <row r="35" spans="1:11" ht="12.75" customHeight="1" x14ac:dyDescent="0.2">
      <c r="A35" s="1247" t="s">
        <v>295</v>
      </c>
      <c r="B35" s="1248"/>
      <c r="C35" s="1248"/>
      <c r="D35" s="1248"/>
      <c r="E35" s="1248"/>
      <c r="F35" s="1248"/>
      <c r="G35" s="1249"/>
      <c r="H35" s="1247" t="s">
        <v>296</v>
      </c>
      <c r="I35" s="1248"/>
      <c r="J35" s="1249"/>
    </row>
    <row r="36" spans="1:11" ht="12.75" customHeight="1" x14ac:dyDescent="0.2">
      <c r="A36" s="1250"/>
      <c r="B36" s="1251"/>
      <c r="C36" s="1251"/>
      <c r="D36" s="1251"/>
      <c r="E36" s="1251"/>
      <c r="F36" s="1251"/>
      <c r="G36" s="1252"/>
      <c r="H36" s="1250"/>
      <c r="I36" s="1251"/>
      <c r="J36" s="1252"/>
    </row>
    <row r="37" spans="1:11" ht="12.75" customHeight="1" x14ac:dyDescent="0.2">
      <c r="A37" s="1228" t="str">
        <f>T(Admin!D6)</f>
        <v>A</v>
      </c>
      <c r="B37" s="1229"/>
      <c r="C37" s="1229"/>
      <c r="D37" s="1229"/>
      <c r="E37" s="1229"/>
      <c r="F37" s="1229"/>
      <c r="G37" s="1230"/>
      <c r="H37" s="1228" t="str">
        <f>T(Admin!C6)</f>
        <v/>
      </c>
      <c r="I37" s="1229"/>
      <c r="J37" s="1230"/>
    </row>
    <row r="38" spans="1:11" ht="13.5" customHeight="1" thickBot="1" x14ac:dyDescent="0.25">
      <c r="A38" s="1231"/>
      <c r="B38" s="1232"/>
      <c r="C38" s="1232"/>
      <c r="D38" s="1232"/>
      <c r="E38" s="1232"/>
      <c r="F38" s="1232"/>
      <c r="G38" s="1233"/>
      <c r="H38" s="1231"/>
      <c r="I38" s="1232"/>
      <c r="J38" s="1233"/>
    </row>
    <row r="39" spans="1:11" ht="12.75" customHeight="1" x14ac:dyDescent="0.2">
      <c r="A39" s="1247" t="s">
        <v>297</v>
      </c>
      <c r="B39" s="1248"/>
      <c r="C39" s="1248"/>
      <c r="D39" s="1248"/>
      <c r="E39" s="1248"/>
      <c r="F39" s="1248"/>
      <c r="G39" s="1249"/>
      <c r="H39" s="1247" t="s">
        <v>298</v>
      </c>
      <c r="I39" s="1248"/>
      <c r="J39" s="1249"/>
    </row>
    <row r="40" spans="1:11" ht="12.75" customHeight="1" x14ac:dyDescent="0.2">
      <c r="A40" s="1250"/>
      <c r="B40" s="1251"/>
      <c r="C40" s="1251"/>
      <c r="D40" s="1251"/>
      <c r="E40" s="1251"/>
      <c r="F40" s="1251"/>
      <c r="G40" s="1252"/>
      <c r="H40" s="1250"/>
      <c r="I40" s="1251"/>
      <c r="J40" s="1252"/>
    </row>
    <row r="41" spans="1:11" ht="12.75" customHeight="1" x14ac:dyDescent="0.2">
      <c r="A41" s="1228" t="str">
        <f>T(Admin!$E$1)</f>
        <v>15W SLC    CLASS: 15-005</v>
      </c>
      <c r="B41" s="1229"/>
      <c r="C41" s="1229"/>
      <c r="D41" s="1229"/>
      <c r="E41" s="1229"/>
      <c r="F41" s="1229"/>
      <c r="G41" s="1230"/>
      <c r="H41" s="1228" t="str">
        <f>RIGHT(Admin!E6,4)</f>
        <v/>
      </c>
      <c r="I41" s="1229"/>
      <c r="J41" s="1230"/>
    </row>
    <row r="42" spans="1:11" ht="13.5" customHeight="1" thickBot="1" x14ac:dyDescent="0.25">
      <c r="A42" s="1231"/>
      <c r="B42" s="1232"/>
      <c r="C42" s="1232"/>
      <c r="D42" s="1232"/>
      <c r="E42" s="1232"/>
      <c r="F42" s="1232"/>
      <c r="G42" s="1233"/>
      <c r="H42" s="1231"/>
      <c r="I42" s="1232"/>
      <c r="J42" s="1233"/>
    </row>
    <row r="43" spans="1:11" ht="23.25" customHeight="1" thickBot="1" x14ac:dyDescent="0.25">
      <c r="A43" s="1253" t="s">
        <v>299</v>
      </c>
      <c r="B43" s="1254"/>
      <c r="C43" s="1254"/>
      <c r="D43" s="1255"/>
      <c r="E43" s="1253" t="s">
        <v>300</v>
      </c>
      <c r="F43" s="1255"/>
      <c r="G43" s="303" t="s">
        <v>301</v>
      </c>
      <c r="H43" s="1253" t="s">
        <v>302</v>
      </c>
      <c r="I43" s="1255"/>
      <c r="J43" s="303" t="s">
        <v>301</v>
      </c>
    </row>
    <row r="44" spans="1:11" ht="25.5" customHeight="1" thickBot="1" x14ac:dyDescent="0.25">
      <c r="A44" s="1240">
        <f>Honors!$C$4</f>
        <v>0</v>
      </c>
      <c r="B44" s="1241"/>
      <c r="C44" s="1241"/>
      <c r="D44" s="1242"/>
      <c r="E44" s="1243" t="str">
        <f>T(Honors!$D$5)</f>
        <v/>
      </c>
      <c r="F44" s="1244"/>
      <c r="G44" s="313">
        <f>Honors!C7</f>
        <v>0</v>
      </c>
      <c r="H44" s="1243"/>
      <c r="I44" s="1244"/>
      <c r="J44" s="305"/>
      <c r="K44" s="316" t="str">
        <f>IF(Honors!F35="X","X","")</f>
        <v/>
      </c>
    </row>
    <row r="45" spans="1:11" ht="25.5" customHeight="1" thickBot="1" x14ac:dyDescent="0.25">
      <c r="A45" s="1240">
        <f>Honors!$G$4</f>
        <v>0</v>
      </c>
      <c r="B45" s="1241"/>
      <c r="C45" s="1241"/>
      <c r="D45" s="1242"/>
      <c r="E45" s="1243" t="str">
        <f>T(Honors!$H$5)</f>
        <v/>
      </c>
      <c r="F45" s="1244"/>
      <c r="G45" s="313">
        <f>Honors!G7</f>
        <v>0</v>
      </c>
      <c r="H45" s="1243"/>
      <c r="I45" s="1244"/>
      <c r="J45" s="305"/>
      <c r="K45" s="316" t="str">
        <f>IF(Honors!J35="X","X","")</f>
        <v/>
      </c>
    </row>
    <row r="46" spans="1:11" ht="24.75" customHeight="1" thickBot="1" x14ac:dyDescent="0.25">
      <c r="A46" s="1240">
        <f>Honors!$K$4</f>
        <v>0</v>
      </c>
      <c r="B46" s="1241"/>
      <c r="C46" s="1241"/>
      <c r="D46" s="1242"/>
      <c r="E46" s="1243" t="str">
        <f>T(Honors!$L$5)</f>
        <v/>
      </c>
      <c r="F46" s="1244"/>
      <c r="G46" s="313">
        <f>Honors!K7</f>
        <v>0</v>
      </c>
      <c r="H46" s="1243"/>
      <c r="I46" s="1244"/>
      <c r="J46" s="305"/>
      <c r="K46" s="316" t="str">
        <f>IF(Honors!N35="X","X","")</f>
        <v/>
      </c>
    </row>
    <row r="47" spans="1:11" ht="25.5" customHeight="1" thickBot="1" x14ac:dyDescent="0.25">
      <c r="A47" s="1240">
        <f>Honors!$O$4</f>
        <v>0</v>
      </c>
      <c r="B47" s="1241"/>
      <c r="C47" s="1241"/>
      <c r="D47" s="1242"/>
      <c r="E47" s="1243" t="str">
        <f>T(Honors!$P$5)</f>
        <v/>
      </c>
      <c r="F47" s="1244"/>
      <c r="G47" s="313">
        <f>Honors!O7</f>
        <v>0</v>
      </c>
      <c r="H47" s="1243"/>
      <c r="I47" s="1244"/>
      <c r="J47" s="305"/>
      <c r="K47" s="316" t="str">
        <f>IF(Honors!R35="X","X","")</f>
        <v/>
      </c>
    </row>
    <row r="48" spans="1:11" ht="25.5" customHeight="1" thickBot="1" x14ac:dyDescent="0.25">
      <c r="A48" s="1240"/>
      <c r="B48" s="1241"/>
      <c r="C48" s="1241"/>
      <c r="D48" s="1242"/>
      <c r="E48" s="1243"/>
      <c r="F48" s="1244"/>
      <c r="G48" s="305"/>
      <c r="H48" s="1243"/>
      <c r="I48" s="1244"/>
      <c r="J48" s="305"/>
    </row>
    <row r="49" spans="1:11" ht="25.5" customHeight="1" thickBot="1" x14ac:dyDescent="0.25">
      <c r="A49" s="1240"/>
      <c r="B49" s="1241"/>
      <c r="C49" s="1241"/>
      <c r="D49" s="1242"/>
      <c r="E49" s="1243"/>
      <c r="F49" s="1244"/>
      <c r="G49" s="305"/>
      <c r="H49" s="1243"/>
      <c r="I49" s="1244"/>
      <c r="J49" s="305"/>
    </row>
    <row r="50" spans="1:11" ht="25.5" customHeight="1" thickBot="1" x14ac:dyDescent="0.25">
      <c r="A50" s="1240"/>
      <c r="B50" s="1241"/>
      <c r="C50" s="1241"/>
      <c r="D50" s="1242"/>
      <c r="E50" s="1243"/>
      <c r="F50" s="1244"/>
      <c r="G50" s="305"/>
      <c r="H50" s="1243"/>
      <c r="I50" s="1244"/>
      <c r="J50" s="305"/>
    </row>
    <row r="51" spans="1:11" ht="25.5" customHeight="1" thickBot="1" x14ac:dyDescent="0.25">
      <c r="A51" s="1240"/>
      <c r="B51" s="1241"/>
      <c r="C51" s="1241"/>
      <c r="D51" s="1242"/>
      <c r="E51" s="1243"/>
      <c r="F51" s="1244"/>
      <c r="G51" s="305"/>
      <c r="H51" s="1243"/>
      <c r="I51" s="1244"/>
      <c r="J51" s="305"/>
    </row>
    <row r="52" spans="1:11" ht="25.5" customHeight="1" thickBot="1" x14ac:dyDescent="0.25">
      <c r="A52" s="1240"/>
      <c r="B52" s="1241"/>
      <c r="C52" s="1241"/>
      <c r="D52" s="1242"/>
      <c r="E52" s="1243"/>
      <c r="F52" s="1244"/>
      <c r="G52" s="305"/>
      <c r="H52" s="1243"/>
      <c r="I52" s="1244"/>
      <c r="J52" s="305"/>
    </row>
    <row r="53" spans="1:11" ht="25.5" customHeight="1" thickBot="1" x14ac:dyDescent="0.25">
      <c r="A53" s="1240"/>
      <c r="B53" s="1241"/>
      <c r="C53" s="1241"/>
      <c r="D53" s="1242"/>
      <c r="E53" s="1245"/>
      <c r="F53" s="1246"/>
      <c r="G53" s="305"/>
      <c r="H53" s="1243"/>
      <c r="I53" s="1244"/>
      <c r="J53" s="305"/>
    </row>
    <row r="54" spans="1:11" ht="25.5" customHeight="1" thickBot="1" x14ac:dyDescent="0.3">
      <c r="A54" s="306"/>
      <c r="B54" s="307"/>
      <c r="C54" s="307"/>
      <c r="D54" s="308"/>
      <c r="E54" s="309">
        <f>COUNTIF(A44:D47,"*")</f>
        <v>0</v>
      </c>
      <c r="F54" s="304" t="s">
        <v>303</v>
      </c>
      <c r="G54" s="314">
        <f>IF(G44="","",SUM(G44:G47))</f>
        <v>0</v>
      </c>
      <c r="H54" s="309">
        <f>COUNTIF(H44:I47,"*")</f>
        <v>0</v>
      </c>
      <c r="I54" s="304" t="s">
        <v>303</v>
      </c>
      <c r="J54" s="313">
        <f>SUM(J44:J47)</f>
        <v>0</v>
      </c>
    </row>
    <row r="55" spans="1:11" ht="45" customHeight="1" thickBot="1" x14ac:dyDescent="0.25">
      <c r="A55" s="1234"/>
      <c r="B55" s="1235"/>
      <c r="C55" s="1235"/>
      <c r="D55" s="1236"/>
      <c r="E55" s="310" t="s">
        <v>303</v>
      </c>
      <c r="F55" s="315">
        <f>SUM(G54,J54)</f>
        <v>0</v>
      </c>
      <c r="G55" s="1237" t="s">
        <v>304</v>
      </c>
      <c r="H55" s="1237"/>
      <c r="I55" s="1238" t="e">
        <f>SUM((F55)/E54)</f>
        <v>#DIV/0!</v>
      </c>
      <c r="J55" s="1239"/>
      <c r="K55" s="316">
        <f>SUM(E54,H54)</f>
        <v>0</v>
      </c>
    </row>
    <row r="56" spans="1:11" ht="51.75" customHeight="1" thickBot="1" x14ac:dyDescent="0.25">
      <c r="A56" s="1225" t="s">
        <v>305</v>
      </c>
      <c r="B56" s="1226"/>
      <c r="C56" s="1226"/>
      <c r="D56" s="1226"/>
      <c r="E56" s="1226"/>
      <c r="F56" s="1226"/>
      <c r="G56" s="1226"/>
      <c r="H56" s="1226"/>
      <c r="I56" s="1226"/>
      <c r="J56" s="1227"/>
    </row>
    <row r="57" spans="1:11" ht="51.75" customHeight="1" thickBot="1" x14ac:dyDescent="0.25">
      <c r="A57" s="1225" t="s">
        <v>306</v>
      </c>
      <c r="B57" s="1226"/>
      <c r="C57" s="1226"/>
      <c r="D57" s="1226"/>
      <c r="E57" s="1226"/>
      <c r="F57" s="1226"/>
      <c r="G57" s="1226"/>
      <c r="H57" s="1226"/>
      <c r="I57" s="1226"/>
      <c r="J57" s="1227"/>
    </row>
    <row r="58" spans="1:11" ht="53.25" customHeight="1" thickBot="1" x14ac:dyDescent="0.25">
      <c r="A58" s="1225" t="s">
        <v>307</v>
      </c>
      <c r="B58" s="1226"/>
      <c r="C58" s="1226"/>
      <c r="D58" s="1226"/>
      <c r="E58" s="1226"/>
      <c r="F58" s="1226"/>
      <c r="G58" s="1226"/>
      <c r="H58" s="1226"/>
      <c r="I58" s="1226"/>
      <c r="J58" s="1227"/>
    </row>
    <row r="59" spans="1:11" ht="12.75" customHeight="1" x14ac:dyDescent="0.2">
      <c r="A59" s="1256" t="s">
        <v>294</v>
      </c>
      <c r="B59" s="1257"/>
      <c r="C59" s="1257"/>
      <c r="D59" s="1257"/>
      <c r="E59" s="1257"/>
      <c r="F59" s="1257"/>
      <c r="G59" s="1257"/>
      <c r="H59" s="1257"/>
      <c r="I59" s="1257"/>
      <c r="J59" s="1258"/>
    </row>
    <row r="60" spans="1:11" ht="12.75" customHeight="1" x14ac:dyDescent="0.2">
      <c r="A60" s="1259"/>
      <c r="B60" s="1260"/>
      <c r="C60" s="1260"/>
      <c r="D60" s="1260"/>
      <c r="E60" s="1260"/>
      <c r="F60" s="1260"/>
      <c r="G60" s="1260"/>
      <c r="H60" s="1260"/>
      <c r="I60" s="1260"/>
      <c r="J60" s="1261"/>
    </row>
    <row r="61" spans="1:11" ht="12.75" customHeight="1" x14ac:dyDescent="0.2">
      <c r="A61" s="1259"/>
      <c r="B61" s="1260"/>
      <c r="C61" s="1260"/>
      <c r="D61" s="1260"/>
      <c r="E61" s="1260"/>
      <c r="F61" s="1260"/>
      <c r="G61" s="1260"/>
      <c r="H61" s="1260"/>
      <c r="I61" s="1260"/>
      <c r="J61" s="1261"/>
    </row>
    <row r="62" spans="1:11" ht="12.75" customHeight="1" x14ac:dyDescent="0.2">
      <c r="A62" s="1259"/>
      <c r="B62" s="1260"/>
      <c r="C62" s="1260"/>
      <c r="D62" s="1260"/>
      <c r="E62" s="1260"/>
      <c r="F62" s="1260"/>
      <c r="G62" s="1260"/>
      <c r="H62" s="1260"/>
      <c r="I62" s="1260"/>
      <c r="J62" s="1261"/>
    </row>
    <row r="63" spans="1:11" ht="35.25" customHeight="1" thickBot="1" x14ac:dyDescent="0.25">
      <c r="A63" s="1262"/>
      <c r="B63" s="1263"/>
      <c r="C63" s="1263"/>
      <c r="D63" s="1263"/>
      <c r="E63" s="1263"/>
      <c r="F63" s="1263"/>
      <c r="G63" s="1263"/>
      <c r="H63" s="1263"/>
      <c r="I63" s="1263"/>
      <c r="J63" s="1264"/>
    </row>
    <row r="64" spans="1:11" ht="12.75" customHeight="1" x14ac:dyDescent="0.2">
      <c r="A64" s="1247" t="s">
        <v>295</v>
      </c>
      <c r="B64" s="1248"/>
      <c r="C64" s="1248"/>
      <c r="D64" s="1248"/>
      <c r="E64" s="1248"/>
      <c r="F64" s="1248"/>
      <c r="G64" s="1249"/>
      <c r="H64" s="1247" t="s">
        <v>296</v>
      </c>
      <c r="I64" s="1248"/>
      <c r="J64" s="1249"/>
    </row>
    <row r="65" spans="1:11" ht="12.75" customHeight="1" x14ac:dyDescent="0.2">
      <c r="A65" s="1250"/>
      <c r="B65" s="1251"/>
      <c r="C65" s="1251"/>
      <c r="D65" s="1251"/>
      <c r="E65" s="1251"/>
      <c r="F65" s="1251"/>
      <c r="G65" s="1252"/>
      <c r="H65" s="1250"/>
      <c r="I65" s="1251"/>
      <c r="J65" s="1252"/>
    </row>
    <row r="66" spans="1:11" ht="12.75" customHeight="1" x14ac:dyDescent="0.2">
      <c r="A66" s="1228" t="str">
        <f>T(Admin!D7)</f>
        <v>A</v>
      </c>
      <c r="B66" s="1229"/>
      <c r="C66" s="1229"/>
      <c r="D66" s="1229"/>
      <c r="E66" s="1229"/>
      <c r="F66" s="1229"/>
      <c r="G66" s="1230"/>
      <c r="H66" s="1228" t="str">
        <f>T(Admin!C7)</f>
        <v/>
      </c>
      <c r="I66" s="1229"/>
      <c r="J66" s="1230"/>
    </row>
    <row r="67" spans="1:11" ht="13.5" customHeight="1" thickBot="1" x14ac:dyDescent="0.25">
      <c r="A67" s="1231"/>
      <c r="B67" s="1232"/>
      <c r="C67" s="1232"/>
      <c r="D67" s="1232"/>
      <c r="E67" s="1232"/>
      <c r="F67" s="1232"/>
      <c r="G67" s="1233"/>
      <c r="H67" s="1231"/>
      <c r="I67" s="1232"/>
      <c r="J67" s="1233"/>
    </row>
    <row r="68" spans="1:11" ht="12.75" customHeight="1" x14ac:dyDescent="0.2">
      <c r="A68" s="1247" t="s">
        <v>297</v>
      </c>
      <c r="B68" s="1248"/>
      <c r="C68" s="1248"/>
      <c r="D68" s="1248"/>
      <c r="E68" s="1248"/>
      <c r="F68" s="1248"/>
      <c r="G68" s="1249"/>
      <c r="H68" s="1247" t="s">
        <v>298</v>
      </c>
      <c r="I68" s="1248"/>
      <c r="J68" s="1249"/>
    </row>
    <row r="69" spans="1:11" ht="12.75" customHeight="1" x14ac:dyDescent="0.2">
      <c r="A69" s="1250"/>
      <c r="B69" s="1251"/>
      <c r="C69" s="1251"/>
      <c r="D69" s="1251"/>
      <c r="E69" s="1251"/>
      <c r="F69" s="1251"/>
      <c r="G69" s="1252"/>
      <c r="H69" s="1250"/>
      <c r="I69" s="1251"/>
      <c r="J69" s="1252"/>
    </row>
    <row r="70" spans="1:11" ht="12.75" customHeight="1" x14ac:dyDescent="0.2">
      <c r="A70" s="1228" t="str">
        <f>T(Admin!$E$1)</f>
        <v>15W SLC    CLASS: 15-005</v>
      </c>
      <c r="B70" s="1229"/>
      <c r="C70" s="1229"/>
      <c r="D70" s="1229"/>
      <c r="E70" s="1229"/>
      <c r="F70" s="1229"/>
      <c r="G70" s="1230"/>
      <c r="H70" s="1228" t="str">
        <f>RIGHT(Admin!E7,4)</f>
        <v/>
      </c>
      <c r="I70" s="1229"/>
      <c r="J70" s="1230"/>
    </row>
    <row r="71" spans="1:11" ht="13.5" customHeight="1" thickBot="1" x14ac:dyDescent="0.25">
      <c r="A71" s="1231"/>
      <c r="B71" s="1232"/>
      <c r="C71" s="1232"/>
      <c r="D71" s="1232"/>
      <c r="E71" s="1232"/>
      <c r="F71" s="1232"/>
      <c r="G71" s="1233"/>
      <c r="H71" s="1231"/>
      <c r="I71" s="1232"/>
      <c r="J71" s="1233"/>
    </row>
    <row r="72" spans="1:11" ht="23.25" customHeight="1" thickBot="1" x14ac:dyDescent="0.25">
      <c r="A72" s="1253" t="s">
        <v>299</v>
      </c>
      <c r="B72" s="1254"/>
      <c r="C72" s="1254"/>
      <c r="D72" s="1255"/>
      <c r="E72" s="1253" t="s">
        <v>300</v>
      </c>
      <c r="F72" s="1255"/>
      <c r="G72" s="303" t="s">
        <v>301</v>
      </c>
      <c r="H72" s="1253" t="s">
        <v>302</v>
      </c>
      <c r="I72" s="1255"/>
      <c r="J72" s="303" t="s">
        <v>301</v>
      </c>
    </row>
    <row r="73" spans="1:11" ht="25.5" customHeight="1" thickBot="1" x14ac:dyDescent="0.25">
      <c r="A73" s="1240">
        <f>Honors!$C$4</f>
        <v>0</v>
      </c>
      <c r="B73" s="1241"/>
      <c r="C73" s="1241"/>
      <c r="D73" s="1242"/>
      <c r="E73" s="1243" t="str">
        <f>T(Honors!$D$5)</f>
        <v/>
      </c>
      <c r="F73" s="1244"/>
      <c r="G73" s="313">
        <f>Honors!C8</f>
        <v>0</v>
      </c>
      <c r="H73" s="1243"/>
      <c r="I73" s="1244"/>
      <c r="J73" s="305"/>
      <c r="K73" s="316" t="str">
        <f>IF(Honors!F64="X","X","")</f>
        <v/>
      </c>
    </row>
    <row r="74" spans="1:11" ht="25.5" customHeight="1" thickBot="1" x14ac:dyDescent="0.25">
      <c r="A74" s="1240">
        <f>Honors!$G$4</f>
        <v>0</v>
      </c>
      <c r="B74" s="1241"/>
      <c r="C74" s="1241"/>
      <c r="D74" s="1242"/>
      <c r="E74" s="1243" t="str">
        <f>T(Honors!$H$5)</f>
        <v/>
      </c>
      <c r="F74" s="1244"/>
      <c r="G74" s="313">
        <f>Honors!G8</f>
        <v>0</v>
      </c>
      <c r="H74" s="1243"/>
      <c r="I74" s="1244"/>
      <c r="J74" s="305"/>
      <c r="K74" s="316" t="str">
        <f>IF(Honors!J64="X","X","")</f>
        <v/>
      </c>
    </row>
    <row r="75" spans="1:11" ht="24.75" customHeight="1" thickBot="1" x14ac:dyDescent="0.25">
      <c r="A75" s="1240">
        <f>Honors!$K$4</f>
        <v>0</v>
      </c>
      <c r="B75" s="1241"/>
      <c r="C75" s="1241"/>
      <c r="D75" s="1242"/>
      <c r="E75" s="1243" t="str">
        <f>T(Honors!$L$5)</f>
        <v/>
      </c>
      <c r="F75" s="1244"/>
      <c r="G75" s="313">
        <f>Honors!K8</f>
        <v>0</v>
      </c>
      <c r="H75" s="1243"/>
      <c r="I75" s="1244"/>
      <c r="J75" s="305"/>
      <c r="K75" s="316" t="str">
        <f>IF(Honors!N64="X","X","")</f>
        <v/>
      </c>
    </row>
    <row r="76" spans="1:11" ht="25.5" customHeight="1" thickBot="1" x14ac:dyDescent="0.25">
      <c r="A76" s="1240">
        <f>Honors!$O$4</f>
        <v>0</v>
      </c>
      <c r="B76" s="1241"/>
      <c r="C76" s="1241"/>
      <c r="D76" s="1242"/>
      <c r="E76" s="1243" t="str">
        <f>T(Honors!$P$5)</f>
        <v/>
      </c>
      <c r="F76" s="1244"/>
      <c r="G76" s="313">
        <f>Honors!O8</f>
        <v>0</v>
      </c>
      <c r="H76" s="1243"/>
      <c r="I76" s="1244"/>
      <c r="J76" s="305"/>
      <c r="K76" s="316" t="str">
        <f>IF(Honors!R64="X","X","")</f>
        <v/>
      </c>
    </row>
    <row r="77" spans="1:11" ht="25.5" customHeight="1" thickBot="1" x14ac:dyDescent="0.25">
      <c r="A77" s="1240"/>
      <c r="B77" s="1241"/>
      <c r="C77" s="1241"/>
      <c r="D77" s="1242"/>
      <c r="E77" s="1243"/>
      <c r="F77" s="1244"/>
      <c r="G77" s="305"/>
      <c r="H77" s="1243"/>
      <c r="I77" s="1244"/>
      <c r="J77" s="305"/>
    </row>
    <row r="78" spans="1:11" ht="25.5" customHeight="1" thickBot="1" x14ac:dyDescent="0.25">
      <c r="A78" s="1240"/>
      <c r="B78" s="1241"/>
      <c r="C78" s="1241"/>
      <c r="D78" s="1242"/>
      <c r="E78" s="1243"/>
      <c r="F78" s="1244"/>
      <c r="G78" s="305"/>
      <c r="H78" s="1243"/>
      <c r="I78" s="1244"/>
      <c r="J78" s="305"/>
    </row>
    <row r="79" spans="1:11" ht="25.5" customHeight="1" thickBot="1" x14ac:dyDescent="0.25">
      <c r="A79" s="1240"/>
      <c r="B79" s="1241"/>
      <c r="C79" s="1241"/>
      <c r="D79" s="1242"/>
      <c r="E79" s="1243"/>
      <c r="F79" s="1244"/>
      <c r="G79" s="305"/>
      <c r="H79" s="1243"/>
      <c r="I79" s="1244"/>
      <c r="J79" s="305"/>
    </row>
    <row r="80" spans="1:11" ht="25.5" customHeight="1" thickBot="1" x14ac:dyDescent="0.25">
      <c r="A80" s="1240"/>
      <c r="B80" s="1241"/>
      <c r="C80" s="1241"/>
      <c r="D80" s="1242"/>
      <c r="E80" s="1243"/>
      <c r="F80" s="1244"/>
      <c r="G80" s="305"/>
      <c r="H80" s="1243"/>
      <c r="I80" s="1244"/>
      <c r="J80" s="305"/>
    </row>
    <row r="81" spans="1:11" ht="25.5" customHeight="1" thickBot="1" x14ac:dyDescent="0.25">
      <c r="A81" s="1240"/>
      <c r="B81" s="1241"/>
      <c r="C81" s="1241"/>
      <c r="D81" s="1242"/>
      <c r="E81" s="1243"/>
      <c r="F81" s="1244"/>
      <c r="G81" s="305"/>
      <c r="H81" s="1243"/>
      <c r="I81" s="1244"/>
      <c r="J81" s="305"/>
    </row>
    <row r="82" spans="1:11" ht="25.5" customHeight="1" thickBot="1" x14ac:dyDescent="0.25">
      <c r="A82" s="1240"/>
      <c r="B82" s="1241"/>
      <c r="C82" s="1241"/>
      <c r="D82" s="1242"/>
      <c r="E82" s="1245"/>
      <c r="F82" s="1246"/>
      <c r="G82" s="305"/>
      <c r="H82" s="1243"/>
      <c r="I82" s="1244"/>
      <c r="J82" s="305"/>
    </row>
    <row r="83" spans="1:11" ht="25.5" customHeight="1" thickBot="1" x14ac:dyDescent="0.3">
      <c r="A83" s="306"/>
      <c r="B83" s="307"/>
      <c r="C83" s="307"/>
      <c r="D83" s="308"/>
      <c r="E83" s="309">
        <f>COUNTIF(A73:D76,"*")</f>
        <v>0</v>
      </c>
      <c r="F83" s="304" t="s">
        <v>303</v>
      </c>
      <c r="G83" s="314">
        <f>IF(G73="","",SUM(G73:G76))</f>
        <v>0</v>
      </c>
      <c r="H83" s="343">
        <f>COUNTIF(H73:I76,"*")</f>
        <v>0</v>
      </c>
      <c r="I83" s="304" t="s">
        <v>303</v>
      </c>
      <c r="J83" s="313">
        <f>SUM(J73:J76)</f>
        <v>0</v>
      </c>
    </row>
    <row r="84" spans="1:11" ht="45" customHeight="1" thickBot="1" x14ac:dyDescent="0.25">
      <c r="A84" s="1234"/>
      <c r="B84" s="1235"/>
      <c r="C84" s="1235"/>
      <c r="D84" s="1236"/>
      <c r="E84" s="310" t="s">
        <v>303</v>
      </c>
      <c r="F84" s="315">
        <f>SUM(G83,J83)</f>
        <v>0</v>
      </c>
      <c r="G84" s="1237" t="s">
        <v>304</v>
      </c>
      <c r="H84" s="1237"/>
      <c r="I84" s="1238" t="e">
        <f>SUM((F84)/E83)</f>
        <v>#DIV/0!</v>
      </c>
      <c r="J84" s="1239"/>
      <c r="K84" s="316">
        <f>SUM(E83,H83)</f>
        <v>0</v>
      </c>
    </row>
    <row r="85" spans="1:11" ht="51.75" customHeight="1" thickBot="1" x14ac:dyDescent="0.25">
      <c r="A85" s="1225" t="s">
        <v>305</v>
      </c>
      <c r="B85" s="1226"/>
      <c r="C85" s="1226"/>
      <c r="D85" s="1226"/>
      <c r="E85" s="1226"/>
      <c r="F85" s="1226"/>
      <c r="G85" s="1226"/>
      <c r="H85" s="1226"/>
      <c r="I85" s="1226"/>
      <c r="J85" s="1227"/>
    </row>
    <row r="86" spans="1:11" ht="51.75" customHeight="1" thickBot="1" x14ac:dyDescent="0.25">
      <c r="A86" s="1225" t="s">
        <v>306</v>
      </c>
      <c r="B86" s="1226"/>
      <c r="C86" s="1226"/>
      <c r="D86" s="1226"/>
      <c r="E86" s="1226"/>
      <c r="F86" s="1226"/>
      <c r="G86" s="1226"/>
      <c r="H86" s="1226"/>
      <c r="I86" s="1226"/>
      <c r="J86" s="1227"/>
    </row>
    <row r="87" spans="1:11" ht="53.25" customHeight="1" thickBot="1" x14ac:dyDescent="0.25">
      <c r="A87" s="1225" t="s">
        <v>307</v>
      </c>
      <c r="B87" s="1226"/>
      <c r="C87" s="1226"/>
      <c r="D87" s="1226"/>
      <c r="E87" s="1226"/>
      <c r="F87" s="1226"/>
      <c r="G87" s="1226"/>
      <c r="H87" s="1226"/>
      <c r="I87" s="1226"/>
      <c r="J87" s="1227"/>
    </row>
    <row r="88" spans="1:11" ht="12.75" customHeight="1" x14ac:dyDescent="0.2">
      <c r="A88" s="1256" t="s">
        <v>294</v>
      </c>
      <c r="B88" s="1257"/>
      <c r="C88" s="1257"/>
      <c r="D88" s="1257"/>
      <c r="E88" s="1257"/>
      <c r="F88" s="1257"/>
      <c r="G88" s="1257"/>
      <c r="H88" s="1257"/>
      <c r="I88" s="1257"/>
      <c r="J88" s="1258"/>
    </row>
    <row r="89" spans="1:11" ht="12.75" customHeight="1" x14ac:dyDescent="0.2">
      <c r="A89" s="1259"/>
      <c r="B89" s="1260"/>
      <c r="C89" s="1260"/>
      <c r="D89" s="1260"/>
      <c r="E89" s="1260"/>
      <c r="F89" s="1260"/>
      <c r="G89" s="1260"/>
      <c r="H89" s="1260"/>
      <c r="I89" s="1260"/>
      <c r="J89" s="1261"/>
    </row>
    <row r="90" spans="1:11" ht="12.75" customHeight="1" x14ac:dyDescent="0.2">
      <c r="A90" s="1259"/>
      <c r="B90" s="1260"/>
      <c r="C90" s="1260"/>
      <c r="D90" s="1260"/>
      <c r="E90" s="1260"/>
      <c r="F90" s="1260"/>
      <c r="G90" s="1260"/>
      <c r="H90" s="1260"/>
      <c r="I90" s="1260"/>
      <c r="J90" s="1261"/>
    </row>
    <row r="91" spans="1:11" ht="12.75" customHeight="1" x14ac:dyDescent="0.2">
      <c r="A91" s="1259"/>
      <c r="B91" s="1260"/>
      <c r="C91" s="1260"/>
      <c r="D91" s="1260"/>
      <c r="E91" s="1260"/>
      <c r="F91" s="1260"/>
      <c r="G91" s="1260"/>
      <c r="H91" s="1260"/>
      <c r="I91" s="1260"/>
      <c r="J91" s="1261"/>
    </row>
    <row r="92" spans="1:11" ht="35.25" customHeight="1" thickBot="1" x14ac:dyDescent="0.25">
      <c r="A92" s="1262"/>
      <c r="B92" s="1263"/>
      <c r="C92" s="1263"/>
      <c r="D92" s="1263"/>
      <c r="E92" s="1263"/>
      <c r="F92" s="1263"/>
      <c r="G92" s="1263"/>
      <c r="H92" s="1263"/>
      <c r="I92" s="1263"/>
      <c r="J92" s="1264"/>
    </row>
    <row r="93" spans="1:11" ht="12.75" customHeight="1" x14ac:dyDescent="0.2">
      <c r="A93" s="1247" t="s">
        <v>295</v>
      </c>
      <c r="B93" s="1248"/>
      <c r="C93" s="1248"/>
      <c r="D93" s="1248"/>
      <c r="E93" s="1248"/>
      <c r="F93" s="1248"/>
      <c r="G93" s="1249"/>
      <c r="H93" s="1247" t="s">
        <v>296</v>
      </c>
      <c r="I93" s="1248"/>
      <c r="J93" s="1249"/>
    </row>
    <row r="94" spans="1:11" ht="12.75" customHeight="1" x14ac:dyDescent="0.2">
      <c r="A94" s="1250"/>
      <c r="B94" s="1251"/>
      <c r="C94" s="1251"/>
      <c r="D94" s="1251"/>
      <c r="E94" s="1251"/>
      <c r="F94" s="1251"/>
      <c r="G94" s="1252"/>
      <c r="H94" s="1250"/>
      <c r="I94" s="1251"/>
      <c r="J94" s="1252"/>
    </row>
    <row r="95" spans="1:11" ht="12.75" customHeight="1" x14ac:dyDescent="0.2">
      <c r="A95" s="1228" t="str">
        <f>T(Admin!D8)</f>
        <v>A</v>
      </c>
      <c r="B95" s="1229"/>
      <c r="C95" s="1229"/>
      <c r="D95" s="1229"/>
      <c r="E95" s="1229"/>
      <c r="F95" s="1229"/>
      <c r="G95" s="1230"/>
      <c r="H95" s="1228" t="str">
        <f>T(Admin!C8)</f>
        <v/>
      </c>
      <c r="I95" s="1229"/>
      <c r="J95" s="1230"/>
    </row>
    <row r="96" spans="1:11" ht="13.5" customHeight="1" thickBot="1" x14ac:dyDescent="0.25">
      <c r="A96" s="1231"/>
      <c r="B96" s="1232"/>
      <c r="C96" s="1232"/>
      <c r="D96" s="1232"/>
      <c r="E96" s="1232"/>
      <c r="F96" s="1232"/>
      <c r="G96" s="1233"/>
      <c r="H96" s="1231"/>
      <c r="I96" s="1232"/>
      <c r="J96" s="1233"/>
    </row>
    <row r="97" spans="1:11" ht="12.75" customHeight="1" x14ac:dyDescent="0.2">
      <c r="A97" s="1247" t="s">
        <v>297</v>
      </c>
      <c r="B97" s="1248"/>
      <c r="C97" s="1248"/>
      <c r="D97" s="1248"/>
      <c r="E97" s="1248"/>
      <c r="F97" s="1248"/>
      <c r="G97" s="1249"/>
      <c r="H97" s="1247" t="s">
        <v>298</v>
      </c>
      <c r="I97" s="1248"/>
      <c r="J97" s="1249"/>
    </row>
    <row r="98" spans="1:11" ht="12.75" customHeight="1" x14ac:dyDescent="0.2">
      <c r="A98" s="1250"/>
      <c r="B98" s="1251"/>
      <c r="C98" s="1251"/>
      <c r="D98" s="1251"/>
      <c r="E98" s="1251"/>
      <c r="F98" s="1251"/>
      <c r="G98" s="1252"/>
      <c r="H98" s="1250"/>
      <c r="I98" s="1251"/>
      <c r="J98" s="1252"/>
    </row>
    <row r="99" spans="1:11" ht="12.75" customHeight="1" x14ac:dyDescent="0.2">
      <c r="A99" s="1228" t="str">
        <f>T(Admin!$E$1)</f>
        <v>15W SLC    CLASS: 15-005</v>
      </c>
      <c r="B99" s="1229"/>
      <c r="C99" s="1229"/>
      <c r="D99" s="1229"/>
      <c r="E99" s="1229"/>
      <c r="F99" s="1229"/>
      <c r="G99" s="1230"/>
      <c r="H99" s="1228" t="str">
        <f>RIGHT(Admin!E8,4)</f>
        <v/>
      </c>
      <c r="I99" s="1229"/>
      <c r="J99" s="1230"/>
    </row>
    <row r="100" spans="1:11" ht="13.5" customHeight="1" thickBot="1" x14ac:dyDescent="0.25">
      <c r="A100" s="1231"/>
      <c r="B100" s="1232"/>
      <c r="C100" s="1232"/>
      <c r="D100" s="1232"/>
      <c r="E100" s="1232"/>
      <c r="F100" s="1232"/>
      <c r="G100" s="1233"/>
      <c r="H100" s="1231"/>
      <c r="I100" s="1232"/>
      <c r="J100" s="1233"/>
    </row>
    <row r="101" spans="1:11" ht="23.25" customHeight="1" thickBot="1" x14ac:dyDescent="0.25">
      <c r="A101" s="1253" t="s">
        <v>299</v>
      </c>
      <c r="B101" s="1254"/>
      <c r="C101" s="1254"/>
      <c r="D101" s="1255"/>
      <c r="E101" s="1253" t="s">
        <v>300</v>
      </c>
      <c r="F101" s="1255"/>
      <c r="G101" s="303" t="s">
        <v>301</v>
      </c>
      <c r="H101" s="1253" t="s">
        <v>302</v>
      </c>
      <c r="I101" s="1255"/>
      <c r="J101" s="303" t="s">
        <v>301</v>
      </c>
    </row>
    <row r="102" spans="1:11" ht="25.5" customHeight="1" thickBot="1" x14ac:dyDescent="0.25">
      <c r="A102" s="1240">
        <f>Honors!$C$4</f>
        <v>0</v>
      </c>
      <c r="B102" s="1241"/>
      <c r="C102" s="1241"/>
      <c r="D102" s="1242"/>
      <c r="E102" s="1243" t="str">
        <f>T(Honors!$D$5)</f>
        <v/>
      </c>
      <c r="F102" s="1244"/>
      <c r="G102" s="313">
        <f>Honors!C9</f>
        <v>0</v>
      </c>
      <c r="H102" s="1243"/>
      <c r="I102" s="1244"/>
      <c r="J102" s="305"/>
      <c r="K102" s="316" t="str">
        <f>IF(Honors!F93="X","X","")</f>
        <v/>
      </c>
    </row>
    <row r="103" spans="1:11" ht="25.5" customHeight="1" thickBot="1" x14ac:dyDescent="0.25">
      <c r="A103" s="1240">
        <f>Honors!$G$4</f>
        <v>0</v>
      </c>
      <c r="B103" s="1241"/>
      <c r="C103" s="1241"/>
      <c r="D103" s="1242"/>
      <c r="E103" s="1243" t="str">
        <f>T(Honors!$H$5)</f>
        <v/>
      </c>
      <c r="F103" s="1244"/>
      <c r="G103" s="313">
        <f>Honors!G9</f>
        <v>0</v>
      </c>
      <c r="H103" s="1243"/>
      <c r="I103" s="1244"/>
      <c r="J103" s="305"/>
      <c r="K103" s="316" t="str">
        <f>IF(Honors!J93="X","X","")</f>
        <v/>
      </c>
    </row>
    <row r="104" spans="1:11" ht="24.75" customHeight="1" thickBot="1" x14ac:dyDescent="0.25">
      <c r="A104" s="1240">
        <f>Honors!$K$4</f>
        <v>0</v>
      </c>
      <c r="B104" s="1241"/>
      <c r="C104" s="1241"/>
      <c r="D104" s="1242"/>
      <c r="E104" s="1243" t="str">
        <f>T(Honors!$L$5)</f>
        <v/>
      </c>
      <c r="F104" s="1244"/>
      <c r="G104" s="313">
        <f>Honors!K9</f>
        <v>0</v>
      </c>
      <c r="H104" s="1243"/>
      <c r="I104" s="1244"/>
      <c r="J104" s="305"/>
      <c r="K104" s="316" t="str">
        <f>IF(Honors!N93="X","X","")</f>
        <v/>
      </c>
    </row>
    <row r="105" spans="1:11" ht="25.5" customHeight="1" thickBot="1" x14ac:dyDescent="0.25">
      <c r="A105" s="1240">
        <f>Honors!$O$4</f>
        <v>0</v>
      </c>
      <c r="B105" s="1241"/>
      <c r="C105" s="1241"/>
      <c r="D105" s="1242"/>
      <c r="E105" s="1243" t="str">
        <f>T(Honors!$P$5)</f>
        <v/>
      </c>
      <c r="F105" s="1244"/>
      <c r="G105" s="313">
        <f>Honors!O9</f>
        <v>0</v>
      </c>
      <c r="H105" s="1243"/>
      <c r="I105" s="1244"/>
      <c r="J105" s="305"/>
      <c r="K105" s="316" t="str">
        <f>IF(Honors!R93="X","X","")</f>
        <v/>
      </c>
    </row>
    <row r="106" spans="1:11" ht="25.5" customHeight="1" thickBot="1" x14ac:dyDescent="0.25">
      <c r="A106" s="1240"/>
      <c r="B106" s="1241"/>
      <c r="C106" s="1241"/>
      <c r="D106" s="1242"/>
      <c r="E106" s="1243"/>
      <c r="F106" s="1244"/>
      <c r="G106" s="305"/>
      <c r="H106" s="1243"/>
      <c r="I106" s="1244"/>
      <c r="J106" s="305"/>
    </row>
    <row r="107" spans="1:11" ht="25.5" customHeight="1" thickBot="1" x14ac:dyDescent="0.25">
      <c r="A107" s="1240"/>
      <c r="B107" s="1241"/>
      <c r="C107" s="1241"/>
      <c r="D107" s="1242"/>
      <c r="E107" s="1243"/>
      <c r="F107" s="1244"/>
      <c r="G107" s="305"/>
      <c r="H107" s="1243"/>
      <c r="I107" s="1244"/>
      <c r="J107" s="305"/>
    </row>
    <row r="108" spans="1:11" ht="25.5" customHeight="1" thickBot="1" x14ac:dyDescent="0.25">
      <c r="A108" s="1240"/>
      <c r="B108" s="1241"/>
      <c r="C108" s="1241"/>
      <c r="D108" s="1242"/>
      <c r="E108" s="1243"/>
      <c r="F108" s="1244"/>
      <c r="G108" s="305"/>
      <c r="H108" s="1243"/>
      <c r="I108" s="1244"/>
      <c r="J108" s="305"/>
    </row>
    <row r="109" spans="1:11" ht="25.5" customHeight="1" thickBot="1" x14ac:dyDescent="0.25">
      <c r="A109" s="1240"/>
      <c r="B109" s="1241"/>
      <c r="C109" s="1241"/>
      <c r="D109" s="1242"/>
      <c r="E109" s="1243"/>
      <c r="F109" s="1244"/>
      <c r="G109" s="305"/>
      <c r="H109" s="1243"/>
      <c r="I109" s="1244"/>
      <c r="J109" s="305"/>
    </row>
    <row r="110" spans="1:11" ht="25.5" customHeight="1" thickBot="1" x14ac:dyDescent="0.25">
      <c r="A110" s="1240"/>
      <c r="B110" s="1241"/>
      <c r="C110" s="1241"/>
      <c r="D110" s="1242"/>
      <c r="E110" s="1243"/>
      <c r="F110" s="1244"/>
      <c r="G110" s="305"/>
      <c r="H110" s="1243"/>
      <c r="I110" s="1244"/>
      <c r="J110" s="305"/>
    </row>
    <row r="111" spans="1:11" ht="25.5" customHeight="1" thickBot="1" x14ac:dyDescent="0.25">
      <c r="A111" s="1240"/>
      <c r="B111" s="1241"/>
      <c r="C111" s="1241"/>
      <c r="D111" s="1242"/>
      <c r="E111" s="1245"/>
      <c r="F111" s="1246"/>
      <c r="G111" s="305"/>
      <c r="H111" s="1243"/>
      <c r="I111" s="1244"/>
      <c r="J111" s="305"/>
    </row>
    <row r="112" spans="1:11" ht="25.5" customHeight="1" thickBot="1" x14ac:dyDescent="0.3">
      <c r="A112" s="306"/>
      <c r="B112" s="307"/>
      <c r="C112" s="307"/>
      <c r="D112" s="308"/>
      <c r="E112" s="309">
        <f>COUNTIF(A102:D105,"*")</f>
        <v>0</v>
      </c>
      <c r="F112" s="304" t="s">
        <v>303</v>
      </c>
      <c r="G112" s="314">
        <f>IF(G102="","",SUM(G102:G105))</f>
        <v>0</v>
      </c>
      <c r="H112" s="309">
        <f>COUNTIF(H102:I105,"*")</f>
        <v>0</v>
      </c>
      <c r="I112" s="304" t="s">
        <v>303</v>
      </c>
      <c r="J112" s="313">
        <f>SUM(J102:J105)</f>
        <v>0</v>
      </c>
    </row>
    <row r="113" spans="1:11" ht="45" customHeight="1" thickBot="1" x14ac:dyDescent="0.25">
      <c r="A113" s="1234"/>
      <c r="B113" s="1235"/>
      <c r="C113" s="1235"/>
      <c r="D113" s="1236"/>
      <c r="E113" s="310" t="s">
        <v>303</v>
      </c>
      <c r="F113" s="315">
        <f>SUM(G112,J112)</f>
        <v>0</v>
      </c>
      <c r="G113" s="1237" t="s">
        <v>304</v>
      </c>
      <c r="H113" s="1237"/>
      <c r="I113" s="1238" t="e">
        <f>SUM((F113)/E112)</f>
        <v>#DIV/0!</v>
      </c>
      <c r="J113" s="1239"/>
      <c r="K113" s="316">
        <f>SUM(E112,H112)</f>
        <v>0</v>
      </c>
    </row>
    <row r="114" spans="1:11" ht="51.75" customHeight="1" thickBot="1" x14ac:dyDescent="0.25">
      <c r="A114" s="1225" t="s">
        <v>305</v>
      </c>
      <c r="B114" s="1226"/>
      <c r="C114" s="1226"/>
      <c r="D114" s="1226"/>
      <c r="E114" s="1226"/>
      <c r="F114" s="1226"/>
      <c r="G114" s="1226"/>
      <c r="H114" s="1226"/>
      <c r="I114" s="1226"/>
      <c r="J114" s="1227"/>
    </row>
    <row r="115" spans="1:11" ht="51.75" customHeight="1" thickBot="1" x14ac:dyDescent="0.25">
      <c r="A115" s="1225" t="s">
        <v>306</v>
      </c>
      <c r="B115" s="1226"/>
      <c r="C115" s="1226"/>
      <c r="D115" s="1226"/>
      <c r="E115" s="1226"/>
      <c r="F115" s="1226"/>
      <c r="G115" s="1226"/>
      <c r="H115" s="1226"/>
      <c r="I115" s="1226"/>
      <c r="J115" s="1227"/>
    </row>
    <row r="116" spans="1:11" ht="53.25" customHeight="1" thickBot="1" x14ac:dyDescent="0.25">
      <c r="A116" s="1225" t="s">
        <v>307</v>
      </c>
      <c r="B116" s="1226"/>
      <c r="C116" s="1226"/>
      <c r="D116" s="1226"/>
      <c r="E116" s="1226"/>
      <c r="F116" s="1226"/>
      <c r="G116" s="1226"/>
      <c r="H116" s="1226"/>
      <c r="I116" s="1226"/>
      <c r="J116" s="1227"/>
    </row>
    <row r="117" spans="1:11" ht="12.75" customHeight="1" x14ac:dyDescent="0.2">
      <c r="A117" s="1256" t="s">
        <v>294</v>
      </c>
      <c r="B117" s="1257"/>
      <c r="C117" s="1257"/>
      <c r="D117" s="1257"/>
      <c r="E117" s="1257"/>
      <c r="F117" s="1257"/>
      <c r="G117" s="1257"/>
      <c r="H117" s="1257"/>
      <c r="I117" s="1257"/>
      <c r="J117" s="1258"/>
    </row>
    <row r="118" spans="1:11" ht="12.75" customHeight="1" x14ac:dyDescent="0.2">
      <c r="A118" s="1259"/>
      <c r="B118" s="1260"/>
      <c r="C118" s="1260"/>
      <c r="D118" s="1260"/>
      <c r="E118" s="1260"/>
      <c r="F118" s="1260"/>
      <c r="G118" s="1260"/>
      <c r="H118" s="1260"/>
      <c r="I118" s="1260"/>
      <c r="J118" s="1261"/>
    </row>
    <row r="119" spans="1:11" ht="12.75" customHeight="1" x14ac:dyDescent="0.2">
      <c r="A119" s="1259"/>
      <c r="B119" s="1260"/>
      <c r="C119" s="1260"/>
      <c r="D119" s="1260"/>
      <c r="E119" s="1260"/>
      <c r="F119" s="1260"/>
      <c r="G119" s="1260"/>
      <c r="H119" s="1260"/>
      <c r="I119" s="1260"/>
      <c r="J119" s="1261"/>
    </row>
    <row r="120" spans="1:11" ht="12.75" customHeight="1" x14ac:dyDescent="0.2">
      <c r="A120" s="1259"/>
      <c r="B120" s="1260"/>
      <c r="C120" s="1260"/>
      <c r="D120" s="1260"/>
      <c r="E120" s="1260"/>
      <c r="F120" s="1260"/>
      <c r="G120" s="1260"/>
      <c r="H120" s="1260"/>
      <c r="I120" s="1260"/>
      <c r="J120" s="1261"/>
    </row>
    <row r="121" spans="1:11" ht="35.25" customHeight="1" thickBot="1" x14ac:dyDescent="0.25">
      <c r="A121" s="1262"/>
      <c r="B121" s="1263"/>
      <c r="C121" s="1263"/>
      <c r="D121" s="1263"/>
      <c r="E121" s="1263"/>
      <c r="F121" s="1263"/>
      <c r="G121" s="1263"/>
      <c r="H121" s="1263"/>
      <c r="I121" s="1263"/>
      <c r="J121" s="1264"/>
    </row>
    <row r="122" spans="1:11" ht="12.75" customHeight="1" x14ac:dyDescent="0.2">
      <c r="A122" s="1247" t="s">
        <v>295</v>
      </c>
      <c r="B122" s="1248"/>
      <c r="C122" s="1248"/>
      <c r="D122" s="1248"/>
      <c r="E122" s="1248"/>
      <c r="F122" s="1248"/>
      <c r="G122" s="1249"/>
      <c r="H122" s="1247" t="s">
        <v>296</v>
      </c>
      <c r="I122" s="1248"/>
      <c r="J122" s="1249"/>
    </row>
    <row r="123" spans="1:11" ht="12.75" customHeight="1" x14ac:dyDescent="0.2">
      <c r="A123" s="1250"/>
      <c r="B123" s="1251"/>
      <c r="C123" s="1251"/>
      <c r="D123" s="1251"/>
      <c r="E123" s="1251"/>
      <c r="F123" s="1251"/>
      <c r="G123" s="1252"/>
      <c r="H123" s="1250"/>
      <c r="I123" s="1251"/>
      <c r="J123" s="1252"/>
    </row>
    <row r="124" spans="1:11" ht="12.75" customHeight="1" x14ac:dyDescent="0.2">
      <c r="A124" s="1228" t="str">
        <f>T(Admin!D9)</f>
        <v>A</v>
      </c>
      <c r="B124" s="1229"/>
      <c r="C124" s="1229"/>
      <c r="D124" s="1229"/>
      <c r="E124" s="1229"/>
      <c r="F124" s="1229"/>
      <c r="G124" s="1230"/>
      <c r="H124" s="1228" t="str">
        <f>T(Admin!C9)</f>
        <v/>
      </c>
      <c r="I124" s="1229"/>
      <c r="J124" s="1230"/>
    </row>
    <row r="125" spans="1:11" ht="13.5" customHeight="1" thickBot="1" x14ac:dyDescent="0.25">
      <c r="A125" s="1231"/>
      <c r="B125" s="1232"/>
      <c r="C125" s="1232"/>
      <c r="D125" s="1232"/>
      <c r="E125" s="1232"/>
      <c r="F125" s="1232"/>
      <c r="G125" s="1233"/>
      <c r="H125" s="1231"/>
      <c r="I125" s="1232"/>
      <c r="J125" s="1233"/>
    </row>
    <row r="126" spans="1:11" ht="12.75" customHeight="1" x14ac:dyDescent="0.2">
      <c r="A126" s="1247" t="s">
        <v>297</v>
      </c>
      <c r="B126" s="1248"/>
      <c r="C126" s="1248"/>
      <c r="D126" s="1248"/>
      <c r="E126" s="1248"/>
      <c r="F126" s="1248"/>
      <c r="G126" s="1249"/>
      <c r="H126" s="1247" t="s">
        <v>298</v>
      </c>
      <c r="I126" s="1248"/>
      <c r="J126" s="1249"/>
    </row>
    <row r="127" spans="1:11" ht="12.75" customHeight="1" x14ac:dyDescent="0.2">
      <c r="A127" s="1250"/>
      <c r="B127" s="1251"/>
      <c r="C127" s="1251"/>
      <c r="D127" s="1251"/>
      <c r="E127" s="1251"/>
      <c r="F127" s="1251"/>
      <c r="G127" s="1252"/>
      <c r="H127" s="1250"/>
      <c r="I127" s="1251"/>
      <c r="J127" s="1252"/>
    </row>
    <row r="128" spans="1:11" ht="12.75" customHeight="1" x14ac:dyDescent="0.2">
      <c r="A128" s="1228" t="str">
        <f>T(Admin!$E$1)</f>
        <v>15W SLC    CLASS: 15-005</v>
      </c>
      <c r="B128" s="1229"/>
      <c r="C128" s="1229"/>
      <c r="D128" s="1229"/>
      <c r="E128" s="1229"/>
      <c r="F128" s="1229"/>
      <c r="G128" s="1230"/>
      <c r="H128" s="1228" t="str">
        <f>RIGHT(Admin!E9,4)</f>
        <v/>
      </c>
      <c r="I128" s="1229"/>
      <c r="J128" s="1230"/>
    </row>
    <row r="129" spans="1:11" ht="13.5" customHeight="1" thickBot="1" x14ac:dyDescent="0.25">
      <c r="A129" s="1231"/>
      <c r="B129" s="1232"/>
      <c r="C129" s="1232"/>
      <c r="D129" s="1232"/>
      <c r="E129" s="1232"/>
      <c r="F129" s="1232"/>
      <c r="G129" s="1233"/>
      <c r="H129" s="1231"/>
      <c r="I129" s="1232"/>
      <c r="J129" s="1233"/>
    </row>
    <row r="130" spans="1:11" ht="23.25" customHeight="1" thickBot="1" x14ac:dyDescent="0.25">
      <c r="A130" s="1253" t="s">
        <v>299</v>
      </c>
      <c r="B130" s="1254"/>
      <c r="C130" s="1254"/>
      <c r="D130" s="1255"/>
      <c r="E130" s="1253" t="s">
        <v>300</v>
      </c>
      <c r="F130" s="1255"/>
      <c r="G130" s="303" t="s">
        <v>301</v>
      </c>
      <c r="H130" s="1253" t="s">
        <v>302</v>
      </c>
      <c r="I130" s="1255"/>
      <c r="J130" s="303" t="s">
        <v>301</v>
      </c>
    </row>
    <row r="131" spans="1:11" ht="25.5" customHeight="1" thickBot="1" x14ac:dyDescent="0.25">
      <c r="A131" s="1240">
        <f>Honors!$C$4</f>
        <v>0</v>
      </c>
      <c r="B131" s="1241"/>
      <c r="C131" s="1241"/>
      <c r="D131" s="1242"/>
      <c r="E131" s="1243" t="str">
        <f>T(Honors!$D$5)</f>
        <v/>
      </c>
      <c r="F131" s="1244"/>
      <c r="G131" s="313">
        <f>Honors!C10</f>
        <v>0</v>
      </c>
      <c r="H131" s="1243"/>
      <c r="I131" s="1244"/>
      <c r="J131" s="305"/>
      <c r="K131" s="316" t="str">
        <f>IF(Honors!F122="X","X","")</f>
        <v/>
      </c>
    </row>
    <row r="132" spans="1:11" ht="25.5" customHeight="1" thickBot="1" x14ac:dyDescent="0.25">
      <c r="A132" s="1240">
        <f>Honors!$G$4</f>
        <v>0</v>
      </c>
      <c r="B132" s="1241"/>
      <c r="C132" s="1241"/>
      <c r="D132" s="1242"/>
      <c r="E132" s="1243" t="str">
        <f>T(Honors!$H$5)</f>
        <v/>
      </c>
      <c r="F132" s="1244"/>
      <c r="G132" s="313">
        <f>Honors!G10</f>
        <v>0</v>
      </c>
      <c r="H132" s="1243"/>
      <c r="I132" s="1244"/>
      <c r="J132" s="305"/>
      <c r="K132" s="316" t="str">
        <f>IF(Honors!J122="X","X","")</f>
        <v/>
      </c>
    </row>
    <row r="133" spans="1:11" ht="24.75" customHeight="1" thickBot="1" x14ac:dyDescent="0.25">
      <c r="A133" s="1240">
        <f>Honors!$K$4</f>
        <v>0</v>
      </c>
      <c r="B133" s="1241"/>
      <c r="C133" s="1241"/>
      <c r="D133" s="1242"/>
      <c r="E133" s="1243" t="str">
        <f>T(Honors!$L$5)</f>
        <v/>
      </c>
      <c r="F133" s="1244"/>
      <c r="G133" s="313">
        <f>Honors!K10</f>
        <v>0</v>
      </c>
      <c r="H133" s="1243"/>
      <c r="I133" s="1244"/>
      <c r="J133" s="305"/>
      <c r="K133" s="316" t="str">
        <f>IF(Honors!N122="X","X","")</f>
        <v/>
      </c>
    </row>
    <row r="134" spans="1:11" ht="25.5" customHeight="1" thickBot="1" x14ac:dyDescent="0.25">
      <c r="A134" s="1240">
        <f>Honors!$O$4</f>
        <v>0</v>
      </c>
      <c r="B134" s="1241"/>
      <c r="C134" s="1241"/>
      <c r="D134" s="1242"/>
      <c r="E134" s="1243" t="str">
        <f>T(Honors!$P$5)</f>
        <v/>
      </c>
      <c r="F134" s="1244"/>
      <c r="G134" s="313">
        <f>Honors!O10</f>
        <v>0</v>
      </c>
      <c r="H134" s="1243"/>
      <c r="I134" s="1244"/>
      <c r="J134" s="305"/>
      <c r="K134" s="316" t="str">
        <f>IF(Honors!R122="X","X","")</f>
        <v/>
      </c>
    </row>
    <row r="135" spans="1:11" ht="25.5" customHeight="1" thickBot="1" x14ac:dyDescent="0.25">
      <c r="A135" s="1240"/>
      <c r="B135" s="1241"/>
      <c r="C135" s="1241"/>
      <c r="D135" s="1242"/>
      <c r="E135" s="1243"/>
      <c r="F135" s="1244"/>
      <c r="G135" s="305"/>
      <c r="H135" s="1243"/>
      <c r="I135" s="1244"/>
      <c r="J135" s="305"/>
    </row>
    <row r="136" spans="1:11" ht="25.5" customHeight="1" thickBot="1" x14ac:dyDescent="0.25">
      <c r="A136" s="1240"/>
      <c r="B136" s="1241"/>
      <c r="C136" s="1241"/>
      <c r="D136" s="1242"/>
      <c r="E136" s="1243"/>
      <c r="F136" s="1244"/>
      <c r="G136" s="305"/>
      <c r="H136" s="1243"/>
      <c r="I136" s="1244"/>
      <c r="J136" s="305"/>
    </row>
    <row r="137" spans="1:11" ht="25.5" customHeight="1" thickBot="1" x14ac:dyDescent="0.25">
      <c r="A137" s="1240"/>
      <c r="B137" s="1241"/>
      <c r="C137" s="1241"/>
      <c r="D137" s="1242"/>
      <c r="E137" s="1243"/>
      <c r="F137" s="1244"/>
      <c r="G137" s="305"/>
      <c r="H137" s="1243"/>
      <c r="I137" s="1244"/>
      <c r="J137" s="305"/>
    </row>
    <row r="138" spans="1:11" ht="25.5" customHeight="1" thickBot="1" x14ac:dyDescent="0.25">
      <c r="A138" s="1240"/>
      <c r="B138" s="1241"/>
      <c r="C138" s="1241"/>
      <c r="D138" s="1242"/>
      <c r="E138" s="1243"/>
      <c r="F138" s="1244"/>
      <c r="G138" s="305"/>
      <c r="H138" s="1243"/>
      <c r="I138" s="1244"/>
      <c r="J138" s="305"/>
    </row>
    <row r="139" spans="1:11" ht="25.5" customHeight="1" thickBot="1" x14ac:dyDescent="0.25">
      <c r="A139" s="1240"/>
      <c r="B139" s="1241"/>
      <c r="C139" s="1241"/>
      <c r="D139" s="1242"/>
      <c r="E139" s="1243"/>
      <c r="F139" s="1244"/>
      <c r="G139" s="305"/>
      <c r="H139" s="1243"/>
      <c r="I139" s="1244"/>
      <c r="J139" s="305"/>
    </row>
    <row r="140" spans="1:11" ht="25.5" customHeight="1" thickBot="1" x14ac:dyDescent="0.25">
      <c r="A140" s="1240"/>
      <c r="B140" s="1241"/>
      <c r="C140" s="1241"/>
      <c r="D140" s="1242"/>
      <c r="E140" s="1245"/>
      <c r="F140" s="1246"/>
      <c r="G140" s="305"/>
      <c r="H140" s="1243"/>
      <c r="I140" s="1244"/>
      <c r="J140" s="305"/>
    </row>
    <row r="141" spans="1:11" ht="25.5" customHeight="1" thickBot="1" x14ac:dyDescent="0.3">
      <c r="A141" s="306"/>
      <c r="B141" s="307"/>
      <c r="C141" s="307"/>
      <c r="D141" s="308"/>
      <c r="E141" s="309">
        <f>COUNTIF(A131:D134,"*")</f>
        <v>0</v>
      </c>
      <c r="F141" s="304" t="s">
        <v>303</v>
      </c>
      <c r="G141" s="314">
        <f>IF(G131="","",SUM(G131:G134))</f>
        <v>0</v>
      </c>
      <c r="H141" s="309">
        <f>COUNTIF(H131:I134,"*")</f>
        <v>0</v>
      </c>
      <c r="I141" s="304" t="s">
        <v>303</v>
      </c>
      <c r="J141" s="313">
        <f>SUM(J131:J134)</f>
        <v>0</v>
      </c>
    </row>
    <row r="142" spans="1:11" ht="45" customHeight="1" thickBot="1" x14ac:dyDescent="0.25">
      <c r="A142" s="1234"/>
      <c r="B142" s="1235"/>
      <c r="C142" s="1235"/>
      <c r="D142" s="1236"/>
      <c r="E142" s="310" t="s">
        <v>303</v>
      </c>
      <c r="F142" s="315">
        <f>SUM(G141,J141)</f>
        <v>0</v>
      </c>
      <c r="G142" s="1237" t="s">
        <v>304</v>
      </c>
      <c r="H142" s="1237"/>
      <c r="I142" s="1238" t="e">
        <f>SUM((F142)/E141)</f>
        <v>#DIV/0!</v>
      </c>
      <c r="J142" s="1239"/>
      <c r="K142" s="316">
        <f>SUM(E141,H141)</f>
        <v>0</v>
      </c>
    </row>
    <row r="143" spans="1:11" ht="51.75" customHeight="1" thickBot="1" x14ac:dyDescent="0.25">
      <c r="A143" s="1225" t="s">
        <v>305</v>
      </c>
      <c r="B143" s="1226"/>
      <c r="C143" s="1226"/>
      <c r="D143" s="1226"/>
      <c r="E143" s="1226"/>
      <c r="F143" s="1226"/>
      <c r="G143" s="1226"/>
      <c r="H143" s="1226"/>
      <c r="I143" s="1226"/>
      <c r="J143" s="1227"/>
    </row>
    <row r="144" spans="1:11" ht="51.75" customHeight="1" thickBot="1" x14ac:dyDescent="0.25">
      <c r="A144" s="1225" t="s">
        <v>306</v>
      </c>
      <c r="B144" s="1226"/>
      <c r="C144" s="1226"/>
      <c r="D144" s="1226"/>
      <c r="E144" s="1226"/>
      <c r="F144" s="1226"/>
      <c r="G144" s="1226"/>
      <c r="H144" s="1226"/>
      <c r="I144" s="1226"/>
      <c r="J144" s="1227"/>
    </row>
    <row r="145" spans="1:11" ht="53.25" customHeight="1" thickBot="1" x14ac:dyDescent="0.25">
      <c r="A145" s="1225" t="s">
        <v>307</v>
      </c>
      <c r="B145" s="1226"/>
      <c r="C145" s="1226"/>
      <c r="D145" s="1226"/>
      <c r="E145" s="1226"/>
      <c r="F145" s="1226"/>
      <c r="G145" s="1226"/>
      <c r="H145" s="1226"/>
      <c r="I145" s="1226"/>
      <c r="J145" s="1227"/>
    </row>
    <row r="146" spans="1:11" ht="12.75" customHeight="1" x14ac:dyDescent="0.2">
      <c r="A146" s="1256" t="s">
        <v>294</v>
      </c>
      <c r="B146" s="1257"/>
      <c r="C146" s="1257"/>
      <c r="D146" s="1257"/>
      <c r="E146" s="1257"/>
      <c r="F146" s="1257"/>
      <c r="G146" s="1257"/>
      <c r="H146" s="1257"/>
      <c r="I146" s="1257"/>
      <c r="J146" s="1258"/>
    </row>
    <row r="147" spans="1:11" ht="12.75" customHeight="1" x14ac:dyDescent="0.2">
      <c r="A147" s="1259"/>
      <c r="B147" s="1260"/>
      <c r="C147" s="1260"/>
      <c r="D147" s="1260"/>
      <c r="E147" s="1260"/>
      <c r="F147" s="1260"/>
      <c r="G147" s="1260"/>
      <c r="H147" s="1260"/>
      <c r="I147" s="1260"/>
      <c r="J147" s="1261"/>
    </row>
    <row r="148" spans="1:11" ht="12.75" customHeight="1" x14ac:dyDescent="0.2">
      <c r="A148" s="1259"/>
      <c r="B148" s="1260"/>
      <c r="C148" s="1260"/>
      <c r="D148" s="1260"/>
      <c r="E148" s="1260"/>
      <c r="F148" s="1260"/>
      <c r="G148" s="1260"/>
      <c r="H148" s="1260"/>
      <c r="I148" s="1260"/>
      <c r="J148" s="1261"/>
    </row>
    <row r="149" spans="1:11" ht="12.75" customHeight="1" x14ac:dyDescent="0.2">
      <c r="A149" s="1259"/>
      <c r="B149" s="1260"/>
      <c r="C149" s="1260"/>
      <c r="D149" s="1260"/>
      <c r="E149" s="1260"/>
      <c r="F149" s="1260"/>
      <c r="G149" s="1260"/>
      <c r="H149" s="1260"/>
      <c r="I149" s="1260"/>
      <c r="J149" s="1261"/>
    </row>
    <row r="150" spans="1:11" ht="35.25" customHeight="1" thickBot="1" x14ac:dyDescent="0.25">
      <c r="A150" s="1262"/>
      <c r="B150" s="1263"/>
      <c r="C150" s="1263"/>
      <c r="D150" s="1263"/>
      <c r="E150" s="1263"/>
      <c r="F150" s="1263"/>
      <c r="G150" s="1263"/>
      <c r="H150" s="1263"/>
      <c r="I150" s="1263"/>
      <c r="J150" s="1264"/>
    </row>
    <row r="151" spans="1:11" ht="12.75" customHeight="1" x14ac:dyDescent="0.2">
      <c r="A151" s="1247" t="s">
        <v>295</v>
      </c>
      <c r="B151" s="1248"/>
      <c r="C151" s="1248"/>
      <c r="D151" s="1248"/>
      <c r="E151" s="1248"/>
      <c r="F151" s="1248"/>
      <c r="G151" s="1249"/>
      <c r="H151" s="1247" t="s">
        <v>296</v>
      </c>
      <c r="I151" s="1248"/>
      <c r="J151" s="1249"/>
    </row>
    <row r="152" spans="1:11" ht="12.75" customHeight="1" x14ac:dyDescent="0.2">
      <c r="A152" s="1250"/>
      <c r="B152" s="1251"/>
      <c r="C152" s="1251"/>
      <c r="D152" s="1251"/>
      <c r="E152" s="1251"/>
      <c r="F152" s="1251"/>
      <c r="G152" s="1252"/>
      <c r="H152" s="1250"/>
      <c r="I152" s="1251"/>
      <c r="J152" s="1252"/>
    </row>
    <row r="153" spans="1:11" ht="12.75" customHeight="1" x14ac:dyDescent="0.2">
      <c r="A153" s="1228" t="str">
        <f>T(Admin!D10)</f>
        <v/>
      </c>
      <c r="B153" s="1229"/>
      <c r="C153" s="1229"/>
      <c r="D153" s="1229"/>
      <c r="E153" s="1229"/>
      <c r="F153" s="1229"/>
      <c r="G153" s="1230"/>
      <c r="H153" s="1228" t="str">
        <f>T(Admin!C10)</f>
        <v/>
      </c>
      <c r="I153" s="1229"/>
      <c r="J153" s="1230"/>
    </row>
    <row r="154" spans="1:11" ht="13.5" customHeight="1" thickBot="1" x14ac:dyDescent="0.25">
      <c r="A154" s="1231"/>
      <c r="B154" s="1232"/>
      <c r="C154" s="1232"/>
      <c r="D154" s="1232"/>
      <c r="E154" s="1232"/>
      <c r="F154" s="1232"/>
      <c r="G154" s="1233"/>
      <c r="H154" s="1231"/>
      <c r="I154" s="1232"/>
      <c r="J154" s="1233"/>
    </row>
    <row r="155" spans="1:11" ht="12.75" customHeight="1" x14ac:dyDescent="0.2">
      <c r="A155" s="1247" t="s">
        <v>297</v>
      </c>
      <c r="B155" s="1248"/>
      <c r="C155" s="1248"/>
      <c r="D155" s="1248"/>
      <c r="E155" s="1248"/>
      <c r="F155" s="1248"/>
      <c r="G155" s="1249"/>
      <c r="H155" s="1247" t="s">
        <v>298</v>
      </c>
      <c r="I155" s="1248"/>
      <c r="J155" s="1249"/>
    </row>
    <row r="156" spans="1:11" ht="12.75" customHeight="1" x14ac:dyDescent="0.2">
      <c r="A156" s="1250"/>
      <c r="B156" s="1251"/>
      <c r="C156" s="1251"/>
      <c r="D156" s="1251"/>
      <c r="E156" s="1251"/>
      <c r="F156" s="1251"/>
      <c r="G156" s="1252"/>
      <c r="H156" s="1250"/>
      <c r="I156" s="1251"/>
      <c r="J156" s="1252"/>
    </row>
    <row r="157" spans="1:11" ht="12.75" customHeight="1" x14ac:dyDescent="0.2">
      <c r="A157" s="1228" t="str">
        <f>T(Admin!$E$1)</f>
        <v>15W SLC    CLASS: 15-005</v>
      </c>
      <c r="B157" s="1229"/>
      <c r="C157" s="1229"/>
      <c r="D157" s="1229"/>
      <c r="E157" s="1229"/>
      <c r="F157" s="1229"/>
      <c r="G157" s="1230"/>
      <c r="H157" s="1228" t="str">
        <f>RIGHT(Admin!E10,4)</f>
        <v/>
      </c>
      <c r="I157" s="1229"/>
      <c r="J157" s="1230"/>
    </row>
    <row r="158" spans="1:11" ht="13.5" customHeight="1" thickBot="1" x14ac:dyDescent="0.25">
      <c r="A158" s="1231"/>
      <c r="B158" s="1232"/>
      <c r="C158" s="1232"/>
      <c r="D158" s="1232"/>
      <c r="E158" s="1232"/>
      <c r="F158" s="1232"/>
      <c r="G158" s="1233"/>
      <c r="H158" s="1231"/>
      <c r="I158" s="1232"/>
      <c r="J158" s="1233"/>
    </row>
    <row r="159" spans="1:11" ht="23.25" customHeight="1" thickBot="1" x14ac:dyDescent="0.25">
      <c r="A159" s="1253" t="s">
        <v>299</v>
      </c>
      <c r="B159" s="1254"/>
      <c r="C159" s="1254"/>
      <c r="D159" s="1255"/>
      <c r="E159" s="1253" t="s">
        <v>300</v>
      </c>
      <c r="F159" s="1255"/>
      <c r="G159" s="303" t="s">
        <v>301</v>
      </c>
      <c r="H159" s="1253" t="s">
        <v>302</v>
      </c>
      <c r="I159" s="1255"/>
      <c r="J159" s="303" t="s">
        <v>301</v>
      </c>
    </row>
    <row r="160" spans="1:11" ht="25.5" customHeight="1" thickBot="1" x14ac:dyDescent="0.25">
      <c r="A160" s="1240">
        <f>Honors!$C$4</f>
        <v>0</v>
      </c>
      <c r="B160" s="1241"/>
      <c r="C160" s="1241"/>
      <c r="D160" s="1242"/>
      <c r="E160" s="1243" t="str">
        <f>T(Honors!$D$5)</f>
        <v/>
      </c>
      <c r="F160" s="1244"/>
      <c r="G160" s="313">
        <f>Honors!C11</f>
        <v>0</v>
      </c>
      <c r="H160" s="1243"/>
      <c r="I160" s="1244"/>
      <c r="J160" s="305"/>
      <c r="K160" s="316" t="str">
        <f>IF(Honors!F151="X","X","")</f>
        <v/>
      </c>
    </row>
    <row r="161" spans="1:11" ht="25.5" customHeight="1" thickBot="1" x14ac:dyDescent="0.25">
      <c r="A161" s="1240">
        <f>Honors!$G$4</f>
        <v>0</v>
      </c>
      <c r="B161" s="1241"/>
      <c r="C161" s="1241"/>
      <c r="D161" s="1242"/>
      <c r="E161" s="1243" t="str">
        <f>T(Honors!$H$5)</f>
        <v/>
      </c>
      <c r="F161" s="1244"/>
      <c r="G161" s="313">
        <f>Honors!G11</f>
        <v>0</v>
      </c>
      <c r="H161" s="1243"/>
      <c r="I161" s="1244"/>
      <c r="J161" s="305"/>
      <c r="K161" s="316" t="str">
        <f>IF(Honors!J151="X","X","")</f>
        <v/>
      </c>
    </row>
    <row r="162" spans="1:11" ht="24.75" customHeight="1" thickBot="1" x14ac:dyDescent="0.25">
      <c r="A162" s="1240">
        <f>Honors!$K$4</f>
        <v>0</v>
      </c>
      <c r="B162" s="1241"/>
      <c r="C162" s="1241"/>
      <c r="D162" s="1242"/>
      <c r="E162" s="1243" t="str">
        <f>T(Honors!$L$5)</f>
        <v/>
      </c>
      <c r="F162" s="1244"/>
      <c r="G162" s="313">
        <f>Honors!K11</f>
        <v>0</v>
      </c>
      <c r="H162" s="1243"/>
      <c r="I162" s="1244"/>
      <c r="J162" s="305"/>
      <c r="K162" s="316" t="str">
        <f>IF(Honors!N151="X","X","")</f>
        <v/>
      </c>
    </row>
    <row r="163" spans="1:11" ht="25.5" customHeight="1" thickBot="1" x14ac:dyDescent="0.25">
      <c r="A163" s="1240">
        <f>Honors!$O$4</f>
        <v>0</v>
      </c>
      <c r="B163" s="1241"/>
      <c r="C163" s="1241"/>
      <c r="D163" s="1242"/>
      <c r="E163" s="1243" t="str">
        <f>T(Honors!$P$5)</f>
        <v/>
      </c>
      <c r="F163" s="1244"/>
      <c r="G163" s="313">
        <f>Honors!O11</f>
        <v>0</v>
      </c>
      <c r="H163" s="1243"/>
      <c r="I163" s="1244"/>
      <c r="J163" s="305"/>
      <c r="K163" s="316" t="str">
        <f>IF(Honors!R151="X","X","")</f>
        <v/>
      </c>
    </row>
    <row r="164" spans="1:11" ht="25.5" customHeight="1" thickBot="1" x14ac:dyDescent="0.25">
      <c r="A164" s="1240"/>
      <c r="B164" s="1241"/>
      <c r="C164" s="1241"/>
      <c r="D164" s="1242"/>
      <c r="E164" s="1243"/>
      <c r="F164" s="1244"/>
      <c r="G164" s="305"/>
      <c r="H164" s="1243"/>
      <c r="I164" s="1244"/>
      <c r="J164" s="305"/>
    </row>
    <row r="165" spans="1:11" ht="25.5" customHeight="1" thickBot="1" x14ac:dyDescent="0.25">
      <c r="A165" s="1240"/>
      <c r="B165" s="1241"/>
      <c r="C165" s="1241"/>
      <c r="D165" s="1242"/>
      <c r="E165" s="1243"/>
      <c r="F165" s="1244"/>
      <c r="G165" s="305"/>
      <c r="H165" s="1243"/>
      <c r="I165" s="1244"/>
      <c r="J165" s="305"/>
    </row>
    <row r="166" spans="1:11" ht="25.5" customHeight="1" thickBot="1" x14ac:dyDescent="0.25">
      <c r="A166" s="1240"/>
      <c r="B166" s="1241"/>
      <c r="C166" s="1241"/>
      <c r="D166" s="1242"/>
      <c r="E166" s="1243"/>
      <c r="F166" s="1244"/>
      <c r="G166" s="305"/>
      <c r="H166" s="1243"/>
      <c r="I166" s="1244"/>
      <c r="J166" s="305"/>
    </row>
    <row r="167" spans="1:11" ht="25.5" customHeight="1" thickBot="1" x14ac:dyDescent="0.25">
      <c r="A167" s="1240"/>
      <c r="B167" s="1241"/>
      <c r="C167" s="1241"/>
      <c r="D167" s="1242"/>
      <c r="E167" s="1243"/>
      <c r="F167" s="1244"/>
      <c r="G167" s="305"/>
      <c r="H167" s="1243"/>
      <c r="I167" s="1244"/>
      <c r="J167" s="305"/>
    </row>
    <row r="168" spans="1:11" ht="25.5" customHeight="1" thickBot="1" x14ac:dyDescent="0.25">
      <c r="A168" s="1240"/>
      <c r="B168" s="1241"/>
      <c r="C168" s="1241"/>
      <c r="D168" s="1242"/>
      <c r="E168" s="1243"/>
      <c r="F168" s="1244"/>
      <c r="G168" s="305"/>
      <c r="H168" s="1243"/>
      <c r="I168" s="1244"/>
      <c r="J168" s="305"/>
    </row>
    <row r="169" spans="1:11" ht="25.5" customHeight="1" thickBot="1" x14ac:dyDescent="0.25">
      <c r="A169" s="1240"/>
      <c r="B169" s="1241"/>
      <c r="C169" s="1241"/>
      <c r="D169" s="1242"/>
      <c r="E169" s="1245"/>
      <c r="F169" s="1246"/>
      <c r="G169" s="305"/>
      <c r="H169" s="1243"/>
      <c r="I169" s="1244"/>
      <c r="J169" s="305"/>
    </row>
    <row r="170" spans="1:11" ht="25.5" customHeight="1" thickBot="1" x14ac:dyDescent="0.3">
      <c r="A170" s="306"/>
      <c r="B170" s="307"/>
      <c r="C170" s="307"/>
      <c r="D170" s="308"/>
      <c r="E170" s="309">
        <f>COUNTIF(A160:D163,"*")</f>
        <v>0</v>
      </c>
      <c r="F170" s="304" t="s">
        <v>303</v>
      </c>
      <c r="G170" s="314">
        <f>IF(G160="","",SUM(G160:G163))</f>
        <v>0</v>
      </c>
      <c r="H170" s="309">
        <f>COUNTIF(H160:I163,"*")</f>
        <v>0</v>
      </c>
      <c r="I170" s="304" t="s">
        <v>303</v>
      </c>
      <c r="J170" s="313">
        <f>SUM(J160:J163)</f>
        <v>0</v>
      </c>
    </row>
    <row r="171" spans="1:11" ht="45" customHeight="1" thickBot="1" x14ac:dyDescent="0.25">
      <c r="A171" s="1234"/>
      <c r="B171" s="1235"/>
      <c r="C171" s="1235"/>
      <c r="D171" s="1236"/>
      <c r="E171" s="310" t="s">
        <v>303</v>
      </c>
      <c r="F171" s="315">
        <f>SUM(G170,J170)</f>
        <v>0</v>
      </c>
      <c r="G171" s="1237" t="s">
        <v>304</v>
      </c>
      <c r="H171" s="1237"/>
      <c r="I171" s="1238" t="e">
        <f>SUM((F171)/E170)</f>
        <v>#DIV/0!</v>
      </c>
      <c r="J171" s="1239"/>
      <c r="K171" s="316">
        <f>SUM(E170,H170)</f>
        <v>0</v>
      </c>
    </row>
    <row r="172" spans="1:11" ht="51.75" customHeight="1" thickBot="1" x14ac:dyDescent="0.25">
      <c r="A172" s="1225" t="s">
        <v>305</v>
      </c>
      <c r="B172" s="1226"/>
      <c r="C172" s="1226"/>
      <c r="D172" s="1226"/>
      <c r="E172" s="1226"/>
      <c r="F172" s="1226"/>
      <c r="G172" s="1226"/>
      <c r="H172" s="1226"/>
      <c r="I172" s="1226"/>
      <c r="J172" s="1227"/>
    </row>
    <row r="173" spans="1:11" ht="51.75" customHeight="1" thickBot="1" x14ac:dyDescent="0.25">
      <c r="A173" s="1225" t="s">
        <v>306</v>
      </c>
      <c r="B173" s="1226"/>
      <c r="C173" s="1226"/>
      <c r="D173" s="1226"/>
      <c r="E173" s="1226"/>
      <c r="F173" s="1226"/>
      <c r="G173" s="1226"/>
      <c r="H173" s="1226"/>
      <c r="I173" s="1226"/>
      <c r="J173" s="1227"/>
    </row>
    <row r="174" spans="1:11" ht="53.25" customHeight="1" thickBot="1" x14ac:dyDescent="0.25">
      <c r="A174" s="1225" t="s">
        <v>307</v>
      </c>
      <c r="B174" s="1226"/>
      <c r="C174" s="1226"/>
      <c r="D174" s="1226"/>
      <c r="E174" s="1226"/>
      <c r="F174" s="1226"/>
      <c r="G174" s="1226"/>
      <c r="H174" s="1226"/>
      <c r="I174" s="1226"/>
      <c r="J174" s="1227"/>
    </row>
    <row r="175" spans="1:11" ht="12.75" customHeight="1" x14ac:dyDescent="0.2">
      <c r="A175" s="1256" t="s">
        <v>294</v>
      </c>
      <c r="B175" s="1257"/>
      <c r="C175" s="1257"/>
      <c r="D175" s="1257"/>
      <c r="E175" s="1257"/>
      <c r="F175" s="1257"/>
      <c r="G175" s="1257"/>
      <c r="H175" s="1257"/>
      <c r="I175" s="1257"/>
      <c r="J175" s="1258"/>
    </row>
    <row r="176" spans="1:11" ht="12.75" customHeight="1" x14ac:dyDescent="0.2">
      <c r="A176" s="1259"/>
      <c r="B176" s="1260"/>
      <c r="C176" s="1260"/>
      <c r="D176" s="1260"/>
      <c r="E176" s="1260"/>
      <c r="F176" s="1260"/>
      <c r="G176" s="1260"/>
      <c r="H176" s="1260"/>
      <c r="I176" s="1260"/>
      <c r="J176" s="1261"/>
    </row>
    <row r="177" spans="1:11" ht="12.75" customHeight="1" x14ac:dyDescent="0.2">
      <c r="A177" s="1259"/>
      <c r="B177" s="1260"/>
      <c r="C177" s="1260"/>
      <c r="D177" s="1260"/>
      <c r="E177" s="1260"/>
      <c r="F177" s="1260"/>
      <c r="G177" s="1260"/>
      <c r="H177" s="1260"/>
      <c r="I177" s="1260"/>
      <c r="J177" s="1261"/>
    </row>
    <row r="178" spans="1:11" ht="12.75" customHeight="1" x14ac:dyDescent="0.2">
      <c r="A178" s="1259"/>
      <c r="B178" s="1260"/>
      <c r="C178" s="1260"/>
      <c r="D178" s="1260"/>
      <c r="E178" s="1260"/>
      <c r="F178" s="1260"/>
      <c r="G178" s="1260"/>
      <c r="H178" s="1260"/>
      <c r="I178" s="1260"/>
      <c r="J178" s="1261"/>
    </row>
    <row r="179" spans="1:11" ht="35.25" customHeight="1" thickBot="1" x14ac:dyDescent="0.25">
      <c r="A179" s="1262"/>
      <c r="B179" s="1263"/>
      <c r="C179" s="1263"/>
      <c r="D179" s="1263"/>
      <c r="E179" s="1263"/>
      <c r="F179" s="1263"/>
      <c r="G179" s="1263"/>
      <c r="H179" s="1263"/>
      <c r="I179" s="1263"/>
      <c r="J179" s="1264"/>
    </row>
    <row r="180" spans="1:11" ht="12.75" customHeight="1" x14ac:dyDescent="0.2">
      <c r="A180" s="1247" t="s">
        <v>295</v>
      </c>
      <c r="B180" s="1248"/>
      <c r="C180" s="1248"/>
      <c r="D180" s="1248"/>
      <c r="E180" s="1248"/>
      <c r="F180" s="1248"/>
      <c r="G180" s="1249"/>
      <c r="H180" s="1247" t="s">
        <v>296</v>
      </c>
      <c r="I180" s="1248"/>
      <c r="J180" s="1249"/>
    </row>
    <row r="181" spans="1:11" ht="12.75" customHeight="1" x14ac:dyDescent="0.2">
      <c r="A181" s="1250"/>
      <c r="B181" s="1251"/>
      <c r="C181" s="1251"/>
      <c r="D181" s="1251"/>
      <c r="E181" s="1251"/>
      <c r="F181" s="1251"/>
      <c r="G181" s="1252"/>
      <c r="H181" s="1250"/>
      <c r="I181" s="1251"/>
      <c r="J181" s="1252"/>
    </row>
    <row r="182" spans="1:11" ht="12.75" customHeight="1" x14ac:dyDescent="0.2">
      <c r="A182" s="1228" t="str">
        <f>T(Admin!D11)</f>
        <v/>
      </c>
      <c r="B182" s="1229"/>
      <c r="C182" s="1229"/>
      <c r="D182" s="1229"/>
      <c r="E182" s="1229"/>
      <c r="F182" s="1229"/>
      <c r="G182" s="1230"/>
      <c r="H182" s="1228" t="str">
        <f>T(Admin!C11)</f>
        <v/>
      </c>
      <c r="I182" s="1229"/>
      <c r="J182" s="1230"/>
    </row>
    <row r="183" spans="1:11" ht="13.5" customHeight="1" thickBot="1" x14ac:dyDescent="0.25">
      <c r="A183" s="1231"/>
      <c r="B183" s="1232"/>
      <c r="C183" s="1232"/>
      <c r="D183" s="1232"/>
      <c r="E183" s="1232"/>
      <c r="F183" s="1232"/>
      <c r="G183" s="1233"/>
      <c r="H183" s="1231"/>
      <c r="I183" s="1232"/>
      <c r="J183" s="1233"/>
    </row>
    <row r="184" spans="1:11" ht="12.75" customHeight="1" x14ac:dyDescent="0.2">
      <c r="A184" s="1247" t="s">
        <v>297</v>
      </c>
      <c r="B184" s="1248"/>
      <c r="C184" s="1248"/>
      <c r="D184" s="1248"/>
      <c r="E184" s="1248"/>
      <c r="F184" s="1248"/>
      <c r="G184" s="1249"/>
      <c r="H184" s="1247" t="s">
        <v>298</v>
      </c>
      <c r="I184" s="1248"/>
      <c r="J184" s="1249"/>
    </row>
    <row r="185" spans="1:11" ht="12.75" customHeight="1" x14ac:dyDescent="0.2">
      <c r="A185" s="1250"/>
      <c r="B185" s="1251"/>
      <c r="C185" s="1251"/>
      <c r="D185" s="1251"/>
      <c r="E185" s="1251"/>
      <c r="F185" s="1251"/>
      <c r="G185" s="1252"/>
      <c r="H185" s="1250"/>
      <c r="I185" s="1251"/>
      <c r="J185" s="1252"/>
    </row>
    <row r="186" spans="1:11" ht="12.75" customHeight="1" x14ac:dyDescent="0.2">
      <c r="A186" s="1228" t="str">
        <f>T(Admin!$E$1)</f>
        <v>15W SLC    CLASS: 15-005</v>
      </c>
      <c r="B186" s="1229"/>
      <c r="C186" s="1229"/>
      <c r="D186" s="1229"/>
      <c r="E186" s="1229"/>
      <c r="F186" s="1229"/>
      <c r="G186" s="1230"/>
      <c r="H186" s="1228" t="str">
        <f>RIGHT(Admin!E11,4)</f>
        <v/>
      </c>
      <c r="I186" s="1229"/>
      <c r="J186" s="1230"/>
    </row>
    <row r="187" spans="1:11" ht="13.5" customHeight="1" thickBot="1" x14ac:dyDescent="0.25">
      <c r="A187" s="1231"/>
      <c r="B187" s="1232"/>
      <c r="C187" s="1232"/>
      <c r="D187" s="1232"/>
      <c r="E187" s="1232"/>
      <c r="F187" s="1232"/>
      <c r="G187" s="1233"/>
      <c r="H187" s="1231"/>
      <c r="I187" s="1232"/>
      <c r="J187" s="1233"/>
    </row>
    <row r="188" spans="1:11" ht="23.25" customHeight="1" thickBot="1" x14ac:dyDescent="0.25">
      <c r="A188" s="1253" t="s">
        <v>299</v>
      </c>
      <c r="B188" s="1254"/>
      <c r="C188" s="1254"/>
      <c r="D188" s="1255"/>
      <c r="E188" s="1253" t="s">
        <v>300</v>
      </c>
      <c r="F188" s="1255"/>
      <c r="G188" s="303" t="s">
        <v>301</v>
      </c>
      <c r="H188" s="1253" t="s">
        <v>302</v>
      </c>
      <c r="I188" s="1255"/>
      <c r="J188" s="303" t="s">
        <v>301</v>
      </c>
    </row>
    <row r="189" spans="1:11" ht="25.5" customHeight="1" thickBot="1" x14ac:dyDescent="0.25">
      <c r="A189" s="1240">
        <f>Honors!$C$4</f>
        <v>0</v>
      </c>
      <c r="B189" s="1241"/>
      <c r="C189" s="1241"/>
      <c r="D189" s="1242"/>
      <c r="E189" s="1243" t="str">
        <f>T(Honors!$D$5)</f>
        <v/>
      </c>
      <c r="F189" s="1244"/>
      <c r="G189" s="313">
        <f>Honors!C12</f>
        <v>0</v>
      </c>
      <c r="H189" s="1243"/>
      <c r="I189" s="1244"/>
      <c r="J189" s="305"/>
      <c r="K189" s="316" t="str">
        <f>IF(Honors!F180="X","X","")</f>
        <v/>
      </c>
    </row>
    <row r="190" spans="1:11" ht="25.5" customHeight="1" thickBot="1" x14ac:dyDescent="0.25">
      <c r="A190" s="1240">
        <f>Honors!$G$4</f>
        <v>0</v>
      </c>
      <c r="B190" s="1241"/>
      <c r="C190" s="1241"/>
      <c r="D190" s="1242"/>
      <c r="E190" s="1243" t="str">
        <f>T(Honors!$H$5)</f>
        <v/>
      </c>
      <c r="F190" s="1244"/>
      <c r="G190" s="313">
        <f>Honors!G12</f>
        <v>0</v>
      </c>
      <c r="H190" s="1243"/>
      <c r="I190" s="1244"/>
      <c r="J190" s="305"/>
      <c r="K190" s="316" t="str">
        <f>IF(Honors!J180="X","X","")</f>
        <v/>
      </c>
    </row>
    <row r="191" spans="1:11" ht="24.75" customHeight="1" thickBot="1" x14ac:dyDescent="0.25">
      <c r="A191" s="1240">
        <f>Honors!$K$4</f>
        <v>0</v>
      </c>
      <c r="B191" s="1241"/>
      <c r="C191" s="1241"/>
      <c r="D191" s="1242"/>
      <c r="E191" s="1243" t="str">
        <f>T(Honors!$L$5)</f>
        <v/>
      </c>
      <c r="F191" s="1244"/>
      <c r="G191" s="313">
        <f>Honors!K12</f>
        <v>0</v>
      </c>
      <c r="H191" s="1243"/>
      <c r="I191" s="1244"/>
      <c r="J191" s="305"/>
      <c r="K191" s="316" t="str">
        <f>IF(Honors!N180="X","X","")</f>
        <v/>
      </c>
    </row>
    <row r="192" spans="1:11" ht="25.5" customHeight="1" thickBot="1" x14ac:dyDescent="0.25">
      <c r="A192" s="1240">
        <f>Honors!$O$4</f>
        <v>0</v>
      </c>
      <c r="B192" s="1241"/>
      <c r="C192" s="1241"/>
      <c r="D192" s="1242"/>
      <c r="E192" s="1243" t="str">
        <f>T(Honors!$P$5)</f>
        <v/>
      </c>
      <c r="F192" s="1244"/>
      <c r="G192" s="313">
        <f>Honors!O12</f>
        <v>0</v>
      </c>
      <c r="H192" s="1243"/>
      <c r="I192" s="1244"/>
      <c r="J192" s="305"/>
      <c r="K192" s="316" t="str">
        <f>IF(Honors!R180="X","X","")</f>
        <v/>
      </c>
    </row>
    <row r="193" spans="1:11" ht="25.5" customHeight="1" thickBot="1" x14ac:dyDescent="0.25">
      <c r="A193" s="1240"/>
      <c r="B193" s="1241"/>
      <c r="C193" s="1241"/>
      <c r="D193" s="1242"/>
      <c r="E193" s="1243"/>
      <c r="F193" s="1244"/>
      <c r="G193" s="305"/>
      <c r="H193" s="1243"/>
      <c r="I193" s="1244"/>
      <c r="J193" s="305"/>
    </row>
    <row r="194" spans="1:11" ht="25.5" customHeight="1" thickBot="1" x14ac:dyDescent="0.25">
      <c r="A194" s="1240"/>
      <c r="B194" s="1241"/>
      <c r="C194" s="1241"/>
      <c r="D194" s="1242"/>
      <c r="E194" s="1243"/>
      <c r="F194" s="1244"/>
      <c r="G194" s="305"/>
      <c r="H194" s="1243"/>
      <c r="I194" s="1244"/>
      <c r="J194" s="305"/>
    </row>
    <row r="195" spans="1:11" ht="25.5" customHeight="1" thickBot="1" x14ac:dyDescent="0.25">
      <c r="A195" s="1240"/>
      <c r="B195" s="1241"/>
      <c r="C195" s="1241"/>
      <c r="D195" s="1242"/>
      <c r="E195" s="1243"/>
      <c r="F195" s="1244"/>
      <c r="G195" s="305"/>
      <c r="H195" s="1243"/>
      <c r="I195" s="1244"/>
      <c r="J195" s="305"/>
    </row>
    <row r="196" spans="1:11" ht="25.5" customHeight="1" thickBot="1" x14ac:dyDescent="0.25">
      <c r="A196" s="1240"/>
      <c r="B196" s="1241"/>
      <c r="C196" s="1241"/>
      <c r="D196" s="1242"/>
      <c r="E196" s="1243"/>
      <c r="F196" s="1244"/>
      <c r="G196" s="305"/>
      <c r="H196" s="1243"/>
      <c r="I196" s="1244"/>
      <c r="J196" s="305"/>
    </row>
    <row r="197" spans="1:11" ht="25.5" customHeight="1" thickBot="1" x14ac:dyDescent="0.25">
      <c r="A197" s="1240"/>
      <c r="B197" s="1241"/>
      <c r="C197" s="1241"/>
      <c r="D197" s="1242"/>
      <c r="E197" s="1243"/>
      <c r="F197" s="1244"/>
      <c r="G197" s="305"/>
      <c r="H197" s="1243"/>
      <c r="I197" s="1244"/>
      <c r="J197" s="305"/>
    </row>
    <row r="198" spans="1:11" ht="25.5" customHeight="1" thickBot="1" x14ac:dyDescent="0.25">
      <c r="A198" s="1240"/>
      <c r="B198" s="1241"/>
      <c r="C198" s="1241"/>
      <c r="D198" s="1242"/>
      <c r="E198" s="1245"/>
      <c r="F198" s="1246"/>
      <c r="G198" s="305"/>
      <c r="H198" s="1243"/>
      <c r="I198" s="1244"/>
      <c r="J198" s="305"/>
    </row>
    <row r="199" spans="1:11" ht="25.5" customHeight="1" thickBot="1" x14ac:dyDescent="0.3">
      <c r="A199" s="306"/>
      <c r="B199" s="307"/>
      <c r="C199" s="307"/>
      <c r="D199" s="308"/>
      <c r="E199" s="309">
        <f>COUNTIF(A189:D192,"*")</f>
        <v>0</v>
      </c>
      <c r="F199" s="304" t="s">
        <v>303</v>
      </c>
      <c r="G199" s="314">
        <f>IF(G189="","",SUM(G189:G192))</f>
        <v>0</v>
      </c>
      <c r="H199" s="309">
        <f>COUNTIF(H189:I192,"*")</f>
        <v>0</v>
      </c>
      <c r="I199" s="304" t="s">
        <v>303</v>
      </c>
      <c r="J199" s="313">
        <f>SUM(J189:J192)</f>
        <v>0</v>
      </c>
    </row>
    <row r="200" spans="1:11" ht="45" customHeight="1" thickBot="1" x14ac:dyDescent="0.25">
      <c r="A200" s="1234"/>
      <c r="B200" s="1235"/>
      <c r="C200" s="1235"/>
      <c r="D200" s="1236"/>
      <c r="E200" s="310" t="s">
        <v>303</v>
      </c>
      <c r="F200" s="315">
        <f>SUM(G199,J199)</f>
        <v>0</v>
      </c>
      <c r="G200" s="1237" t="s">
        <v>304</v>
      </c>
      <c r="H200" s="1237"/>
      <c r="I200" s="1238" t="e">
        <f>SUM((F200)/E199)</f>
        <v>#DIV/0!</v>
      </c>
      <c r="J200" s="1239"/>
      <c r="K200" s="316">
        <f>SUM(E199,H199)</f>
        <v>0</v>
      </c>
    </row>
    <row r="201" spans="1:11" ht="51.75" customHeight="1" thickBot="1" x14ac:dyDescent="0.25">
      <c r="A201" s="1225" t="s">
        <v>305</v>
      </c>
      <c r="B201" s="1226"/>
      <c r="C201" s="1226"/>
      <c r="D201" s="1226"/>
      <c r="E201" s="1226"/>
      <c r="F201" s="1226"/>
      <c r="G201" s="1226"/>
      <c r="H201" s="1226"/>
      <c r="I201" s="1226"/>
      <c r="J201" s="1227"/>
    </row>
    <row r="202" spans="1:11" ht="51.75" customHeight="1" thickBot="1" x14ac:dyDescent="0.25">
      <c r="A202" s="1225" t="s">
        <v>306</v>
      </c>
      <c r="B202" s="1226"/>
      <c r="C202" s="1226"/>
      <c r="D202" s="1226"/>
      <c r="E202" s="1226"/>
      <c r="F202" s="1226"/>
      <c r="G202" s="1226"/>
      <c r="H202" s="1226"/>
      <c r="I202" s="1226"/>
      <c r="J202" s="1227"/>
    </row>
    <row r="203" spans="1:11" ht="53.25" customHeight="1" thickBot="1" x14ac:dyDescent="0.25">
      <c r="A203" s="1225" t="s">
        <v>307</v>
      </c>
      <c r="B203" s="1226"/>
      <c r="C203" s="1226"/>
      <c r="D203" s="1226"/>
      <c r="E203" s="1226"/>
      <c r="F203" s="1226"/>
      <c r="G203" s="1226"/>
      <c r="H203" s="1226"/>
      <c r="I203" s="1226"/>
      <c r="J203" s="1227"/>
    </row>
    <row r="204" spans="1:11" ht="12.75" customHeight="1" x14ac:dyDescent="0.2">
      <c r="A204" s="1256" t="s">
        <v>294</v>
      </c>
      <c r="B204" s="1257"/>
      <c r="C204" s="1257"/>
      <c r="D204" s="1257"/>
      <c r="E204" s="1257"/>
      <c r="F204" s="1257"/>
      <c r="G204" s="1257"/>
      <c r="H204" s="1257"/>
      <c r="I204" s="1257"/>
      <c r="J204" s="1258"/>
    </row>
    <row r="205" spans="1:11" ht="12.75" customHeight="1" x14ac:dyDescent="0.2">
      <c r="A205" s="1259"/>
      <c r="B205" s="1260"/>
      <c r="C205" s="1260"/>
      <c r="D205" s="1260"/>
      <c r="E205" s="1260"/>
      <c r="F205" s="1260"/>
      <c r="G205" s="1260"/>
      <c r="H205" s="1260"/>
      <c r="I205" s="1260"/>
      <c r="J205" s="1261"/>
    </row>
    <row r="206" spans="1:11" ht="12.75" customHeight="1" x14ac:dyDescent="0.2">
      <c r="A206" s="1259"/>
      <c r="B206" s="1260"/>
      <c r="C206" s="1260"/>
      <c r="D206" s="1260"/>
      <c r="E206" s="1260"/>
      <c r="F206" s="1260"/>
      <c r="G206" s="1260"/>
      <c r="H206" s="1260"/>
      <c r="I206" s="1260"/>
      <c r="J206" s="1261"/>
    </row>
    <row r="207" spans="1:11" ht="12.75" customHeight="1" x14ac:dyDescent="0.2">
      <c r="A207" s="1259"/>
      <c r="B207" s="1260"/>
      <c r="C207" s="1260"/>
      <c r="D207" s="1260"/>
      <c r="E207" s="1260"/>
      <c r="F207" s="1260"/>
      <c r="G207" s="1260"/>
      <c r="H207" s="1260"/>
      <c r="I207" s="1260"/>
      <c r="J207" s="1261"/>
    </row>
    <row r="208" spans="1:11" ht="35.25" customHeight="1" thickBot="1" x14ac:dyDescent="0.25">
      <c r="A208" s="1262"/>
      <c r="B208" s="1263"/>
      <c r="C208" s="1263"/>
      <c r="D208" s="1263"/>
      <c r="E208" s="1263"/>
      <c r="F208" s="1263"/>
      <c r="G208" s="1263"/>
      <c r="H208" s="1263"/>
      <c r="I208" s="1263"/>
      <c r="J208" s="1264"/>
    </row>
    <row r="209" spans="1:11" ht="12.75" customHeight="1" x14ac:dyDescent="0.2">
      <c r="A209" s="1247" t="s">
        <v>295</v>
      </c>
      <c r="B209" s="1248"/>
      <c r="C209" s="1248"/>
      <c r="D209" s="1248"/>
      <c r="E209" s="1248"/>
      <c r="F209" s="1248"/>
      <c r="G209" s="1249"/>
      <c r="H209" s="1247" t="s">
        <v>296</v>
      </c>
      <c r="I209" s="1248"/>
      <c r="J209" s="1249"/>
    </row>
    <row r="210" spans="1:11" ht="12.75" customHeight="1" x14ac:dyDescent="0.2">
      <c r="A210" s="1250"/>
      <c r="B210" s="1251"/>
      <c r="C210" s="1251"/>
      <c r="D210" s="1251"/>
      <c r="E210" s="1251"/>
      <c r="F210" s="1251"/>
      <c r="G210" s="1252"/>
      <c r="H210" s="1250"/>
      <c r="I210" s="1251"/>
      <c r="J210" s="1252"/>
    </row>
    <row r="211" spans="1:11" ht="12.75" customHeight="1" x14ac:dyDescent="0.2">
      <c r="A211" s="1228" t="str">
        <f>T(Admin!D12)</f>
        <v/>
      </c>
      <c r="B211" s="1229"/>
      <c r="C211" s="1229"/>
      <c r="D211" s="1229"/>
      <c r="E211" s="1229"/>
      <c r="F211" s="1229"/>
      <c r="G211" s="1230"/>
      <c r="H211" s="1228" t="str">
        <f>T(Admin!C12)</f>
        <v/>
      </c>
      <c r="I211" s="1229"/>
      <c r="J211" s="1230"/>
    </row>
    <row r="212" spans="1:11" ht="13.5" customHeight="1" thickBot="1" x14ac:dyDescent="0.25">
      <c r="A212" s="1231"/>
      <c r="B212" s="1232"/>
      <c r="C212" s="1232"/>
      <c r="D212" s="1232"/>
      <c r="E212" s="1232"/>
      <c r="F212" s="1232"/>
      <c r="G212" s="1233"/>
      <c r="H212" s="1231"/>
      <c r="I212" s="1232"/>
      <c r="J212" s="1233"/>
    </row>
    <row r="213" spans="1:11" ht="12.75" customHeight="1" x14ac:dyDescent="0.2">
      <c r="A213" s="1247" t="s">
        <v>297</v>
      </c>
      <c r="B213" s="1248"/>
      <c r="C213" s="1248"/>
      <c r="D213" s="1248"/>
      <c r="E213" s="1248"/>
      <c r="F213" s="1248"/>
      <c r="G213" s="1249"/>
      <c r="H213" s="1247" t="s">
        <v>298</v>
      </c>
      <c r="I213" s="1248"/>
      <c r="J213" s="1249"/>
    </row>
    <row r="214" spans="1:11" ht="12.75" customHeight="1" x14ac:dyDescent="0.2">
      <c r="A214" s="1250"/>
      <c r="B214" s="1251"/>
      <c r="C214" s="1251"/>
      <c r="D214" s="1251"/>
      <c r="E214" s="1251"/>
      <c r="F214" s="1251"/>
      <c r="G214" s="1252"/>
      <c r="H214" s="1250"/>
      <c r="I214" s="1251"/>
      <c r="J214" s="1252"/>
    </row>
    <row r="215" spans="1:11" ht="12.75" customHeight="1" x14ac:dyDescent="0.2">
      <c r="A215" s="1228" t="str">
        <f>T(Admin!$E$1)</f>
        <v>15W SLC    CLASS: 15-005</v>
      </c>
      <c r="B215" s="1229"/>
      <c r="C215" s="1229"/>
      <c r="D215" s="1229"/>
      <c r="E215" s="1229"/>
      <c r="F215" s="1229"/>
      <c r="G215" s="1230"/>
      <c r="H215" s="1228" t="str">
        <f>RIGHT(Admin!E12,4)</f>
        <v/>
      </c>
      <c r="I215" s="1229"/>
      <c r="J215" s="1230"/>
    </row>
    <row r="216" spans="1:11" ht="13.5" customHeight="1" thickBot="1" x14ac:dyDescent="0.25">
      <c r="A216" s="1231"/>
      <c r="B216" s="1232"/>
      <c r="C216" s="1232"/>
      <c r="D216" s="1232"/>
      <c r="E216" s="1232"/>
      <c r="F216" s="1232"/>
      <c r="G216" s="1233"/>
      <c r="H216" s="1231"/>
      <c r="I216" s="1232"/>
      <c r="J216" s="1233"/>
    </row>
    <row r="217" spans="1:11" ht="23.25" customHeight="1" thickBot="1" x14ac:dyDescent="0.25">
      <c r="A217" s="1253" t="s">
        <v>299</v>
      </c>
      <c r="B217" s="1254"/>
      <c r="C217" s="1254"/>
      <c r="D217" s="1255"/>
      <c r="E217" s="1253" t="s">
        <v>300</v>
      </c>
      <c r="F217" s="1255"/>
      <c r="G217" s="303" t="s">
        <v>301</v>
      </c>
      <c r="H217" s="1253" t="s">
        <v>302</v>
      </c>
      <c r="I217" s="1255"/>
      <c r="J217" s="303" t="s">
        <v>301</v>
      </c>
    </row>
    <row r="218" spans="1:11" ht="25.5" customHeight="1" thickBot="1" x14ac:dyDescent="0.25">
      <c r="A218" s="1240">
        <f>Honors!$C$4</f>
        <v>0</v>
      </c>
      <c r="B218" s="1241"/>
      <c r="C218" s="1241"/>
      <c r="D218" s="1242"/>
      <c r="E218" s="1243" t="str">
        <f>T(Honors!$D$5)</f>
        <v/>
      </c>
      <c r="F218" s="1244"/>
      <c r="G218" s="313">
        <f>Honors!C13</f>
        <v>0</v>
      </c>
      <c r="H218" s="1243"/>
      <c r="I218" s="1244"/>
      <c r="J218" s="305"/>
      <c r="K218" s="316" t="str">
        <f>IF(Honors!F209="X","X","")</f>
        <v/>
      </c>
    </row>
    <row r="219" spans="1:11" ht="25.5" customHeight="1" thickBot="1" x14ac:dyDescent="0.25">
      <c r="A219" s="1240">
        <f>Honors!$G$4</f>
        <v>0</v>
      </c>
      <c r="B219" s="1241"/>
      <c r="C219" s="1241"/>
      <c r="D219" s="1242"/>
      <c r="E219" s="1243" t="str">
        <f>T(Honors!$H$5)</f>
        <v/>
      </c>
      <c r="F219" s="1244"/>
      <c r="G219" s="313">
        <f>Honors!G13</f>
        <v>0</v>
      </c>
      <c r="H219" s="1243"/>
      <c r="I219" s="1244"/>
      <c r="J219" s="305"/>
      <c r="K219" s="316" t="str">
        <f>IF(Honors!J209="X","X","")</f>
        <v/>
      </c>
    </row>
    <row r="220" spans="1:11" ht="24.75" customHeight="1" thickBot="1" x14ac:dyDescent="0.25">
      <c r="A220" s="1240">
        <f>Honors!$K$4</f>
        <v>0</v>
      </c>
      <c r="B220" s="1241"/>
      <c r="C220" s="1241"/>
      <c r="D220" s="1242"/>
      <c r="E220" s="1243" t="str">
        <f>T(Honors!$L$5)</f>
        <v/>
      </c>
      <c r="F220" s="1244"/>
      <c r="G220" s="313">
        <f>Honors!K13</f>
        <v>0</v>
      </c>
      <c r="H220" s="1243"/>
      <c r="I220" s="1244"/>
      <c r="J220" s="305"/>
      <c r="K220" s="316" t="str">
        <f>IF(Honors!N209="X","X","")</f>
        <v/>
      </c>
    </row>
    <row r="221" spans="1:11" ht="25.5" customHeight="1" thickBot="1" x14ac:dyDescent="0.25">
      <c r="A221" s="1240">
        <f>Honors!$O$4</f>
        <v>0</v>
      </c>
      <c r="B221" s="1241"/>
      <c r="C221" s="1241"/>
      <c r="D221" s="1242"/>
      <c r="E221" s="1243" t="str">
        <f>T(Honors!$P$5)</f>
        <v/>
      </c>
      <c r="F221" s="1244"/>
      <c r="G221" s="313">
        <f>Honors!O13</f>
        <v>0</v>
      </c>
      <c r="H221" s="1243"/>
      <c r="I221" s="1244"/>
      <c r="J221" s="305"/>
      <c r="K221" s="316" t="str">
        <f>IF(Honors!R209="X","X","")</f>
        <v/>
      </c>
    </row>
    <row r="222" spans="1:11" ht="25.5" customHeight="1" thickBot="1" x14ac:dyDescent="0.25">
      <c r="A222" s="1240"/>
      <c r="B222" s="1241"/>
      <c r="C222" s="1241"/>
      <c r="D222" s="1242"/>
      <c r="E222" s="1243"/>
      <c r="F222" s="1244"/>
      <c r="G222" s="305"/>
      <c r="H222" s="1243"/>
      <c r="I222" s="1244"/>
      <c r="J222" s="305"/>
    </row>
    <row r="223" spans="1:11" ht="25.5" customHeight="1" thickBot="1" x14ac:dyDescent="0.25">
      <c r="A223" s="1240"/>
      <c r="B223" s="1241"/>
      <c r="C223" s="1241"/>
      <c r="D223" s="1242"/>
      <c r="E223" s="1243"/>
      <c r="F223" s="1244"/>
      <c r="G223" s="305"/>
      <c r="H223" s="1243"/>
      <c r="I223" s="1244"/>
      <c r="J223" s="305"/>
    </row>
    <row r="224" spans="1:11" ht="25.5" customHeight="1" thickBot="1" x14ac:dyDescent="0.25">
      <c r="A224" s="1240"/>
      <c r="B224" s="1241"/>
      <c r="C224" s="1241"/>
      <c r="D224" s="1242"/>
      <c r="E224" s="1243"/>
      <c r="F224" s="1244"/>
      <c r="G224" s="305"/>
      <c r="H224" s="1243"/>
      <c r="I224" s="1244"/>
      <c r="J224" s="305"/>
    </row>
    <row r="225" spans="1:11" ht="25.5" customHeight="1" thickBot="1" x14ac:dyDescent="0.25">
      <c r="A225" s="1240"/>
      <c r="B225" s="1241"/>
      <c r="C225" s="1241"/>
      <c r="D225" s="1242"/>
      <c r="E225" s="1243"/>
      <c r="F225" s="1244"/>
      <c r="G225" s="305"/>
      <c r="H225" s="1243"/>
      <c r="I225" s="1244"/>
      <c r="J225" s="305"/>
    </row>
    <row r="226" spans="1:11" ht="25.5" customHeight="1" thickBot="1" x14ac:dyDescent="0.25">
      <c r="A226" s="1240"/>
      <c r="B226" s="1241"/>
      <c r="C226" s="1241"/>
      <c r="D226" s="1242"/>
      <c r="E226" s="1243"/>
      <c r="F226" s="1244"/>
      <c r="G226" s="305"/>
      <c r="H226" s="1243"/>
      <c r="I226" s="1244"/>
      <c r="J226" s="305"/>
    </row>
    <row r="227" spans="1:11" ht="25.5" customHeight="1" thickBot="1" x14ac:dyDescent="0.25">
      <c r="A227" s="1240"/>
      <c r="B227" s="1241"/>
      <c r="C227" s="1241"/>
      <c r="D227" s="1242"/>
      <c r="E227" s="1245"/>
      <c r="F227" s="1246"/>
      <c r="G227" s="305"/>
      <c r="H227" s="1243"/>
      <c r="I227" s="1244"/>
      <c r="J227" s="305"/>
    </row>
    <row r="228" spans="1:11" ht="25.5" customHeight="1" thickBot="1" x14ac:dyDescent="0.3">
      <c r="A228" s="306"/>
      <c r="B228" s="307"/>
      <c r="C228" s="307"/>
      <c r="D228" s="308"/>
      <c r="E228" s="309">
        <f>COUNTIF(A218:D221,"*")</f>
        <v>0</v>
      </c>
      <c r="F228" s="304" t="s">
        <v>303</v>
      </c>
      <c r="G228" s="314">
        <f>IF(G218="","",SUM(G218:G221))</f>
        <v>0</v>
      </c>
      <c r="H228" s="309">
        <f>COUNTIF(H218:I221,"*")</f>
        <v>0</v>
      </c>
      <c r="I228" s="304" t="s">
        <v>303</v>
      </c>
      <c r="J228" s="313">
        <f>SUM(J218:J221)</f>
        <v>0</v>
      </c>
    </row>
    <row r="229" spans="1:11" ht="45" customHeight="1" thickBot="1" x14ac:dyDescent="0.25">
      <c r="A229" s="1234"/>
      <c r="B229" s="1235"/>
      <c r="C229" s="1235"/>
      <c r="D229" s="1236"/>
      <c r="E229" s="310" t="s">
        <v>303</v>
      </c>
      <c r="F229" s="315">
        <f>SUM(G228,J228)</f>
        <v>0</v>
      </c>
      <c r="G229" s="1237" t="s">
        <v>304</v>
      </c>
      <c r="H229" s="1237"/>
      <c r="I229" s="1238" t="e">
        <f>SUM((F229)/E228)</f>
        <v>#DIV/0!</v>
      </c>
      <c r="J229" s="1239"/>
      <c r="K229" s="316">
        <f>SUM(E228,H228)</f>
        <v>0</v>
      </c>
    </row>
    <row r="230" spans="1:11" ht="51.75" customHeight="1" thickBot="1" x14ac:dyDescent="0.25">
      <c r="A230" s="1225" t="s">
        <v>305</v>
      </c>
      <c r="B230" s="1226"/>
      <c r="C230" s="1226"/>
      <c r="D230" s="1226"/>
      <c r="E230" s="1226"/>
      <c r="F230" s="1226"/>
      <c r="G230" s="1226"/>
      <c r="H230" s="1226"/>
      <c r="I230" s="1226"/>
      <c r="J230" s="1227"/>
    </row>
    <row r="231" spans="1:11" ht="51.75" customHeight="1" thickBot="1" x14ac:dyDescent="0.25">
      <c r="A231" s="1225" t="s">
        <v>306</v>
      </c>
      <c r="B231" s="1226"/>
      <c r="C231" s="1226"/>
      <c r="D231" s="1226"/>
      <c r="E231" s="1226"/>
      <c r="F231" s="1226"/>
      <c r="G231" s="1226"/>
      <c r="H231" s="1226"/>
      <c r="I231" s="1226"/>
      <c r="J231" s="1227"/>
    </row>
    <row r="232" spans="1:11" ht="53.25" customHeight="1" thickBot="1" x14ac:dyDescent="0.25">
      <c r="A232" s="1225" t="s">
        <v>307</v>
      </c>
      <c r="B232" s="1226"/>
      <c r="C232" s="1226"/>
      <c r="D232" s="1226"/>
      <c r="E232" s="1226"/>
      <c r="F232" s="1226"/>
      <c r="G232" s="1226"/>
      <c r="H232" s="1226"/>
      <c r="I232" s="1226"/>
      <c r="J232" s="1227"/>
    </row>
    <row r="233" spans="1:11" ht="12.75" customHeight="1" x14ac:dyDescent="0.2">
      <c r="A233" s="1256" t="s">
        <v>294</v>
      </c>
      <c r="B233" s="1257"/>
      <c r="C233" s="1257"/>
      <c r="D233" s="1257"/>
      <c r="E233" s="1257"/>
      <c r="F233" s="1257"/>
      <c r="G233" s="1257"/>
      <c r="H233" s="1257"/>
      <c r="I233" s="1257"/>
      <c r="J233" s="1258"/>
    </row>
    <row r="234" spans="1:11" ht="12.75" customHeight="1" x14ac:dyDescent="0.2">
      <c r="A234" s="1259"/>
      <c r="B234" s="1260"/>
      <c r="C234" s="1260"/>
      <c r="D234" s="1260"/>
      <c r="E234" s="1260"/>
      <c r="F234" s="1260"/>
      <c r="G234" s="1260"/>
      <c r="H234" s="1260"/>
      <c r="I234" s="1260"/>
      <c r="J234" s="1261"/>
    </row>
    <row r="235" spans="1:11" ht="12.75" customHeight="1" x14ac:dyDescent="0.2">
      <c r="A235" s="1259"/>
      <c r="B235" s="1260"/>
      <c r="C235" s="1260"/>
      <c r="D235" s="1260"/>
      <c r="E235" s="1260"/>
      <c r="F235" s="1260"/>
      <c r="G235" s="1260"/>
      <c r="H235" s="1260"/>
      <c r="I235" s="1260"/>
      <c r="J235" s="1261"/>
    </row>
    <row r="236" spans="1:11" ht="12.75" customHeight="1" x14ac:dyDescent="0.2">
      <c r="A236" s="1259"/>
      <c r="B236" s="1260"/>
      <c r="C236" s="1260"/>
      <c r="D236" s="1260"/>
      <c r="E236" s="1260"/>
      <c r="F236" s="1260"/>
      <c r="G236" s="1260"/>
      <c r="H236" s="1260"/>
      <c r="I236" s="1260"/>
      <c r="J236" s="1261"/>
    </row>
    <row r="237" spans="1:11" ht="35.25" customHeight="1" thickBot="1" x14ac:dyDescent="0.25">
      <c r="A237" s="1262"/>
      <c r="B237" s="1263"/>
      <c r="C237" s="1263"/>
      <c r="D237" s="1263"/>
      <c r="E237" s="1263"/>
      <c r="F237" s="1263"/>
      <c r="G237" s="1263"/>
      <c r="H237" s="1263"/>
      <c r="I237" s="1263"/>
      <c r="J237" s="1264"/>
    </row>
    <row r="238" spans="1:11" ht="12.75" customHeight="1" x14ac:dyDescent="0.2">
      <c r="A238" s="1247" t="s">
        <v>295</v>
      </c>
      <c r="B238" s="1248"/>
      <c r="C238" s="1248"/>
      <c r="D238" s="1248"/>
      <c r="E238" s="1248"/>
      <c r="F238" s="1248"/>
      <c r="G238" s="1249"/>
      <c r="H238" s="1247" t="s">
        <v>296</v>
      </c>
      <c r="I238" s="1248"/>
      <c r="J238" s="1249"/>
    </row>
    <row r="239" spans="1:11" ht="12.75" customHeight="1" x14ac:dyDescent="0.2">
      <c r="A239" s="1250"/>
      <c r="B239" s="1251"/>
      <c r="C239" s="1251"/>
      <c r="D239" s="1251"/>
      <c r="E239" s="1251"/>
      <c r="F239" s="1251"/>
      <c r="G239" s="1252"/>
      <c r="H239" s="1250"/>
      <c r="I239" s="1251"/>
      <c r="J239" s="1252"/>
    </row>
    <row r="240" spans="1:11" ht="12.75" customHeight="1" x14ac:dyDescent="0.2">
      <c r="A240" s="1228" t="str">
        <f>T(Admin!D13)</f>
        <v/>
      </c>
      <c r="B240" s="1229"/>
      <c r="C240" s="1229"/>
      <c r="D240" s="1229"/>
      <c r="E240" s="1229"/>
      <c r="F240" s="1229"/>
      <c r="G240" s="1230"/>
      <c r="H240" s="1228" t="str">
        <f>T(Admin!C13)</f>
        <v/>
      </c>
      <c r="I240" s="1229"/>
      <c r="J240" s="1230"/>
    </row>
    <row r="241" spans="1:11" ht="13.5" customHeight="1" thickBot="1" x14ac:dyDescent="0.25">
      <c r="A241" s="1231"/>
      <c r="B241" s="1232"/>
      <c r="C241" s="1232"/>
      <c r="D241" s="1232"/>
      <c r="E241" s="1232"/>
      <c r="F241" s="1232"/>
      <c r="G241" s="1233"/>
      <c r="H241" s="1231"/>
      <c r="I241" s="1232"/>
      <c r="J241" s="1233"/>
    </row>
    <row r="242" spans="1:11" ht="12.75" customHeight="1" x14ac:dyDescent="0.2">
      <c r="A242" s="1247" t="s">
        <v>297</v>
      </c>
      <c r="B242" s="1248"/>
      <c r="C242" s="1248"/>
      <c r="D242" s="1248"/>
      <c r="E242" s="1248"/>
      <c r="F242" s="1248"/>
      <c r="G242" s="1249"/>
      <c r="H242" s="1247" t="s">
        <v>298</v>
      </c>
      <c r="I242" s="1248"/>
      <c r="J242" s="1249"/>
    </row>
    <row r="243" spans="1:11" ht="12.75" customHeight="1" x14ac:dyDescent="0.2">
      <c r="A243" s="1250"/>
      <c r="B243" s="1251"/>
      <c r="C243" s="1251"/>
      <c r="D243" s="1251"/>
      <c r="E243" s="1251"/>
      <c r="F243" s="1251"/>
      <c r="G243" s="1252"/>
      <c r="H243" s="1250"/>
      <c r="I243" s="1251"/>
      <c r="J243" s="1252"/>
    </row>
    <row r="244" spans="1:11" ht="12.75" customHeight="1" x14ac:dyDescent="0.2">
      <c r="A244" s="1228" t="str">
        <f>T(Admin!$E$1)</f>
        <v>15W SLC    CLASS: 15-005</v>
      </c>
      <c r="B244" s="1229"/>
      <c r="C244" s="1229"/>
      <c r="D244" s="1229"/>
      <c r="E244" s="1229"/>
      <c r="F244" s="1229"/>
      <c r="G244" s="1230"/>
      <c r="H244" s="1228" t="str">
        <f>RIGHT(Admin!E13,4)</f>
        <v/>
      </c>
      <c r="I244" s="1229"/>
      <c r="J244" s="1230"/>
    </row>
    <row r="245" spans="1:11" ht="13.5" customHeight="1" thickBot="1" x14ac:dyDescent="0.25">
      <c r="A245" s="1231"/>
      <c r="B245" s="1232"/>
      <c r="C245" s="1232"/>
      <c r="D245" s="1232"/>
      <c r="E245" s="1232"/>
      <c r="F245" s="1232"/>
      <c r="G245" s="1233"/>
      <c r="H245" s="1231"/>
      <c r="I245" s="1232"/>
      <c r="J245" s="1233"/>
    </row>
    <row r="246" spans="1:11" ht="23.25" customHeight="1" thickBot="1" x14ac:dyDescent="0.25">
      <c r="A246" s="1253" t="s">
        <v>299</v>
      </c>
      <c r="B246" s="1254"/>
      <c r="C246" s="1254"/>
      <c r="D246" s="1255"/>
      <c r="E246" s="1253" t="s">
        <v>300</v>
      </c>
      <c r="F246" s="1255"/>
      <c r="G246" s="303" t="s">
        <v>301</v>
      </c>
      <c r="H246" s="1253" t="s">
        <v>302</v>
      </c>
      <c r="I246" s="1255"/>
      <c r="J246" s="303" t="s">
        <v>301</v>
      </c>
    </row>
    <row r="247" spans="1:11" ht="25.5" customHeight="1" thickBot="1" x14ac:dyDescent="0.25">
      <c r="A247" s="1240">
        <f>Honors!$C$4</f>
        <v>0</v>
      </c>
      <c r="B247" s="1241"/>
      <c r="C247" s="1241"/>
      <c r="D247" s="1242"/>
      <c r="E247" s="1243" t="str">
        <f>T(Honors!$D$5)</f>
        <v/>
      </c>
      <c r="F247" s="1244"/>
      <c r="G247" s="313">
        <f>Honors!C14</f>
        <v>0</v>
      </c>
      <c r="H247" s="1243"/>
      <c r="I247" s="1244"/>
      <c r="J247" s="305"/>
      <c r="K247" s="316" t="str">
        <f>IF(Honors!F238="X","X","")</f>
        <v/>
      </c>
    </row>
    <row r="248" spans="1:11" ht="25.5" customHeight="1" thickBot="1" x14ac:dyDescent="0.25">
      <c r="A248" s="1240">
        <f>Honors!$G$4</f>
        <v>0</v>
      </c>
      <c r="B248" s="1241"/>
      <c r="C248" s="1241"/>
      <c r="D248" s="1242"/>
      <c r="E248" s="1243" t="str">
        <f>T(Honors!$H$5)</f>
        <v/>
      </c>
      <c r="F248" s="1244"/>
      <c r="G248" s="313">
        <f>Honors!G14</f>
        <v>0</v>
      </c>
      <c r="H248" s="1243"/>
      <c r="I248" s="1244"/>
      <c r="J248" s="305"/>
      <c r="K248" s="316" t="str">
        <f>IF(Honors!J238="X","X","")</f>
        <v/>
      </c>
    </row>
    <row r="249" spans="1:11" ht="24.75" customHeight="1" thickBot="1" x14ac:dyDescent="0.25">
      <c r="A249" s="1240">
        <f>Honors!$K$4</f>
        <v>0</v>
      </c>
      <c r="B249" s="1241"/>
      <c r="C249" s="1241"/>
      <c r="D249" s="1242"/>
      <c r="E249" s="1243" t="str">
        <f>T(Honors!$L$5)</f>
        <v/>
      </c>
      <c r="F249" s="1244"/>
      <c r="G249" s="313">
        <f>Honors!K14</f>
        <v>0</v>
      </c>
      <c r="H249" s="1243"/>
      <c r="I249" s="1244"/>
      <c r="J249" s="305"/>
      <c r="K249" s="316" t="str">
        <f>IF(Honors!N238="X","X","")</f>
        <v/>
      </c>
    </row>
    <row r="250" spans="1:11" ht="25.5" customHeight="1" thickBot="1" x14ac:dyDescent="0.25">
      <c r="A250" s="1240">
        <f>Honors!$O$4</f>
        <v>0</v>
      </c>
      <c r="B250" s="1241"/>
      <c r="C250" s="1241"/>
      <c r="D250" s="1242"/>
      <c r="E250" s="1243" t="str">
        <f>T(Honors!$P$5)</f>
        <v/>
      </c>
      <c r="F250" s="1244"/>
      <c r="G250" s="313">
        <f>Honors!O14</f>
        <v>0</v>
      </c>
      <c r="H250" s="1243"/>
      <c r="I250" s="1244"/>
      <c r="J250" s="305"/>
      <c r="K250" s="316" t="str">
        <f>IF(Honors!R238="X","X","")</f>
        <v/>
      </c>
    </row>
    <row r="251" spans="1:11" ht="25.5" customHeight="1" thickBot="1" x14ac:dyDescent="0.25">
      <c r="A251" s="1240"/>
      <c r="B251" s="1241"/>
      <c r="C251" s="1241"/>
      <c r="D251" s="1242"/>
      <c r="E251" s="1243"/>
      <c r="F251" s="1244"/>
      <c r="G251" s="305"/>
      <c r="H251" s="1243"/>
      <c r="I251" s="1244"/>
      <c r="J251" s="305"/>
    </row>
    <row r="252" spans="1:11" ht="25.5" customHeight="1" thickBot="1" x14ac:dyDescent="0.25">
      <c r="A252" s="1240"/>
      <c r="B252" s="1241"/>
      <c r="C252" s="1241"/>
      <c r="D252" s="1242"/>
      <c r="E252" s="1243"/>
      <c r="F252" s="1244"/>
      <c r="G252" s="305"/>
      <c r="H252" s="1243"/>
      <c r="I252" s="1244"/>
      <c r="J252" s="305"/>
    </row>
    <row r="253" spans="1:11" ht="25.5" customHeight="1" thickBot="1" x14ac:dyDescent="0.25">
      <c r="A253" s="1240"/>
      <c r="B253" s="1241"/>
      <c r="C253" s="1241"/>
      <c r="D253" s="1242"/>
      <c r="E253" s="1243"/>
      <c r="F253" s="1244"/>
      <c r="G253" s="305"/>
      <c r="H253" s="1243"/>
      <c r="I253" s="1244"/>
      <c r="J253" s="305"/>
    </row>
    <row r="254" spans="1:11" ht="25.5" customHeight="1" thickBot="1" x14ac:dyDescent="0.25">
      <c r="A254" s="1240"/>
      <c r="B254" s="1241"/>
      <c r="C254" s="1241"/>
      <c r="D254" s="1242"/>
      <c r="E254" s="1243"/>
      <c r="F254" s="1244"/>
      <c r="G254" s="305"/>
      <c r="H254" s="1243"/>
      <c r="I254" s="1244"/>
      <c r="J254" s="305"/>
    </row>
    <row r="255" spans="1:11" ht="25.5" customHeight="1" thickBot="1" x14ac:dyDescent="0.25">
      <c r="A255" s="1240"/>
      <c r="B255" s="1241"/>
      <c r="C255" s="1241"/>
      <c r="D255" s="1242"/>
      <c r="E255" s="1243"/>
      <c r="F255" s="1244"/>
      <c r="G255" s="305"/>
      <c r="H255" s="1243"/>
      <c r="I255" s="1244"/>
      <c r="J255" s="305"/>
    </row>
    <row r="256" spans="1:11" ht="25.5" customHeight="1" thickBot="1" x14ac:dyDescent="0.25">
      <c r="A256" s="1240"/>
      <c r="B256" s="1241"/>
      <c r="C256" s="1241"/>
      <c r="D256" s="1242"/>
      <c r="E256" s="1245"/>
      <c r="F256" s="1246"/>
      <c r="G256" s="305"/>
      <c r="H256" s="1243"/>
      <c r="I256" s="1244"/>
      <c r="J256" s="305"/>
    </row>
    <row r="257" spans="1:11" ht="25.5" customHeight="1" thickBot="1" x14ac:dyDescent="0.3">
      <c r="A257" s="306"/>
      <c r="B257" s="307"/>
      <c r="C257" s="307"/>
      <c r="D257" s="308"/>
      <c r="E257" s="309">
        <f>COUNTIF(A247:D250,"*")</f>
        <v>0</v>
      </c>
      <c r="F257" s="304" t="s">
        <v>303</v>
      </c>
      <c r="G257" s="314">
        <f>IF(G247="","",SUM(G247:G250))</f>
        <v>0</v>
      </c>
      <c r="H257" s="309">
        <f>COUNTIF(H247:I250,"*")</f>
        <v>0</v>
      </c>
      <c r="I257" s="304" t="s">
        <v>303</v>
      </c>
      <c r="J257" s="313">
        <f>SUM(J247:J250)</f>
        <v>0</v>
      </c>
    </row>
    <row r="258" spans="1:11" ht="45" customHeight="1" thickBot="1" x14ac:dyDescent="0.25">
      <c r="A258" s="1234"/>
      <c r="B258" s="1235"/>
      <c r="C258" s="1235"/>
      <c r="D258" s="1236"/>
      <c r="E258" s="310" t="s">
        <v>303</v>
      </c>
      <c r="F258" s="315">
        <f>SUM(G257,J257)</f>
        <v>0</v>
      </c>
      <c r="G258" s="1237" t="s">
        <v>304</v>
      </c>
      <c r="H258" s="1237"/>
      <c r="I258" s="1238" t="e">
        <f>SUM((F258)/E257)</f>
        <v>#DIV/0!</v>
      </c>
      <c r="J258" s="1239"/>
      <c r="K258" s="316">
        <f>SUM(E257,H257)</f>
        <v>0</v>
      </c>
    </row>
    <row r="259" spans="1:11" ht="51.75" customHeight="1" thickBot="1" x14ac:dyDescent="0.25">
      <c r="A259" s="1225" t="s">
        <v>305</v>
      </c>
      <c r="B259" s="1226"/>
      <c r="C259" s="1226"/>
      <c r="D259" s="1226"/>
      <c r="E259" s="1226"/>
      <c r="F259" s="1226"/>
      <c r="G259" s="1226"/>
      <c r="H259" s="1226"/>
      <c r="I259" s="1226"/>
      <c r="J259" s="1227"/>
    </row>
    <row r="260" spans="1:11" ht="51.75" customHeight="1" thickBot="1" x14ac:dyDescent="0.25">
      <c r="A260" s="1225" t="s">
        <v>306</v>
      </c>
      <c r="B260" s="1226"/>
      <c r="C260" s="1226"/>
      <c r="D260" s="1226"/>
      <c r="E260" s="1226"/>
      <c r="F260" s="1226"/>
      <c r="G260" s="1226"/>
      <c r="H260" s="1226"/>
      <c r="I260" s="1226"/>
      <c r="J260" s="1227"/>
    </row>
    <row r="261" spans="1:11" ht="53.25" customHeight="1" thickBot="1" x14ac:dyDescent="0.25">
      <c r="A261" s="1225" t="s">
        <v>307</v>
      </c>
      <c r="B261" s="1226"/>
      <c r="C261" s="1226"/>
      <c r="D261" s="1226"/>
      <c r="E261" s="1226"/>
      <c r="F261" s="1226"/>
      <c r="G261" s="1226"/>
      <c r="H261" s="1226"/>
      <c r="I261" s="1226"/>
      <c r="J261" s="1227"/>
    </row>
    <row r="262" spans="1:11" ht="12.75" customHeight="1" x14ac:dyDescent="0.2">
      <c r="A262" s="1256" t="s">
        <v>294</v>
      </c>
      <c r="B262" s="1257"/>
      <c r="C262" s="1257"/>
      <c r="D262" s="1257"/>
      <c r="E262" s="1257"/>
      <c r="F262" s="1257"/>
      <c r="G262" s="1257"/>
      <c r="H262" s="1257"/>
      <c r="I262" s="1257"/>
      <c r="J262" s="1258"/>
    </row>
    <row r="263" spans="1:11" ht="12.75" customHeight="1" x14ac:dyDescent="0.2">
      <c r="A263" s="1259"/>
      <c r="B263" s="1260"/>
      <c r="C263" s="1260"/>
      <c r="D263" s="1260"/>
      <c r="E263" s="1260"/>
      <c r="F263" s="1260"/>
      <c r="G263" s="1260"/>
      <c r="H263" s="1260"/>
      <c r="I263" s="1260"/>
      <c r="J263" s="1261"/>
    </row>
    <row r="264" spans="1:11" ht="12.75" customHeight="1" x14ac:dyDescent="0.2">
      <c r="A264" s="1259"/>
      <c r="B264" s="1260"/>
      <c r="C264" s="1260"/>
      <c r="D264" s="1260"/>
      <c r="E264" s="1260"/>
      <c r="F264" s="1260"/>
      <c r="G264" s="1260"/>
      <c r="H264" s="1260"/>
      <c r="I264" s="1260"/>
      <c r="J264" s="1261"/>
    </row>
    <row r="265" spans="1:11" ht="12.75" customHeight="1" x14ac:dyDescent="0.2">
      <c r="A265" s="1259"/>
      <c r="B265" s="1260"/>
      <c r="C265" s="1260"/>
      <c r="D265" s="1260"/>
      <c r="E265" s="1260"/>
      <c r="F265" s="1260"/>
      <c r="G265" s="1260"/>
      <c r="H265" s="1260"/>
      <c r="I265" s="1260"/>
      <c r="J265" s="1261"/>
    </row>
    <row r="266" spans="1:11" ht="35.25" customHeight="1" thickBot="1" x14ac:dyDescent="0.25">
      <c r="A266" s="1262"/>
      <c r="B266" s="1263"/>
      <c r="C266" s="1263"/>
      <c r="D266" s="1263"/>
      <c r="E266" s="1263"/>
      <c r="F266" s="1263"/>
      <c r="G266" s="1263"/>
      <c r="H266" s="1263"/>
      <c r="I266" s="1263"/>
      <c r="J266" s="1264"/>
    </row>
    <row r="267" spans="1:11" ht="12.75" customHeight="1" x14ac:dyDescent="0.2">
      <c r="A267" s="1247" t="s">
        <v>295</v>
      </c>
      <c r="B267" s="1248"/>
      <c r="C267" s="1248"/>
      <c r="D267" s="1248"/>
      <c r="E267" s="1248"/>
      <c r="F267" s="1248"/>
      <c r="G267" s="1249"/>
      <c r="H267" s="1247" t="s">
        <v>296</v>
      </c>
      <c r="I267" s="1248"/>
      <c r="J267" s="1249"/>
    </row>
    <row r="268" spans="1:11" ht="12.75" customHeight="1" x14ac:dyDescent="0.2">
      <c r="A268" s="1250"/>
      <c r="B268" s="1251"/>
      <c r="C268" s="1251"/>
      <c r="D268" s="1251"/>
      <c r="E268" s="1251"/>
      <c r="F268" s="1251"/>
      <c r="G268" s="1252"/>
      <c r="H268" s="1250"/>
      <c r="I268" s="1251"/>
      <c r="J268" s="1252"/>
    </row>
    <row r="269" spans="1:11" ht="12.75" customHeight="1" x14ac:dyDescent="0.2">
      <c r="A269" s="1228" t="str">
        <f>T(Admin!D14)</f>
        <v/>
      </c>
      <c r="B269" s="1229"/>
      <c r="C269" s="1229"/>
      <c r="D269" s="1229"/>
      <c r="E269" s="1229"/>
      <c r="F269" s="1229"/>
      <c r="G269" s="1230"/>
      <c r="H269" s="1228" t="str">
        <f>T(Admin!C14)</f>
        <v/>
      </c>
      <c r="I269" s="1229"/>
      <c r="J269" s="1230"/>
    </row>
    <row r="270" spans="1:11" ht="13.5" customHeight="1" thickBot="1" x14ac:dyDescent="0.25">
      <c r="A270" s="1231"/>
      <c r="B270" s="1232"/>
      <c r="C270" s="1232"/>
      <c r="D270" s="1232"/>
      <c r="E270" s="1232"/>
      <c r="F270" s="1232"/>
      <c r="G270" s="1233"/>
      <c r="H270" s="1231"/>
      <c r="I270" s="1232"/>
      <c r="J270" s="1233"/>
    </row>
    <row r="271" spans="1:11" ht="12.75" customHeight="1" x14ac:dyDescent="0.2">
      <c r="A271" s="1247" t="s">
        <v>297</v>
      </c>
      <c r="B271" s="1248"/>
      <c r="C271" s="1248"/>
      <c r="D271" s="1248"/>
      <c r="E271" s="1248"/>
      <c r="F271" s="1248"/>
      <c r="G271" s="1249"/>
      <c r="H271" s="1247" t="s">
        <v>298</v>
      </c>
      <c r="I271" s="1248"/>
      <c r="J271" s="1249"/>
    </row>
    <row r="272" spans="1:11" ht="12.75" customHeight="1" x14ac:dyDescent="0.2">
      <c r="A272" s="1250"/>
      <c r="B272" s="1251"/>
      <c r="C272" s="1251"/>
      <c r="D272" s="1251"/>
      <c r="E272" s="1251"/>
      <c r="F272" s="1251"/>
      <c r="G272" s="1252"/>
      <c r="H272" s="1250"/>
      <c r="I272" s="1251"/>
      <c r="J272" s="1252"/>
    </row>
    <row r="273" spans="1:11" ht="12.75" customHeight="1" x14ac:dyDescent="0.2">
      <c r="A273" s="1228" t="str">
        <f>T(Admin!$E$1)</f>
        <v>15W SLC    CLASS: 15-005</v>
      </c>
      <c r="B273" s="1229"/>
      <c r="C273" s="1229"/>
      <c r="D273" s="1229"/>
      <c r="E273" s="1229"/>
      <c r="F273" s="1229"/>
      <c r="G273" s="1230"/>
      <c r="H273" s="1228" t="str">
        <f>RIGHT(Admin!E14,4)</f>
        <v/>
      </c>
      <c r="I273" s="1229"/>
      <c r="J273" s="1230"/>
    </row>
    <row r="274" spans="1:11" ht="13.5" customHeight="1" thickBot="1" x14ac:dyDescent="0.25">
      <c r="A274" s="1231"/>
      <c r="B274" s="1232"/>
      <c r="C274" s="1232"/>
      <c r="D274" s="1232"/>
      <c r="E274" s="1232"/>
      <c r="F274" s="1232"/>
      <c r="G274" s="1233"/>
      <c r="H274" s="1231"/>
      <c r="I274" s="1232"/>
      <c r="J274" s="1233"/>
    </row>
    <row r="275" spans="1:11" ht="23.25" customHeight="1" thickBot="1" x14ac:dyDescent="0.25">
      <c r="A275" s="1253" t="s">
        <v>299</v>
      </c>
      <c r="B275" s="1254"/>
      <c r="C275" s="1254"/>
      <c r="D275" s="1255"/>
      <c r="E275" s="1253" t="s">
        <v>300</v>
      </c>
      <c r="F275" s="1255"/>
      <c r="G275" s="303" t="s">
        <v>301</v>
      </c>
      <c r="H275" s="1253" t="s">
        <v>302</v>
      </c>
      <c r="I275" s="1255"/>
      <c r="J275" s="303" t="s">
        <v>301</v>
      </c>
    </row>
    <row r="276" spans="1:11" ht="25.5" customHeight="1" thickBot="1" x14ac:dyDescent="0.25">
      <c r="A276" s="1240">
        <f>Honors!$C$4</f>
        <v>0</v>
      </c>
      <c r="B276" s="1241"/>
      <c r="C276" s="1241"/>
      <c r="D276" s="1242"/>
      <c r="E276" s="1243" t="str">
        <f>T(Honors!$D$5)</f>
        <v/>
      </c>
      <c r="F276" s="1244"/>
      <c r="G276" s="313">
        <f>Honors!C15</f>
        <v>0</v>
      </c>
      <c r="H276" s="1243"/>
      <c r="I276" s="1244"/>
      <c r="J276" s="305"/>
      <c r="K276" s="316" t="str">
        <f>IF(Honors!F267="X","X","")</f>
        <v/>
      </c>
    </row>
    <row r="277" spans="1:11" ht="25.5" customHeight="1" thickBot="1" x14ac:dyDescent="0.25">
      <c r="A277" s="1240">
        <f>Honors!$G$4</f>
        <v>0</v>
      </c>
      <c r="B277" s="1241"/>
      <c r="C277" s="1241"/>
      <c r="D277" s="1242"/>
      <c r="E277" s="1243" t="str">
        <f>T(Honors!$H$5)</f>
        <v/>
      </c>
      <c r="F277" s="1244"/>
      <c r="G277" s="313">
        <f>Honors!G15</f>
        <v>0</v>
      </c>
      <c r="H277" s="1243"/>
      <c r="I277" s="1244"/>
      <c r="J277" s="305"/>
      <c r="K277" s="316" t="str">
        <f>IF(Honors!J267="X","X","")</f>
        <v/>
      </c>
    </row>
    <row r="278" spans="1:11" ht="24.75" customHeight="1" thickBot="1" x14ac:dyDescent="0.25">
      <c r="A278" s="1240">
        <f>Honors!$K$4</f>
        <v>0</v>
      </c>
      <c r="B278" s="1241"/>
      <c r="C278" s="1241"/>
      <c r="D278" s="1242"/>
      <c r="E278" s="1243" t="str">
        <f>T(Honors!$L$5)</f>
        <v/>
      </c>
      <c r="F278" s="1244"/>
      <c r="G278" s="313">
        <f>Honors!K15</f>
        <v>0</v>
      </c>
      <c r="H278" s="1243"/>
      <c r="I278" s="1244"/>
      <c r="J278" s="305"/>
      <c r="K278" s="316" t="str">
        <f>IF(Honors!N267="X","X","")</f>
        <v/>
      </c>
    </row>
    <row r="279" spans="1:11" ht="25.5" customHeight="1" thickBot="1" x14ac:dyDescent="0.25">
      <c r="A279" s="1240">
        <f>Honors!$O$4</f>
        <v>0</v>
      </c>
      <c r="B279" s="1241"/>
      <c r="C279" s="1241"/>
      <c r="D279" s="1242"/>
      <c r="E279" s="1243" t="str">
        <f>T(Honors!$P$5)</f>
        <v/>
      </c>
      <c r="F279" s="1244"/>
      <c r="G279" s="313">
        <f>Honors!O15</f>
        <v>0</v>
      </c>
      <c r="H279" s="1243"/>
      <c r="I279" s="1244"/>
      <c r="J279" s="305"/>
      <c r="K279" s="316" t="str">
        <f>IF(Honors!R267="X","X","")</f>
        <v/>
      </c>
    </row>
    <row r="280" spans="1:11" ht="25.5" customHeight="1" thickBot="1" x14ac:dyDescent="0.25">
      <c r="A280" s="1240"/>
      <c r="B280" s="1241"/>
      <c r="C280" s="1241"/>
      <c r="D280" s="1242"/>
      <c r="E280" s="1243"/>
      <c r="F280" s="1244"/>
      <c r="G280" s="305"/>
      <c r="H280" s="1243"/>
      <c r="I280" s="1244"/>
      <c r="J280" s="305"/>
    </row>
    <row r="281" spans="1:11" ht="25.5" customHeight="1" thickBot="1" x14ac:dyDescent="0.25">
      <c r="A281" s="1240"/>
      <c r="B281" s="1241"/>
      <c r="C281" s="1241"/>
      <c r="D281" s="1242"/>
      <c r="E281" s="1243"/>
      <c r="F281" s="1244"/>
      <c r="G281" s="305"/>
      <c r="H281" s="1243"/>
      <c r="I281" s="1244"/>
      <c r="J281" s="305"/>
    </row>
    <row r="282" spans="1:11" ht="25.5" customHeight="1" thickBot="1" x14ac:dyDescent="0.25">
      <c r="A282" s="1240"/>
      <c r="B282" s="1241"/>
      <c r="C282" s="1241"/>
      <c r="D282" s="1242"/>
      <c r="E282" s="1243"/>
      <c r="F282" s="1244"/>
      <c r="G282" s="305"/>
      <c r="H282" s="1243"/>
      <c r="I282" s="1244"/>
      <c r="J282" s="305"/>
    </row>
    <row r="283" spans="1:11" ht="25.5" customHeight="1" thickBot="1" x14ac:dyDescent="0.25">
      <c r="A283" s="1240"/>
      <c r="B283" s="1241"/>
      <c r="C283" s="1241"/>
      <c r="D283" s="1242"/>
      <c r="E283" s="1243"/>
      <c r="F283" s="1244"/>
      <c r="G283" s="305"/>
      <c r="H283" s="1243"/>
      <c r="I283" s="1244"/>
      <c r="J283" s="305"/>
    </row>
    <row r="284" spans="1:11" ht="25.5" customHeight="1" thickBot="1" x14ac:dyDescent="0.25">
      <c r="A284" s="1240"/>
      <c r="B284" s="1241"/>
      <c r="C284" s="1241"/>
      <c r="D284" s="1242"/>
      <c r="E284" s="1243"/>
      <c r="F284" s="1244"/>
      <c r="G284" s="305"/>
      <c r="H284" s="1243"/>
      <c r="I284" s="1244"/>
      <c r="J284" s="305"/>
    </row>
    <row r="285" spans="1:11" ht="25.5" customHeight="1" thickBot="1" x14ac:dyDescent="0.25">
      <c r="A285" s="1240"/>
      <c r="B285" s="1241"/>
      <c r="C285" s="1241"/>
      <c r="D285" s="1242"/>
      <c r="E285" s="1245"/>
      <c r="F285" s="1246"/>
      <c r="G285" s="305"/>
      <c r="H285" s="1243"/>
      <c r="I285" s="1244"/>
      <c r="J285" s="305"/>
    </row>
    <row r="286" spans="1:11" ht="25.5" customHeight="1" thickBot="1" x14ac:dyDescent="0.3">
      <c r="A286" s="306"/>
      <c r="B286" s="307"/>
      <c r="C286" s="307"/>
      <c r="D286" s="308"/>
      <c r="E286" s="309">
        <f>COUNTIF(A276:D279,"*")</f>
        <v>0</v>
      </c>
      <c r="F286" s="304" t="s">
        <v>303</v>
      </c>
      <c r="G286" s="314">
        <f>IF(G276="","",SUM(G276:G279))</f>
        <v>0</v>
      </c>
      <c r="H286" s="309">
        <f>COUNTIF(H276:I279,"*")</f>
        <v>0</v>
      </c>
      <c r="I286" s="304" t="s">
        <v>303</v>
      </c>
      <c r="J286" s="313">
        <f>SUM(J276:J279)</f>
        <v>0</v>
      </c>
    </row>
    <row r="287" spans="1:11" ht="45" customHeight="1" thickBot="1" x14ac:dyDescent="0.25">
      <c r="A287" s="1234"/>
      <c r="B287" s="1235"/>
      <c r="C287" s="1235"/>
      <c r="D287" s="1236"/>
      <c r="E287" s="310" t="s">
        <v>303</v>
      </c>
      <c r="F287" s="315">
        <f>SUM(G286,J286)</f>
        <v>0</v>
      </c>
      <c r="G287" s="1237" t="s">
        <v>304</v>
      </c>
      <c r="H287" s="1237"/>
      <c r="I287" s="1238" t="e">
        <f>SUM((F287)/E286)</f>
        <v>#DIV/0!</v>
      </c>
      <c r="J287" s="1239"/>
      <c r="K287" s="316">
        <f>SUM(E286,H286)</f>
        <v>0</v>
      </c>
    </row>
    <row r="288" spans="1:11" ht="51.75" customHeight="1" thickBot="1" x14ac:dyDescent="0.25">
      <c r="A288" s="1225" t="s">
        <v>305</v>
      </c>
      <c r="B288" s="1226"/>
      <c r="C288" s="1226"/>
      <c r="D288" s="1226"/>
      <c r="E288" s="1226"/>
      <c r="F288" s="1226"/>
      <c r="G288" s="1226"/>
      <c r="H288" s="1226"/>
      <c r="I288" s="1226"/>
      <c r="J288" s="1227"/>
    </row>
    <row r="289" spans="1:10" ht="51.75" customHeight="1" thickBot="1" x14ac:dyDescent="0.25">
      <c r="A289" s="1225" t="s">
        <v>306</v>
      </c>
      <c r="B289" s="1226"/>
      <c r="C289" s="1226"/>
      <c r="D289" s="1226"/>
      <c r="E289" s="1226"/>
      <c r="F289" s="1226"/>
      <c r="G289" s="1226"/>
      <c r="H289" s="1226"/>
      <c r="I289" s="1226"/>
      <c r="J289" s="1227"/>
    </row>
    <row r="290" spans="1:10" ht="53.25" customHeight="1" thickBot="1" x14ac:dyDescent="0.25">
      <c r="A290" s="1225" t="s">
        <v>307</v>
      </c>
      <c r="B290" s="1226"/>
      <c r="C290" s="1226"/>
      <c r="D290" s="1226"/>
      <c r="E290" s="1226"/>
      <c r="F290" s="1226"/>
      <c r="G290" s="1226"/>
      <c r="H290" s="1226"/>
      <c r="I290" s="1226"/>
      <c r="J290" s="1227"/>
    </row>
    <row r="291" spans="1:10" ht="12.75" customHeight="1" x14ac:dyDescent="0.2">
      <c r="A291" s="1256" t="s">
        <v>294</v>
      </c>
      <c r="B291" s="1257"/>
      <c r="C291" s="1257"/>
      <c r="D291" s="1257"/>
      <c r="E291" s="1257"/>
      <c r="F291" s="1257"/>
      <c r="G291" s="1257"/>
      <c r="H291" s="1257"/>
      <c r="I291" s="1257"/>
      <c r="J291" s="1258"/>
    </row>
    <row r="292" spans="1:10" ht="12.75" customHeight="1" x14ac:dyDescent="0.2">
      <c r="A292" s="1259"/>
      <c r="B292" s="1260"/>
      <c r="C292" s="1260"/>
      <c r="D292" s="1260"/>
      <c r="E292" s="1260"/>
      <c r="F292" s="1260"/>
      <c r="G292" s="1260"/>
      <c r="H292" s="1260"/>
      <c r="I292" s="1260"/>
      <c r="J292" s="1261"/>
    </row>
    <row r="293" spans="1:10" ht="12.75" customHeight="1" x14ac:dyDescent="0.2">
      <c r="A293" s="1259"/>
      <c r="B293" s="1260"/>
      <c r="C293" s="1260"/>
      <c r="D293" s="1260"/>
      <c r="E293" s="1260"/>
      <c r="F293" s="1260"/>
      <c r="G293" s="1260"/>
      <c r="H293" s="1260"/>
      <c r="I293" s="1260"/>
      <c r="J293" s="1261"/>
    </row>
    <row r="294" spans="1:10" ht="12.75" customHeight="1" x14ac:dyDescent="0.2">
      <c r="A294" s="1259"/>
      <c r="B294" s="1260"/>
      <c r="C294" s="1260"/>
      <c r="D294" s="1260"/>
      <c r="E294" s="1260"/>
      <c r="F294" s="1260"/>
      <c r="G294" s="1260"/>
      <c r="H294" s="1260"/>
      <c r="I294" s="1260"/>
      <c r="J294" s="1261"/>
    </row>
    <row r="295" spans="1:10" ht="35.25" customHeight="1" thickBot="1" x14ac:dyDescent="0.25">
      <c r="A295" s="1262"/>
      <c r="B295" s="1263"/>
      <c r="C295" s="1263"/>
      <c r="D295" s="1263"/>
      <c r="E295" s="1263"/>
      <c r="F295" s="1263"/>
      <c r="G295" s="1263"/>
      <c r="H295" s="1263"/>
      <c r="I295" s="1263"/>
      <c r="J295" s="1264"/>
    </row>
    <row r="296" spans="1:10" ht="12.75" customHeight="1" x14ac:dyDescent="0.2">
      <c r="A296" s="1247" t="s">
        <v>295</v>
      </c>
      <c r="B296" s="1248"/>
      <c r="C296" s="1248"/>
      <c r="D296" s="1248"/>
      <c r="E296" s="1248"/>
      <c r="F296" s="1248"/>
      <c r="G296" s="1249"/>
      <c r="H296" s="1247" t="s">
        <v>296</v>
      </c>
      <c r="I296" s="1248"/>
      <c r="J296" s="1249"/>
    </row>
    <row r="297" spans="1:10" ht="12.75" customHeight="1" x14ac:dyDescent="0.2">
      <c r="A297" s="1250"/>
      <c r="B297" s="1251"/>
      <c r="C297" s="1251"/>
      <c r="D297" s="1251"/>
      <c r="E297" s="1251"/>
      <c r="F297" s="1251"/>
      <c r="G297" s="1252"/>
      <c r="H297" s="1250"/>
      <c r="I297" s="1251"/>
      <c r="J297" s="1252"/>
    </row>
    <row r="298" spans="1:10" ht="12.75" customHeight="1" x14ac:dyDescent="0.2">
      <c r="A298" s="1228" t="str">
        <f>T(Admin!D15)</f>
        <v/>
      </c>
      <c r="B298" s="1229"/>
      <c r="C298" s="1229"/>
      <c r="D298" s="1229"/>
      <c r="E298" s="1229"/>
      <c r="F298" s="1229"/>
      <c r="G298" s="1230"/>
      <c r="H298" s="1228" t="str">
        <f>T(Admin!C15)</f>
        <v/>
      </c>
      <c r="I298" s="1229"/>
      <c r="J298" s="1230"/>
    </row>
    <row r="299" spans="1:10" ht="13.5" customHeight="1" thickBot="1" x14ac:dyDescent="0.25">
      <c r="A299" s="1231"/>
      <c r="B299" s="1232"/>
      <c r="C299" s="1232"/>
      <c r="D299" s="1232"/>
      <c r="E299" s="1232"/>
      <c r="F299" s="1232"/>
      <c r="G299" s="1233"/>
      <c r="H299" s="1231"/>
      <c r="I299" s="1232"/>
      <c r="J299" s="1233"/>
    </row>
    <row r="300" spans="1:10" ht="12.75" customHeight="1" x14ac:dyDescent="0.2">
      <c r="A300" s="1247" t="s">
        <v>297</v>
      </c>
      <c r="B300" s="1248"/>
      <c r="C300" s="1248"/>
      <c r="D300" s="1248"/>
      <c r="E300" s="1248"/>
      <c r="F300" s="1248"/>
      <c r="G300" s="1249"/>
      <c r="H300" s="1247" t="s">
        <v>298</v>
      </c>
      <c r="I300" s="1248"/>
      <c r="J300" s="1249"/>
    </row>
    <row r="301" spans="1:10" ht="12.75" customHeight="1" x14ac:dyDescent="0.2">
      <c r="A301" s="1250"/>
      <c r="B301" s="1251"/>
      <c r="C301" s="1251"/>
      <c r="D301" s="1251"/>
      <c r="E301" s="1251"/>
      <c r="F301" s="1251"/>
      <c r="G301" s="1252"/>
      <c r="H301" s="1250"/>
      <c r="I301" s="1251"/>
      <c r="J301" s="1252"/>
    </row>
    <row r="302" spans="1:10" ht="12.75" customHeight="1" x14ac:dyDescent="0.2">
      <c r="A302" s="1228" t="str">
        <f>T(Admin!$E$1)</f>
        <v>15W SLC    CLASS: 15-005</v>
      </c>
      <c r="B302" s="1229"/>
      <c r="C302" s="1229"/>
      <c r="D302" s="1229"/>
      <c r="E302" s="1229"/>
      <c r="F302" s="1229"/>
      <c r="G302" s="1230"/>
      <c r="H302" s="1228" t="str">
        <f>RIGHT(Admin!E15,4)</f>
        <v/>
      </c>
      <c r="I302" s="1229"/>
      <c r="J302" s="1230"/>
    </row>
    <row r="303" spans="1:10" ht="13.5" customHeight="1" thickBot="1" x14ac:dyDescent="0.25">
      <c r="A303" s="1231"/>
      <c r="B303" s="1232"/>
      <c r="C303" s="1232"/>
      <c r="D303" s="1232"/>
      <c r="E303" s="1232"/>
      <c r="F303" s="1232"/>
      <c r="G303" s="1233"/>
      <c r="H303" s="1231"/>
      <c r="I303" s="1232"/>
      <c r="J303" s="1233"/>
    </row>
    <row r="304" spans="1:10" ht="23.25" customHeight="1" thickBot="1" x14ac:dyDescent="0.25">
      <c r="A304" s="1253" t="s">
        <v>299</v>
      </c>
      <c r="B304" s="1254"/>
      <c r="C304" s="1254"/>
      <c r="D304" s="1255"/>
      <c r="E304" s="1253" t="s">
        <v>300</v>
      </c>
      <c r="F304" s="1255"/>
      <c r="G304" s="303" t="s">
        <v>301</v>
      </c>
      <c r="H304" s="1253" t="s">
        <v>302</v>
      </c>
      <c r="I304" s="1255"/>
      <c r="J304" s="303" t="s">
        <v>301</v>
      </c>
    </row>
    <row r="305" spans="1:11" ht="25.5" customHeight="1" thickBot="1" x14ac:dyDescent="0.25">
      <c r="A305" s="1240">
        <f>Honors!$C$4</f>
        <v>0</v>
      </c>
      <c r="B305" s="1241"/>
      <c r="C305" s="1241"/>
      <c r="D305" s="1242"/>
      <c r="E305" s="1243" t="str">
        <f>T(Honors!$D$5)</f>
        <v/>
      </c>
      <c r="F305" s="1244"/>
      <c r="G305" s="313">
        <f>Honors!C16</f>
        <v>0</v>
      </c>
      <c r="H305" s="1243"/>
      <c r="I305" s="1244"/>
      <c r="J305" s="305"/>
      <c r="K305" s="316" t="str">
        <f>IF(Honors!F296="X","X","")</f>
        <v/>
      </c>
    </row>
    <row r="306" spans="1:11" ht="25.5" customHeight="1" thickBot="1" x14ac:dyDescent="0.25">
      <c r="A306" s="1240">
        <f>Honors!$G$4</f>
        <v>0</v>
      </c>
      <c r="B306" s="1241"/>
      <c r="C306" s="1241"/>
      <c r="D306" s="1242"/>
      <c r="E306" s="1243" t="str">
        <f>T(Honors!$H$5)</f>
        <v/>
      </c>
      <c r="F306" s="1244"/>
      <c r="G306" s="313">
        <f>Honors!G16</f>
        <v>0</v>
      </c>
      <c r="H306" s="1243"/>
      <c r="I306" s="1244"/>
      <c r="J306" s="305"/>
      <c r="K306" s="316" t="str">
        <f>IF(Honors!J296="X","X","")</f>
        <v/>
      </c>
    </row>
    <row r="307" spans="1:11" ht="24.75" customHeight="1" thickBot="1" x14ac:dyDescent="0.25">
      <c r="A307" s="1240">
        <f>Honors!$K$4</f>
        <v>0</v>
      </c>
      <c r="B307" s="1241"/>
      <c r="C307" s="1241"/>
      <c r="D307" s="1242"/>
      <c r="E307" s="1243" t="str">
        <f>T(Honors!$L$5)</f>
        <v/>
      </c>
      <c r="F307" s="1244"/>
      <c r="G307" s="313">
        <f>Honors!K16</f>
        <v>0</v>
      </c>
      <c r="H307" s="1243"/>
      <c r="I307" s="1244"/>
      <c r="J307" s="305"/>
      <c r="K307" s="316" t="str">
        <f>IF(Honors!N296="X","X","")</f>
        <v/>
      </c>
    </row>
    <row r="308" spans="1:11" ht="25.5" customHeight="1" thickBot="1" x14ac:dyDescent="0.25">
      <c r="A308" s="1240">
        <f>Honors!$O$4</f>
        <v>0</v>
      </c>
      <c r="B308" s="1241"/>
      <c r="C308" s="1241"/>
      <c r="D308" s="1242"/>
      <c r="E308" s="1243" t="str">
        <f>T(Honors!$P$5)</f>
        <v/>
      </c>
      <c r="F308" s="1244"/>
      <c r="G308" s="313">
        <f>Honors!O16</f>
        <v>0</v>
      </c>
      <c r="H308" s="1243"/>
      <c r="I308" s="1244"/>
      <c r="J308" s="305"/>
      <c r="K308" s="316" t="str">
        <f>IF(Honors!R296="X","X","")</f>
        <v/>
      </c>
    </row>
    <row r="309" spans="1:11" ht="25.5" customHeight="1" thickBot="1" x14ac:dyDescent="0.25">
      <c r="A309" s="1240"/>
      <c r="B309" s="1241"/>
      <c r="C309" s="1241"/>
      <c r="D309" s="1242"/>
      <c r="E309" s="1243"/>
      <c r="F309" s="1244"/>
      <c r="G309" s="305"/>
      <c r="H309" s="1243"/>
      <c r="I309" s="1244"/>
      <c r="J309" s="305"/>
    </row>
    <row r="310" spans="1:11" ht="25.5" customHeight="1" thickBot="1" x14ac:dyDescent="0.25">
      <c r="A310" s="1240"/>
      <c r="B310" s="1241"/>
      <c r="C310" s="1241"/>
      <c r="D310" s="1242"/>
      <c r="E310" s="1243"/>
      <c r="F310" s="1244"/>
      <c r="G310" s="305"/>
      <c r="H310" s="1243"/>
      <c r="I310" s="1244"/>
      <c r="J310" s="305"/>
    </row>
    <row r="311" spans="1:11" ht="25.5" customHeight="1" thickBot="1" x14ac:dyDescent="0.25">
      <c r="A311" s="1240"/>
      <c r="B311" s="1241"/>
      <c r="C311" s="1241"/>
      <c r="D311" s="1242"/>
      <c r="E311" s="1243"/>
      <c r="F311" s="1244"/>
      <c r="G311" s="305"/>
      <c r="H311" s="1243"/>
      <c r="I311" s="1244"/>
      <c r="J311" s="305"/>
    </row>
    <row r="312" spans="1:11" ht="25.5" customHeight="1" thickBot="1" x14ac:dyDescent="0.25">
      <c r="A312" s="1240"/>
      <c r="B312" s="1241"/>
      <c r="C312" s="1241"/>
      <c r="D312" s="1242"/>
      <c r="E312" s="1243"/>
      <c r="F312" s="1244"/>
      <c r="G312" s="305"/>
      <c r="H312" s="1243"/>
      <c r="I312" s="1244"/>
      <c r="J312" s="305"/>
    </row>
    <row r="313" spans="1:11" ht="25.5" customHeight="1" thickBot="1" x14ac:dyDescent="0.25">
      <c r="A313" s="1240"/>
      <c r="B313" s="1241"/>
      <c r="C313" s="1241"/>
      <c r="D313" s="1242"/>
      <c r="E313" s="1243"/>
      <c r="F313" s="1244"/>
      <c r="G313" s="305"/>
      <c r="H313" s="1243"/>
      <c r="I313" s="1244"/>
      <c r="J313" s="305"/>
    </row>
    <row r="314" spans="1:11" ht="25.5" customHeight="1" thickBot="1" x14ac:dyDescent="0.25">
      <c r="A314" s="1240"/>
      <c r="B314" s="1241"/>
      <c r="C314" s="1241"/>
      <c r="D314" s="1242"/>
      <c r="E314" s="1245"/>
      <c r="F314" s="1246"/>
      <c r="G314" s="305"/>
      <c r="H314" s="1243"/>
      <c r="I314" s="1244"/>
      <c r="J314" s="305"/>
    </row>
    <row r="315" spans="1:11" ht="25.5" customHeight="1" thickBot="1" x14ac:dyDescent="0.3">
      <c r="A315" s="306"/>
      <c r="B315" s="307"/>
      <c r="C315" s="307"/>
      <c r="D315" s="308"/>
      <c r="E315" s="309">
        <f>COUNTIF(A305:D308,"*")</f>
        <v>0</v>
      </c>
      <c r="F315" s="304" t="s">
        <v>303</v>
      </c>
      <c r="G315" s="314">
        <f>IF(G305="","",SUM(G305:G308))</f>
        <v>0</v>
      </c>
      <c r="H315" s="309">
        <f>COUNTIF(H305:I308,"*")</f>
        <v>0</v>
      </c>
      <c r="I315" s="304" t="s">
        <v>303</v>
      </c>
      <c r="J315" s="313">
        <f>SUM(J305:J308)</f>
        <v>0</v>
      </c>
    </row>
    <row r="316" spans="1:11" ht="45" customHeight="1" thickBot="1" x14ac:dyDescent="0.25">
      <c r="A316" s="1234"/>
      <c r="B316" s="1235"/>
      <c r="C316" s="1235"/>
      <c r="D316" s="1236"/>
      <c r="E316" s="310" t="s">
        <v>303</v>
      </c>
      <c r="F316" s="315">
        <f>SUM(G315,J315)</f>
        <v>0</v>
      </c>
      <c r="G316" s="1237" t="s">
        <v>304</v>
      </c>
      <c r="H316" s="1237"/>
      <c r="I316" s="1238" t="e">
        <f>SUM((F316)/E315)</f>
        <v>#DIV/0!</v>
      </c>
      <c r="J316" s="1239"/>
      <c r="K316" s="316">
        <f>SUM(E315,H315)</f>
        <v>0</v>
      </c>
    </row>
    <row r="317" spans="1:11" ht="51.75" customHeight="1" thickBot="1" x14ac:dyDescent="0.25">
      <c r="A317" s="1225" t="s">
        <v>305</v>
      </c>
      <c r="B317" s="1226"/>
      <c r="C317" s="1226"/>
      <c r="D317" s="1226"/>
      <c r="E317" s="1226"/>
      <c r="F317" s="1226"/>
      <c r="G317" s="1226"/>
      <c r="H317" s="1226"/>
      <c r="I317" s="1226"/>
      <c r="J317" s="1227"/>
    </row>
    <row r="318" spans="1:11" ht="51.75" customHeight="1" thickBot="1" x14ac:dyDescent="0.25">
      <c r="A318" s="1225" t="s">
        <v>306</v>
      </c>
      <c r="B318" s="1226"/>
      <c r="C318" s="1226"/>
      <c r="D318" s="1226"/>
      <c r="E318" s="1226"/>
      <c r="F318" s="1226"/>
      <c r="G318" s="1226"/>
      <c r="H318" s="1226"/>
      <c r="I318" s="1226"/>
      <c r="J318" s="1227"/>
    </row>
    <row r="319" spans="1:11" ht="53.25" customHeight="1" thickBot="1" x14ac:dyDescent="0.25">
      <c r="A319" s="1225" t="s">
        <v>307</v>
      </c>
      <c r="B319" s="1226"/>
      <c r="C319" s="1226"/>
      <c r="D319" s="1226"/>
      <c r="E319" s="1226"/>
      <c r="F319" s="1226"/>
      <c r="G319" s="1226"/>
      <c r="H319" s="1226"/>
      <c r="I319" s="1226"/>
      <c r="J319" s="1227"/>
    </row>
    <row r="320" spans="1:11" ht="12.75" customHeight="1" x14ac:dyDescent="0.2">
      <c r="A320" s="1265" t="s">
        <v>294</v>
      </c>
      <c r="B320" s="1266"/>
      <c r="C320" s="1266"/>
      <c r="D320" s="1266"/>
      <c r="E320" s="1266"/>
      <c r="F320" s="1266"/>
      <c r="G320" s="1266"/>
      <c r="H320" s="1266"/>
      <c r="I320" s="1266"/>
      <c r="J320" s="1267"/>
    </row>
    <row r="321" spans="1:11" ht="12.75" customHeight="1" x14ac:dyDescent="0.2">
      <c r="A321" s="1268"/>
      <c r="B321" s="1269"/>
      <c r="C321" s="1269"/>
      <c r="D321" s="1269"/>
      <c r="E321" s="1269"/>
      <c r="F321" s="1269"/>
      <c r="G321" s="1269"/>
      <c r="H321" s="1269"/>
      <c r="I321" s="1269"/>
      <c r="J321" s="1270"/>
    </row>
    <row r="322" spans="1:11" ht="12.75" customHeight="1" x14ac:dyDescent="0.2">
      <c r="A322" s="1268"/>
      <c r="B322" s="1269"/>
      <c r="C322" s="1269"/>
      <c r="D322" s="1269"/>
      <c r="E322" s="1269"/>
      <c r="F322" s="1269"/>
      <c r="G322" s="1269"/>
      <c r="H322" s="1269"/>
      <c r="I322" s="1269"/>
      <c r="J322" s="1270"/>
    </row>
    <row r="323" spans="1:11" ht="12.75" customHeight="1" x14ac:dyDescent="0.2">
      <c r="A323" s="1268"/>
      <c r="B323" s="1269"/>
      <c r="C323" s="1269"/>
      <c r="D323" s="1269"/>
      <c r="E323" s="1269"/>
      <c r="F323" s="1269"/>
      <c r="G323" s="1269"/>
      <c r="H323" s="1269"/>
      <c r="I323" s="1269"/>
      <c r="J323" s="1270"/>
    </row>
    <row r="324" spans="1:11" ht="35.25" customHeight="1" thickBot="1" x14ac:dyDescent="0.25">
      <c r="A324" s="1271"/>
      <c r="B324" s="1272"/>
      <c r="C324" s="1272"/>
      <c r="D324" s="1272"/>
      <c r="E324" s="1272"/>
      <c r="F324" s="1272"/>
      <c r="G324" s="1272"/>
      <c r="H324" s="1272"/>
      <c r="I324" s="1272"/>
      <c r="J324" s="1273"/>
    </row>
    <row r="325" spans="1:11" ht="12.75" customHeight="1" x14ac:dyDescent="0.2">
      <c r="A325" s="1247" t="s">
        <v>295</v>
      </c>
      <c r="B325" s="1248"/>
      <c r="C325" s="1248"/>
      <c r="D325" s="1248"/>
      <c r="E325" s="1248"/>
      <c r="F325" s="1248"/>
      <c r="G325" s="1249"/>
      <c r="H325" s="1247" t="s">
        <v>296</v>
      </c>
      <c r="I325" s="1248"/>
      <c r="J325" s="1249"/>
    </row>
    <row r="326" spans="1:11" ht="12.75" customHeight="1" x14ac:dyDescent="0.2">
      <c r="A326" s="1250"/>
      <c r="B326" s="1251"/>
      <c r="C326" s="1251"/>
      <c r="D326" s="1251"/>
      <c r="E326" s="1251"/>
      <c r="F326" s="1251"/>
      <c r="G326" s="1252"/>
      <c r="H326" s="1250"/>
      <c r="I326" s="1251"/>
      <c r="J326" s="1252"/>
    </row>
    <row r="327" spans="1:11" ht="12.75" customHeight="1" x14ac:dyDescent="0.2">
      <c r="A327" s="1228" t="str">
        <f>T(Admin!D16)</f>
        <v/>
      </c>
      <c r="B327" s="1229"/>
      <c r="C327" s="1229"/>
      <c r="D327" s="1229"/>
      <c r="E327" s="1229"/>
      <c r="F327" s="1229"/>
      <c r="G327" s="1230"/>
      <c r="H327" s="1228" t="str">
        <f>T(Admin!C16)</f>
        <v/>
      </c>
      <c r="I327" s="1229"/>
      <c r="J327" s="1230"/>
    </row>
    <row r="328" spans="1:11" ht="13.5" customHeight="1" thickBot="1" x14ac:dyDescent="0.25">
      <c r="A328" s="1231"/>
      <c r="B328" s="1232"/>
      <c r="C328" s="1232"/>
      <c r="D328" s="1232"/>
      <c r="E328" s="1232"/>
      <c r="F328" s="1232"/>
      <c r="G328" s="1233"/>
      <c r="H328" s="1231"/>
      <c r="I328" s="1232"/>
      <c r="J328" s="1233"/>
    </row>
    <row r="329" spans="1:11" ht="12.75" customHeight="1" x14ac:dyDescent="0.2">
      <c r="A329" s="1247" t="s">
        <v>297</v>
      </c>
      <c r="B329" s="1248"/>
      <c r="C329" s="1248"/>
      <c r="D329" s="1248"/>
      <c r="E329" s="1248"/>
      <c r="F329" s="1248"/>
      <c r="G329" s="1249"/>
      <c r="H329" s="1247" t="s">
        <v>298</v>
      </c>
      <c r="I329" s="1248"/>
      <c r="J329" s="1249"/>
    </row>
    <row r="330" spans="1:11" ht="12.75" customHeight="1" x14ac:dyDescent="0.2">
      <c r="A330" s="1250"/>
      <c r="B330" s="1251"/>
      <c r="C330" s="1251"/>
      <c r="D330" s="1251"/>
      <c r="E330" s="1251"/>
      <c r="F330" s="1251"/>
      <c r="G330" s="1252"/>
      <c r="H330" s="1250"/>
      <c r="I330" s="1251"/>
      <c r="J330" s="1252"/>
    </row>
    <row r="331" spans="1:11" ht="12.75" customHeight="1" x14ac:dyDescent="0.2">
      <c r="A331" s="1228" t="str">
        <f>T(Admin!$E$1)</f>
        <v>15W SLC    CLASS: 15-005</v>
      </c>
      <c r="B331" s="1229"/>
      <c r="C331" s="1229"/>
      <c r="D331" s="1229"/>
      <c r="E331" s="1229"/>
      <c r="F331" s="1229"/>
      <c r="G331" s="1230"/>
      <c r="H331" s="1228" t="str">
        <f>RIGHT(Admin!E16,4)</f>
        <v/>
      </c>
      <c r="I331" s="1229"/>
      <c r="J331" s="1230"/>
    </row>
    <row r="332" spans="1:11" ht="13.5" customHeight="1" thickBot="1" x14ac:dyDescent="0.25">
      <c r="A332" s="1231"/>
      <c r="B332" s="1232"/>
      <c r="C332" s="1232"/>
      <c r="D332" s="1232"/>
      <c r="E332" s="1232"/>
      <c r="F332" s="1232"/>
      <c r="G332" s="1233"/>
      <c r="H332" s="1231"/>
      <c r="I332" s="1232"/>
      <c r="J332" s="1233"/>
    </row>
    <row r="333" spans="1:11" ht="23.25" customHeight="1" thickBot="1" x14ac:dyDescent="0.25">
      <c r="A333" s="1253" t="s">
        <v>299</v>
      </c>
      <c r="B333" s="1254"/>
      <c r="C333" s="1254"/>
      <c r="D333" s="1255"/>
      <c r="E333" s="1253" t="s">
        <v>300</v>
      </c>
      <c r="F333" s="1255"/>
      <c r="G333" s="303" t="s">
        <v>301</v>
      </c>
      <c r="H333" s="1253" t="s">
        <v>302</v>
      </c>
      <c r="I333" s="1255"/>
      <c r="J333" s="303" t="s">
        <v>301</v>
      </c>
    </row>
    <row r="334" spans="1:11" ht="25.5" customHeight="1" thickBot="1" x14ac:dyDescent="0.25">
      <c r="A334" s="1240">
        <f>Honors!$C$4</f>
        <v>0</v>
      </c>
      <c r="B334" s="1241"/>
      <c r="C334" s="1241"/>
      <c r="D334" s="1242"/>
      <c r="E334" s="1243" t="str">
        <f>T(Honors!$D$5)</f>
        <v/>
      </c>
      <c r="F334" s="1244"/>
      <c r="G334" s="313">
        <f>Honors!C336</f>
        <v>0</v>
      </c>
      <c r="H334" s="1243"/>
      <c r="I334" s="1244"/>
      <c r="J334" s="305"/>
      <c r="K334" s="316" t="str">
        <f>IF(Honors!F325="X","X","")</f>
        <v/>
      </c>
    </row>
    <row r="335" spans="1:11" ht="25.5" customHeight="1" thickBot="1" x14ac:dyDescent="0.25">
      <c r="A335" s="1240">
        <f>Honors!$G$4</f>
        <v>0</v>
      </c>
      <c r="B335" s="1241"/>
      <c r="C335" s="1241"/>
      <c r="D335" s="1242"/>
      <c r="E335" s="1243" t="str">
        <f>T(Honors!$H$5)</f>
        <v/>
      </c>
      <c r="F335" s="1244"/>
      <c r="G335" s="313">
        <f>Honors!G336</f>
        <v>0</v>
      </c>
      <c r="H335" s="1243"/>
      <c r="I335" s="1244"/>
      <c r="J335" s="305"/>
      <c r="K335" s="316" t="str">
        <f>IF(Honors!J325="X","X","")</f>
        <v/>
      </c>
    </row>
    <row r="336" spans="1:11" ht="24.75" customHeight="1" thickBot="1" x14ac:dyDescent="0.25">
      <c r="A336" s="1240">
        <f>Honors!$K$4</f>
        <v>0</v>
      </c>
      <c r="B336" s="1241"/>
      <c r="C336" s="1241"/>
      <c r="D336" s="1242"/>
      <c r="E336" s="1243" t="str">
        <f>T(Honors!$L$5)</f>
        <v/>
      </c>
      <c r="F336" s="1244"/>
      <c r="G336" s="313">
        <f>Honors!K336</f>
        <v>0</v>
      </c>
      <c r="H336" s="1243"/>
      <c r="I336" s="1244"/>
      <c r="J336" s="305"/>
      <c r="K336" s="316" t="str">
        <f>IF(Honors!N325="X","X","")</f>
        <v/>
      </c>
    </row>
    <row r="337" spans="1:11" ht="25.5" customHeight="1" thickBot="1" x14ac:dyDescent="0.25">
      <c r="A337" s="1240">
        <f>Honors!$O$4</f>
        <v>0</v>
      </c>
      <c r="B337" s="1241"/>
      <c r="C337" s="1241"/>
      <c r="D337" s="1242"/>
      <c r="E337" s="1243" t="str">
        <f>T(Honors!$P$5)</f>
        <v/>
      </c>
      <c r="F337" s="1244"/>
      <c r="G337" s="313">
        <f>Honors!O336</f>
        <v>0</v>
      </c>
      <c r="H337" s="1243"/>
      <c r="I337" s="1244"/>
      <c r="J337" s="305"/>
      <c r="K337" s="316" t="str">
        <f>IF(Honors!R325="X","X","")</f>
        <v/>
      </c>
    </row>
    <row r="338" spans="1:11" ht="25.5" customHeight="1" thickBot="1" x14ac:dyDescent="0.25">
      <c r="A338" s="1240"/>
      <c r="B338" s="1241"/>
      <c r="C338" s="1241"/>
      <c r="D338" s="1242"/>
      <c r="E338" s="1243"/>
      <c r="F338" s="1244"/>
      <c r="G338" s="305"/>
      <c r="H338" s="1243"/>
      <c r="I338" s="1244"/>
      <c r="J338" s="305"/>
    </row>
    <row r="339" spans="1:11" ht="25.5" customHeight="1" thickBot="1" x14ac:dyDescent="0.25">
      <c r="A339" s="1240"/>
      <c r="B339" s="1241"/>
      <c r="C339" s="1241"/>
      <c r="D339" s="1242"/>
      <c r="E339" s="1243"/>
      <c r="F339" s="1244"/>
      <c r="G339" s="305"/>
      <c r="H339" s="1243"/>
      <c r="I339" s="1244"/>
      <c r="J339" s="305"/>
    </row>
    <row r="340" spans="1:11" ht="25.5" customHeight="1" thickBot="1" x14ac:dyDescent="0.25">
      <c r="A340" s="1240"/>
      <c r="B340" s="1241"/>
      <c r="C340" s="1241"/>
      <c r="D340" s="1242"/>
      <c r="E340" s="1243"/>
      <c r="F340" s="1244"/>
      <c r="G340" s="305"/>
      <c r="H340" s="1243"/>
      <c r="I340" s="1244"/>
      <c r="J340" s="305"/>
    </row>
    <row r="341" spans="1:11" ht="25.5" customHeight="1" thickBot="1" x14ac:dyDescent="0.25">
      <c r="A341" s="1240"/>
      <c r="B341" s="1241"/>
      <c r="C341" s="1241"/>
      <c r="D341" s="1242"/>
      <c r="E341" s="1243"/>
      <c r="F341" s="1244"/>
      <c r="G341" s="305"/>
      <c r="H341" s="1243"/>
      <c r="I341" s="1244"/>
      <c r="J341" s="305"/>
    </row>
    <row r="342" spans="1:11" ht="25.5" customHeight="1" thickBot="1" x14ac:dyDescent="0.25">
      <c r="A342" s="1240"/>
      <c r="B342" s="1241"/>
      <c r="C342" s="1241"/>
      <c r="D342" s="1242"/>
      <c r="E342" s="1243"/>
      <c r="F342" s="1244"/>
      <c r="G342" s="305"/>
      <c r="H342" s="1243"/>
      <c r="I342" s="1244"/>
      <c r="J342" s="305"/>
    </row>
    <row r="343" spans="1:11" ht="25.5" customHeight="1" thickBot="1" x14ac:dyDescent="0.25">
      <c r="A343" s="1240"/>
      <c r="B343" s="1241"/>
      <c r="C343" s="1241"/>
      <c r="D343" s="1242"/>
      <c r="E343" s="1245"/>
      <c r="F343" s="1246"/>
      <c r="G343" s="305"/>
      <c r="H343" s="1243"/>
      <c r="I343" s="1244"/>
      <c r="J343" s="305"/>
    </row>
    <row r="344" spans="1:11" ht="25.5" customHeight="1" thickBot="1" x14ac:dyDescent="0.3">
      <c r="A344" s="306"/>
      <c r="B344" s="307"/>
      <c r="C344" s="307"/>
      <c r="D344" s="308"/>
      <c r="E344" s="309">
        <f>COUNTIF(A334:D337,"*")</f>
        <v>0</v>
      </c>
      <c r="F344" s="304" t="s">
        <v>303</v>
      </c>
      <c r="G344" s="314">
        <f>IF(G334="","",SUM(G334:G337))</f>
        <v>0</v>
      </c>
      <c r="H344" s="309">
        <f>COUNTIF(H334:I337,"*")</f>
        <v>0</v>
      </c>
      <c r="I344" s="304" t="s">
        <v>303</v>
      </c>
      <c r="J344" s="313">
        <f>SUM(J334:J337)</f>
        <v>0</v>
      </c>
    </row>
    <row r="345" spans="1:11" ht="45" customHeight="1" thickBot="1" x14ac:dyDescent="0.25">
      <c r="A345" s="1234"/>
      <c r="B345" s="1235"/>
      <c r="C345" s="1235"/>
      <c r="D345" s="1236"/>
      <c r="E345" s="310" t="s">
        <v>303</v>
      </c>
      <c r="F345" s="315">
        <f>SUM(G344,J344)</f>
        <v>0</v>
      </c>
      <c r="G345" s="1237" t="s">
        <v>304</v>
      </c>
      <c r="H345" s="1237"/>
      <c r="I345" s="1238" t="e">
        <f>SUM((F345)/E344)</f>
        <v>#DIV/0!</v>
      </c>
      <c r="J345" s="1239"/>
      <c r="K345" s="316">
        <f>SUM(E344,H344)</f>
        <v>0</v>
      </c>
    </row>
    <row r="346" spans="1:11" ht="51.75" customHeight="1" thickBot="1" x14ac:dyDescent="0.25">
      <c r="A346" s="1225" t="s">
        <v>305</v>
      </c>
      <c r="B346" s="1226"/>
      <c r="C346" s="1226"/>
      <c r="D346" s="1226"/>
      <c r="E346" s="1226"/>
      <c r="F346" s="1226"/>
      <c r="G346" s="1226"/>
      <c r="H346" s="1226"/>
      <c r="I346" s="1226"/>
      <c r="J346" s="1227"/>
    </row>
    <row r="347" spans="1:11" ht="51.75" customHeight="1" thickBot="1" x14ac:dyDescent="0.25">
      <c r="A347" s="1225" t="s">
        <v>306</v>
      </c>
      <c r="B347" s="1226"/>
      <c r="C347" s="1226"/>
      <c r="D347" s="1226"/>
      <c r="E347" s="1226"/>
      <c r="F347" s="1226"/>
      <c r="G347" s="1226"/>
      <c r="H347" s="1226"/>
      <c r="I347" s="1226"/>
      <c r="J347" s="1227"/>
    </row>
    <row r="348" spans="1:11" ht="53.25" customHeight="1" thickBot="1" x14ac:dyDescent="0.25">
      <c r="A348" s="1225" t="s">
        <v>307</v>
      </c>
      <c r="B348" s="1226"/>
      <c r="C348" s="1226"/>
      <c r="D348" s="1226"/>
      <c r="E348" s="1226"/>
      <c r="F348" s="1226"/>
      <c r="G348" s="1226"/>
      <c r="H348" s="1226"/>
      <c r="I348" s="1226"/>
      <c r="J348" s="1227"/>
    </row>
    <row r="349" spans="1:11" ht="12.75" customHeight="1" x14ac:dyDescent="0.2">
      <c r="A349" s="1256" t="s">
        <v>294</v>
      </c>
      <c r="B349" s="1257"/>
      <c r="C349" s="1257"/>
      <c r="D349" s="1257"/>
      <c r="E349" s="1257"/>
      <c r="F349" s="1257"/>
      <c r="G349" s="1257"/>
      <c r="H349" s="1257"/>
      <c r="I349" s="1257"/>
      <c r="J349" s="1258"/>
    </row>
    <row r="350" spans="1:11" ht="12.75" customHeight="1" x14ac:dyDescent="0.2">
      <c r="A350" s="1259"/>
      <c r="B350" s="1260"/>
      <c r="C350" s="1260"/>
      <c r="D350" s="1260"/>
      <c r="E350" s="1260"/>
      <c r="F350" s="1260"/>
      <c r="G350" s="1260"/>
      <c r="H350" s="1260"/>
      <c r="I350" s="1260"/>
      <c r="J350" s="1261"/>
    </row>
    <row r="351" spans="1:11" ht="12.75" customHeight="1" x14ac:dyDescent="0.2">
      <c r="A351" s="1259"/>
      <c r="B351" s="1260"/>
      <c r="C351" s="1260"/>
      <c r="D351" s="1260"/>
      <c r="E351" s="1260"/>
      <c r="F351" s="1260"/>
      <c r="G351" s="1260"/>
      <c r="H351" s="1260"/>
      <c r="I351" s="1260"/>
      <c r="J351" s="1261"/>
    </row>
    <row r="352" spans="1:11" ht="12.75" customHeight="1" x14ac:dyDescent="0.2">
      <c r="A352" s="1259"/>
      <c r="B352" s="1260"/>
      <c r="C352" s="1260"/>
      <c r="D352" s="1260"/>
      <c r="E352" s="1260"/>
      <c r="F352" s="1260"/>
      <c r="G352" s="1260"/>
      <c r="H352" s="1260"/>
      <c r="I352" s="1260"/>
      <c r="J352" s="1261"/>
    </row>
    <row r="353" spans="1:11" ht="35.25" customHeight="1" thickBot="1" x14ac:dyDescent="0.25">
      <c r="A353" s="1262"/>
      <c r="B353" s="1263"/>
      <c r="C353" s="1263"/>
      <c r="D353" s="1263"/>
      <c r="E353" s="1263"/>
      <c r="F353" s="1263"/>
      <c r="G353" s="1263"/>
      <c r="H353" s="1263"/>
      <c r="I353" s="1263"/>
      <c r="J353" s="1264"/>
    </row>
    <row r="354" spans="1:11" ht="12.75" customHeight="1" x14ac:dyDescent="0.2">
      <c r="A354" s="1247" t="s">
        <v>295</v>
      </c>
      <c r="B354" s="1248"/>
      <c r="C354" s="1248"/>
      <c r="D354" s="1248"/>
      <c r="E354" s="1248"/>
      <c r="F354" s="1248"/>
      <c r="G354" s="1249"/>
      <c r="H354" s="1247" t="s">
        <v>296</v>
      </c>
      <c r="I354" s="1248"/>
      <c r="J354" s="1249"/>
    </row>
    <row r="355" spans="1:11" ht="12.75" customHeight="1" x14ac:dyDescent="0.2">
      <c r="A355" s="1250"/>
      <c r="B355" s="1251"/>
      <c r="C355" s="1251"/>
      <c r="D355" s="1251"/>
      <c r="E355" s="1251"/>
      <c r="F355" s="1251"/>
      <c r="G355" s="1252"/>
      <c r="H355" s="1250"/>
      <c r="I355" s="1251"/>
      <c r="J355" s="1252"/>
    </row>
    <row r="356" spans="1:11" ht="12.75" customHeight="1" x14ac:dyDescent="0.2">
      <c r="A356" s="1228" t="str">
        <f>T(Admin!D17)</f>
        <v/>
      </c>
      <c r="B356" s="1229"/>
      <c r="C356" s="1229"/>
      <c r="D356" s="1229"/>
      <c r="E356" s="1229"/>
      <c r="F356" s="1229"/>
      <c r="G356" s="1230"/>
      <c r="H356" s="1228" t="str">
        <f>T(Admin!C17)</f>
        <v/>
      </c>
      <c r="I356" s="1229"/>
      <c r="J356" s="1230"/>
    </row>
    <row r="357" spans="1:11" ht="13.5" customHeight="1" thickBot="1" x14ac:dyDescent="0.25">
      <c r="A357" s="1231"/>
      <c r="B357" s="1232"/>
      <c r="C357" s="1232"/>
      <c r="D357" s="1232"/>
      <c r="E357" s="1232"/>
      <c r="F357" s="1232"/>
      <c r="G357" s="1233"/>
      <c r="H357" s="1231"/>
      <c r="I357" s="1232"/>
      <c r="J357" s="1233"/>
    </row>
    <row r="358" spans="1:11" ht="12.75" customHeight="1" x14ac:dyDescent="0.2">
      <c r="A358" s="1247" t="s">
        <v>297</v>
      </c>
      <c r="B358" s="1248"/>
      <c r="C358" s="1248"/>
      <c r="D358" s="1248"/>
      <c r="E358" s="1248"/>
      <c r="F358" s="1248"/>
      <c r="G358" s="1249"/>
      <c r="H358" s="1247" t="s">
        <v>298</v>
      </c>
      <c r="I358" s="1248"/>
      <c r="J358" s="1249"/>
    </row>
    <row r="359" spans="1:11" ht="12.75" customHeight="1" x14ac:dyDescent="0.2">
      <c r="A359" s="1250"/>
      <c r="B359" s="1251"/>
      <c r="C359" s="1251"/>
      <c r="D359" s="1251"/>
      <c r="E359" s="1251"/>
      <c r="F359" s="1251"/>
      <c r="G359" s="1252"/>
      <c r="H359" s="1250"/>
      <c r="I359" s="1251"/>
      <c r="J359" s="1252"/>
    </row>
    <row r="360" spans="1:11" ht="12.75" customHeight="1" x14ac:dyDescent="0.2">
      <c r="A360" s="1228" t="str">
        <f>T(Admin!$E$1)</f>
        <v>15W SLC    CLASS: 15-005</v>
      </c>
      <c r="B360" s="1229"/>
      <c r="C360" s="1229"/>
      <c r="D360" s="1229"/>
      <c r="E360" s="1229"/>
      <c r="F360" s="1229"/>
      <c r="G360" s="1230"/>
      <c r="H360" s="1228" t="str">
        <f>RIGHT(Admin!E17,4)</f>
        <v/>
      </c>
      <c r="I360" s="1229"/>
      <c r="J360" s="1230"/>
    </row>
    <row r="361" spans="1:11" ht="13.5" customHeight="1" thickBot="1" x14ac:dyDescent="0.25">
      <c r="A361" s="1231"/>
      <c r="B361" s="1232"/>
      <c r="C361" s="1232"/>
      <c r="D361" s="1232"/>
      <c r="E361" s="1232"/>
      <c r="F361" s="1232"/>
      <c r="G361" s="1233"/>
      <c r="H361" s="1231"/>
      <c r="I361" s="1232"/>
      <c r="J361" s="1233"/>
    </row>
    <row r="362" spans="1:11" ht="23.25" customHeight="1" thickBot="1" x14ac:dyDescent="0.25">
      <c r="A362" s="1253" t="s">
        <v>299</v>
      </c>
      <c r="B362" s="1254"/>
      <c r="C362" s="1254"/>
      <c r="D362" s="1255"/>
      <c r="E362" s="1253" t="s">
        <v>300</v>
      </c>
      <c r="F362" s="1255"/>
      <c r="G362" s="303" t="s">
        <v>301</v>
      </c>
      <c r="H362" s="1253" t="s">
        <v>302</v>
      </c>
      <c r="I362" s="1255"/>
      <c r="J362" s="303" t="s">
        <v>301</v>
      </c>
    </row>
    <row r="363" spans="1:11" ht="25.5" customHeight="1" thickBot="1" x14ac:dyDescent="0.25">
      <c r="A363" s="1240">
        <f>Honors!$C$4</f>
        <v>0</v>
      </c>
      <c r="B363" s="1241"/>
      <c r="C363" s="1241"/>
      <c r="D363" s="1242"/>
      <c r="E363" s="1243" t="str">
        <f>T(Honors!$D$5)</f>
        <v/>
      </c>
      <c r="F363" s="1244"/>
      <c r="G363" s="313">
        <f>Honors!C366</f>
        <v>0</v>
      </c>
      <c r="H363" s="1243"/>
      <c r="I363" s="1244"/>
      <c r="J363" s="305"/>
      <c r="K363" s="316" t="str">
        <f>IF(Honors!F354="X","X","")</f>
        <v/>
      </c>
    </row>
    <row r="364" spans="1:11" ht="25.5" customHeight="1" thickBot="1" x14ac:dyDescent="0.25">
      <c r="A364" s="1240">
        <f>Honors!$G$4</f>
        <v>0</v>
      </c>
      <c r="B364" s="1241"/>
      <c r="C364" s="1241"/>
      <c r="D364" s="1242"/>
      <c r="E364" s="1243" t="str">
        <f>T(Honors!$H$5)</f>
        <v/>
      </c>
      <c r="F364" s="1244"/>
      <c r="G364" s="313">
        <f>Honors!G366</f>
        <v>0</v>
      </c>
      <c r="H364" s="1243"/>
      <c r="I364" s="1244"/>
      <c r="J364" s="305"/>
      <c r="K364" s="316" t="str">
        <f>IF(Honors!J354="X","X","")</f>
        <v/>
      </c>
    </row>
    <row r="365" spans="1:11" ht="24.75" customHeight="1" thickBot="1" x14ac:dyDescent="0.25">
      <c r="A365" s="1240">
        <f>Honors!$K$4</f>
        <v>0</v>
      </c>
      <c r="B365" s="1241"/>
      <c r="C365" s="1241"/>
      <c r="D365" s="1242"/>
      <c r="E365" s="1243" t="str">
        <f>T(Honors!$L$5)</f>
        <v/>
      </c>
      <c r="F365" s="1244"/>
      <c r="G365" s="313">
        <f>Honors!K366</f>
        <v>0</v>
      </c>
      <c r="H365" s="1243"/>
      <c r="I365" s="1244"/>
      <c r="J365" s="305"/>
      <c r="K365" s="316" t="str">
        <f>IF(Honors!N354="X","X","")</f>
        <v/>
      </c>
    </row>
    <row r="366" spans="1:11" ht="25.5" customHeight="1" thickBot="1" x14ac:dyDescent="0.25">
      <c r="A366" s="1240">
        <f>Honors!$O$4</f>
        <v>0</v>
      </c>
      <c r="B366" s="1241"/>
      <c r="C366" s="1241"/>
      <c r="D366" s="1242"/>
      <c r="E366" s="1243" t="str">
        <f>T(Honors!$P$5)</f>
        <v/>
      </c>
      <c r="F366" s="1244"/>
      <c r="G366" s="313">
        <f>Honors!O366</f>
        <v>0</v>
      </c>
      <c r="H366" s="1243"/>
      <c r="I366" s="1244"/>
      <c r="J366" s="305"/>
      <c r="K366" s="316" t="str">
        <f>IF(Honors!R354="X","X","")</f>
        <v/>
      </c>
    </row>
    <row r="367" spans="1:11" ht="25.5" customHeight="1" thickBot="1" x14ac:dyDescent="0.25">
      <c r="A367" s="1240"/>
      <c r="B367" s="1241"/>
      <c r="C367" s="1241"/>
      <c r="D367" s="1242"/>
      <c r="E367" s="1243"/>
      <c r="F367" s="1244"/>
      <c r="G367" s="305"/>
      <c r="H367" s="1243"/>
      <c r="I367" s="1244"/>
      <c r="J367" s="305"/>
    </row>
    <row r="368" spans="1:11" ht="25.5" customHeight="1" thickBot="1" x14ac:dyDescent="0.25">
      <c r="A368" s="1240"/>
      <c r="B368" s="1241"/>
      <c r="C368" s="1241"/>
      <c r="D368" s="1242"/>
      <c r="E368" s="1243"/>
      <c r="F368" s="1244"/>
      <c r="G368" s="305"/>
      <c r="H368" s="1243"/>
      <c r="I368" s="1244"/>
      <c r="J368" s="305"/>
    </row>
    <row r="369" spans="1:11" ht="25.5" customHeight="1" thickBot="1" x14ac:dyDescent="0.25">
      <c r="A369" s="1240"/>
      <c r="B369" s="1241"/>
      <c r="C369" s="1241"/>
      <c r="D369" s="1242"/>
      <c r="E369" s="1243"/>
      <c r="F369" s="1244"/>
      <c r="G369" s="305"/>
      <c r="H369" s="1243"/>
      <c r="I369" s="1244"/>
      <c r="J369" s="305"/>
    </row>
    <row r="370" spans="1:11" ht="25.5" customHeight="1" thickBot="1" x14ac:dyDescent="0.25">
      <c r="A370" s="1240"/>
      <c r="B370" s="1241"/>
      <c r="C370" s="1241"/>
      <c r="D370" s="1242"/>
      <c r="E370" s="1243"/>
      <c r="F370" s="1244"/>
      <c r="G370" s="305"/>
      <c r="H370" s="1243"/>
      <c r="I370" s="1244"/>
      <c r="J370" s="305"/>
    </row>
    <row r="371" spans="1:11" ht="25.5" customHeight="1" thickBot="1" x14ac:dyDescent="0.25">
      <c r="A371" s="1240"/>
      <c r="B371" s="1241"/>
      <c r="C371" s="1241"/>
      <c r="D371" s="1242"/>
      <c r="E371" s="1243"/>
      <c r="F371" s="1244"/>
      <c r="G371" s="305"/>
      <c r="H371" s="1243"/>
      <c r="I371" s="1244"/>
      <c r="J371" s="305"/>
    </row>
    <row r="372" spans="1:11" ht="25.5" customHeight="1" thickBot="1" x14ac:dyDescent="0.25">
      <c r="A372" s="1240"/>
      <c r="B372" s="1241"/>
      <c r="C372" s="1241"/>
      <c r="D372" s="1242"/>
      <c r="E372" s="1245"/>
      <c r="F372" s="1246"/>
      <c r="G372" s="305"/>
      <c r="H372" s="1243"/>
      <c r="I372" s="1244"/>
      <c r="J372" s="305"/>
    </row>
    <row r="373" spans="1:11" ht="25.5" customHeight="1" thickBot="1" x14ac:dyDescent="0.3">
      <c r="A373" s="306"/>
      <c r="B373" s="307"/>
      <c r="C373" s="307"/>
      <c r="D373" s="308"/>
      <c r="E373" s="309">
        <f>COUNTIF(A363:D366,"*")</f>
        <v>0</v>
      </c>
      <c r="F373" s="304" t="s">
        <v>303</v>
      </c>
      <c r="G373" s="314">
        <f>IF(G363="","",SUM(G363:G366))</f>
        <v>0</v>
      </c>
      <c r="H373" s="309">
        <f>COUNTIF(H363:I366,"*")</f>
        <v>0</v>
      </c>
      <c r="I373" s="304" t="s">
        <v>303</v>
      </c>
      <c r="J373" s="313">
        <f>SUM(J363:J366)</f>
        <v>0</v>
      </c>
    </row>
    <row r="374" spans="1:11" ht="45" customHeight="1" thickBot="1" x14ac:dyDescent="0.25">
      <c r="A374" s="1234"/>
      <c r="B374" s="1235"/>
      <c r="C374" s="1235"/>
      <c r="D374" s="1236"/>
      <c r="E374" s="310" t="s">
        <v>303</v>
      </c>
      <c r="F374" s="315">
        <f>SUM(G373,J373)</f>
        <v>0</v>
      </c>
      <c r="G374" s="1237" t="s">
        <v>304</v>
      </c>
      <c r="H374" s="1237"/>
      <c r="I374" s="1238" t="e">
        <f>SUM((F374)/E373)</f>
        <v>#DIV/0!</v>
      </c>
      <c r="J374" s="1239"/>
      <c r="K374" s="316">
        <f>SUM(E373,H373)</f>
        <v>0</v>
      </c>
    </row>
    <row r="375" spans="1:11" ht="51.75" customHeight="1" thickBot="1" x14ac:dyDescent="0.25">
      <c r="A375" s="1225" t="s">
        <v>305</v>
      </c>
      <c r="B375" s="1226"/>
      <c r="C375" s="1226"/>
      <c r="D375" s="1226"/>
      <c r="E375" s="1226"/>
      <c r="F375" s="1226"/>
      <c r="G375" s="1226"/>
      <c r="H375" s="1226"/>
      <c r="I375" s="1226"/>
      <c r="J375" s="1227"/>
    </row>
    <row r="376" spans="1:11" ht="51.75" customHeight="1" thickBot="1" x14ac:dyDescent="0.25">
      <c r="A376" s="1225" t="s">
        <v>306</v>
      </c>
      <c r="B376" s="1226"/>
      <c r="C376" s="1226"/>
      <c r="D376" s="1226"/>
      <c r="E376" s="1226"/>
      <c r="F376" s="1226"/>
      <c r="G376" s="1226"/>
      <c r="H376" s="1226"/>
      <c r="I376" s="1226"/>
      <c r="J376" s="1227"/>
    </row>
    <row r="377" spans="1:11" ht="53.25" customHeight="1" thickBot="1" x14ac:dyDescent="0.25">
      <c r="A377" s="1225" t="s">
        <v>307</v>
      </c>
      <c r="B377" s="1226"/>
      <c r="C377" s="1226"/>
      <c r="D377" s="1226"/>
      <c r="E377" s="1226"/>
      <c r="F377" s="1226"/>
      <c r="G377" s="1226"/>
      <c r="H377" s="1226"/>
      <c r="I377" s="1226"/>
      <c r="J377" s="1227"/>
    </row>
    <row r="378" spans="1:11" ht="12.75" customHeight="1" x14ac:dyDescent="0.2">
      <c r="A378" s="1256" t="s">
        <v>294</v>
      </c>
      <c r="B378" s="1257"/>
      <c r="C378" s="1257"/>
      <c r="D378" s="1257"/>
      <c r="E378" s="1257"/>
      <c r="F378" s="1257"/>
      <c r="G378" s="1257"/>
      <c r="H378" s="1257"/>
      <c r="I378" s="1257"/>
      <c r="J378" s="1258"/>
    </row>
    <row r="379" spans="1:11" ht="12.75" customHeight="1" x14ac:dyDescent="0.2">
      <c r="A379" s="1259"/>
      <c r="B379" s="1260"/>
      <c r="C379" s="1260"/>
      <c r="D379" s="1260"/>
      <c r="E379" s="1260"/>
      <c r="F379" s="1260"/>
      <c r="G379" s="1260"/>
      <c r="H379" s="1260"/>
      <c r="I379" s="1260"/>
      <c r="J379" s="1261"/>
    </row>
    <row r="380" spans="1:11" ht="12.75" customHeight="1" x14ac:dyDescent="0.2">
      <c r="A380" s="1259"/>
      <c r="B380" s="1260"/>
      <c r="C380" s="1260"/>
      <c r="D380" s="1260"/>
      <c r="E380" s="1260"/>
      <c r="F380" s="1260"/>
      <c r="G380" s="1260"/>
      <c r="H380" s="1260"/>
      <c r="I380" s="1260"/>
      <c r="J380" s="1261"/>
    </row>
    <row r="381" spans="1:11" ht="12.75" customHeight="1" x14ac:dyDescent="0.2">
      <c r="A381" s="1259"/>
      <c r="B381" s="1260"/>
      <c r="C381" s="1260"/>
      <c r="D381" s="1260"/>
      <c r="E381" s="1260"/>
      <c r="F381" s="1260"/>
      <c r="G381" s="1260"/>
      <c r="H381" s="1260"/>
      <c r="I381" s="1260"/>
      <c r="J381" s="1261"/>
    </row>
    <row r="382" spans="1:11" ht="35.25" customHeight="1" thickBot="1" x14ac:dyDescent="0.25">
      <c r="A382" s="1262"/>
      <c r="B382" s="1263"/>
      <c r="C382" s="1263"/>
      <c r="D382" s="1263"/>
      <c r="E382" s="1263"/>
      <c r="F382" s="1263"/>
      <c r="G382" s="1263"/>
      <c r="H382" s="1263"/>
      <c r="I382" s="1263"/>
      <c r="J382" s="1264"/>
    </row>
    <row r="383" spans="1:11" ht="12.75" customHeight="1" x14ac:dyDescent="0.2">
      <c r="A383" s="1247" t="s">
        <v>295</v>
      </c>
      <c r="B383" s="1248"/>
      <c r="C383" s="1248"/>
      <c r="D383" s="1248"/>
      <c r="E383" s="1248"/>
      <c r="F383" s="1248"/>
      <c r="G383" s="1249"/>
      <c r="H383" s="1247" t="s">
        <v>296</v>
      </c>
      <c r="I383" s="1248"/>
      <c r="J383" s="1249"/>
    </row>
    <row r="384" spans="1:11" ht="12.75" customHeight="1" x14ac:dyDescent="0.2">
      <c r="A384" s="1250"/>
      <c r="B384" s="1251"/>
      <c r="C384" s="1251"/>
      <c r="D384" s="1251"/>
      <c r="E384" s="1251"/>
      <c r="F384" s="1251"/>
      <c r="G384" s="1252"/>
      <c r="H384" s="1250"/>
      <c r="I384" s="1251"/>
      <c r="J384" s="1252"/>
    </row>
    <row r="385" spans="1:11" ht="12.75" customHeight="1" x14ac:dyDescent="0.2">
      <c r="A385" s="1228" t="str">
        <f>T(Admin!D18)</f>
        <v/>
      </c>
      <c r="B385" s="1229"/>
      <c r="C385" s="1229"/>
      <c r="D385" s="1229"/>
      <c r="E385" s="1229"/>
      <c r="F385" s="1229"/>
      <c r="G385" s="1230"/>
      <c r="H385" s="1228" t="str">
        <f>T(Admin!C18)</f>
        <v/>
      </c>
      <c r="I385" s="1229"/>
      <c r="J385" s="1230"/>
    </row>
    <row r="386" spans="1:11" ht="13.5" customHeight="1" thickBot="1" x14ac:dyDescent="0.25">
      <c r="A386" s="1231"/>
      <c r="B386" s="1232"/>
      <c r="C386" s="1232"/>
      <c r="D386" s="1232"/>
      <c r="E386" s="1232"/>
      <c r="F386" s="1232"/>
      <c r="G386" s="1233"/>
      <c r="H386" s="1231"/>
      <c r="I386" s="1232"/>
      <c r="J386" s="1233"/>
    </row>
    <row r="387" spans="1:11" ht="12.75" customHeight="1" x14ac:dyDescent="0.2">
      <c r="A387" s="1247" t="s">
        <v>297</v>
      </c>
      <c r="B387" s="1248"/>
      <c r="C387" s="1248"/>
      <c r="D387" s="1248"/>
      <c r="E387" s="1248"/>
      <c r="F387" s="1248"/>
      <c r="G387" s="1249"/>
      <c r="H387" s="1247" t="s">
        <v>298</v>
      </c>
      <c r="I387" s="1248"/>
      <c r="J387" s="1249"/>
    </row>
    <row r="388" spans="1:11" ht="12.75" customHeight="1" x14ac:dyDescent="0.2">
      <c r="A388" s="1250"/>
      <c r="B388" s="1251"/>
      <c r="C388" s="1251"/>
      <c r="D388" s="1251"/>
      <c r="E388" s="1251"/>
      <c r="F388" s="1251"/>
      <c r="G388" s="1252"/>
      <c r="H388" s="1250"/>
      <c r="I388" s="1251"/>
      <c r="J388" s="1252"/>
    </row>
    <row r="389" spans="1:11" ht="12.75" customHeight="1" x14ac:dyDescent="0.2">
      <c r="A389" s="1228" t="str">
        <f>T(Admin!$E$1)</f>
        <v>15W SLC    CLASS: 15-005</v>
      </c>
      <c r="B389" s="1229"/>
      <c r="C389" s="1229"/>
      <c r="D389" s="1229"/>
      <c r="E389" s="1229"/>
      <c r="F389" s="1229"/>
      <c r="G389" s="1230"/>
      <c r="H389" s="1228" t="str">
        <f>RIGHT(Admin!E18,4)</f>
        <v/>
      </c>
      <c r="I389" s="1229"/>
      <c r="J389" s="1230"/>
    </row>
    <row r="390" spans="1:11" ht="13.5" customHeight="1" thickBot="1" x14ac:dyDescent="0.25">
      <c r="A390" s="1231"/>
      <c r="B390" s="1232"/>
      <c r="C390" s="1232"/>
      <c r="D390" s="1232"/>
      <c r="E390" s="1232"/>
      <c r="F390" s="1232"/>
      <c r="G390" s="1233"/>
      <c r="H390" s="1231"/>
      <c r="I390" s="1232"/>
      <c r="J390" s="1233"/>
    </row>
    <row r="391" spans="1:11" ht="23.25" customHeight="1" thickBot="1" x14ac:dyDescent="0.25">
      <c r="A391" s="1253" t="s">
        <v>299</v>
      </c>
      <c r="B391" s="1254"/>
      <c r="C391" s="1254"/>
      <c r="D391" s="1255"/>
      <c r="E391" s="1253" t="s">
        <v>300</v>
      </c>
      <c r="F391" s="1255"/>
      <c r="G391" s="303" t="s">
        <v>301</v>
      </c>
      <c r="H391" s="1253" t="s">
        <v>302</v>
      </c>
      <c r="I391" s="1255"/>
      <c r="J391" s="303" t="s">
        <v>301</v>
      </c>
    </row>
    <row r="392" spans="1:11" ht="25.5" customHeight="1" thickBot="1" x14ac:dyDescent="0.25">
      <c r="A392" s="1240">
        <f>Honors!$C$4</f>
        <v>0</v>
      </c>
      <c r="B392" s="1241"/>
      <c r="C392" s="1241"/>
      <c r="D392" s="1242"/>
      <c r="E392" s="1243" t="str">
        <f>T(Honors!$D$5)</f>
        <v/>
      </c>
      <c r="F392" s="1244"/>
      <c r="G392" s="313">
        <f>Honors!C396</f>
        <v>0</v>
      </c>
      <c r="H392" s="1243"/>
      <c r="I392" s="1244"/>
      <c r="J392" s="305"/>
      <c r="K392" s="316" t="str">
        <f>IF(Honors!F383="X","X","")</f>
        <v/>
      </c>
    </row>
    <row r="393" spans="1:11" ht="25.5" customHeight="1" thickBot="1" x14ac:dyDescent="0.25">
      <c r="A393" s="1240">
        <f>Honors!$G$4</f>
        <v>0</v>
      </c>
      <c r="B393" s="1241"/>
      <c r="C393" s="1241"/>
      <c r="D393" s="1242"/>
      <c r="E393" s="1243" t="str">
        <f>T(Honors!$H$5)</f>
        <v/>
      </c>
      <c r="F393" s="1244"/>
      <c r="G393" s="313">
        <f>Honors!G396</f>
        <v>0</v>
      </c>
      <c r="H393" s="1243"/>
      <c r="I393" s="1244"/>
      <c r="J393" s="305"/>
      <c r="K393" s="316" t="str">
        <f>IF(Honors!J383="X","X","")</f>
        <v/>
      </c>
    </row>
    <row r="394" spans="1:11" ht="24.75" customHeight="1" thickBot="1" x14ac:dyDescent="0.25">
      <c r="A394" s="1240">
        <f>Honors!$K$4</f>
        <v>0</v>
      </c>
      <c r="B394" s="1241"/>
      <c r="C394" s="1241"/>
      <c r="D394" s="1242"/>
      <c r="E394" s="1243" t="str">
        <f>T(Honors!$L$5)</f>
        <v/>
      </c>
      <c r="F394" s="1244"/>
      <c r="G394" s="313">
        <f>Honors!K396</f>
        <v>0</v>
      </c>
      <c r="H394" s="1243"/>
      <c r="I394" s="1244"/>
      <c r="J394" s="305"/>
      <c r="K394" s="316" t="str">
        <f>IF(Honors!N383="X","X","")</f>
        <v/>
      </c>
    </row>
    <row r="395" spans="1:11" ht="25.5" customHeight="1" thickBot="1" x14ac:dyDescent="0.25">
      <c r="A395" s="1240">
        <f>Honors!$O$4</f>
        <v>0</v>
      </c>
      <c r="B395" s="1241"/>
      <c r="C395" s="1241"/>
      <c r="D395" s="1242"/>
      <c r="E395" s="1243" t="str">
        <f>T(Honors!$P$5)</f>
        <v/>
      </c>
      <c r="F395" s="1244"/>
      <c r="G395" s="313">
        <f>Honors!O396</f>
        <v>0</v>
      </c>
      <c r="H395" s="1243"/>
      <c r="I395" s="1244"/>
      <c r="J395" s="305"/>
      <c r="K395" s="316" t="str">
        <f>IF(Honors!R383="X","X","")</f>
        <v/>
      </c>
    </row>
    <row r="396" spans="1:11" ht="25.5" customHeight="1" thickBot="1" x14ac:dyDescent="0.25">
      <c r="A396" s="1240"/>
      <c r="B396" s="1241"/>
      <c r="C396" s="1241"/>
      <c r="D396" s="1242"/>
      <c r="E396" s="1243"/>
      <c r="F396" s="1244"/>
      <c r="G396" s="305"/>
      <c r="H396" s="1243"/>
      <c r="I396" s="1244"/>
      <c r="J396" s="305"/>
    </row>
    <row r="397" spans="1:11" ht="25.5" customHeight="1" thickBot="1" x14ac:dyDescent="0.25">
      <c r="A397" s="1240"/>
      <c r="B397" s="1241"/>
      <c r="C397" s="1241"/>
      <c r="D397" s="1242"/>
      <c r="E397" s="1243"/>
      <c r="F397" s="1244"/>
      <c r="G397" s="305"/>
      <c r="H397" s="1243"/>
      <c r="I397" s="1244"/>
      <c r="J397" s="305"/>
    </row>
    <row r="398" spans="1:11" ht="25.5" customHeight="1" thickBot="1" x14ac:dyDescent="0.25">
      <c r="A398" s="1240"/>
      <c r="B398" s="1241"/>
      <c r="C398" s="1241"/>
      <c r="D398" s="1242"/>
      <c r="E398" s="1243"/>
      <c r="F398" s="1244"/>
      <c r="G398" s="305"/>
      <c r="H398" s="1243"/>
      <c r="I398" s="1244"/>
      <c r="J398" s="305"/>
    </row>
    <row r="399" spans="1:11" ht="25.5" customHeight="1" thickBot="1" x14ac:dyDescent="0.25">
      <c r="A399" s="1240"/>
      <c r="B399" s="1241"/>
      <c r="C399" s="1241"/>
      <c r="D399" s="1242"/>
      <c r="E399" s="1243"/>
      <c r="F399" s="1244"/>
      <c r="G399" s="305"/>
      <c r="H399" s="1243"/>
      <c r="I399" s="1244"/>
      <c r="J399" s="305"/>
    </row>
    <row r="400" spans="1:11" ht="25.5" customHeight="1" thickBot="1" x14ac:dyDescent="0.25">
      <c r="A400" s="1240"/>
      <c r="B400" s="1241"/>
      <c r="C400" s="1241"/>
      <c r="D400" s="1242"/>
      <c r="E400" s="1243"/>
      <c r="F400" s="1244"/>
      <c r="G400" s="305"/>
      <c r="H400" s="1243"/>
      <c r="I400" s="1244"/>
      <c r="J400" s="305"/>
    </row>
    <row r="401" spans="1:11" ht="25.5" customHeight="1" thickBot="1" x14ac:dyDescent="0.25">
      <c r="A401" s="1240"/>
      <c r="B401" s="1241"/>
      <c r="C401" s="1241"/>
      <c r="D401" s="1242"/>
      <c r="E401" s="1245"/>
      <c r="F401" s="1246"/>
      <c r="G401" s="305"/>
      <c r="H401" s="1243"/>
      <c r="I401" s="1244"/>
      <c r="J401" s="305"/>
    </row>
    <row r="402" spans="1:11" ht="25.5" customHeight="1" thickBot="1" x14ac:dyDescent="0.3">
      <c r="A402" s="306"/>
      <c r="B402" s="307"/>
      <c r="C402" s="307"/>
      <c r="D402" s="308"/>
      <c r="E402" s="309">
        <f>COUNTIF(A392:D395,"*")</f>
        <v>0</v>
      </c>
      <c r="F402" s="304" t="s">
        <v>303</v>
      </c>
      <c r="G402" s="314">
        <f>IF(G392="","",SUM(G392:G395))</f>
        <v>0</v>
      </c>
      <c r="H402" s="309">
        <f>COUNTIF(H392:I395,"*")</f>
        <v>0</v>
      </c>
      <c r="I402" s="304" t="s">
        <v>303</v>
      </c>
      <c r="J402" s="313">
        <f>SUM(J392:J395)</f>
        <v>0</v>
      </c>
    </row>
    <row r="403" spans="1:11" ht="45" customHeight="1" thickBot="1" x14ac:dyDescent="0.25">
      <c r="A403" s="1234"/>
      <c r="B403" s="1235"/>
      <c r="C403" s="1235"/>
      <c r="D403" s="1236"/>
      <c r="E403" s="310" t="s">
        <v>303</v>
      </c>
      <c r="F403" s="315">
        <f>SUM(G402,J402)</f>
        <v>0</v>
      </c>
      <c r="G403" s="1237" t="s">
        <v>304</v>
      </c>
      <c r="H403" s="1237"/>
      <c r="I403" s="1238" t="e">
        <f>SUM((F403)/E402)</f>
        <v>#DIV/0!</v>
      </c>
      <c r="J403" s="1239"/>
      <c r="K403" s="316">
        <f>SUM(E402,H402)</f>
        <v>0</v>
      </c>
    </row>
    <row r="404" spans="1:11" ht="51.75" customHeight="1" thickBot="1" x14ac:dyDescent="0.25">
      <c r="A404" s="1225" t="s">
        <v>305</v>
      </c>
      <c r="B404" s="1226"/>
      <c r="C404" s="1226"/>
      <c r="D404" s="1226"/>
      <c r="E404" s="1226"/>
      <c r="F404" s="1226"/>
      <c r="G404" s="1226"/>
      <c r="H404" s="1226"/>
      <c r="I404" s="1226"/>
      <c r="J404" s="1227"/>
    </row>
    <row r="405" spans="1:11" ht="51.75" customHeight="1" thickBot="1" x14ac:dyDescent="0.25">
      <c r="A405" s="1225" t="s">
        <v>306</v>
      </c>
      <c r="B405" s="1226"/>
      <c r="C405" s="1226"/>
      <c r="D405" s="1226"/>
      <c r="E405" s="1226"/>
      <c r="F405" s="1226"/>
      <c r="G405" s="1226"/>
      <c r="H405" s="1226"/>
      <c r="I405" s="1226"/>
      <c r="J405" s="1227"/>
    </row>
    <row r="406" spans="1:11" ht="53.25" customHeight="1" thickBot="1" x14ac:dyDescent="0.25">
      <c r="A406" s="1225" t="s">
        <v>307</v>
      </c>
      <c r="B406" s="1226"/>
      <c r="C406" s="1226"/>
      <c r="D406" s="1226"/>
      <c r="E406" s="1226"/>
      <c r="F406" s="1226"/>
      <c r="G406" s="1226"/>
      <c r="H406" s="1226"/>
      <c r="I406" s="1226"/>
      <c r="J406" s="1227"/>
    </row>
    <row r="407" spans="1:11" ht="12.75" customHeight="1" x14ac:dyDescent="0.2">
      <c r="A407" s="1256" t="s">
        <v>294</v>
      </c>
      <c r="B407" s="1257"/>
      <c r="C407" s="1257"/>
      <c r="D407" s="1257"/>
      <c r="E407" s="1257"/>
      <c r="F407" s="1257"/>
      <c r="G407" s="1257"/>
      <c r="H407" s="1257"/>
      <c r="I407" s="1257"/>
      <c r="J407" s="1258"/>
    </row>
    <row r="408" spans="1:11" ht="12.75" customHeight="1" x14ac:dyDescent="0.2">
      <c r="A408" s="1259"/>
      <c r="B408" s="1260"/>
      <c r="C408" s="1260"/>
      <c r="D408" s="1260"/>
      <c r="E408" s="1260"/>
      <c r="F408" s="1260"/>
      <c r="G408" s="1260"/>
      <c r="H408" s="1260"/>
      <c r="I408" s="1260"/>
      <c r="J408" s="1261"/>
    </row>
    <row r="409" spans="1:11" ht="12.75" customHeight="1" x14ac:dyDescent="0.2">
      <c r="A409" s="1259"/>
      <c r="B409" s="1260"/>
      <c r="C409" s="1260"/>
      <c r="D409" s="1260"/>
      <c r="E409" s="1260"/>
      <c r="F409" s="1260"/>
      <c r="G409" s="1260"/>
      <c r="H409" s="1260"/>
      <c r="I409" s="1260"/>
      <c r="J409" s="1261"/>
    </row>
    <row r="410" spans="1:11" ht="12.75" customHeight="1" x14ac:dyDescent="0.2">
      <c r="A410" s="1259"/>
      <c r="B410" s="1260"/>
      <c r="C410" s="1260"/>
      <c r="D410" s="1260"/>
      <c r="E410" s="1260"/>
      <c r="F410" s="1260"/>
      <c r="G410" s="1260"/>
      <c r="H410" s="1260"/>
      <c r="I410" s="1260"/>
      <c r="J410" s="1261"/>
    </row>
    <row r="411" spans="1:11" ht="35.25" customHeight="1" thickBot="1" x14ac:dyDescent="0.25">
      <c r="A411" s="1262"/>
      <c r="B411" s="1263"/>
      <c r="C411" s="1263"/>
      <c r="D411" s="1263"/>
      <c r="E411" s="1263"/>
      <c r="F411" s="1263"/>
      <c r="G411" s="1263"/>
      <c r="H411" s="1263"/>
      <c r="I411" s="1263"/>
      <c r="J411" s="1264"/>
    </row>
    <row r="412" spans="1:11" ht="12.75" customHeight="1" x14ac:dyDescent="0.2">
      <c r="A412" s="1247" t="s">
        <v>295</v>
      </c>
      <c r="B412" s="1248"/>
      <c r="C412" s="1248"/>
      <c r="D412" s="1248"/>
      <c r="E412" s="1248"/>
      <c r="F412" s="1248"/>
      <c r="G412" s="1249"/>
      <c r="H412" s="1247" t="s">
        <v>296</v>
      </c>
      <c r="I412" s="1248"/>
      <c r="J412" s="1249"/>
    </row>
    <row r="413" spans="1:11" ht="12.75" customHeight="1" x14ac:dyDescent="0.2">
      <c r="A413" s="1250"/>
      <c r="B413" s="1251"/>
      <c r="C413" s="1251"/>
      <c r="D413" s="1251"/>
      <c r="E413" s="1251"/>
      <c r="F413" s="1251"/>
      <c r="G413" s="1252"/>
      <c r="H413" s="1250"/>
      <c r="I413" s="1251"/>
      <c r="J413" s="1252"/>
    </row>
    <row r="414" spans="1:11" ht="12.75" customHeight="1" x14ac:dyDescent="0.2">
      <c r="A414" s="1228" t="str">
        <f>T(Admin!D19)</f>
        <v/>
      </c>
      <c r="B414" s="1229"/>
      <c r="C414" s="1229"/>
      <c r="D414" s="1229"/>
      <c r="E414" s="1229"/>
      <c r="F414" s="1229"/>
      <c r="G414" s="1230"/>
      <c r="H414" s="1228" t="str">
        <f>T(Admin!C19)</f>
        <v/>
      </c>
      <c r="I414" s="1229"/>
      <c r="J414" s="1230"/>
    </row>
    <row r="415" spans="1:11" ht="13.5" customHeight="1" thickBot="1" x14ac:dyDescent="0.25">
      <c r="A415" s="1231"/>
      <c r="B415" s="1232"/>
      <c r="C415" s="1232"/>
      <c r="D415" s="1232"/>
      <c r="E415" s="1232"/>
      <c r="F415" s="1232"/>
      <c r="G415" s="1233"/>
      <c r="H415" s="1231"/>
      <c r="I415" s="1232"/>
      <c r="J415" s="1233"/>
    </row>
    <row r="416" spans="1:11" ht="12.75" customHeight="1" x14ac:dyDescent="0.2">
      <c r="A416" s="1247" t="s">
        <v>297</v>
      </c>
      <c r="B416" s="1248"/>
      <c r="C416" s="1248"/>
      <c r="D416" s="1248"/>
      <c r="E416" s="1248"/>
      <c r="F416" s="1248"/>
      <c r="G416" s="1249"/>
      <c r="H416" s="1247" t="s">
        <v>298</v>
      </c>
      <c r="I416" s="1248"/>
      <c r="J416" s="1249"/>
    </row>
    <row r="417" spans="1:11" ht="12.75" customHeight="1" x14ac:dyDescent="0.2">
      <c r="A417" s="1250"/>
      <c r="B417" s="1251"/>
      <c r="C417" s="1251"/>
      <c r="D417" s="1251"/>
      <c r="E417" s="1251"/>
      <c r="F417" s="1251"/>
      <c r="G417" s="1252"/>
      <c r="H417" s="1250"/>
      <c r="I417" s="1251"/>
      <c r="J417" s="1252"/>
    </row>
    <row r="418" spans="1:11" ht="12.75" customHeight="1" x14ac:dyDescent="0.2">
      <c r="A418" s="1228" t="str">
        <f>T(Admin!$E$1)</f>
        <v>15W SLC    CLASS: 15-005</v>
      </c>
      <c r="B418" s="1229"/>
      <c r="C418" s="1229"/>
      <c r="D418" s="1229"/>
      <c r="E418" s="1229"/>
      <c r="F418" s="1229"/>
      <c r="G418" s="1230"/>
      <c r="H418" s="1228" t="str">
        <f>RIGHT(Admin!E19,4)</f>
        <v/>
      </c>
      <c r="I418" s="1229"/>
      <c r="J418" s="1230"/>
    </row>
    <row r="419" spans="1:11" ht="13.5" customHeight="1" thickBot="1" x14ac:dyDescent="0.25">
      <c r="A419" s="1231"/>
      <c r="B419" s="1232"/>
      <c r="C419" s="1232"/>
      <c r="D419" s="1232"/>
      <c r="E419" s="1232"/>
      <c r="F419" s="1232"/>
      <c r="G419" s="1233"/>
      <c r="H419" s="1231"/>
      <c r="I419" s="1232"/>
      <c r="J419" s="1233"/>
    </row>
    <row r="420" spans="1:11" ht="23.25" customHeight="1" thickBot="1" x14ac:dyDescent="0.25">
      <c r="A420" s="1253" t="s">
        <v>299</v>
      </c>
      <c r="B420" s="1254"/>
      <c r="C420" s="1254"/>
      <c r="D420" s="1255"/>
      <c r="E420" s="1253" t="s">
        <v>300</v>
      </c>
      <c r="F420" s="1255"/>
      <c r="G420" s="303" t="s">
        <v>301</v>
      </c>
      <c r="H420" s="1253" t="s">
        <v>302</v>
      </c>
      <c r="I420" s="1255"/>
      <c r="J420" s="303" t="s">
        <v>301</v>
      </c>
    </row>
    <row r="421" spans="1:11" ht="25.5" customHeight="1" thickBot="1" x14ac:dyDescent="0.25">
      <c r="A421" s="1240">
        <f>Honors!$C$4</f>
        <v>0</v>
      </c>
      <c r="B421" s="1241"/>
      <c r="C421" s="1241"/>
      <c r="D421" s="1242"/>
      <c r="E421" s="1243" t="str">
        <f>T(Honors!$D$5)</f>
        <v/>
      </c>
      <c r="F421" s="1244"/>
      <c r="G421" s="313">
        <f>Honors!C426</f>
        <v>0</v>
      </c>
      <c r="H421" s="1243"/>
      <c r="I421" s="1244"/>
      <c r="J421" s="305"/>
      <c r="K421" s="316" t="str">
        <f>IF(Honors!F412="X","X","")</f>
        <v/>
      </c>
    </row>
    <row r="422" spans="1:11" ht="25.5" customHeight="1" thickBot="1" x14ac:dyDescent="0.25">
      <c r="A422" s="1240">
        <f>Honors!$G$4</f>
        <v>0</v>
      </c>
      <c r="B422" s="1241"/>
      <c r="C422" s="1241"/>
      <c r="D422" s="1242"/>
      <c r="E422" s="1243" t="str">
        <f>T(Honors!$H$5)</f>
        <v/>
      </c>
      <c r="F422" s="1244"/>
      <c r="G422" s="313">
        <f>Honors!G426</f>
        <v>0</v>
      </c>
      <c r="H422" s="1243"/>
      <c r="I422" s="1244"/>
      <c r="J422" s="305"/>
      <c r="K422" s="316" t="str">
        <f>IF(Honors!J412="X","X","")</f>
        <v/>
      </c>
    </row>
    <row r="423" spans="1:11" ht="24.75" customHeight="1" thickBot="1" x14ac:dyDescent="0.25">
      <c r="A423" s="1240">
        <f>Honors!$K$4</f>
        <v>0</v>
      </c>
      <c r="B423" s="1241"/>
      <c r="C423" s="1241"/>
      <c r="D423" s="1242"/>
      <c r="E423" s="1243" t="str">
        <f>T(Honors!$L$5)</f>
        <v/>
      </c>
      <c r="F423" s="1244"/>
      <c r="G423" s="313">
        <f>Honors!K426</f>
        <v>0</v>
      </c>
      <c r="H423" s="1243"/>
      <c r="I423" s="1244"/>
      <c r="J423" s="305"/>
      <c r="K423" s="316" t="str">
        <f>IF(Honors!N412="X","X","")</f>
        <v/>
      </c>
    </row>
    <row r="424" spans="1:11" ht="25.5" customHeight="1" thickBot="1" x14ac:dyDescent="0.25">
      <c r="A424" s="1240">
        <f>Honors!$O$4</f>
        <v>0</v>
      </c>
      <c r="B424" s="1241"/>
      <c r="C424" s="1241"/>
      <c r="D424" s="1242"/>
      <c r="E424" s="1243" t="str">
        <f>T(Honors!$P$5)</f>
        <v/>
      </c>
      <c r="F424" s="1244"/>
      <c r="G424" s="313">
        <f>Honors!O426</f>
        <v>0</v>
      </c>
      <c r="H424" s="1243"/>
      <c r="I424" s="1244"/>
      <c r="J424" s="305"/>
      <c r="K424" s="316" t="str">
        <f>IF(Honors!R412="X","X","")</f>
        <v/>
      </c>
    </row>
    <row r="425" spans="1:11" ht="25.5" customHeight="1" thickBot="1" x14ac:dyDescent="0.25">
      <c r="A425" s="1240"/>
      <c r="B425" s="1241"/>
      <c r="C425" s="1241"/>
      <c r="D425" s="1242"/>
      <c r="E425" s="1243"/>
      <c r="F425" s="1244"/>
      <c r="G425" s="305"/>
      <c r="H425" s="1243"/>
      <c r="I425" s="1244"/>
      <c r="J425" s="305"/>
    </row>
    <row r="426" spans="1:11" ht="25.5" customHeight="1" thickBot="1" x14ac:dyDescent="0.25">
      <c r="A426" s="1240"/>
      <c r="B426" s="1241"/>
      <c r="C426" s="1241"/>
      <c r="D426" s="1242"/>
      <c r="E426" s="1243"/>
      <c r="F426" s="1244"/>
      <c r="G426" s="305"/>
      <c r="H426" s="1243"/>
      <c r="I426" s="1244"/>
      <c r="J426" s="305"/>
    </row>
    <row r="427" spans="1:11" ht="25.5" customHeight="1" thickBot="1" x14ac:dyDescent="0.25">
      <c r="A427" s="1240"/>
      <c r="B427" s="1241"/>
      <c r="C427" s="1241"/>
      <c r="D427" s="1242"/>
      <c r="E427" s="1243"/>
      <c r="F427" s="1244"/>
      <c r="G427" s="305"/>
      <c r="H427" s="1243"/>
      <c r="I427" s="1244"/>
      <c r="J427" s="305"/>
    </row>
    <row r="428" spans="1:11" ht="25.5" customHeight="1" thickBot="1" x14ac:dyDescent="0.25">
      <c r="A428" s="1240"/>
      <c r="B428" s="1241"/>
      <c r="C428" s="1241"/>
      <c r="D428" s="1242"/>
      <c r="E428" s="1243"/>
      <c r="F428" s="1244"/>
      <c r="G428" s="305"/>
      <c r="H428" s="1243"/>
      <c r="I428" s="1244"/>
      <c r="J428" s="305"/>
    </row>
    <row r="429" spans="1:11" ht="25.5" customHeight="1" thickBot="1" x14ac:dyDescent="0.25">
      <c r="A429" s="1240"/>
      <c r="B429" s="1241"/>
      <c r="C429" s="1241"/>
      <c r="D429" s="1242"/>
      <c r="E429" s="1243"/>
      <c r="F429" s="1244"/>
      <c r="G429" s="305"/>
      <c r="H429" s="1243"/>
      <c r="I429" s="1244"/>
      <c r="J429" s="305"/>
    </row>
    <row r="430" spans="1:11" ht="25.5" customHeight="1" thickBot="1" x14ac:dyDescent="0.25">
      <c r="A430" s="1240"/>
      <c r="B430" s="1241"/>
      <c r="C430" s="1241"/>
      <c r="D430" s="1242"/>
      <c r="E430" s="1245"/>
      <c r="F430" s="1246"/>
      <c r="G430" s="305"/>
      <c r="H430" s="1243"/>
      <c r="I430" s="1244"/>
      <c r="J430" s="305"/>
    </row>
    <row r="431" spans="1:11" ht="25.5" customHeight="1" thickBot="1" x14ac:dyDescent="0.3">
      <c r="A431" s="306"/>
      <c r="B431" s="307"/>
      <c r="C431" s="307"/>
      <c r="D431" s="308"/>
      <c r="E431" s="309">
        <f>COUNTIF(A421:D424,"*")</f>
        <v>0</v>
      </c>
      <c r="F431" s="304" t="s">
        <v>303</v>
      </c>
      <c r="G431" s="314">
        <f>IF(G421="","",SUM(G421:G424))</f>
        <v>0</v>
      </c>
      <c r="H431" s="309">
        <f>COUNTIF(H421:I424,"*")</f>
        <v>0</v>
      </c>
      <c r="I431" s="304" t="s">
        <v>303</v>
      </c>
      <c r="J431" s="313">
        <f>SUM(J421:J424)</f>
        <v>0</v>
      </c>
    </row>
    <row r="432" spans="1:11" ht="45" customHeight="1" thickBot="1" x14ac:dyDescent="0.25">
      <c r="A432" s="1234"/>
      <c r="B432" s="1235"/>
      <c r="C432" s="1235"/>
      <c r="D432" s="1236"/>
      <c r="E432" s="310" t="s">
        <v>303</v>
      </c>
      <c r="F432" s="315">
        <f>SUM(G431,J431)</f>
        <v>0</v>
      </c>
      <c r="G432" s="1237" t="s">
        <v>304</v>
      </c>
      <c r="H432" s="1237"/>
      <c r="I432" s="1238" t="e">
        <f>SUM((F432)/E431)</f>
        <v>#DIV/0!</v>
      </c>
      <c r="J432" s="1239"/>
      <c r="K432" s="316">
        <f>SUM(E431,H431)</f>
        <v>0</v>
      </c>
    </row>
    <row r="433" spans="1:10" ht="51.75" customHeight="1" thickBot="1" x14ac:dyDescent="0.25">
      <c r="A433" s="1225" t="s">
        <v>305</v>
      </c>
      <c r="B433" s="1226"/>
      <c r="C433" s="1226"/>
      <c r="D433" s="1226"/>
      <c r="E433" s="1226"/>
      <c r="F433" s="1226"/>
      <c r="G433" s="1226"/>
      <c r="H433" s="1226"/>
      <c r="I433" s="1226"/>
      <c r="J433" s="1227"/>
    </row>
    <row r="434" spans="1:10" ht="51.75" customHeight="1" thickBot="1" x14ac:dyDescent="0.25">
      <c r="A434" s="1225" t="s">
        <v>306</v>
      </c>
      <c r="B434" s="1226"/>
      <c r="C434" s="1226"/>
      <c r="D434" s="1226"/>
      <c r="E434" s="1226"/>
      <c r="F434" s="1226"/>
      <c r="G434" s="1226"/>
      <c r="H434" s="1226"/>
      <c r="I434" s="1226"/>
      <c r="J434" s="1227"/>
    </row>
    <row r="435" spans="1:10" ht="53.25" customHeight="1" thickBot="1" x14ac:dyDescent="0.25">
      <c r="A435" s="1225" t="s">
        <v>307</v>
      </c>
      <c r="B435" s="1226"/>
      <c r="C435" s="1226"/>
      <c r="D435" s="1226"/>
      <c r="E435" s="1226"/>
      <c r="F435" s="1226"/>
      <c r="G435" s="1226"/>
      <c r="H435" s="1226"/>
      <c r="I435" s="1226"/>
      <c r="J435" s="1227"/>
    </row>
    <row r="436" spans="1:10" ht="12.75" customHeight="1" x14ac:dyDescent="0.2">
      <c r="A436" s="1256" t="s">
        <v>294</v>
      </c>
      <c r="B436" s="1257"/>
      <c r="C436" s="1257"/>
      <c r="D436" s="1257"/>
      <c r="E436" s="1257"/>
      <c r="F436" s="1257"/>
      <c r="G436" s="1257"/>
      <c r="H436" s="1257"/>
      <c r="I436" s="1257"/>
      <c r="J436" s="1258"/>
    </row>
    <row r="437" spans="1:10" ht="12.75" customHeight="1" x14ac:dyDescent="0.2">
      <c r="A437" s="1259"/>
      <c r="B437" s="1260"/>
      <c r="C437" s="1260"/>
      <c r="D437" s="1260"/>
      <c r="E437" s="1260"/>
      <c r="F437" s="1260"/>
      <c r="G437" s="1260"/>
      <c r="H437" s="1260"/>
      <c r="I437" s="1260"/>
      <c r="J437" s="1261"/>
    </row>
    <row r="438" spans="1:10" ht="12.75" customHeight="1" x14ac:dyDescent="0.2">
      <c r="A438" s="1259"/>
      <c r="B438" s="1260"/>
      <c r="C438" s="1260"/>
      <c r="D438" s="1260"/>
      <c r="E438" s="1260"/>
      <c r="F438" s="1260"/>
      <c r="G438" s="1260"/>
      <c r="H438" s="1260"/>
      <c r="I438" s="1260"/>
      <c r="J438" s="1261"/>
    </row>
    <row r="439" spans="1:10" ht="12.75" customHeight="1" x14ac:dyDescent="0.2">
      <c r="A439" s="1259"/>
      <c r="B439" s="1260"/>
      <c r="C439" s="1260"/>
      <c r="D439" s="1260"/>
      <c r="E439" s="1260"/>
      <c r="F439" s="1260"/>
      <c r="G439" s="1260"/>
      <c r="H439" s="1260"/>
      <c r="I439" s="1260"/>
      <c r="J439" s="1261"/>
    </row>
    <row r="440" spans="1:10" ht="35.25" customHeight="1" thickBot="1" x14ac:dyDescent="0.25">
      <c r="A440" s="1262"/>
      <c r="B440" s="1263"/>
      <c r="C440" s="1263"/>
      <c r="D440" s="1263"/>
      <c r="E440" s="1263"/>
      <c r="F440" s="1263"/>
      <c r="G440" s="1263"/>
      <c r="H440" s="1263"/>
      <c r="I440" s="1263"/>
      <c r="J440" s="1264"/>
    </row>
    <row r="441" spans="1:10" ht="12.75" customHeight="1" x14ac:dyDescent="0.2">
      <c r="A441" s="1247" t="s">
        <v>295</v>
      </c>
      <c r="B441" s="1248"/>
      <c r="C441" s="1248"/>
      <c r="D441" s="1248"/>
      <c r="E441" s="1248"/>
      <c r="F441" s="1248"/>
      <c r="G441" s="1249"/>
      <c r="H441" s="1247" t="s">
        <v>296</v>
      </c>
      <c r="I441" s="1248"/>
      <c r="J441" s="1249"/>
    </row>
    <row r="442" spans="1:10" ht="12.75" customHeight="1" x14ac:dyDescent="0.2">
      <c r="A442" s="1250"/>
      <c r="B442" s="1251"/>
      <c r="C442" s="1251"/>
      <c r="D442" s="1251"/>
      <c r="E442" s="1251"/>
      <c r="F442" s="1251"/>
      <c r="G442" s="1252"/>
      <c r="H442" s="1250"/>
      <c r="I442" s="1251"/>
      <c r="J442" s="1252"/>
    </row>
    <row r="443" spans="1:10" ht="12.75" customHeight="1" x14ac:dyDescent="0.2">
      <c r="A443" s="1228" t="str">
        <f>T(Admin!D20)</f>
        <v/>
      </c>
      <c r="B443" s="1229"/>
      <c r="C443" s="1229"/>
      <c r="D443" s="1229"/>
      <c r="E443" s="1229"/>
      <c r="F443" s="1229"/>
      <c r="G443" s="1230"/>
      <c r="H443" s="1228" t="str">
        <f>T(Admin!C20)</f>
        <v/>
      </c>
      <c r="I443" s="1229"/>
      <c r="J443" s="1230"/>
    </row>
    <row r="444" spans="1:10" ht="13.5" customHeight="1" thickBot="1" x14ac:dyDescent="0.25">
      <c r="A444" s="1231"/>
      <c r="B444" s="1232"/>
      <c r="C444" s="1232"/>
      <c r="D444" s="1232"/>
      <c r="E444" s="1232"/>
      <c r="F444" s="1232"/>
      <c r="G444" s="1233"/>
      <c r="H444" s="1231"/>
      <c r="I444" s="1232"/>
      <c r="J444" s="1233"/>
    </row>
    <row r="445" spans="1:10" ht="12.75" customHeight="1" x14ac:dyDescent="0.2">
      <c r="A445" s="1247" t="s">
        <v>297</v>
      </c>
      <c r="B445" s="1248"/>
      <c r="C445" s="1248"/>
      <c r="D445" s="1248"/>
      <c r="E445" s="1248"/>
      <c r="F445" s="1248"/>
      <c r="G445" s="1249"/>
      <c r="H445" s="1247" t="s">
        <v>298</v>
      </c>
      <c r="I445" s="1248"/>
      <c r="J445" s="1249"/>
    </row>
    <row r="446" spans="1:10" ht="12.75" customHeight="1" x14ac:dyDescent="0.2">
      <c r="A446" s="1250"/>
      <c r="B446" s="1251"/>
      <c r="C446" s="1251"/>
      <c r="D446" s="1251"/>
      <c r="E446" s="1251"/>
      <c r="F446" s="1251"/>
      <c r="G446" s="1252"/>
      <c r="H446" s="1250"/>
      <c r="I446" s="1251"/>
      <c r="J446" s="1252"/>
    </row>
    <row r="447" spans="1:10" ht="12.75" customHeight="1" x14ac:dyDescent="0.2">
      <c r="A447" s="1228" t="str">
        <f>T(Admin!$E$1)</f>
        <v>15W SLC    CLASS: 15-005</v>
      </c>
      <c r="B447" s="1229"/>
      <c r="C447" s="1229"/>
      <c r="D447" s="1229"/>
      <c r="E447" s="1229"/>
      <c r="F447" s="1229"/>
      <c r="G447" s="1230"/>
      <c r="H447" s="1228" t="str">
        <f>RIGHT(Admin!E20,4)</f>
        <v/>
      </c>
      <c r="I447" s="1229"/>
      <c r="J447" s="1230"/>
    </row>
    <row r="448" spans="1:10" ht="13.5" customHeight="1" thickBot="1" x14ac:dyDescent="0.25">
      <c r="A448" s="1231"/>
      <c r="B448" s="1232"/>
      <c r="C448" s="1232"/>
      <c r="D448" s="1232"/>
      <c r="E448" s="1232"/>
      <c r="F448" s="1232"/>
      <c r="G448" s="1233"/>
      <c r="H448" s="1231"/>
      <c r="I448" s="1232"/>
      <c r="J448" s="1233"/>
    </row>
    <row r="449" spans="1:11" ht="23.25" customHeight="1" thickBot="1" x14ac:dyDescent="0.25">
      <c r="A449" s="1253" t="s">
        <v>299</v>
      </c>
      <c r="B449" s="1254"/>
      <c r="C449" s="1254"/>
      <c r="D449" s="1255"/>
      <c r="E449" s="1253" t="s">
        <v>300</v>
      </c>
      <c r="F449" s="1255"/>
      <c r="G449" s="303" t="s">
        <v>301</v>
      </c>
      <c r="H449" s="1253" t="s">
        <v>302</v>
      </c>
      <c r="I449" s="1255"/>
      <c r="J449" s="303" t="s">
        <v>301</v>
      </c>
    </row>
    <row r="450" spans="1:11" ht="25.5" customHeight="1" thickBot="1" x14ac:dyDescent="0.25">
      <c r="A450" s="1240">
        <f>Honors!$C$4</f>
        <v>0</v>
      </c>
      <c r="B450" s="1241"/>
      <c r="C450" s="1241"/>
      <c r="D450" s="1242"/>
      <c r="E450" s="1243" t="str">
        <f>T(Honors!$D$5)</f>
        <v/>
      </c>
      <c r="F450" s="1244"/>
      <c r="G450" s="313">
        <f>Honors!C456</f>
        <v>0</v>
      </c>
      <c r="H450" s="1243"/>
      <c r="I450" s="1244"/>
      <c r="J450" s="305"/>
      <c r="K450" s="316" t="str">
        <f>IF(Honors!F441="X","X","")</f>
        <v/>
      </c>
    </row>
    <row r="451" spans="1:11" ht="25.5" customHeight="1" thickBot="1" x14ac:dyDescent="0.25">
      <c r="A451" s="1240">
        <f>Honors!$G$4</f>
        <v>0</v>
      </c>
      <c r="B451" s="1241"/>
      <c r="C451" s="1241"/>
      <c r="D451" s="1242"/>
      <c r="E451" s="1243" t="str">
        <f>T(Honors!$H$5)</f>
        <v/>
      </c>
      <c r="F451" s="1244"/>
      <c r="G451" s="313">
        <f>Honors!G456</f>
        <v>0</v>
      </c>
      <c r="H451" s="1243"/>
      <c r="I451" s="1244"/>
      <c r="J451" s="305"/>
      <c r="K451" s="316" t="str">
        <f>IF(Honors!J441="X","X","")</f>
        <v/>
      </c>
    </row>
    <row r="452" spans="1:11" ht="24.75" customHeight="1" thickBot="1" x14ac:dyDescent="0.25">
      <c r="A452" s="1240">
        <f>Honors!$K$4</f>
        <v>0</v>
      </c>
      <c r="B452" s="1241"/>
      <c r="C452" s="1241"/>
      <c r="D452" s="1242"/>
      <c r="E452" s="1243" t="str">
        <f>T(Honors!$L$5)</f>
        <v/>
      </c>
      <c r="F452" s="1244"/>
      <c r="G452" s="313">
        <f>Honors!K456</f>
        <v>0</v>
      </c>
      <c r="H452" s="1243"/>
      <c r="I452" s="1244"/>
      <c r="J452" s="305"/>
      <c r="K452" s="316" t="str">
        <f>IF(Honors!N441="X","X","")</f>
        <v/>
      </c>
    </row>
    <row r="453" spans="1:11" ht="25.5" customHeight="1" thickBot="1" x14ac:dyDescent="0.25">
      <c r="A453" s="1240">
        <f>Honors!$O$4</f>
        <v>0</v>
      </c>
      <c r="B453" s="1241"/>
      <c r="C453" s="1241"/>
      <c r="D453" s="1242"/>
      <c r="E453" s="1243" t="str">
        <f>T(Honors!$P$5)</f>
        <v/>
      </c>
      <c r="F453" s="1244"/>
      <c r="G453" s="313">
        <f>Honors!O456</f>
        <v>0</v>
      </c>
      <c r="H453" s="1243"/>
      <c r="I453" s="1244"/>
      <c r="J453" s="305"/>
      <c r="K453" s="316" t="str">
        <f>IF(Honors!R441="X","X","")</f>
        <v/>
      </c>
    </row>
    <row r="454" spans="1:11" ht="25.5" customHeight="1" thickBot="1" x14ac:dyDescent="0.25">
      <c r="A454" s="1240"/>
      <c r="B454" s="1241"/>
      <c r="C454" s="1241"/>
      <c r="D454" s="1242"/>
      <c r="E454" s="1243"/>
      <c r="F454" s="1244"/>
      <c r="G454" s="305"/>
      <c r="H454" s="1243"/>
      <c r="I454" s="1244"/>
      <c r="J454" s="305"/>
    </row>
    <row r="455" spans="1:11" ht="25.5" customHeight="1" thickBot="1" x14ac:dyDescent="0.25">
      <c r="A455" s="1240"/>
      <c r="B455" s="1241"/>
      <c r="C455" s="1241"/>
      <c r="D455" s="1242"/>
      <c r="E455" s="1243"/>
      <c r="F455" s="1244"/>
      <c r="G455" s="305"/>
      <c r="H455" s="1243"/>
      <c r="I455" s="1244"/>
      <c r="J455" s="305"/>
    </row>
    <row r="456" spans="1:11" ht="25.5" customHeight="1" thickBot="1" x14ac:dyDescent="0.25">
      <c r="A456" s="1240"/>
      <c r="B456" s="1241"/>
      <c r="C456" s="1241"/>
      <c r="D456" s="1242"/>
      <c r="E456" s="1243"/>
      <c r="F456" s="1244"/>
      <c r="G456" s="305"/>
      <c r="H456" s="1243"/>
      <c r="I456" s="1244"/>
      <c r="J456" s="305"/>
    </row>
    <row r="457" spans="1:11" ht="25.5" customHeight="1" thickBot="1" x14ac:dyDescent="0.25">
      <c r="A457" s="1240"/>
      <c r="B457" s="1241"/>
      <c r="C457" s="1241"/>
      <c r="D457" s="1242"/>
      <c r="E457" s="1243"/>
      <c r="F457" s="1244"/>
      <c r="G457" s="305"/>
      <c r="H457" s="1243"/>
      <c r="I457" s="1244"/>
      <c r="J457" s="305"/>
    </row>
    <row r="458" spans="1:11" ht="25.5" customHeight="1" thickBot="1" x14ac:dyDescent="0.25">
      <c r="A458" s="1240"/>
      <c r="B458" s="1241"/>
      <c r="C458" s="1241"/>
      <c r="D458" s="1242"/>
      <c r="E458" s="1243"/>
      <c r="F458" s="1244"/>
      <c r="G458" s="305"/>
      <c r="H458" s="1243"/>
      <c r="I458" s="1244"/>
      <c r="J458" s="305"/>
    </row>
    <row r="459" spans="1:11" ht="25.5" customHeight="1" thickBot="1" x14ac:dyDescent="0.25">
      <c r="A459" s="1240"/>
      <c r="B459" s="1241"/>
      <c r="C459" s="1241"/>
      <c r="D459" s="1242"/>
      <c r="E459" s="1245"/>
      <c r="F459" s="1246"/>
      <c r="G459" s="305"/>
      <c r="H459" s="1243"/>
      <c r="I459" s="1244"/>
      <c r="J459" s="305"/>
    </row>
    <row r="460" spans="1:11" ht="25.5" customHeight="1" thickBot="1" x14ac:dyDescent="0.3">
      <c r="A460" s="306"/>
      <c r="B460" s="307"/>
      <c r="C460" s="307"/>
      <c r="D460" s="308"/>
      <c r="E460" s="309">
        <f>COUNTIF(A450:D453,"*")</f>
        <v>0</v>
      </c>
      <c r="F460" s="304" t="s">
        <v>303</v>
      </c>
      <c r="G460" s="314">
        <f>IF(G450="","",SUM(G450:G453))</f>
        <v>0</v>
      </c>
      <c r="H460" s="309">
        <f>COUNTIF(H450:I453,"*")</f>
        <v>0</v>
      </c>
      <c r="I460" s="304" t="s">
        <v>303</v>
      </c>
      <c r="J460" s="313">
        <f>SUM(J450:J453)</f>
        <v>0</v>
      </c>
    </row>
    <row r="461" spans="1:11" ht="45" customHeight="1" thickBot="1" x14ac:dyDescent="0.25">
      <c r="A461" s="1234"/>
      <c r="B461" s="1235"/>
      <c r="C461" s="1235"/>
      <c r="D461" s="1236"/>
      <c r="E461" s="310" t="s">
        <v>303</v>
      </c>
      <c r="F461" s="315">
        <f>SUM(G460,J460)</f>
        <v>0</v>
      </c>
      <c r="G461" s="1237" t="s">
        <v>304</v>
      </c>
      <c r="H461" s="1237"/>
      <c r="I461" s="1238" t="e">
        <f>SUM((F461)/E460)</f>
        <v>#DIV/0!</v>
      </c>
      <c r="J461" s="1239"/>
      <c r="K461" s="316">
        <f>SUM(E460,H460)</f>
        <v>0</v>
      </c>
    </row>
    <row r="462" spans="1:11" ht="51.75" customHeight="1" thickBot="1" x14ac:dyDescent="0.25">
      <c r="A462" s="1225" t="s">
        <v>305</v>
      </c>
      <c r="B462" s="1226"/>
      <c r="C462" s="1226"/>
      <c r="D462" s="1226"/>
      <c r="E462" s="1226"/>
      <c r="F462" s="1226"/>
      <c r="G462" s="1226"/>
      <c r="H462" s="1226"/>
      <c r="I462" s="1226"/>
      <c r="J462" s="1227"/>
    </row>
    <row r="463" spans="1:11" ht="51.75" customHeight="1" thickBot="1" x14ac:dyDescent="0.25">
      <c r="A463" s="1225" t="s">
        <v>306</v>
      </c>
      <c r="B463" s="1226"/>
      <c r="C463" s="1226"/>
      <c r="D463" s="1226"/>
      <c r="E463" s="1226"/>
      <c r="F463" s="1226"/>
      <c r="G463" s="1226"/>
      <c r="H463" s="1226"/>
      <c r="I463" s="1226"/>
      <c r="J463" s="1227"/>
    </row>
    <row r="464" spans="1:11" ht="53.25" customHeight="1" thickBot="1" x14ac:dyDescent="0.25">
      <c r="A464" s="1225" t="s">
        <v>307</v>
      </c>
      <c r="B464" s="1226"/>
      <c r="C464" s="1226"/>
      <c r="D464" s="1226"/>
      <c r="E464" s="1226"/>
      <c r="F464" s="1226"/>
      <c r="G464" s="1226"/>
      <c r="H464" s="1226"/>
      <c r="I464" s="1226"/>
      <c r="J464" s="1227"/>
    </row>
    <row r="465" spans="1:11" ht="12.75" customHeight="1" x14ac:dyDescent="0.2">
      <c r="A465" s="1256" t="s">
        <v>294</v>
      </c>
      <c r="B465" s="1257"/>
      <c r="C465" s="1257"/>
      <c r="D465" s="1257"/>
      <c r="E465" s="1257"/>
      <c r="F465" s="1257"/>
      <c r="G465" s="1257"/>
      <c r="H465" s="1257"/>
      <c r="I465" s="1257"/>
      <c r="J465" s="1258"/>
    </row>
    <row r="466" spans="1:11" ht="12.75" customHeight="1" x14ac:dyDescent="0.2">
      <c r="A466" s="1259"/>
      <c r="B466" s="1260"/>
      <c r="C466" s="1260"/>
      <c r="D466" s="1260"/>
      <c r="E466" s="1260"/>
      <c r="F466" s="1260"/>
      <c r="G466" s="1260"/>
      <c r="H466" s="1260"/>
      <c r="I466" s="1260"/>
      <c r="J466" s="1261"/>
    </row>
    <row r="467" spans="1:11" ht="12.75" customHeight="1" x14ac:dyDescent="0.2">
      <c r="A467" s="1259"/>
      <c r="B467" s="1260"/>
      <c r="C467" s="1260"/>
      <c r="D467" s="1260"/>
      <c r="E467" s="1260"/>
      <c r="F467" s="1260"/>
      <c r="G467" s="1260"/>
      <c r="H467" s="1260"/>
      <c r="I467" s="1260"/>
      <c r="J467" s="1261"/>
    </row>
    <row r="468" spans="1:11" ht="12.75" customHeight="1" x14ac:dyDescent="0.2">
      <c r="A468" s="1259"/>
      <c r="B468" s="1260"/>
      <c r="C468" s="1260"/>
      <c r="D468" s="1260"/>
      <c r="E468" s="1260"/>
      <c r="F468" s="1260"/>
      <c r="G468" s="1260"/>
      <c r="H468" s="1260"/>
      <c r="I468" s="1260"/>
      <c r="J468" s="1261"/>
    </row>
    <row r="469" spans="1:11" ht="35.25" customHeight="1" thickBot="1" x14ac:dyDescent="0.25">
      <c r="A469" s="1262"/>
      <c r="B469" s="1263"/>
      <c r="C469" s="1263"/>
      <c r="D469" s="1263"/>
      <c r="E469" s="1263"/>
      <c r="F469" s="1263"/>
      <c r="G469" s="1263"/>
      <c r="H469" s="1263"/>
      <c r="I469" s="1263"/>
      <c r="J469" s="1264"/>
    </row>
    <row r="470" spans="1:11" ht="12.75" customHeight="1" x14ac:dyDescent="0.2">
      <c r="A470" s="1247" t="s">
        <v>295</v>
      </c>
      <c r="B470" s="1248"/>
      <c r="C470" s="1248"/>
      <c r="D470" s="1248"/>
      <c r="E470" s="1248"/>
      <c r="F470" s="1248"/>
      <c r="G470" s="1249"/>
      <c r="H470" s="1247" t="s">
        <v>296</v>
      </c>
      <c r="I470" s="1248"/>
      <c r="J470" s="1249"/>
    </row>
    <row r="471" spans="1:11" ht="12.75" customHeight="1" x14ac:dyDescent="0.2">
      <c r="A471" s="1250"/>
      <c r="B471" s="1251"/>
      <c r="C471" s="1251"/>
      <c r="D471" s="1251"/>
      <c r="E471" s="1251"/>
      <c r="F471" s="1251"/>
      <c r="G471" s="1252"/>
      <c r="H471" s="1250"/>
      <c r="I471" s="1251"/>
      <c r="J471" s="1252"/>
    </row>
    <row r="472" spans="1:11" ht="12.75" customHeight="1" x14ac:dyDescent="0.2">
      <c r="A472" s="1228" t="str">
        <f>T(Admin!D21)</f>
        <v/>
      </c>
      <c r="B472" s="1229"/>
      <c r="C472" s="1229"/>
      <c r="D472" s="1229"/>
      <c r="E472" s="1229"/>
      <c r="F472" s="1229"/>
      <c r="G472" s="1230"/>
      <c r="H472" s="1228" t="str">
        <f>T(Admin!C21)</f>
        <v/>
      </c>
      <c r="I472" s="1229"/>
      <c r="J472" s="1230"/>
    </row>
    <row r="473" spans="1:11" ht="13.5" customHeight="1" thickBot="1" x14ac:dyDescent="0.25">
      <c r="A473" s="1231"/>
      <c r="B473" s="1232"/>
      <c r="C473" s="1232"/>
      <c r="D473" s="1232"/>
      <c r="E473" s="1232"/>
      <c r="F473" s="1232"/>
      <c r="G473" s="1233"/>
      <c r="H473" s="1231"/>
      <c r="I473" s="1232"/>
      <c r="J473" s="1233"/>
    </row>
    <row r="474" spans="1:11" ht="12.75" customHeight="1" x14ac:dyDescent="0.2">
      <c r="A474" s="1247" t="s">
        <v>297</v>
      </c>
      <c r="B474" s="1248"/>
      <c r="C474" s="1248"/>
      <c r="D474" s="1248"/>
      <c r="E474" s="1248"/>
      <c r="F474" s="1248"/>
      <c r="G474" s="1249"/>
      <c r="H474" s="1247" t="s">
        <v>298</v>
      </c>
      <c r="I474" s="1248"/>
      <c r="J474" s="1249"/>
    </row>
    <row r="475" spans="1:11" ht="12.75" customHeight="1" x14ac:dyDescent="0.2">
      <c r="A475" s="1250"/>
      <c r="B475" s="1251"/>
      <c r="C475" s="1251"/>
      <c r="D475" s="1251"/>
      <c r="E475" s="1251"/>
      <c r="F475" s="1251"/>
      <c r="G475" s="1252"/>
      <c r="H475" s="1250"/>
      <c r="I475" s="1251"/>
      <c r="J475" s="1252"/>
    </row>
    <row r="476" spans="1:11" ht="12.75" customHeight="1" x14ac:dyDescent="0.2">
      <c r="A476" s="1228" t="str">
        <f>T(Admin!$E$1)</f>
        <v>15W SLC    CLASS: 15-005</v>
      </c>
      <c r="B476" s="1229"/>
      <c r="C476" s="1229"/>
      <c r="D476" s="1229"/>
      <c r="E476" s="1229"/>
      <c r="F476" s="1229"/>
      <c r="G476" s="1230"/>
      <c r="H476" s="1228" t="str">
        <f>RIGHT(Admin!E21,4)</f>
        <v/>
      </c>
      <c r="I476" s="1229"/>
      <c r="J476" s="1230"/>
    </row>
    <row r="477" spans="1:11" ht="13.5" customHeight="1" thickBot="1" x14ac:dyDescent="0.25">
      <c r="A477" s="1231"/>
      <c r="B477" s="1232"/>
      <c r="C477" s="1232"/>
      <c r="D477" s="1232"/>
      <c r="E477" s="1232"/>
      <c r="F477" s="1232"/>
      <c r="G477" s="1233"/>
      <c r="H477" s="1231"/>
      <c r="I477" s="1232"/>
      <c r="J477" s="1233"/>
    </row>
    <row r="478" spans="1:11" ht="23.25" customHeight="1" thickBot="1" x14ac:dyDescent="0.25">
      <c r="A478" s="1253" t="s">
        <v>299</v>
      </c>
      <c r="B478" s="1254"/>
      <c r="C478" s="1254"/>
      <c r="D478" s="1255"/>
      <c r="E478" s="1253" t="s">
        <v>300</v>
      </c>
      <c r="F478" s="1255"/>
      <c r="G478" s="303" t="s">
        <v>301</v>
      </c>
      <c r="H478" s="1253" t="s">
        <v>302</v>
      </c>
      <c r="I478" s="1255"/>
      <c r="J478" s="303" t="s">
        <v>301</v>
      </c>
    </row>
    <row r="479" spans="1:11" ht="25.5" customHeight="1" thickBot="1" x14ac:dyDescent="0.25">
      <c r="A479" s="1240">
        <f>Honors!$C$4</f>
        <v>0</v>
      </c>
      <c r="B479" s="1241"/>
      <c r="C479" s="1241"/>
      <c r="D479" s="1242"/>
      <c r="E479" s="1243" t="str">
        <f>T(Honors!$D$5)</f>
        <v/>
      </c>
      <c r="F479" s="1244"/>
      <c r="G479" s="313">
        <f>Honors!C486</f>
        <v>0</v>
      </c>
      <c r="H479" s="1243"/>
      <c r="I479" s="1244"/>
      <c r="J479" s="305"/>
      <c r="K479" s="316" t="str">
        <f>IF(Honors!F470="X","X","")</f>
        <v/>
      </c>
    </row>
    <row r="480" spans="1:11" ht="25.5" customHeight="1" thickBot="1" x14ac:dyDescent="0.25">
      <c r="A480" s="1240">
        <f>Honors!$G$4</f>
        <v>0</v>
      </c>
      <c r="B480" s="1241"/>
      <c r="C480" s="1241"/>
      <c r="D480" s="1242"/>
      <c r="E480" s="1243" t="str">
        <f>T(Honors!$H$5)</f>
        <v/>
      </c>
      <c r="F480" s="1244"/>
      <c r="G480" s="313">
        <f>Honors!G486</f>
        <v>0</v>
      </c>
      <c r="H480" s="1243"/>
      <c r="I480" s="1244"/>
      <c r="J480" s="305"/>
      <c r="K480" s="316" t="str">
        <f>IF(Honors!J470="X","X","")</f>
        <v/>
      </c>
    </row>
    <row r="481" spans="1:11" ht="24.75" customHeight="1" thickBot="1" x14ac:dyDescent="0.25">
      <c r="A481" s="1240">
        <f>Honors!$K$4</f>
        <v>0</v>
      </c>
      <c r="B481" s="1241"/>
      <c r="C481" s="1241"/>
      <c r="D481" s="1242"/>
      <c r="E481" s="1243" t="str">
        <f>T(Honors!$L$5)</f>
        <v/>
      </c>
      <c r="F481" s="1244"/>
      <c r="G481" s="313">
        <f>Honors!K486</f>
        <v>0</v>
      </c>
      <c r="H481" s="1243"/>
      <c r="I481" s="1244"/>
      <c r="J481" s="305"/>
      <c r="K481" s="316" t="str">
        <f>IF(Honors!N470="X","X","")</f>
        <v/>
      </c>
    </row>
    <row r="482" spans="1:11" ht="25.5" customHeight="1" thickBot="1" x14ac:dyDescent="0.25">
      <c r="A482" s="1240">
        <f>Honors!$O$4</f>
        <v>0</v>
      </c>
      <c r="B482" s="1241"/>
      <c r="C482" s="1241"/>
      <c r="D482" s="1242"/>
      <c r="E482" s="1243" t="str">
        <f>T(Honors!$P$5)</f>
        <v/>
      </c>
      <c r="F482" s="1244"/>
      <c r="G482" s="313">
        <f>Honors!O486</f>
        <v>0</v>
      </c>
      <c r="H482" s="1243"/>
      <c r="I482" s="1244"/>
      <c r="J482" s="305"/>
      <c r="K482" s="316" t="str">
        <f>IF(Honors!R470="X","X","")</f>
        <v/>
      </c>
    </row>
    <row r="483" spans="1:11" ht="25.5" customHeight="1" thickBot="1" x14ac:dyDescent="0.25">
      <c r="A483" s="1240"/>
      <c r="B483" s="1241"/>
      <c r="C483" s="1241"/>
      <c r="D483" s="1242"/>
      <c r="E483" s="1243"/>
      <c r="F483" s="1244"/>
      <c r="G483" s="305"/>
      <c r="H483" s="1243"/>
      <c r="I483" s="1244"/>
      <c r="J483" s="305"/>
    </row>
    <row r="484" spans="1:11" ht="25.5" customHeight="1" thickBot="1" x14ac:dyDescent="0.25">
      <c r="A484" s="1240"/>
      <c r="B484" s="1241"/>
      <c r="C484" s="1241"/>
      <c r="D484" s="1242"/>
      <c r="E484" s="1243"/>
      <c r="F484" s="1244"/>
      <c r="G484" s="305"/>
      <c r="H484" s="1243"/>
      <c r="I484" s="1244"/>
      <c r="J484" s="305"/>
    </row>
    <row r="485" spans="1:11" ht="25.5" customHeight="1" thickBot="1" x14ac:dyDescent="0.25">
      <c r="A485" s="1240"/>
      <c r="B485" s="1241"/>
      <c r="C485" s="1241"/>
      <c r="D485" s="1242"/>
      <c r="E485" s="1243"/>
      <c r="F485" s="1244"/>
      <c r="G485" s="305"/>
      <c r="H485" s="1243"/>
      <c r="I485" s="1244"/>
      <c r="J485" s="305"/>
    </row>
    <row r="486" spans="1:11" ht="25.5" customHeight="1" thickBot="1" x14ac:dyDescent="0.25">
      <c r="A486" s="1240"/>
      <c r="B486" s="1241"/>
      <c r="C486" s="1241"/>
      <c r="D486" s="1242"/>
      <c r="E486" s="1243"/>
      <c r="F486" s="1244"/>
      <c r="G486" s="305"/>
      <c r="H486" s="1243"/>
      <c r="I486" s="1244"/>
      <c r="J486" s="305"/>
    </row>
    <row r="487" spans="1:11" ht="25.5" customHeight="1" thickBot="1" x14ac:dyDescent="0.25">
      <c r="A487" s="1240"/>
      <c r="B487" s="1241"/>
      <c r="C487" s="1241"/>
      <c r="D487" s="1242"/>
      <c r="E487" s="1243"/>
      <c r="F487" s="1244"/>
      <c r="G487" s="305"/>
      <c r="H487" s="1243"/>
      <c r="I487" s="1244"/>
      <c r="J487" s="305"/>
    </row>
    <row r="488" spans="1:11" ht="25.5" customHeight="1" thickBot="1" x14ac:dyDescent="0.25">
      <c r="A488" s="1240"/>
      <c r="B488" s="1241"/>
      <c r="C488" s="1241"/>
      <c r="D488" s="1242"/>
      <c r="E488" s="1245"/>
      <c r="F488" s="1246"/>
      <c r="G488" s="305"/>
      <c r="H488" s="1243"/>
      <c r="I488" s="1244"/>
      <c r="J488" s="305"/>
    </row>
    <row r="489" spans="1:11" ht="25.5" customHeight="1" thickBot="1" x14ac:dyDescent="0.3">
      <c r="A489" s="306"/>
      <c r="B489" s="307"/>
      <c r="C489" s="307"/>
      <c r="D489" s="308"/>
      <c r="E489" s="309">
        <f>COUNTIF(A479:D482,"*")</f>
        <v>0</v>
      </c>
      <c r="F489" s="304" t="s">
        <v>303</v>
      </c>
      <c r="G489" s="314">
        <f>IF(G479="","",SUM(G479:G482))</f>
        <v>0</v>
      </c>
      <c r="H489" s="342">
        <f>COUNTIF(H479:I482,"*")</f>
        <v>0</v>
      </c>
      <c r="I489" s="345" t="s">
        <v>303</v>
      </c>
      <c r="J489" s="313">
        <f>SUM(J479:J482)</f>
        <v>0</v>
      </c>
    </row>
    <row r="490" spans="1:11" ht="45" customHeight="1" thickBot="1" x14ac:dyDescent="0.25">
      <c r="A490" s="1234"/>
      <c r="B490" s="1235"/>
      <c r="C490" s="1235"/>
      <c r="D490" s="1236"/>
      <c r="E490" s="310" t="s">
        <v>303</v>
      </c>
      <c r="F490" s="315">
        <f>SUM(G489,J489)</f>
        <v>0</v>
      </c>
      <c r="G490" s="1237" t="s">
        <v>304</v>
      </c>
      <c r="H490" s="1237"/>
      <c r="I490" s="1238" t="e">
        <f>SUM((F490)/E489)</f>
        <v>#DIV/0!</v>
      </c>
      <c r="J490" s="1239"/>
      <c r="K490" s="316">
        <f>SUM(E489,H489)</f>
        <v>0</v>
      </c>
    </row>
    <row r="491" spans="1:11" ht="51.75" customHeight="1" thickBot="1" x14ac:dyDescent="0.25">
      <c r="A491" s="1225" t="s">
        <v>305</v>
      </c>
      <c r="B491" s="1226"/>
      <c r="C491" s="1226"/>
      <c r="D491" s="1226"/>
      <c r="E491" s="1226"/>
      <c r="F491" s="1226"/>
      <c r="G491" s="1226"/>
      <c r="H491" s="1226"/>
      <c r="I491" s="1226"/>
      <c r="J491" s="1227"/>
    </row>
    <row r="492" spans="1:11" ht="51.75" customHeight="1" thickBot="1" x14ac:dyDescent="0.25">
      <c r="A492" s="1225" t="s">
        <v>306</v>
      </c>
      <c r="B492" s="1226"/>
      <c r="C492" s="1226"/>
      <c r="D492" s="1226"/>
      <c r="E492" s="1226"/>
      <c r="F492" s="1226"/>
      <c r="G492" s="1226"/>
      <c r="H492" s="1226"/>
      <c r="I492" s="1226"/>
      <c r="J492" s="1227"/>
    </row>
    <row r="493" spans="1:11" ht="53.25" customHeight="1" thickBot="1" x14ac:dyDescent="0.25">
      <c r="A493" s="1225" t="s">
        <v>307</v>
      </c>
      <c r="B493" s="1226"/>
      <c r="C493" s="1226"/>
      <c r="D493" s="1226"/>
      <c r="E493" s="1226"/>
      <c r="F493" s="1226"/>
      <c r="G493" s="1226"/>
      <c r="H493" s="1226"/>
      <c r="I493" s="1226"/>
      <c r="J493" s="1227"/>
    </row>
    <row r="494" spans="1:11" ht="12.75" customHeight="1" x14ac:dyDescent="0.2">
      <c r="A494" s="1256" t="s">
        <v>294</v>
      </c>
      <c r="B494" s="1257"/>
      <c r="C494" s="1257"/>
      <c r="D494" s="1257"/>
      <c r="E494" s="1257"/>
      <c r="F494" s="1257"/>
      <c r="G494" s="1257"/>
      <c r="H494" s="1257"/>
      <c r="I494" s="1257"/>
      <c r="J494" s="1258"/>
    </row>
    <row r="495" spans="1:11" ht="12.75" customHeight="1" x14ac:dyDescent="0.2">
      <c r="A495" s="1259"/>
      <c r="B495" s="1260"/>
      <c r="C495" s="1260"/>
      <c r="D495" s="1260"/>
      <c r="E495" s="1260"/>
      <c r="F495" s="1260"/>
      <c r="G495" s="1260"/>
      <c r="H495" s="1260"/>
      <c r="I495" s="1260"/>
      <c r="J495" s="1261"/>
    </row>
    <row r="496" spans="1:11" ht="12.75" customHeight="1" x14ac:dyDescent="0.2">
      <c r="A496" s="1259"/>
      <c r="B496" s="1260"/>
      <c r="C496" s="1260"/>
      <c r="D496" s="1260"/>
      <c r="E496" s="1260"/>
      <c r="F496" s="1260"/>
      <c r="G496" s="1260"/>
      <c r="H496" s="1260"/>
      <c r="I496" s="1260"/>
      <c r="J496" s="1261"/>
    </row>
    <row r="497" spans="1:11" ht="12.75" customHeight="1" x14ac:dyDescent="0.2">
      <c r="A497" s="1259"/>
      <c r="B497" s="1260"/>
      <c r="C497" s="1260"/>
      <c r="D497" s="1260"/>
      <c r="E497" s="1260"/>
      <c r="F497" s="1260"/>
      <c r="G497" s="1260"/>
      <c r="H497" s="1260"/>
      <c r="I497" s="1260"/>
      <c r="J497" s="1261"/>
    </row>
    <row r="498" spans="1:11" ht="35.25" customHeight="1" thickBot="1" x14ac:dyDescent="0.25">
      <c r="A498" s="1262"/>
      <c r="B498" s="1263"/>
      <c r="C498" s="1263"/>
      <c r="D498" s="1263"/>
      <c r="E498" s="1263"/>
      <c r="F498" s="1263"/>
      <c r="G498" s="1263"/>
      <c r="H498" s="1263"/>
      <c r="I498" s="1263"/>
      <c r="J498" s="1264"/>
    </row>
    <row r="499" spans="1:11" ht="12.75" customHeight="1" x14ac:dyDescent="0.2">
      <c r="A499" s="1247" t="s">
        <v>295</v>
      </c>
      <c r="B499" s="1248"/>
      <c r="C499" s="1248"/>
      <c r="D499" s="1248"/>
      <c r="E499" s="1248"/>
      <c r="F499" s="1248"/>
      <c r="G499" s="1249"/>
      <c r="H499" s="1247" t="s">
        <v>296</v>
      </c>
      <c r="I499" s="1248"/>
      <c r="J499" s="1249"/>
    </row>
    <row r="500" spans="1:11" ht="12.75" customHeight="1" x14ac:dyDescent="0.2">
      <c r="A500" s="1250"/>
      <c r="B500" s="1251"/>
      <c r="C500" s="1251"/>
      <c r="D500" s="1251"/>
      <c r="E500" s="1251"/>
      <c r="F500" s="1251"/>
      <c r="G500" s="1252"/>
      <c r="H500" s="1250"/>
      <c r="I500" s="1251"/>
      <c r="J500" s="1252"/>
    </row>
    <row r="501" spans="1:11" ht="12.75" customHeight="1" x14ac:dyDescent="0.2">
      <c r="A501" s="1228" t="str">
        <f>T(Admin!D22)</f>
        <v/>
      </c>
      <c r="B501" s="1229"/>
      <c r="C501" s="1229"/>
      <c r="D501" s="1229"/>
      <c r="E501" s="1229"/>
      <c r="F501" s="1229"/>
      <c r="G501" s="1230"/>
      <c r="H501" s="1228" t="str">
        <f>T(Admin!C22)</f>
        <v/>
      </c>
      <c r="I501" s="1229"/>
      <c r="J501" s="1230"/>
    </row>
    <row r="502" spans="1:11" ht="13.5" customHeight="1" thickBot="1" x14ac:dyDescent="0.25">
      <c r="A502" s="1231"/>
      <c r="B502" s="1232"/>
      <c r="C502" s="1232"/>
      <c r="D502" s="1232"/>
      <c r="E502" s="1232"/>
      <c r="F502" s="1232"/>
      <c r="G502" s="1233"/>
      <c r="H502" s="1231"/>
      <c r="I502" s="1232"/>
      <c r="J502" s="1233"/>
    </row>
    <row r="503" spans="1:11" ht="12.75" customHeight="1" x14ac:dyDescent="0.2">
      <c r="A503" s="1247" t="s">
        <v>297</v>
      </c>
      <c r="B503" s="1248"/>
      <c r="C503" s="1248"/>
      <c r="D503" s="1248"/>
      <c r="E503" s="1248"/>
      <c r="F503" s="1248"/>
      <c r="G503" s="1249"/>
      <c r="H503" s="1247" t="s">
        <v>298</v>
      </c>
      <c r="I503" s="1248"/>
      <c r="J503" s="1249"/>
    </row>
    <row r="504" spans="1:11" ht="12.75" customHeight="1" x14ac:dyDescent="0.2">
      <c r="A504" s="1250"/>
      <c r="B504" s="1251"/>
      <c r="C504" s="1251"/>
      <c r="D504" s="1251"/>
      <c r="E504" s="1251"/>
      <c r="F504" s="1251"/>
      <c r="G504" s="1252"/>
      <c r="H504" s="1250"/>
      <c r="I504" s="1251"/>
      <c r="J504" s="1252"/>
    </row>
    <row r="505" spans="1:11" ht="12.75" customHeight="1" x14ac:dyDescent="0.2">
      <c r="A505" s="1228" t="str">
        <f>T(Admin!$E$1)</f>
        <v>15W SLC    CLASS: 15-005</v>
      </c>
      <c r="B505" s="1229"/>
      <c r="C505" s="1229"/>
      <c r="D505" s="1229"/>
      <c r="E505" s="1229"/>
      <c r="F505" s="1229"/>
      <c r="G505" s="1230"/>
      <c r="H505" s="1228" t="str">
        <f>RIGHT(Admin!E22,4)</f>
        <v/>
      </c>
      <c r="I505" s="1229"/>
      <c r="J505" s="1230"/>
    </row>
    <row r="506" spans="1:11" ht="13.5" customHeight="1" thickBot="1" x14ac:dyDescent="0.25">
      <c r="A506" s="1231"/>
      <c r="B506" s="1232"/>
      <c r="C506" s="1232"/>
      <c r="D506" s="1232"/>
      <c r="E506" s="1232"/>
      <c r="F506" s="1232"/>
      <c r="G506" s="1233"/>
      <c r="H506" s="1231"/>
      <c r="I506" s="1232"/>
      <c r="J506" s="1233"/>
    </row>
    <row r="507" spans="1:11" ht="23.25" customHeight="1" thickBot="1" x14ac:dyDescent="0.25">
      <c r="A507" s="1253" t="s">
        <v>299</v>
      </c>
      <c r="B507" s="1254"/>
      <c r="C507" s="1254"/>
      <c r="D507" s="1255"/>
      <c r="E507" s="1253" t="s">
        <v>300</v>
      </c>
      <c r="F507" s="1255"/>
      <c r="G507" s="303" t="s">
        <v>301</v>
      </c>
      <c r="H507" s="1253" t="s">
        <v>302</v>
      </c>
      <c r="I507" s="1255"/>
      <c r="J507" s="303" t="s">
        <v>301</v>
      </c>
    </row>
    <row r="508" spans="1:11" ht="25.5" customHeight="1" thickBot="1" x14ac:dyDescent="0.25">
      <c r="A508" s="1240">
        <f>Honors!$C$4</f>
        <v>0</v>
      </c>
      <c r="B508" s="1241"/>
      <c r="C508" s="1241"/>
      <c r="D508" s="1242"/>
      <c r="E508" s="1243" t="str">
        <f>T(Honors!$D$5)</f>
        <v/>
      </c>
      <c r="F508" s="1244"/>
      <c r="G508" s="313">
        <f>Honors!C516</f>
        <v>0</v>
      </c>
      <c r="H508" s="1243"/>
      <c r="I508" s="1244"/>
      <c r="J508" s="305"/>
      <c r="K508" s="316" t="str">
        <f>IF(Honors!F499="X","X","")</f>
        <v/>
      </c>
    </row>
    <row r="509" spans="1:11" ht="25.5" customHeight="1" thickBot="1" x14ac:dyDescent="0.25">
      <c r="A509" s="1240">
        <f>Honors!$G$4</f>
        <v>0</v>
      </c>
      <c r="B509" s="1241"/>
      <c r="C509" s="1241"/>
      <c r="D509" s="1242"/>
      <c r="E509" s="1243" t="str">
        <f>T(Honors!$H$5)</f>
        <v/>
      </c>
      <c r="F509" s="1244"/>
      <c r="G509" s="313">
        <f>Honors!G516</f>
        <v>0</v>
      </c>
      <c r="H509" s="1243"/>
      <c r="I509" s="1244"/>
      <c r="J509" s="305"/>
      <c r="K509" s="316" t="str">
        <f>IF(Honors!J499="X","X","")</f>
        <v/>
      </c>
    </row>
    <row r="510" spans="1:11" ht="24.75" customHeight="1" thickBot="1" x14ac:dyDescent="0.25">
      <c r="A510" s="1240">
        <f>Honors!$K$4</f>
        <v>0</v>
      </c>
      <c r="B510" s="1241"/>
      <c r="C510" s="1241"/>
      <c r="D510" s="1242"/>
      <c r="E510" s="1243" t="str">
        <f>T(Honors!$L$5)</f>
        <v/>
      </c>
      <c r="F510" s="1244"/>
      <c r="G510" s="313">
        <f>Honors!K516</f>
        <v>0</v>
      </c>
      <c r="H510" s="1243"/>
      <c r="I510" s="1244"/>
      <c r="J510" s="305"/>
      <c r="K510" s="316" t="str">
        <f>IF(Honors!N499="X","X","")</f>
        <v/>
      </c>
    </row>
    <row r="511" spans="1:11" ht="25.5" customHeight="1" thickBot="1" x14ac:dyDescent="0.25">
      <c r="A511" s="1240">
        <f>Honors!$O$4</f>
        <v>0</v>
      </c>
      <c r="B511" s="1241"/>
      <c r="C511" s="1241"/>
      <c r="D511" s="1242"/>
      <c r="E511" s="1243" t="str">
        <f>T(Honors!$P$5)</f>
        <v/>
      </c>
      <c r="F511" s="1244"/>
      <c r="G511" s="313">
        <f>Honors!O516</f>
        <v>0</v>
      </c>
      <c r="H511" s="1243"/>
      <c r="I511" s="1244"/>
      <c r="J511" s="305"/>
      <c r="K511" s="316" t="str">
        <f>IF(Honors!R499="X","X","")</f>
        <v/>
      </c>
    </row>
    <row r="512" spans="1:11" ht="25.5" customHeight="1" thickBot="1" x14ac:dyDescent="0.25">
      <c r="A512" s="1240"/>
      <c r="B512" s="1241"/>
      <c r="C512" s="1241"/>
      <c r="D512" s="1242"/>
      <c r="E512" s="1243"/>
      <c r="F512" s="1244"/>
      <c r="G512" s="305"/>
      <c r="H512" s="1243"/>
      <c r="I512" s="1244"/>
      <c r="J512" s="305"/>
    </row>
    <row r="513" spans="1:11" ht="25.5" customHeight="1" thickBot="1" x14ac:dyDescent="0.25">
      <c r="A513" s="1240"/>
      <c r="B513" s="1241"/>
      <c r="C513" s="1241"/>
      <c r="D513" s="1242"/>
      <c r="E513" s="1243"/>
      <c r="F513" s="1244"/>
      <c r="G513" s="305"/>
      <c r="H513" s="1243"/>
      <c r="I513" s="1244"/>
      <c r="J513" s="305"/>
    </row>
    <row r="514" spans="1:11" ht="25.5" customHeight="1" thickBot="1" x14ac:dyDescent="0.25">
      <c r="A514" s="1240"/>
      <c r="B514" s="1241"/>
      <c r="C514" s="1241"/>
      <c r="D514" s="1242"/>
      <c r="E514" s="1243"/>
      <c r="F514" s="1244"/>
      <c r="G514" s="305"/>
      <c r="H514" s="1243"/>
      <c r="I514" s="1244"/>
      <c r="J514" s="305"/>
    </row>
    <row r="515" spans="1:11" ht="25.5" customHeight="1" thickBot="1" x14ac:dyDescent="0.25">
      <c r="A515" s="1240"/>
      <c r="B515" s="1241"/>
      <c r="C515" s="1241"/>
      <c r="D515" s="1242"/>
      <c r="E515" s="1243"/>
      <c r="F515" s="1244"/>
      <c r="G515" s="305"/>
      <c r="H515" s="1243"/>
      <c r="I515" s="1244"/>
      <c r="J515" s="305"/>
    </row>
    <row r="516" spans="1:11" ht="25.5" customHeight="1" thickBot="1" x14ac:dyDescent="0.25">
      <c r="A516" s="1240"/>
      <c r="B516" s="1241"/>
      <c r="C516" s="1241"/>
      <c r="D516" s="1242"/>
      <c r="E516" s="1243"/>
      <c r="F516" s="1244"/>
      <c r="G516" s="305"/>
      <c r="H516" s="1243"/>
      <c r="I516" s="1244"/>
      <c r="J516" s="305"/>
    </row>
    <row r="517" spans="1:11" ht="25.5" customHeight="1" thickBot="1" x14ac:dyDescent="0.25">
      <c r="A517" s="1240"/>
      <c r="B517" s="1241"/>
      <c r="C517" s="1241"/>
      <c r="D517" s="1242"/>
      <c r="E517" s="1245"/>
      <c r="F517" s="1246"/>
      <c r="G517" s="305"/>
      <c r="H517" s="1243"/>
      <c r="I517" s="1244"/>
      <c r="J517" s="305"/>
    </row>
    <row r="518" spans="1:11" ht="25.5" customHeight="1" thickBot="1" x14ac:dyDescent="0.3">
      <c r="A518" s="306"/>
      <c r="B518" s="307"/>
      <c r="C518" s="307"/>
      <c r="D518" s="308"/>
      <c r="E518" s="309">
        <f>COUNTIF(A508:D511,"*")</f>
        <v>0</v>
      </c>
      <c r="F518" s="304" t="s">
        <v>303</v>
      </c>
      <c r="G518" s="314">
        <f>IF(G508="","",SUM(G508:G511))</f>
        <v>0</v>
      </c>
      <c r="H518" s="309">
        <f>COUNTIF(H508:I511,"*")</f>
        <v>0</v>
      </c>
      <c r="I518" s="304" t="s">
        <v>303</v>
      </c>
      <c r="J518" s="313">
        <f>SUM(J508:J511)</f>
        <v>0</v>
      </c>
    </row>
    <row r="519" spans="1:11" ht="45" customHeight="1" thickBot="1" x14ac:dyDescent="0.25">
      <c r="A519" s="1234"/>
      <c r="B519" s="1235"/>
      <c r="C519" s="1235"/>
      <c r="D519" s="1236"/>
      <c r="E519" s="310" t="s">
        <v>303</v>
      </c>
      <c r="F519" s="315">
        <f>SUM(G518,J518)</f>
        <v>0</v>
      </c>
      <c r="G519" s="1237" t="s">
        <v>304</v>
      </c>
      <c r="H519" s="1237"/>
      <c r="I519" s="1238" t="e">
        <f>SUM((F519)/E518)</f>
        <v>#DIV/0!</v>
      </c>
      <c r="J519" s="1239"/>
      <c r="K519" s="316">
        <f>SUM(E518,H518)</f>
        <v>0</v>
      </c>
    </row>
    <row r="520" spans="1:11" ht="51.75" customHeight="1" thickBot="1" x14ac:dyDescent="0.25">
      <c r="A520" s="1225" t="s">
        <v>305</v>
      </c>
      <c r="B520" s="1226"/>
      <c r="C520" s="1226"/>
      <c r="D520" s="1226"/>
      <c r="E520" s="1226"/>
      <c r="F520" s="1226"/>
      <c r="G520" s="1226"/>
      <c r="H520" s="1226"/>
      <c r="I520" s="1226"/>
      <c r="J520" s="1227"/>
    </row>
    <row r="521" spans="1:11" ht="51.75" customHeight="1" thickBot="1" x14ac:dyDescent="0.25">
      <c r="A521" s="1225" t="s">
        <v>306</v>
      </c>
      <c r="B521" s="1226"/>
      <c r="C521" s="1226"/>
      <c r="D521" s="1226"/>
      <c r="E521" s="1226"/>
      <c r="F521" s="1226"/>
      <c r="G521" s="1226"/>
      <c r="H521" s="1226"/>
      <c r="I521" s="1226"/>
      <c r="J521" s="1227"/>
    </row>
    <row r="522" spans="1:11" ht="53.25" customHeight="1" thickBot="1" x14ac:dyDescent="0.25">
      <c r="A522" s="1225" t="s">
        <v>307</v>
      </c>
      <c r="B522" s="1226"/>
      <c r="C522" s="1226"/>
      <c r="D522" s="1226"/>
      <c r="E522" s="1226"/>
      <c r="F522" s="1226"/>
      <c r="G522" s="1226"/>
      <c r="H522" s="1226"/>
      <c r="I522" s="1226"/>
      <c r="J522" s="1227"/>
    </row>
    <row r="523" spans="1:11" ht="12.75" customHeight="1" x14ac:dyDescent="0.2">
      <c r="A523" s="1256" t="s">
        <v>294</v>
      </c>
      <c r="B523" s="1257"/>
      <c r="C523" s="1257"/>
      <c r="D523" s="1257"/>
      <c r="E523" s="1257"/>
      <c r="F523" s="1257"/>
      <c r="G523" s="1257"/>
      <c r="H523" s="1257"/>
      <c r="I523" s="1257"/>
      <c r="J523" s="1258"/>
    </row>
    <row r="524" spans="1:11" ht="12.75" customHeight="1" x14ac:dyDescent="0.2">
      <c r="A524" s="1259"/>
      <c r="B524" s="1260"/>
      <c r="C524" s="1260"/>
      <c r="D524" s="1260"/>
      <c r="E524" s="1260"/>
      <c r="F524" s="1260"/>
      <c r="G524" s="1260"/>
      <c r="H524" s="1260"/>
      <c r="I524" s="1260"/>
      <c r="J524" s="1261"/>
    </row>
    <row r="525" spans="1:11" ht="12.75" customHeight="1" x14ac:dyDescent="0.2">
      <c r="A525" s="1259"/>
      <c r="B525" s="1260"/>
      <c r="C525" s="1260"/>
      <c r="D525" s="1260"/>
      <c r="E525" s="1260"/>
      <c r="F525" s="1260"/>
      <c r="G525" s="1260"/>
      <c r="H525" s="1260"/>
      <c r="I525" s="1260"/>
      <c r="J525" s="1261"/>
    </row>
    <row r="526" spans="1:11" ht="12.75" customHeight="1" x14ac:dyDescent="0.2">
      <c r="A526" s="1259"/>
      <c r="B526" s="1260"/>
      <c r="C526" s="1260"/>
      <c r="D526" s="1260"/>
      <c r="E526" s="1260"/>
      <c r="F526" s="1260"/>
      <c r="G526" s="1260"/>
      <c r="H526" s="1260"/>
      <c r="I526" s="1260"/>
      <c r="J526" s="1261"/>
    </row>
    <row r="527" spans="1:11" ht="35.25" customHeight="1" thickBot="1" x14ac:dyDescent="0.25">
      <c r="A527" s="1262"/>
      <c r="B527" s="1263"/>
      <c r="C527" s="1263"/>
      <c r="D527" s="1263"/>
      <c r="E527" s="1263"/>
      <c r="F527" s="1263"/>
      <c r="G527" s="1263"/>
      <c r="H527" s="1263"/>
      <c r="I527" s="1263"/>
      <c r="J527" s="1264"/>
    </row>
    <row r="528" spans="1:11" ht="12.75" customHeight="1" x14ac:dyDescent="0.2">
      <c r="A528" s="1247" t="s">
        <v>295</v>
      </c>
      <c r="B528" s="1248"/>
      <c r="C528" s="1248"/>
      <c r="D528" s="1248"/>
      <c r="E528" s="1248"/>
      <c r="F528" s="1248"/>
      <c r="G528" s="1249"/>
      <c r="H528" s="1247" t="s">
        <v>296</v>
      </c>
      <c r="I528" s="1248"/>
      <c r="J528" s="1249"/>
    </row>
    <row r="529" spans="1:11" ht="12.75" customHeight="1" x14ac:dyDescent="0.2">
      <c r="A529" s="1250"/>
      <c r="B529" s="1251"/>
      <c r="C529" s="1251"/>
      <c r="D529" s="1251"/>
      <c r="E529" s="1251"/>
      <c r="F529" s="1251"/>
      <c r="G529" s="1252"/>
      <c r="H529" s="1250"/>
      <c r="I529" s="1251"/>
      <c r="J529" s="1252"/>
    </row>
    <row r="530" spans="1:11" ht="12.75" customHeight="1" x14ac:dyDescent="0.2">
      <c r="A530" s="1228" t="str">
        <f>T(Admin!D23)</f>
        <v/>
      </c>
      <c r="B530" s="1229"/>
      <c r="C530" s="1229"/>
      <c r="D530" s="1229"/>
      <c r="E530" s="1229"/>
      <c r="F530" s="1229"/>
      <c r="G530" s="1230"/>
      <c r="H530" s="1228" t="str">
        <f>T(Admin!C23)</f>
        <v/>
      </c>
      <c r="I530" s="1229"/>
      <c r="J530" s="1230"/>
    </row>
    <row r="531" spans="1:11" ht="13.5" customHeight="1" thickBot="1" x14ac:dyDescent="0.25">
      <c r="A531" s="1231"/>
      <c r="B531" s="1232"/>
      <c r="C531" s="1232"/>
      <c r="D531" s="1232"/>
      <c r="E531" s="1232"/>
      <c r="F531" s="1232"/>
      <c r="G531" s="1233"/>
      <c r="H531" s="1231"/>
      <c r="I531" s="1232"/>
      <c r="J531" s="1233"/>
    </row>
    <row r="532" spans="1:11" ht="12.75" customHeight="1" x14ac:dyDescent="0.2">
      <c r="A532" s="1247" t="s">
        <v>297</v>
      </c>
      <c r="B532" s="1248"/>
      <c r="C532" s="1248"/>
      <c r="D532" s="1248"/>
      <c r="E532" s="1248"/>
      <c r="F532" s="1248"/>
      <c r="G532" s="1249"/>
      <c r="H532" s="1247" t="s">
        <v>298</v>
      </c>
      <c r="I532" s="1248"/>
      <c r="J532" s="1249"/>
    </row>
    <row r="533" spans="1:11" ht="12.75" customHeight="1" x14ac:dyDescent="0.2">
      <c r="A533" s="1250"/>
      <c r="B533" s="1251"/>
      <c r="C533" s="1251"/>
      <c r="D533" s="1251"/>
      <c r="E533" s="1251"/>
      <c r="F533" s="1251"/>
      <c r="G533" s="1252"/>
      <c r="H533" s="1250"/>
      <c r="I533" s="1251"/>
      <c r="J533" s="1252"/>
    </row>
    <row r="534" spans="1:11" ht="12.75" customHeight="1" x14ac:dyDescent="0.2">
      <c r="A534" s="1228" t="str">
        <f>T(Admin!$E$1)</f>
        <v>15W SLC    CLASS: 15-005</v>
      </c>
      <c r="B534" s="1229"/>
      <c r="C534" s="1229"/>
      <c r="D534" s="1229"/>
      <c r="E534" s="1229"/>
      <c r="F534" s="1229"/>
      <c r="G534" s="1230"/>
      <c r="H534" s="1228" t="str">
        <f>RIGHT(Admin!E23,4)</f>
        <v/>
      </c>
      <c r="I534" s="1229"/>
      <c r="J534" s="1230"/>
    </row>
    <row r="535" spans="1:11" ht="13.5" customHeight="1" thickBot="1" x14ac:dyDescent="0.25">
      <c r="A535" s="1231"/>
      <c r="B535" s="1232"/>
      <c r="C535" s="1232"/>
      <c r="D535" s="1232"/>
      <c r="E535" s="1232"/>
      <c r="F535" s="1232"/>
      <c r="G535" s="1233"/>
      <c r="H535" s="1231"/>
      <c r="I535" s="1232"/>
      <c r="J535" s="1233"/>
    </row>
    <row r="536" spans="1:11" ht="23.25" customHeight="1" thickBot="1" x14ac:dyDescent="0.25">
      <c r="A536" s="1253" t="s">
        <v>299</v>
      </c>
      <c r="B536" s="1254"/>
      <c r="C536" s="1254"/>
      <c r="D536" s="1255"/>
      <c r="E536" s="1253" t="s">
        <v>300</v>
      </c>
      <c r="F536" s="1255"/>
      <c r="G536" s="303" t="s">
        <v>301</v>
      </c>
      <c r="H536" s="1253" t="s">
        <v>302</v>
      </c>
      <c r="I536" s="1255"/>
      <c r="J536" s="303" t="s">
        <v>301</v>
      </c>
    </row>
    <row r="537" spans="1:11" ht="25.5" customHeight="1" thickBot="1" x14ac:dyDescent="0.25">
      <c r="A537" s="1240">
        <f>Honors!$C$4</f>
        <v>0</v>
      </c>
      <c r="B537" s="1241"/>
      <c r="C537" s="1241"/>
      <c r="D537" s="1242"/>
      <c r="E537" s="1243" t="str">
        <f>T(Honors!$D$5)</f>
        <v/>
      </c>
      <c r="F537" s="1244"/>
      <c r="G537" s="313">
        <f>Honors!C546</f>
        <v>0</v>
      </c>
      <c r="H537" s="1243"/>
      <c r="I537" s="1244"/>
      <c r="J537" s="305"/>
      <c r="K537" s="316" t="str">
        <f>IF(Honors!F528="X","X","")</f>
        <v/>
      </c>
    </row>
    <row r="538" spans="1:11" ht="25.5" customHeight="1" thickBot="1" x14ac:dyDescent="0.25">
      <c r="A538" s="1240">
        <f>Honors!$G$4</f>
        <v>0</v>
      </c>
      <c r="B538" s="1241"/>
      <c r="C538" s="1241"/>
      <c r="D538" s="1242"/>
      <c r="E538" s="1243" t="str">
        <f>T(Honors!$H$5)</f>
        <v/>
      </c>
      <c r="F538" s="1244"/>
      <c r="G538" s="313">
        <f>Honors!G546</f>
        <v>0</v>
      </c>
      <c r="H538" s="1243"/>
      <c r="I538" s="1244"/>
      <c r="J538" s="305"/>
      <c r="K538" s="316" t="str">
        <f>IF(Honors!J528="X","X","")</f>
        <v/>
      </c>
    </row>
    <row r="539" spans="1:11" ht="24.75" customHeight="1" thickBot="1" x14ac:dyDescent="0.25">
      <c r="A539" s="1240">
        <f>Honors!$K$4</f>
        <v>0</v>
      </c>
      <c r="B539" s="1241"/>
      <c r="C539" s="1241"/>
      <c r="D539" s="1242"/>
      <c r="E539" s="1243" t="str">
        <f>T(Honors!$L$5)</f>
        <v/>
      </c>
      <c r="F539" s="1244"/>
      <c r="G539" s="313">
        <f>Honors!K546</f>
        <v>0</v>
      </c>
      <c r="H539" s="1243"/>
      <c r="I539" s="1244"/>
      <c r="J539" s="305"/>
      <c r="K539" s="316" t="str">
        <f>IF(Honors!N528="X","X","")</f>
        <v/>
      </c>
    </row>
    <row r="540" spans="1:11" ht="25.5" customHeight="1" thickBot="1" x14ac:dyDescent="0.25">
      <c r="A540" s="1240">
        <f>Honors!$O$4</f>
        <v>0</v>
      </c>
      <c r="B540" s="1241"/>
      <c r="C540" s="1241"/>
      <c r="D540" s="1242"/>
      <c r="E540" s="1243" t="str">
        <f>T(Honors!$P$5)</f>
        <v/>
      </c>
      <c r="F540" s="1244"/>
      <c r="G540" s="313">
        <f>Honors!O546</f>
        <v>0</v>
      </c>
      <c r="H540" s="1243"/>
      <c r="I540" s="1244"/>
      <c r="J540" s="305"/>
      <c r="K540" s="316" t="str">
        <f>IF(Honors!R528="X","X","")</f>
        <v/>
      </c>
    </row>
    <row r="541" spans="1:11" ht="25.5" customHeight="1" thickBot="1" x14ac:dyDescent="0.25">
      <c r="A541" s="1240"/>
      <c r="B541" s="1241"/>
      <c r="C541" s="1241"/>
      <c r="D541" s="1242"/>
      <c r="E541" s="1243"/>
      <c r="F541" s="1244"/>
      <c r="G541" s="305"/>
      <c r="H541" s="1243"/>
      <c r="I541" s="1244"/>
      <c r="J541" s="305"/>
    </row>
    <row r="542" spans="1:11" ht="25.5" customHeight="1" thickBot="1" x14ac:dyDescent="0.25">
      <c r="A542" s="1240"/>
      <c r="B542" s="1241"/>
      <c r="C542" s="1241"/>
      <c r="D542" s="1242"/>
      <c r="E542" s="1243"/>
      <c r="F542" s="1244"/>
      <c r="G542" s="305"/>
      <c r="H542" s="1243"/>
      <c r="I542" s="1244"/>
      <c r="J542" s="305"/>
    </row>
    <row r="543" spans="1:11" ht="25.5" customHeight="1" thickBot="1" x14ac:dyDescent="0.25">
      <c r="A543" s="1240"/>
      <c r="B543" s="1241"/>
      <c r="C543" s="1241"/>
      <c r="D543" s="1242"/>
      <c r="E543" s="1243"/>
      <c r="F543" s="1244"/>
      <c r="G543" s="305"/>
      <c r="H543" s="1243"/>
      <c r="I543" s="1244"/>
      <c r="J543" s="305"/>
    </row>
    <row r="544" spans="1:11" ht="25.5" customHeight="1" thickBot="1" x14ac:dyDescent="0.25">
      <c r="A544" s="1240"/>
      <c r="B544" s="1241"/>
      <c r="C544" s="1241"/>
      <c r="D544" s="1242"/>
      <c r="E544" s="1243"/>
      <c r="F544" s="1244"/>
      <c r="G544" s="305"/>
      <c r="H544" s="1243"/>
      <c r="I544" s="1244"/>
      <c r="J544" s="305"/>
    </row>
    <row r="545" spans="1:11" ht="25.5" customHeight="1" thickBot="1" x14ac:dyDescent="0.25">
      <c r="A545" s="1240"/>
      <c r="B545" s="1241"/>
      <c r="C545" s="1241"/>
      <c r="D545" s="1242"/>
      <c r="E545" s="1243"/>
      <c r="F545" s="1244"/>
      <c r="G545" s="305"/>
      <c r="H545" s="1243"/>
      <c r="I545" s="1244"/>
      <c r="J545" s="305"/>
    </row>
    <row r="546" spans="1:11" ht="25.5" customHeight="1" thickBot="1" x14ac:dyDescent="0.25">
      <c r="A546" s="1240"/>
      <c r="B546" s="1241"/>
      <c r="C546" s="1241"/>
      <c r="D546" s="1242"/>
      <c r="E546" s="1245"/>
      <c r="F546" s="1246"/>
      <c r="G546" s="305"/>
      <c r="H546" s="1243"/>
      <c r="I546" s="1244"/>
      <c r="J546" s="305"/>
    </row>
    <row r="547" spans="1:11" ht="25.5" customHeight="1" thickBot="1" x14ac:dyDescent="0.3">
      <c r="A547" s="306"/>
      <c r="B547" s="307"/>
      <c r="C547" s="307"/>
      <c r="D547" s="308"/>
      <c r="E547" s="309">
        <f>COUNTIF(A537:D540,"*")</f>
        <v>0</v>
      </c>
      <c r="F547" s="304" t="s">
        <v>303</v>
      </c>
      <c r="G547" s="314">
        <f>IF(G537="","",SUM(G537:G540))</f>
        <v>0</v>
      </c>
      <c r="H547" s="309">
        <f>COUNTIF(H537:I540,"*")</f>
        <v>0</v>
      </c>
      <c r="I547" s="304" t="s">
        <v>303</v>
      </c>
      <c r="J547" s="313">
        <f>SUM(J537:J540)</f>
        <v>0</v>
      </c>
    </row>
    <row r="548" spans="1:11" ht="45" customHeight="1" thickBot="1" x14ac:dyDescent="0.25">
      <c r="A548" s="1234"/>
      <c r="B548" s="1235"/>
      <c r="C548" s="1235"/>
      <c r="D548" s="1236"/>
      <c r="E548" s="310" t="s">
        <v>303</v>
      </c>
      <c r="F548" s="315">
        <f>SUM(G547,J547)</f>
        <v>0</v>
      </c>
      <c r="G548" s="1237" t="s">
        <v>304</v>
      </c>
      <c r="H548" s="1237"/>
      <c r="I548" s="1238" t="e">
        <f>SUM((F548)/E547)</f>
        <v>#DIV/0!</v>
      </c>
      <c r="J548" s="1239"/>
      <c r="K548" s="316">
        <f>SUM(E547,H547)</f>
        <v>0</v>
      </c>
    </row>
    <row r="549" spans="1:11" ht="51.75" customHeight="1" thickBot="1" x14ac:dyDescent="0.25">
      <c r="A549" s="1225" t="s">
        <v>305</v>
      </c>
      <c r="B549" s="1226"/>
      <c r="C549" s="1226"/>
      <c r="D549" s="1226"/>
      <c r="E549" s="1226"/>
      <c r="F549" s="1226"/>
      <c r="G549" s="1226"/>
      <c r="H549" s="1226"/>
      <c r="I549" s="1226"/>
      <c r="J549" s="1227"/>
    </row>
    <row r="550" spans="1:11" ht="51.75" customHeight="1" thickBot="1" x14ac:dyDescent="0.25">
      <c r="A550" s="1225" t="s">
        <v>306</v>
      </c>
      <c r="B550" s="1226"/>
      <c r="C550" s="1226"/>
      <c r="D550" s="1226"/>
      <c r="E550" s="1226"/>
      <c r="F550" s="1226"/>
      <c r="G550" s="1226"/>
      <c r="H550" s="1226"/>
      <c r="I550" s="1226"/>
      <c r="J550" s="1227"/>
    </row>
    <row r="551" spans="1:11" ht="53.25" customHeight="1" thickBot="1" x14ac:dyDescent="0.25">
      <c r="A551" s="1225" t="s">
        <v>307</v>
      </c>
      <c r="B551" s="1226"/>
      <c r="C551" s="1226"/>
      <c r="D551" s="1226"/>
      <c r="E551" s="1226"/>
      <c r="F551" s="1226"/>
      <c r="G551" s="1226"/>
      <c r="H551" s="1226"/>
      <c r="I551" s="1226"/>
      <c r="J551" s="1227"/>
    </row>
    <row r="552" spans="1:11" ht="12.75" customHeight="1" x14ac:dyDescent="0.2">
      <c r="A552" s="1256" t="s">
        <v>294</v>
      </c>
      <c r="B552" s="1257"/>
      <c r="C552" s="1257"/>
      <c r="D552" s="1257"/>
      <c r="E552" s="1257"/>
      <c r="F552" s="1257"/>
      <c r="G552" s="1257"/>
      <c r="H552" s="1257"/>
      <c r="I552" s="1257"/>
      <c r="J552" s="1258"/>
    </row>
    <row r="553" spans="1:11" ht="12.75" customHeight="1" x14ac:dyDescent="0.2">
      <c r="A553" s="1259"/>
      <c r="B553" s="1260"/>
      <c r="C553" s="1260"/>
      <c r="D553" s="1260"/>
      <c r="E553" s="1260"/>
      <c r="F553" s="1260"/>
      <c r="G553" s="1260"/>
      <c r="H553" s="1260"/>
      <c r="I553" s="1260"/>
      <c r="J553" s="1261"/>
    </row>
    <row r="554" spans="1:11" ht="12.75" customHeight="1" x14ac:dyDescent="0.2">
      <c r="A554" s="1259"/>
      <c r="B554" s="1260"/>
      <c r="C554" s="1260"/>
      <c r="D554" s="1260"/>
      <c r="E554" s="1260"/>
      <c r="F554" s="1260"/>
      <c r="G554" s="1260"/>
      <c r="H554" s="1260"/>
      <c r="I554" s="1260"/>
      <c r="J554" s="1261"/>
    </row>
    <row r="555" spans="1:11" ht="12.75" customHeight="1" x14ac:dyDescent="0.2">
      <c r="A555" s="1259"/>
      <c r="B555" s="1260"/>
      <c r="C555" s="1260"/>
      <c r="D555" s="1260"/>
      <c r="E555" s="1260"/>
      <c r="F555" s="1260"/>
      <c r="G555" s="1260"/>
      <c r="H555" s="1260"/>
      <c r="I555" s="1260"/>
      <c r="J555" s="1261"/>
    </row>
    <row r="556" spans="1:11" ht="35.25" customHeight="1" thickBot="1" x14ac:dyDescent="0.25">
      <c r="A556" s="1262"/>
      <c r="B556" s="1263"/>
      <c r="C556" s="1263"/>
      <c r="D556" s="1263"/>
      <c r="E556" s="1263"/>
      <c r="F556" s="1263"/>
      <c r="G556" s="1263"/>
      <c r="H556" s="1263"/>
      <c r="I556" s="1263"/>
      <c r="J556" s="1264"/>
    </row>
    <row r="557" spans="1:11" ht="12.75" customHeight="1" x14ac:dyDescent="0.2">
      <c r="A557" s="1247" t="s">
        <v>295</v>
      </c>
      <c r="B557" s="1248"/>
      <c r="C557" s="1248"/>
      <c r="D557" s="1248"/>
      <c r="E557" s="1248"/>
      <c r="F557" s="1248"/>
      <c r="G557" s="1249"/>
      <c r="H557" s="1247" t="s">
        <v>296</v>
      </c>
      <c r="I557" s="1248"/>
      <c r="J557" s="1249"/>
    </row>
    <row r="558" spans="1:11" ht="12.75" customHeight="1" x14ac:dyDescent="0.2">
      <c r="A558" s="1250"/>
      <c r="B558" s="1251"/>
      <c r="C558" s="1251"/>
      <c r="D558" s="1251"/>
      <c r="E558" s="1251"/>
      <c r="F558" s="1251"/>
      <c r="G558" s="1252"/>
      <c r="H558" s="1250"/>
      <c r="I558" s="1251"/>
      <c r="J558" s="1252"/>
    </row>
    <row r="559" spans="1:11" ht="12.75" customHeight="1" x14ac:dyDescent="0.2">
      <c r="A559" s="1228" t="str">
        <f>T(Admin!D24)</f>
        <v/>
      </c>
      <c r="B559" s="1229"/>
      <c r="C559" s="1229"/>
      <c r="D559" s="1229"/>
      <c r="E559" s="1229"/>
      <c r="F559" s="1229"/>
      <c r="G559" s="1230"/>
      <c r="H559" s="1228" t="str">
        <f>T(Admin!C24)</f>
        <v/>
      </c>
      <c r="I559" s="1229"/>
      <c r="J559" s="1230"/>
    </row>
    <row r="560" spans="1:11" ht="13.5" customHeight="1" thickBot="1" x14ac:dyDescent="0.25">
      <c r="A560" s="1231"/>
      <c r="B560" s="1232"/>
      <c r="C560" s="1232"/>
      <c r="D560" s="1232"/>
      <c r="E560" s="1232"/>
      <c r="F560" s="1232"/>
      <c r="G560" s="1233"/>
      <c r="H560" s="1231"/>
      <c r="I560" s="1232"/>
      <c r="J560" s="1233"/>
    </row>
    <row r="561" spans="1:11" ht="12.75" customHeight="1" x14ac:dyDescent="0.2">
      <c r="A561" s="1247" t="s">
        <v>297</v>
      </c>
      <c r="B561" s="1248"/>
      <c r="C561" s="1248"/>
      <c r="D561" s="1248"/>
      <c r="E561" s="1248"/>
      <c r="F561" s="1248"/>
      <c r="G561" s="1249"/>
      <c r="H561" s="1247" t="s">
        <v>298</v>
      </c>
      <c r="I561" s="1248"/>
      <c r="J561" s="1249"/>
    </row>
    <row r="562" spans="1:11" ht="12.75" customHeight="1" x14ac:dyDescent="0.2">
      <c r="A562" s="1250"/>
      <c r="B562" s="1251"/>
      <c r="C562" s="1251"/>
      <c r="D562" s="1251"/>
      <c r="E562" s="1251"/>
      <c r="F562" s="1251"/>
      <c r="G562" s="1252"/>
      <c r="H562" s="1250"/>
      <c r="I562" s="1251"/>
      <c r="J562" s="1252"/>
    </row>
    <row r="563" spans="1:11" ht="12.75" customHeight="1" x14ac:dyDescent="0.2">
      <c r="A563" s="1228" t="str">
        <f>T(Admin!$E$1)</f>
        <v>15W SLC    CLASS: 15-005</v>
      </c>
      <c r="B563" s="1229"/>
      <c r="C563" s="1229"/>
      <c r="D563" s="1229"/>
      <c r="E563" s="1229"/>
      <c r="F563" s="1229"/>
      <c r="G563" s="1230"/>
      <c r="H563" s="1228" t="str">
        <f>RIGHT(Admin!E24,4)</f>
        <v/>
      </c>
      <c r="I563" s="1229"/>
      <c r="J563" s="1230"/>
    </row>
    <row r="564" spans="1:11" ht="13.5" customHeight="1" thickBot="1" x14ac:dyDescent="0.25">
      <c r="A564" s="1231"/>
      <c r="B564" s="1232"/>
      <c r="C564" s="1232"/>
      <c r="D564" s="1232"/>
      <c r="E564" s="1232"/>
      <c r="F564" s="1232"/>
      <c r="G564" s="1233"/>
      <c r="H564" s="1231"/>
      <c r="I564" s="1232"/>
      <c r="J564" s="1233"/>
    </row>
    <row r="565" spans="1:11" ht="23.25" customHeight="1" thickBot="1" x14ac:dyDescent="0.25">
      <c r="A565" s="1253" t="s">
        <v>299</v>
      </c>
      <c r="B565" s="1254"/>
      <c r="C565" s="1254"/>
      <c r="D565" s="1255"/>
      <c r="E565" s="1253" t="s">
        <v>300</v>
      </c>
      <c r="F565" s="1255"/>
      <c r="G565" s="303" t="s">
        <v>301</v>
      </c>
      <c r="H565" s="1253" t="s">
        <v>302</v>
      </c>
      <c r="I565" s="1255"/>
      <c r="J565" s="303" t="s">
        <v>301</v>
      </c>
    </row>
    <row r="566" spans="1:11" ht="25.5" customHeight="1" thickBot="1" x14ac:dyDescent="0.25">
      <c r="A566" s="1240">
        <f>Honors!$C$4</f>
        <v>0</v>
      </c>
      <c r="B566" s="1241"/>
      <c r="C566" s="1241"/>
      <c r="D566" s="1242"/>
      <c r="E566" s="1243" t="str">
        <f>T(Honors!$D$5)</f>
        <v/>
      </c>
      <c r="F566" s="1244"/>
      <c r="G566" s="313">
        <f>Honors!C576</f>
        <v>0</v>
      </c>
      <c r="H566" s="1243"/>
      <c r="I566" s="1244"/>
      <c r="J566" s="305"/>
      <c r="K566" s="316" t="str">
        <f>IF(Honors!F557="X","X","")</f>
        <v/>
      </c>
    </row>
    <row r="567" spans="1:11" ht="25.5" customHeight="1" thickBot="1" x14ac:dyDescent="0.25">
      <c r="A567" s="1240">
        <f>Honors!$G$4</f>
        <v>0</v>
      </c>
      <c r="B567" s="1241"/>
      <c r="C567" s="1241"/>
      <c r="D567" s="1242"/>
      <c r="E567" s="1243" t="str">
        <f>T(Honors!$H$5)</f>
        <v/>
      </c>
      <c r="F567" s="1244"/>
      <c r="G567" s="313">
        <f>Honors!G576</f>
        <v>0</v>
      </c>
      <c r="H567" s="1243"/>
      <c r="I567" s="1244"/>
      <c r="J567" s="305"/>
      <c r="K567" s="316" t="str">
        <f>IF(Honors!J557="X","X","")</f>
        <v/>
      </c>
    </row>
    <row r="568" spans="1:11" ht="24.75" customHeight="1" thickBot="1" x14ac:dyDescent="0.25">
      <c r="A568" s="1240">
        <f>Honors!$K$4</f>
        <v>0</v>
      </c>
      <c r="B568" s="1241"/>
      <c r="C568" s="1241"/>
      <c r="D568" s="1242"/>
      <c r="E568" s="1243" t="str">
        <f>T(Honors!$L$5)</f>
        <v/>
      </c>
      <c r="F568" s="1244"/>
      <c r="G568" s="313">
        <f>Honors!K576</f>
        <v>0</v>
      </c>
      <c r="H568" s="1243"/>
      <c r="I568" s="1244"/>
      <c r="J568" s="305"/>
      <c r="K568" s="316" t="str">
        <f>IF(Honors!N557="X","X","")</f>
        <v/>
      </c>
    </row>
    <row r="569" spans="1:11" ht="25.5" customHeight="1" thickBot="1" x14ac:dyDescent="0.25">
      <c r="A569" s="1240">
        <f>Honors!$O$4</f>
        <v>0</v>
      </c>
      <c r="B569" s="1241"/>
      <c r="C569" s="1241"/>
      <c r="D569" s="1242"/>
      <c r="E569" s="1243" t="str">
        <f>T(Honors!$P$5)</f>
        <v/>
      </c>
      <c r="F569" s="1244"/>
      <c r="G569" s="313">
        <f>Honors!O576</f>
        <v>0</v>
      </c>
      <c r="H569" s="1243"/>
      <c r="I569" s="1244"/>
      <c r="J569" s="305"/>
      <c r="K569" s="316" t="str">
        <f>IF(Honors!R557="X","X","")</f>
        <v/>
      </c>
    </row>
    <row r="570" spans="1:11" ht="25.5" customHeight="1" thickBot="1" x14ac:dyDescent="0.25">
      <c r="A570" s="1240"/>
      <c r="B570" s="1241"/>
      <c r="C570" s="1241"/>
      <c r="D570" s="1242"/>
      <c r="E570" s="1243"/>
      <c r="F570" s="1244"/>
      <c r="G570" s="305"/>
      <c r="H570" s="1243"/>
      <c r="I570" s="1244"/>
      <c r="J570" s="305"/>
    </row>
    <row r="571" spans="1:11" ht="25.5" customHeight="1" thickBot="1" x14ac:dyDescent="0.25">
      <c r="A571" s="1240"/>
      <c r="B571" s="1241"/>
      <c r="C571" s="1241"/>
      <c r="D571" s="1242"/>
      <c r="E571" s="1243"/>
      <c r="F571" s="1244"/>
      <c r="G571" s="305"/>
      <c r="H571" s="1243"/>
      <c r="I571" s="1244"/>
      <c r="J571" s="305"/>
    </row>
    <row r="572" spans="1:11" ht="25.5" customHeight="1" thickBot="1" x14ac:dyDescent="0.25">
      <c r="A572" s="1240"/>
      <c r="B572" s="1241"/>
      <c r="C572" s="1241"/>
      <c r="D572" s="1242"/>
      <c r="E572" s="1243"/>
      <c r="F572" s="1244"/>
      <c r="G572" s="305"/>
      <c r="H572" s="1243"/>
      <c r="I572" s="1244"/>
      <c r="J572" s="305"/>
    </row>
    <row r="573" spans="1:11" ht="25.5" customHeight="1" thickBot="1" x14ac:dyDescent="0.25">
      <c r="A573" s="1240"/>
      <c r="B573" s="1241"/>
      <c r="C573" s="1241"/>
      <c r="D573" s="1242"/>
      <c r="E573" s="1243"/>
      <c r="F573" s="1244"/>
      <c r="G573" s="305"/>
      <c r="H573" s="1243"/>
      <c r="I573" s="1244"/>
      <c r="J573" s="305"/>
    </row>
    <row r="574" spans="1:11" ht="25.5" customHeight="1" thickBot="1" x14ac:dyDescent="0.25">
      <c r="A574" s="1240"/>
      <c r="B574" s="1241"/>
      <c r="C574" s="1241"/>
      <c r="D574" s="1242"/>
      <c r="E574" s="1243"/>
      <c r="F574" s="1244"/>
      <c r="G574" s="305"/>
      <c r="H574" s="1243"/>
      <c r="I574" s="1244"/>
      <c r="J574" s="305"/>
    </row>
    <row r="575" spans="1:11" ht="25.5" customHeight="1" thickBot="1" x14ac:dyDescent="0.25">
      <c r="A575" s="1240"/>
      <c r="B575" s="1241"/>
      <c r="C575" s="1241"/>
      <c r="D575" s="1242"/>
      <c r="E575" s="1245"/>
      <c r="F575" s="1246"/>
      <c r="G575" s="305"/>
      <c r="H575" s="1243"/>
      <c r="I575" s="1244"/>
      <c r="J575" s="305"/>
    </row>
    <row r="576" spans="1:11" ht="25.5" customHeight="1" thickBot="1" x14ac:dyDescent="0.3">
      <c r="A576" s="306"/>
      <c r="B576" s="307"/>
      <c r="C576" s="307"/>
      <c r="D576" s="308"/>
      <c r="E576" s="309">
        <f>COUNTIF(A566:D569,"*")</f>
        <v>0</v>
      </c>
      <c r="F576" s="304" t="s">
        <v>303</v>
      </c>
      <c r="G576" s="314">
        <f>IF(G566="","",SUM(G566:G569))</f>
        <v>0</v>
      </c>
      <c r="H576" s="309">
        <f>COUNTIF(H566:I569,"*")</f>
        <v>0</v>
      </c>
      <c r="I576" s="304" t="s">
        <v>303</v>
      </c>
      <c r="J576" s="313">
        <f>SUM(J566:J569)</f>
        <v>0</v>
      </c>
    </row>
    <row r="577" spans="1:11" ht="45" customHeight="1" thickBot="1" x14ac:dyDescent="0.25">
      <c r="A577" s="1234"/>
      <c r="B577" s="1235"/>
      <c r="C577" s="1235"/>
      <c r="D577" s="1236"/>
      <c r="E577" s="310" t="s">
        <v>303</v>
      </c>
      <c r="F577" s="315">
        <f>SUM(G576,J576)</f>
        <v>0</v>
      </c>
      <c r="G577" s="1237" t="s">
        <v>304</v>
      </c>
      <c r="H577" s="1237"/>
      <c r="I577" s="1238" t="e">
        <f>SUM((F577)/E576)</f>
        <v>#DIV/0!</v>
      </c>
      <c r="J577" s="1239"/>
      <c r="K577" s="316">
        <f>SUM(E576,H576)</f>
        <v>0</v>
      </c>
    </row>
    <row r="578" spans="1:11" ht="51.75" customHeight="1" thickBot="1" x14ac:dyDescent="0.25">
      <c r="A578" s="1225" t="s">
        <v>305</v>
      </c>
      <c r="B578" s="1226"/>
      <c r="C578" s="1226"/>
      <c r="D578" s="1226"/>
      <c r="E578" s="1226"/>
      <c r="F578" s="1226"/>
      <c r="G578" s="1226"/>
      <c r="H578" s="1226"/>
      <c r="I578" s="1226"/>
      <c r="J578" s="1227"/>
    </row>
    <row r="579" spans="1:11" ht="51.75" customHeight="1" thickBot="1" x14ac:dyDescent="0.25">
      <c r="A579" s="1225" t="s">
        <v>306</v>
      </c>
      <c r="B579" s="1226"/>
      <c r="C579" s="1226"/>
      <c r="D579" s="1226"/>
      <c r="E579" s="1226"/>
      <c r="F579" s="1226"/>
      <c r="G579" s="1226"/>
      <c r="H579" s="1226"/>
      <c r="I579" s="1226"/>
      <c r="J579" s="1227"/>
    </row>
    <row r="580" spans="1:11" ht="53.25" customHeight="1" thickBot="1" x14ac:dyDescent="0.25">
      <c r="A580" s="1225" t="s">
        <v>307</v>
      </c>
      <c r="B580" s="1226"/>
      <c r="C580" s="1226"/>
      <c r="D580" s="1226"/>
      <c r="E580" s="1226"/>
      <c r="F580" s="1226"/>
      <c r="G580" s="1226"/>
      <c r="H580" s="1226"/>
      <c r="I580" s="1226"/>
      <c r="J580" s="1227"/>
    </row>
    <row r="581" spans="1:11" ht="12.75" customHeight="1" x14ac:dyDescent="0.2">
      <c r="A581" s="1256" t="s">
        <v>294</v>
      </c>
      <c r="B581" s="1257"/>
      <c r="C581" s="1257"/>
      <c r="D581" s="1257"/>
      <c r="E581" s="1257"/>
      <c r="F581" s="1257"/>
      <c r="G581" s="1257"/>
      <c r="H581" s="1257"/>
      <c r="I581" s="1257"/>
      <c r="J581" s="1258"/>
    </row>
    <row r="582" spans="1:11" ht="12.75" customHeight="1" x14ac:dyDescent="0.2">
      <c r="A582" s="1259"/>
      <c r="B582" s="1260"/>
      <c r="C582" s="1260"/>
      <c r="D582" s="1260"/>
      <c r="E582" s="1260"/>
      <c r="F582" s="1260"/>
      <c r="G582" s="1260"/>
      <c r="H582" s="1260"/>
      <c r="I582" s="1260"/>
      <c r="J582" s="1261"/>
    </row>
    <row r="583" spans="1:11" ht="12.75" customHeight="1" x14ac:dyDescent="0.2">
      <c r="A583" s="1259"/>
      <c r="B583" s="1260"/>
      <c r="C583" s="1260"/>
      <c r="D583" s="1260"/>
      <c r="E583" s="1260"/>
      <c r="F583" s="1260"/>
      <c r="G583" s="1260"/>
      <c r="H583" s="1260"/>
      <c r="I583" s="1260"/>
      <c r="J583" s="1261"/>
    </row>
    <row r="584" spans="1:11" ht="12.75" customHeight="1" x14ac:dyDescent="0.2">
      <c r="A584" s="1259"/>
      <c r="B584" s="1260"/>
      <c r="C584" s="1260"/>
      <c r="D584" s="1260"/>
      <c r="E584" s="1260"/>
      <c r="F584" s="1260"/>
      <c r="G584" s="1260"/>
      <c r="H584" s="1260"/>
      <c r="I584" s="1260"/>
      <c r="J584" s="1261"/>
    </row>
    <row r="585" spans="1:11" ht="35.25" customHeight="1" thickBot="1" x14ac:dyDescent="0.25">
      <c r="A585" s="1262"/>
      <c r="B585" s="1263"/>
      <c r="C585" s="1263"/>
      <c r="D585" s="1263"/>
      <c r="E585" s="1263"/>
      <c r="F585" s="1263"/>
      <c r="G585" s="1263"/>
      <c r="H585" s="1263"/>
      <c r="I585" s="1263"/>
      <c r="J585" s="1264"/>
    </row>
    <row r="586" spans="1:11" ht="12.75" customHeight="1" x14ac:dyDescent="0.2">
      <c r="A586" s="1247" t="s">
        <v>295</v>
      </c>
      <c r="B586" s="1248"/>
      <c r="C586" s="1248"/>
      <c r="D586" s="1248"/>
      <c r="E586" s="1248"/>
      <c r="F586" s="1248"/>
      <c r="G586" s="1249"/>
      <c r="H586" s="1247" t="s">
        <v>296</v>
      </c>
      <c r="I586" s="1248"/>
      <c r="J586" s="1249"/>
    </row>
    <row r="587" spans="1:11" ht="12.75" customHeight="1" x14ac:dyDescent="0.2">
      <c r="A587" s="1250"/>
      <c r="B587" s="1251"/>
      <c r="C587" s="1251"/>
      <c r="D587" s="1251"/>
      <c r="E587" s="1251"/>
      <c r="F587" s="1251"/>
      <c r="G587" s="1252"/>
      <c r="H587" s="1250"/>
      <c r="I587" s="1251"/>
      <c r="J587" s="1252"/>
    </row>
    <row r="588" spans="1:11" ht="12.75" customHeight="1" x14ac:dyDescent="0.2">
      <c r="A588" s="1228" t="str">
        <f>T(Admin!D25)</f>
        <v/>
      </c>
      <c r="B588" s="1229"/>
      <c r="C588" s="1229"/>
      <c r="D588" s="1229"/>
      <c r="E588" s="1229"/>
      <c r="F588" s="1229"/>
      <c r="G588" s="1230"/>
      <c r="H588" s="1228" t="str">
        <f>T(Admin!C25)</f>
        <v/>
      </c>
      <c r="I588" s="1229"/>
      <c r="J588" s="1230"/>
    </row>
    <row r="589" spans="1:11" ht="13.5" customHeight="1" thickBot="1" x14ac:dyDescent="0.25">
      <c r="A589" s="1231"/>
      <c r="B589" s="1232"/>
      <c r="C589" s="1232"/>
      <c r="D589" s="1232"/>
      <c r="E589" s="1232"/>
      <c r="F589" s="1232"/>
      <c r="G589" s="1233"/>
      <c r="H589" s="1231"/>
      <c r="I589" s="1232"/>
      <c r="J589" s="1233"/>
    </row>
    <row r="590" spans="1:11" ht="12.75" customHeight="1" x14ac:dyDescent="0.2">
      <c r="A590" s="1247" t="s">
        <v>297</v>
      </c>
      <c r="B590" s="1248"/>
      <c r="C590" s="1248"/>
      <c r="D590" s="1248"/>
      <c r="E590" s="1248"/>
      <c r="F590" s="1248"/>
      <c r="G590" s="1249"/>
      <c r="H590" s="1247" t="s">
        <v>298</v>
      </c>
      <c r="I590" s="1248"/>
      <c r="J590" s="1249"/>
    </row>
    <row r="591" spans="1:11" ht="12.75" customHeight="1" x14ac:dyDescent="0.2">
      <c r="A591" s="1250"/>
      <c r="B591" s="1251"/>
      <c r="C591" s="1251"/>
      <c r="D591" s="1251"/>
      <c r="E591" s="1251"/>
      <c r="F591" s="1251"/>
      <c r="G591" s="1252"/>
      <c r="H591" s="1250"/>
      <c r="I591" s="1251"/>
      <c r="J591" s="1252"/>
    </row>
    <row r="592" spans="1:11" ht="12.75" customHeight="1" x14ac:dyDescent="0.2">
      <c r="A592" s="1228" t="str">
        <f>T(Admin!$E$1)</f>
        <v>15W SLC    CLASS: 15-005</v>
      </c>
      <c r="B592" s="1229"/>
      <c r="C592" s="1229"/>
      <c r="D592" s="1229"/>
      <c r="E592" s="1229"/>
      <c r="F592" s="1229"/>
      <c r="G592" s="1230"/>
      <c r="H592" s="1228" t="str">
        <f>RIGHT(Admin!E25,4)</f>
        <v/>
      </c>
      <c r="I592" s="1229"/>
      <c r="J592" s="1230"/>
    </row>
    <row r="593" spans="1:11" ht="13.5" customHeight="1" thickBot="1" x14ac:dyDescent="0.25">
      <c r="A593" s="1231"/>
      <c r="B593" s="1232"/>
      <c r="C593" s="1232"/>
      <c r="D593" s="1232"/>
      <c r="E593" s="1232"/>
      <c r="F593" s="1232"/>
      <c r="G593" s="1233"/>
      <c r="H593" s="1231"/>
      <c r="I593" s="1232"/>
      <c r="J593" s="1233"/>
    </row>
    <row r="594" spans="1:11" ht="23.25" customHeight="1" thickBot="1" x14ac:dyDescent="0.25">
      <c r="A594" s="1253" t="s">
        <v>299</v>
      </c>
      <c r="B594" s="1254"/>
      <c r="C594" s="1254"/>
      <c r="D594" s="1255"/>
      <c r="E594" s="1253" t="s">
        <v>300</v>
      </c>
      <c r="F594" s="1255"/>
      <c r="G594" s="303" t="s">
        <v>301</v>
      </c>
      <c r="H594" s="1253" t="s">
        <v>302</v>
      </c>
      <c r="I594" s="1255"/>
      <c r="J594" s="303" t="s">
        <v>301</v>
      </c>
    </row>
    <row r="595" spans="1:11" ht="25.5" customHeight="1" thickBot="1" x14ac:dyDescent="0.25">
      <c r="A595" s="1240">
        <f>Honors!$C$4</f>
        <v>0</v>
      </c>
      <c r="B595" s="1241"/>
      <c r="C595" s="1241"/>
      <c r="D595" s="1242"/>
      <c r="E595" s="1243" t="str">
        <f>T(Honors!$D$5)</f>
        <v/>
      </c>
      <c r="F595" s="1244"/>
      <c r="G595" s="313">
        <f>Honors!C606</f>
        <v>0</v>
      </c>
      <c r="H595" s="1243"/>
      <c r="I595" s="1244"/>
      <c r="J595" s="305"/>
      <c r="K595" s="316" t="str">
        <f>IF(Honors!F586="X","X","")</f>
        <v/>
      </c>
    </row>
    <row r="596" spans="1:11" ht="25.5" customHeight="1" thickBot="1" x14ac:dyDescent="0.25">
      <c r="A596" s="1240">
        <f>Honors!$G$4</f>
        <v>0</v>
      </c>
      <c r="B596" s="1241"/>
      <c r="C596" s="1241"/>
      <c r="D596" s="1242"/>
      <c r="E596" s="1243" t="str">
        <f>T(Honors!$H$5)</f>
        <v/>
      </c>
      <c r="F596" s="1244"/>
      <c r="G596" s="313">
        <f>Honors!G606</f>
        <v>0</v>
      </c>
      <c r="H596" s="1243"/>
      <c r="I596" s="1244"/>
      <c r="J596" s="305"/>
      <c r="K596" s="316" t="str">
        <f>IF(Honors!J586="X","X","")</f>
        <v/>
      </c>
    </row>
    <row r="597" spans="1:11" ht="24.75" customHeight="1" thickBot="1" x14ac:dyDescent="0.25">
      <c r="A597" s="1240">
        <f>Honors!$K$4</f>
        <v>0</v>
      </c>
      <c r="B597" s="1241"/>
      <c r="C597" s="1241"/>
      <c r="D597" s="1242"/>
      <c r="E597" s="1243" t="str">
        <f>T(Honors!$L$5)</f>
        <v/>
      </c>
      <c r="F597" s="1244"/>
      <c r="G597" s="313">
        <f>Honors!K606</f>
        <v>0</v>
      </c>
      <c r="H597" s="1243"/>
      <c r="I597" s="1244"/>
      <c r="J597" s="305"/>
      <c r="K597" s="316" t="str">
        <f>IF(Honors!N586="X","X","")</f>
        <v/>
      </c>
    </row>
    <row r="598" spans="1:11" ht="25.5" customHeight="1" thickBot="1" x14ac:dyDescent="0.25">
      <c r="A598" s="1240">
        <f>Honors!$O$4</f>
        <v>0</v>
      </c>
      <c r="B598" s="1241"/>
      <c r="C598" s="1241"/>
      <c r="D598" s="1242"/>
      <c r="E598" s="1243" t="str">
        <f>T(Honors!$P$5)</f>
        <v/>
      </c>
      <c r="F598" s="1244"/>
      <c r="G598" s="313">
        <f>Honors!O606</f>
        <v>0</v>
      </c>
      <c r="H598" s="1243"/>
      <c r="I598" s="1244"/>
      <c r="J598" s="305"/>
      <c r="K598" s="316" t="str">
        <f>IF(Honors!R586="X","X","")</f>
        <v/>
      </c>
    </row>
    <row r="599" spans="1:11" ht="25.5" customHeight="1" thickBot="1" x14ac:dyDescent="0.25">
      <c r="A599" s="1240"/>
      <c r="B599" s="1241"/>
      <c r="C599" s="1241"/>
      <c r="D599" s="1242"/>
      <c r="E599" s="1243"/>
      <c r="F599" s="1244"/>
      <c r="G599" s="305"/>
      <c r="H599" s="1243"/>
      <c r="I599" s="1244"/>
      <c r="J599" s="305"/>
    </row>
    <row r="600" spans="1:11" ht="25.5" customHeight="1" thickBot="1" x14ac:dyDescent="0.25">
      <c r="A600" s="1240"/>
      <c r="B600" s="1241"/>
      <c r="C600" s="1241"/>
      <c r="D600" s="1242"/>
      <c r="E600" s="1243"/>
      <c r="F600" s="1244"/>
      <c r="G600" s="305"/>
      <c r="H600" s="1243"/>
      <c r="I600" s="1244"/>
      <c r="J600" s="305"/>
    </row>
    <row r="601" spans="1:11" ht="25.5" customHeight="1" thickBot="1" x14ac:dyDescent="0.25">
      <c r="A601" s="1240"/>
      <c r="B601" s="1241"/>
      <c r="C601" s="1241"/>
      <c r="D601" s="1242"/>
      <c r="E601" s="1243"/>
      <c r="F601" s="1244"/>
      <c r="G601" s="305"/>
      <c r="H601" s="1243"/>
      <c r="I601" s="1244"/>
      <c r="J601" s="305"/>
    </row>
    <row r="602" spans="1:11" ht="25.5" customHeight="1" thickBot="1" x14ac:dyDescent="0.25">
      <c r="A602" s="1240"/>
      <c r="B602" s="1241"/>
      <c r="C602" s="1241"/>
      <c r="D602" s="1242"/>
      <c r="E602" s="1243"/>
      <c r="F602" s="1244"/>
      <c r="G602" s="305"/>
      <c r="H602" s="1243"/>
      <c r="I602" s="1244"/>
      <c r="J602" s="305"/>
    </row>
    <row r="603" spans="1:11" ht="25.5" customHeight="1" thickBot="1" x14ac:dyDescent="0.25">
      <c r="A603" s="1240"/>
      <c r="B603" s="1241"/>
      <c r="C603" s="1241"/>
      <c r="D603" s="1242"/>
      <c r="E603" s="1243"/>
      <c r="F603" s="1244"/>
      <c r="G603" s="305"/>
      <c r="H603" s="1243"/>
      <c r="I603" s="1244"/>
      <c r="J603" s="305"/>
    </row>
    <row r="604" spans="1:11" ht="25.5" customHeight="1" thickBot="1" x14ac:dyDescent="0.25">
      <c r="A604" s="1240"/>
      <c r="B604" s="1241"/>
      <c r="C604" s="1241"/>
      <c r="D604" s="1242"/>
      <c r="E604" s="1245"/>
      <c r="F604" s="1246"/>
      <c r="G604" s="305"/>
      <c r="H604" s="1243"/>
      <c r="I604" s="1244"/>
      <c r="J604" s="305"/>
    </row>
    <row r="605" spans="1:11" ht="25.5" customHeight="1" thickBot="1" x14ac:dyDescent="0.3">
      <c r="A605" s="306"/>
      <c r="B605" s="307"/>
      <c r="C605" s="307"/>
      <c r="D605" s="308"/>
      <c r="E605" s="309">
        <f>COUNTIF(A595:D598,"*")</f>
        <v>0</v>
      </c>
      <c r="F605" s="304" t="s">
        <v>303</v>
      </c>
      <c r="G605" s="314">
        <f>IF(G595="","",SUM(G595:G598))</f>
        <v>0</v>
      </c>
      <c r="H605" s="309">
        <f>COUNTIF(H595:I598,"*")</f>
        <v>0</v>
      </c>
      <c r="I605" s="304" t="s">
        <v>303</v>
      </c>
      <c r="J605" s="313">
        <f>SUM(J595:J598)</f>
        <v>0</v>
      </c>
    </row>
    <row r="606" spans="1:11" ht="45" customHeight="1" thickBot="1" x14ac:dyDescent="0.25">
      <c r="A606" s="1234"/>
      <c r="B606" s="1235"/>
      <c r="C606" s="1235"/>
      <c r="D606" s="1236"/>
      <c r="E606" s="310" t="s">
        <v>303</v>
      </c>
      <c r="F606" s="315">
        <f>SUM(G605,J605)</f>
        <v>0</v>
      </c>
      <c r="G606" s="1237" t="s">
        <v>304</v>
      </c>
      <c r="H606" s="1237"/>
      <c r="I606" s="1238" t="e">
        <f>SUM((F606)/E605)</f>
        <v>#DIV/0!</v>
      </c>
      <c r="J606" s="1239"/>
      <c r="K606" s="316">
        <f>SUM(E605,H605)</f>
        <v>0</v>
      </c>
    </row>
    <row r="607" spans="1:11" ht="51.75" customHeight="1" thickBot="1" x14ac:dyDescent="0.25">
      <c r="A607" s="1225" t="s">
        <v>305</v>
      </c>
      <c r="B607" s="1226"/>
      <c r="C607" s="1226"/>
      <c r="D607" s="1226"/>
      <c r="E607" s="1226"/>
      <c r="F607" s="1226"/>
      <c r="G607" s="1226"/>
      <c r="H607" s="1226"/>
      <c r="I607" s="1226"/>
      <c r="J607" s="1227"/>
    </row>
    <row r="608" spans="1:11" ht="51.75" customHeight="1" thickBot="1" x14ac:dyDescent="0.25">
      <c r="A608" s="1225" t="s">
        <v>306</v>
      </c>
      <c r="B608" s="1226"/>
      <c r="C608" s="1226"/>
      <c r="D608" s="1226"/>
      <c r="E608" s="1226"/>
      <c r="F608" s="1226"/>
      <c r="G608" s="1226"/>
      <c r="H608" s="1226"/>
      <c r="I608" s="1226"/>
      <c r="J608" s="1227"/>
    </row>
    <row r="609" spans="1:11" ht="53.25" customHeight="1" thickBot="1" x14ac:dyDescent="0.25">
      <c r="A609" s="1225" t="s">
        <v>307</v>
      </c>
      <c r="B609" s="1226"/>
      <c r="C609" s="1226"/>
      <c r="D609" s="1226"/>
      <c r="E609" s="1226"/>
      <c r="F609" s="1226"/>
      <c r="G609" s="1226"/>
      <c r="H609" s="1226"/>
      <c r="I609" s="1226"/>
      <c r="J609" s="1227"/>
    </row>
    <row r="610" spans="1:11" ht="12.75" customHeight="1" x14ac:dyDescent="0.2">
      <c r="A610" s="1256" t="s">
        <v>294</v>
      </c>
      <c r="B610" s="1257"/>
      <c r="C610" s="1257"/>
      <c r="D610" s="1257"/>
      <c r="E610" s="1257"/>
      <c r="F610" s="1257"/>
      <c r="G610" s="1257"/>
      <c r="H610" s="1257"/>
      <c r="I610" s="1257"/>
      <c r="J610" s="1258"/>
    </row>
    <row r="611" spans="1:11" ht="12.75" customHeight="1" x14ac:dyDescent="0.2">
      <c r="A611" s="1259"/>
      <c r="B611" s="1260"/>
      <c r="C611" s="1260"/>
      <c r="D611" s="1260"/>
      <c r="E611" s="1260"/>
      <c r="F611" s="1260"/>
      <c r="G611" s="1260"/>
      <c r="H611" s="1260"/>
      <c r="I611" s="1260"/>
      <c r="J611" s="1261"/>
    </row>
    <row r="612" spans="1:11" ht="12.75" customHeight="1" x14ac:dyDescent="0.2">
      <c r="A612" s="1259"/>
      <c r="B612" s="1260"/>
      <c r="C612" s="1260"/>
      <c r="D612" s="1260"/>
      <c r="E612" s="1260"/>
      <c r="F612" s="1260"/>
      <c r="G612" s="1260"/>
      <c r="H612" s="1260"/>
      <c r="I612" s="1260"/>
      <c r="J612" s="1261"/>
    </row>
    <row r="613" spans="1:11" ht="12.75" customHeight="1" x14ac:dyDescent="0.2">
      <c r="A613" s="1259"/>
      <c r="B613" s="1260"/>
      <c r="C613" s="1260"/>
      <c r="D613" s="1260"/>
      <c r="E613" s="1260"/>
      <c r="F613" s="1260"/>
      <c r="G613" s="1260"/>
      <c r="H613" s="1260"/>
      <c r="I613" s="1260"/>
      <c r="J613" s="1261"/>
    </row>
    <row r="614" spans="1:11" ht="35.25" customHeight="1" thickBot="1" x14ac:dyDescent="0.25">
      <c r="A614" s="1262"/>
      <c r="B614" s="1263"/>
      <c r="C614" s="1263"/>
      <c r="D614" s="1263"/>
      <c r="E614" s="1263"/>
      <c r="F614" s="1263"/>
      <c r="G614" s="1263"/>
      <c r="H614" s="1263"/>
      <c r="I614" s="1263"/>
      <c r="J614" s="1264"/>
    </row>
    <row r="615" spans="1:11" ht="12.75" customHeight="1" x14ac:dyDescent="0.2">
      <c r="A615" s="1247" t="s">
        <v>295</v>
      </c>
      <c r="B615" s="1248"/>
      <c r="C615" s="1248"/>
      <c r="D615" s="1248"/>
      <c r="E615" s="1248"/>
      <c r="F615" s="1248"/>
      <c r="G615" s="1249"/>
      <c r="H615" s="1247" t="s">
        <v>296</v>
      </c>
      <c r="I615" s="1248"/>
      <c r="J615" s="1249"/>
    </row>
    <row r="616" spans="1:11" ht="12.75" customHeight="1" x14ac:dyDescent="0.2">
      <c r="A616" s="1250"/>
      <c r="B616" s="1251"/>
      <c r="C616" s="1251"/>
      <c r="D616" s="1251"/>
      <c r="E616" s="1251"/>
      <c r="F616" s="1251"/>
      <c r="G616" s="1252"/>
      <c r="H616" s="1250"/>
      <c r="I616" s="1251"/>
      <c r="J616" s="1252"/>
    </row>
    <row r="617" spans="1:11" ht="12.75" customHeight="1" x14ac:dyDescent="0.2">
      <c r="A617" s="1228" t="str">
        <f>T(Admin!D26)</f>
        <v/>
      </c>
      <c r="B617" s="1229"/>
      <c r="C617" s="1229"/>
      <c r="D617" s="1229"/>
      <c r="E617" s="1229"/>
      <c r="F617" s="1229"/>
      <c r="G617" s="1230"/>
      <c r="H617" s="1228" t="str">
        <f>T(Admin!C26)</f>
        <v/>
      </c>
      <c r="I617" s="1229"/>
      <c r="J617" s="1230"/>
    </row>
    <row r="618" spans="1:11" ht="13.5" customHeight="1" thickBot="1" x14ac:dyDescent="0.25">
      <c r="A618" s="1231"/>
      <c r="B618" s="1232"/>
      <c r="C618" s="1232"/>
      <c r="D618" s="1232"/>
      <c r="E618" s="1232"/>
      <c r="F618" s="1232"/>
      <c r="G618" s="1233"/>
      <c r="H618" s="1231"/>
      <c r="I618" s="1232"/>
      <c r="J618" s="1233"/>
    </row>
    <row r="619" spans="1:11" ht="12.75" customHeight="1" x14ac:dyDescent="0.2">
      <c r="A619" s="1247" t="s">
        <v>297</v>
      </c>
      <c r="B619" s="1248"/>
      <c r="C619" s="1248"/>
      <c r="D619" s="1248"/>
      <c r="E619" s="1248"/>
      <c r="F619" s="1248"/>
      <c r="G619" s="1249"/>
      <c r="H619" s="1247" t="s">
        <v>298</v>
      </c>
      <c r="I619" s="1248"/>
      <c r="J619" s="1249"/>
    </row>
    <row r="620" spans="1:11" ht="12.75" customHeight="1" x14ac:dyDescent="0.2">
      <c r="A620" s="1250"/>
      <c r="B620" s="1251"/>
      <c r="C620" s="1251"/>
      <c r="D620" s="1251"/>
      <c r="E620" s="1251"/>
      <c r="F620" s="1251"/>
      <c r="G620" s="1252"/>
      <c r="H620" s="1250"/>
      <c r="I620" s="1251"/>
      <c r="J620" s="1252"/>
    </row>
    <row r="621" spans="1:11" ht="12.75" customHeight="1" x14ac:dyDescent="0.2">
      <c r="A621" s="1228" t="str">
        <f>T(Admin!$E$1)</f>
        <v>15W SLC    CLASS: 15-005</v>
      </c>
      <c r="B621" s="1229"/>
      <c r="C621" s="1229"/>
      <c r="D621" s="1229"/>
      <c r="E621" s="1229"/>
      <c r="F621" s="1229"/>
      <c r="G621" s="1230"/>
      <c r="H621" s="1228" t="str">
        <f>RIGHT(Admin!E26,4)</f>
        <v/>
      </c>
      <c r="I621" s="1229"/>
      <c r="J621" s="1230"/>
    </row>
    <row r="622" spans="1:11" ht="13.5" customHeight="1" thickBot="1" x14ac:dyDescent="0.25">
      <c r="A622" s="1231"/>
      <c r="B622" s="1232"/>
      <c r="C622" s="1232"/>
      <c r="D622" s="1232"/>
      <c r="E622" s="1232"/>
      <c r="F622" s="1232"/>
      <c r="G622" s="1233"/>
      <c r="H622" s="1231"/>
      <c r="I622" s="1232"/>
      <c r="J622" s="1233"/>
    </row>
    <row r="623" spans="1:11" ht="23.25" customHeight="1" thickBot="1" x14ac:dyDescent="0.25">
      <c r="A623" s="1253" t="s">
        <v>299</v>
      </c>
      <c r="B623" s="1254"/>
      <c r="C623" s="1254"/>
      <c r="D623" s="1255"/>
      <c r="E623" s="1253" t="s">
        <v>300</v>
      </c>
      <c r="F623" s="1255"/>
      <c r="G623" s="303" t="s">
        <v>301</v>
      </c>
      <c r="H623" s="1253" t="s">
        <v>302</v>
      </c>
      <c r="I623" s="1255"/>
      <c r="J623" s="303" t="s">
        <v>301</v>
      </c>
    </row>
    <row r="624" spans="1:11" ht="25.5" customHeight="1" thickBot="1" x14ac:dyDescent="0.25">
      <c r="A624" s="1240">
        <f>Honors!$C$4</f>
        <v>0</v>
      </c>
      <c r="B624" s="1241"/>
      <c r="C624" s="1241"/>
      <c r="D624" s="1242"/>
      <c r="E624" s="1243" t="str">
        <f>T(Honors!$D$5)</f>
        <v/>
      </c>
      <c r="F624" s="1244"/>
      <c r="G624" s="313">
        <f>Honors!C636</f>
        <v>0</v>
      </c>
      <c r="H624" s="1243"/>
      <c r="I624" s="1244"/>
      <c r="J624" s="305"/>
      <c r="K624" s="316" t="str">
        <f>IF(Honors!F615="X","X","")</f>
        <v/>
      </c>
    </row>
    <row r="625" spans="1:11" ht="25.5" customHeight="1" thickBot="1" x14ac:dyDescent="0.25">
      <c r="A625" s="1240">
        <f>Honors!$G$4</f>
        <v>0</v>
      </c>
      <c r="B625" s="1241"/>
      <c r="C625" s="1241"/>
      <c r="D625" s="1242"/>
      <c r="E625" s="1243" t="str">
        <f>T(Honors!$H$5)</f>
        <v/>
      </c>
      <c r="F625" s="1244"/>
      <c r="G625" s="313">
        <f>Honors!G636</f>
        <v>0</v>
      </c>
      <c r="H625" s="1243"/>
      <c r="I625" s="1244"/>
      <c r="J625" s="305"/>
      <c r="K625" s="316" t="str">
        <f>IF(Honors!J615="X","X","")</f>
        <v/>
      </c>
    </row>
    <row r="626" spans="1:11" ht="24.75" customHeight="1" thickBot="1" x14ac:dyDescent="0.25">
      <c r="A626" s="1240">
        <f>Honors!$K$4</f>
        <v>0</v>
      </c>
      <c r="B626" s="1241"/>
      <c r="C626" s="1241"/>
      <c r="D626" s="1242"/>
      <c r="E626" s="1243" t="str">
        <f>T(Honors!$L$5)</f>
        <v/>
      </c>
      <c r="F626" s="1244"/>
      <c r="G626" s="313">
        <f>Honors!K636</f>
        <v>0</v>
      </c>
      <c r="H626" s="1243"/>
      <c r="I626" s="1244"/>
      <c r="J626" s="305"/>
      <c r="K626" s="316" t="str">
        <f>IF(Honors!N615="X","X","")</f>
        <v/>
      </c>
    </row>
    <row r="627" spans="1:11" ht="25.5" customHeight="1" thickBot="1" x14ac:dyDescent="0.25">
      <c r="A627" s="1240">
        <f>Honors!$O$4</f>
        <v>0</v>
      </c>
      <c r="B627" s="1241"/>
      <c r="C627" s="1241"/>
      <c r="D627" s="1242"/>
      <c r="E627" s="1243" t="str">
        <f>T(Honors!$P$5)</f>
        <v/>
      </c>
      <c r="F627" s="1244"/>
      <c r="G627" s="313">
        <f>Honors!O636</f>
        <v>0</v>
      </c>
      <c r="H627" s="1243"/>
      <c r="I627" s="1244"/>
      <c r="J627" s="305"/>
      <c r="K627" s="316" t="str">
        <f>IF(Honors!R615="X","X","")</f>
        <v/>
      </c>
    </row>
    <row r="628" spans="1:11" ht="25.5" customHeight="1" thickBot="1" x14ac:dyDescent="0.25">
      <c r="A628" s="1240"/>
      <c r="B628" s="1241"/>
      <c r="C628" s="1241"/>
      <c r="D628" s="1242"/>
      <c r="E628" s="1243"/>
      <c r="F628" s="1244"/>
      <c r="G628" s="305"/>
      <c r="H628" s="1243"/>
      <c r="I628" s="1244"/>
      <c r="J628" s="305"/>
    </row>
    <row r="629" spans="1:11" ht="25.5" customHeight="1" thickBot="1" x14ac:dyDescent="0.25">
      <c r="A629" s="1240"/>
      <c r="B629" s="1241"/>
      <c r="C629" s="1241"/>
      <c r="D629" s="1242"/>
      <c r="E629" s="1243"/>
      <c r="F629" s="1244"/>
      <c r="G629" s="305"/>
      <c r="H629" s="1243"/>
      <c r="I629" s="1244"/>
      <c r="J629" s="305"/>
    </row>
    <row r="630" spans="1:11" ht="25.5" customHeight="1" thickBot="1" x14ac:dyDescent="0.25">
      <c r="A630" s="1240"/>
      <c r="B630" s="1241"/>
      <c r="C630" s="1241"/>
      <c r="D630" s="1242"/>
      <c r="E630" s="1243"/>
      <c r="F630" s="1244"/>
      <c r="G630" s="305"/>
      <c r="H630" s="1243"/>
      <c r="I630" s="1244"/>
      <c r="J630" s="305"/>
    </row>
    <row r="631" spans="1:11" ht="25.5" customHeight="1" thickBot="1" x14ac:dyDescent="0.25">
      <c r="A631" s="1240"/>
      <c r="B631" s="1241"/>
      <c r="C631" s="1241"/>
      <c r="D631" s="1242"/>
      <c r="E631" s="1243"/>
      <c r="F631" s="1244"/>
      <c r="G631" s="305"/>
      <c r="H631" s="1243"/>
      <c r="I631" s="1244"/>
      <c r="J631" s="305"/>
    </row>
    <row r="632" spans="1:11" ht="25.5" customHeight="1" thickBot="1" x14ac:dyDescent="0.25">
      <c r="A632" s="1240"/>
      <c r="B632" s="1241"/>
      <c r="C632" s="1241"/>
      <c r="D632" s="1242"/>
      <c r="E632" s="1243"/>
      <c r="F632" s="1244"/>
      <c r="G632" s="305"/>
      <c r="H632" s="1243"/>
      <c r="I632" s="1244"/>
      <c r="J632" s="305"/>
    </row>
    <row r="633" spans="1:11" ht="25.5" customHeight="1" thickBot="1" x14ac:dyDescent="0.25">
      <c r="A633" s="1240"/>
      <c r="B633" s="1241"/>
      <c r="C633" s="1241"/>
      <c r="D633" s="1242"/>
      <c r="E633" s="1245"/>
      <c r="F633" s="1246"/>
      <c r="G633" s="305"/>
      <c r="H633" s="1243"/>
      <c r="I633" s="1244"/>
      <c r="J633" s="305"/>
    </row>
    <row r="634" spans="1:11" ht="25.5" customHeight="1" thickBot="1" x14ac:dyDescent="0.3">
      <c r="A634" s="306"/>
      <c r="B634" s="307"/>
      <c r="C634" s="307"/>
      <c r="D634" s="308"/>
      <c r="E634" s="309">
        <f>COUNTIF(A624:D627,"*")</f>
        <v>0</v>
      </c>
      <c r="F634" s="304" t="s">
        <v>303</v>
      </c>
      <c r="G634" s="314">
        <f>IF(G624="","",SUM(G624:G627))</f>
        <v>0</v>
      </c>
      <c r="H634" s="309">
        <f>COUNTIF(H624:I627,"*")</f>
        <v>0</v>
      </c>
      <c r="I634" s="304" t="s">
        <v>303</v>
      </c>
      <c r="J634" s="313">
        <f>SUM(J624:J627)</f>
        <v>0</v>
      </c>
    </row>
    <row r="635" spans="1:11" ht="45" customHeight="1" thickBot="1" x14ac:dyDescent="0.25">
      <c r="A635" s="1234"/>
      <c r="B635" s="1235"/>
      <c r="C635" s="1235"/>
      <c r="D635" s="1236"/>
      <c r="E635" s="310" t="s">
        <v>303</v>
      </c>
      <c r="F635" s="315">
        <f>SUM(G634,J634)</f>
        <v>0</v>
      </c>
      <c r="G635" s="1237" t="s">
        <v>304</v>
      </c>
      <c r="H635" s="1237"/>
      <c r="I635" s="1238" t="e">
        <f>SUM((F635)/E634)</f>
        <v>#DIV/0!</v>
      </c>
      <c r="J635" s="1239"/>
      <c r="K635" s="316">
        <f>SUM(E634,H634)</f>
        <v>0</v>
      </c>
    </row>
    <row r="636" spans="1:11" ht="51.75" customHeight="1" thickBot="1" x14ac:dyDescent="0.25">
      <c r="A636" s="1225" t="s">
        <v>305</v>
      </c>
      <c r="B636" s="1226"/>
      <c r="C636" s="1226"/>
      <c r="D636" s="1226"/>
      <c r="E636" s="1226"/>
      <c r="F636" s="1226"/>
      <c r="G636" s="1226"/>
      <c r="H636" s="1226"/>
      <c r="I636" s="1226"/>
      <c r="J636" s="1227"/>
    </row>
    <row r="637" spans="1:11" ht="51.75" customHeight="1" thickBot="1" x14ac:dyDescent="0.25">
      <c r="A637" s="1225" t="s">
        <v>306</v>
      </c>
      <c r="B637" s="1226"/>
      <c r="C637" s="1226"/>
      <c r="D637" s="1226"/>
      <c r="E637" s="1226"/>
      <c r="F637" s="1226"/>
      <c r="G637" s="1226"/>
      <c r="H637" s="1226"/>
      <c r="I637" s="1226"/>
      <c r="J637" s="1227"/>
    </row>
    <row r="638" spans="1:11" ht="53.25" customHeight="1" thickBot="1" x14ac:dyDescent="0.25">
      <c r="A638" s="1225" t="s">
        <v>307</v>
      </c>
      <c r="B638" s="1226"/>
      <c r="C638" s="1226"/>
      <c r="D638" s="1226"/>
      <c r="E638" s="1226"/>
      <c r="F638" s="1226"/>
      <c r="G638" s="1226"/>
      <c r="H638" s="1226"/>
      <c r="I638" s="1226"/>
      <c r="J638" s="1227"/>
    </row>
    <row r="639" spans="1:11" ht="12.75" customHeight="1" x14ac:dyDescent="0.2">
      <c r="A639" s="1256" t="s">
        <v>294</v>
      </c>
      <c r="B639" s="1257"/>
      <c r="C639" s="1257"/>
      <c r="D639" s="1257"/>
      <c r="E639" s="1257"/>
      <c r="F639" s="1257"/>
      <c r="G639" s="1257"/>
      <c r="H639" s="1257"/>
      <c r="I639" s="1257"/>
      <c r="J639" s="1258"/>
    </row>
    <row r="640" spans="1:11" ht="12.75" customHeight="1" x14ac:dyDescent="0.2">
      <c r="A640" s="1259"/>
      <c r="B640" s="1260"/>
      <c r="C640" s="1260"/>
      <c r="D640" s="1260"/>
      <c r="E640" s="1260"/>
      <c r="F640" s="1260"/>
      <c r="G640" s="1260"/>
      <c r="H640" s="1260"/>
      <c r="I640" s="1260"/>
      <c r="J640" s="1261"/>
    </row>
    <row r="641" spans="1:11" ht="12.75" customHeight="1" x14ac:dyDescent="0.2">
      <c r="A641" s="1259"/>
      <c r="B641" s="1260"/>
      <c r="C641" s="1260"/>
      <c r="D641" s="1260"/>
      <c r="E641" s="1260"/>
      <c r="F641" s="1260"/>
      <c r="G641" s="1260"/>
      <c r="H641" s="1260"/>
      <c r="I641" s="1260"/>
      <c r="J641" s="1261"/>
    </row>
    <row r="642" spans="1:11" ht="12.75" customHeight="1" x14ac:dyDescent="0.2">
      <c r="A642" s="1259"/>
      <c r="B642" s="1260"/>
      <c r="C642" s="1260"/>
      <c r="D642" s="1260"/>
      <c r="E642" s="1260"/>
      <c r="F642" s="1260"/>
      <c r="G642" s="1260"/>
      <c r="H642" s="1260"/>
      <c r="I642" s="1260"/>
      <c r="J642" s="1261"/>
    </row>
    <row r="643" spans="1:11" ht="35.25" customHeight="1" thickBot="1" x14ac:dyDescent="0.25">
      <c r="A643" s="1262"/>
      <c r="B643" s="1263"/>
      <c r="C643" s="1263"/>
      <c r="D643" s="1263"/>
      <c r="E643" s="1263"/>
      <c r="F643" s="1263"/>
      <c r="G643" s="1263"/>
      <c r="H643" s="1263"/>
      <c r="I643" s="1263"/>
      <c r="J643" s="1264"/>
    </row>
    <row r="644" spans="1:11" ht="12.75" customHeight="1" x14ac:dyDescent="0.2">
      <c r="A644" s="1247" t="s">
        <v>295</v>
      </c>
      <c r="B644" s="1248"/>
      <c r="C644" s="1248"/>
      <c r="D644" s="1248"/>
      <c r="E644" s="1248"/>
      <c r="F644" s="1248"/>
      <c r="G644" s="1249"/>
      <c r="H644" s="1247" t="s">
        <v>296</v>
      </c>
      <c r="I644" s="1248"/>
      <c r="J644" s="1249"/>
    </row>
    <row r="645" spans="1:11" ht="12.75" customHeight="1" x14ac:dyDescent="0.2">
      <c r="A645" s="1250"/>
      <c r="B645" s="1251"/>
      <c r="C645" s="1251"/>
      <c r="D645" s="1251"/>
      <c r="E645" s="1251"/>
      <c r="F645" s="1251"/>
      <c r="G645" s="1252"/>
      <c r="H645" s="1250"/>
      <c r="I645" s="1251"/>
      <c r="J645" s="1252"/>
    </row>
    <row r="646" spans="1:11" ht="12.75" customHeight="1" x14ac:dyDescent="0.2">
      <c r="A646" s="1228" t="str">
        <f>T(Admin!D27)</f>
        <v/>
      </c>
      <c r="B646" s="1229"/>
      <c r="C646" s="1229"/>
      <c r="D646" s="1229"/>
      <c r="E646" s="1229"/>
      <c r="F646" s="1229"/>
      <c r="G646" s="1230"/>
      <c r="H646" s="1228" t="str">
        <f>T(Admin!C27)</f>
        <v/>
      </c>
      <c r="I646" s="1229"/>
      <c r="J646" s="1230"/>
    </row>
    <row r="647" spans="1:11" ht="13.5" customHeight="1" thickBot="1" x14ac:dyDescent="0.25">
      <c r="A647" s="1231"/>
      <c r="B647" s="1232"/>
      <c r="C647" s="1232"/>
      <c r="D647" s="1232"/>
      <c r="E647" s="1232"/>
      <c r="F647" s="1232"/>
      <c r="G647" s="1233"/>
      <c r="H647" s="1231"/>
      <c r="I647" s="1232"/>
      <c r="J647" s="1233"/>
    </row>
    <row r="648" spans="1:11" ht="12.75" customHeight="1" x14ac:dyDescent="0.2">
      <c r="A648" s="1247" t="s">
        <v>297</v>
      </c>
      <c r="B648" s="1248"/>
      <c r="C648" s="1248"/>
      <c r="D648" s="1248"/>
      <c r="E648" s="1248"/>
      <c r="F648" s="1248"/>
      <c r="G648" s="1249"/>
      <c r="H648" s="1247" t="s">
        <v>298</v>
      </c>
      <c r="I648" s="1248"/>
      <c r="J648" s="1249"/>
    </row>
    <row r="649" spans="1:11" ht="12.75" customHeight="1" x14ac:dyDescent="0.2">
      <c r="A649" s="1250"/>
      <c r="B649" s="1251"/>
      <c r="C649" s="1251"/>
      <c r="D649" s="1251"/>
      <c r="E649" s="1251"/>
      <c r="F649" s="1251"/>
      <c r="G649" s="1252"/>
      <c r="H649" s="1250"/>
      <c r="I649" s="1251"/>
      <c r="J649" s="1252"/>
    </row>
    <row r="650" spans="1:11" ht="12.75" customHeight="1" x14ac:dyDescent="0.2">
      <c r="A650" s="1228" t="str">
        <f>T(Admin!$E$1)</f>
        <v>15W SLC    CLASS: 15-005</v>
      </c>
      <c r="B650" s="1229"/>
      <c r="C650" s="1229"/>
      <c r="D650" s="1229"/>
      <c r="E650" s="1229"/>
      <c r="F650" s="1229"/>
      <c r="G650" s="1230"/>
      <c r="H650" s="1228" t="str">
        <f>RIGHT(Admin!E27,4)</f>
        <v/>
      </c>
      <c r="I650" s="1229"/>
      <c r="J650" s="1230"/>
    </row>
    <row r="651" spans="1:11" ht="13.5" customHeight="1" thickBot="1" x14ac:dyDescent="0.25">
      <c r="A651" s="1231"/>
      <c r="B651" s="1232"/>
      <c r="C651" s="1232"/>
      <c r="D651" s="1232"/>
      <c r="E651" s="1232"/>
      <c r="F651" s="1232"/>
      <c r="G651" s="1233"/>
      <c r="H651" s="1231"/>
      <c r="I651" s="1232"/>
      <c r="J651" s="1233"/>
    </row>
    <row r="652" spans="1:11" ht="23.25" customHeight="1" thickBot="1" x14ac:dyDescent="0.25">
      <c r="A652" s="1253" t="s">
        <v>299</v>
      </c>
      <c r="B652" s="1254"/>
      <c r="C652" s="1254"/>
      <c r="D652" s="1255"/>
      <c r="E652" s="1253" t="s">
        <v>300</v>
      </c>
      <c r="F652" s="1255"/>
      <c r="G652" s="303" t="s">
        <v>301</v>
      </c>
      <c r="H652" s="1253" t="s">
        <v>302</v>
      </c>
      <c r="I652" s="1255"/>
      <c r="J652" s="303" t="s">
        <v>301</v>
      </c>
    </row>
    <row r="653" spans="1:11" ht="25.5" customHeight="1" thickBot="1" x14ac:dyDescent="0.25">
      <c r="A653" s="1240">
        <f>Honors!$C$4</f>
        <v>0</v>
      </c>
      <c r="B653" s="1241"/>
      <c r="C653" s="1241"/>
      <c r="D653" s="1242"/>
      <c r="E653" s="1243" t="str">
        <f>T(Honors!$D$5)</f>
        <v/>
      </c>
      <c r="F653" s="1244"/>
      <c r="G653" s="313">
        <f>Honors!C666</f>
        <v>0</v>
      </c>
      <c r="H653" s="1243"/>
      <c r="I653" s="1244"/>
      <c r="J653" s="305"/>
      <c r="K653" s="316" t="str">
        <f>IF(Honors!F644="X","X","")</f>
        <v/>
      </c>
    </row>
    <row r="654" spans="1:11" ht="25.5" customHeight="1" thickBot="1" x14ac:dyDescent="0.25">
      <c r="A654" s="1240">
        <f>Honors!$G$4</f>
        <v>0</v>
      </c>
      <c r="B654" s="1241"/>
      <c r="C654" s="1241"/>
      <c r="D654" s="1242"/>
      <c r="E654" s="1243" t="str">
        <f>T(Honors!$H$5)</f>
        <v/>
      </c>
      <c r="F654" s="1244"/>
      <c r="G654" s="313">
        <f>Honors!G666</f>
        <v>0</v>
      </c>
      <c r="H654" s="1243"/>
      <c r="I654" s="1244"/>
      <c r="J654" s="305"/>
      <c r="K654" s="316" t="str">
        <f>IF(Honors!J644="X","X","")</f>
        <v/>
      </c>
    </row>
    <row r="655" spans="1:11" ht="24.75" customHeight="1" thickBot="1" x14ac:dyDescent="0.25">
      <c r="A655" s="1240">
        <f>Honors!$K$4</f>
        <v>0</v>
      </c>
      <c r="B655" s="1241"/>
      <c r="C655" s="1241"/>
      <c r="D655" s="1242"/>
      <c r="E655" s="1243" t="str">
        <f>T(Honors!$L$5)</f>
        <v/>
      </c>
      <c r="F655" s="1244"/>
      <c r="G655" s="313">
        <f>Honors!K666</f>
        <v>0</v>
      </c>
      <c r="H655" s="1243"/>
      <c r="I655" s="1244"/>
      <c r="J655" s="305"/>
      <c r="K655" s="316" t="str">
        <f>IF(Honors!N644="X","X","")</f>
        <v/>
      </c>
    </row>
    <row r="656" spans="1:11" ht="25.5" customHeight="1" thickBot="1" x14ac:dyDescent="0.25">
      <c r="A656" s="1240">
        <f>Honors!$O$4</f>
        <v>0</v>
      </c>
      <c r="B656" s="1241"/>
      <c r="C656" s="1241"/>
      <c r="D656" s="1242"/>
      <c r="E656" s="1243" t="str">
        <f>T(Honors!$P$5)</f>
        <v/>
      </c>
      <c r="F656" s="1244"/>
      <c r="G656" s="313">
        <f>Honors!O666</f>
        <v>0</v>
      </c>
      <c r="H656" s="1243"/>
      <c r="I656" s="1244"/>
      <c r="J656" s="305"/>
      <c r="K656" s="316" t="str">
        <f>IF(Honors!R644="X","X","")</f>
        <v/>
      </c>
    </row>
    <row r="657" spans="1:11" ht="25.5" customHeight="1" thickBot="1" x14ac:dyDescent="0.25">
      <c r="A657" s="1240"/>
      <c r="B657" s="1241"/>
      <c r="C657" s="1241"/>
      <c r="D657" s="1242"/>
      <c r="E657" s="1243"/>
      <c r="F657" s="1244"/>
      <c r="G657" s="305"/>
      <c r="H657" s="1243"/>
      <c r="I657" s="1244"/>
      <c r="J657" s="305"/>
    </row>
    <row r="658" spans="1:11" ht="25.5" customHeight="1" thickBot="1" x14ac:dyDescent="0.25">
      <c r="A658" s="1240"/>
      <c r="B658" s="1241"/>
      <c r="C658" s="1241"/>
      <c r="D658" s="1242"/>
      <c r="E658" s="1243"/>
      <c r="F658" s="1244"/>
      <c r="G658" s="305"/>
      <c r="H658" s="1243"/>
      <c r="I658" s="1244"/>
      <c r="J658" s="305"/>
    </row>
    <row r="659" spans="1:11" ht="25.5" customHeight="1" thickBot="1" x14ac:dyDescent="0.25">
      <c r="A659" s="1240"/>
      <c r="B659" s="1241"/>
      <c r="C659" s="1241"/>
      <c r="D659" s="1242"/>
      <c r="E659" s="1243"/>
      <c r="F659" s="1244"/>
      <c r="G659" s="305"/>
      <c r="H659" s="1243"/>
      <c r="I659" s="1244"/>
      <c r="J659" s="305"/>
    </row>
    <row r="660" spans="1:11" ht="25.5" customHeight="1" thickBot="1" x14ac:dyDescent="0.25">
      <c r="A660" s="1240"/>
      <c r="B660" s="1241"/>
      <c r="C660" s="1241"/>
      <c r="D660" s="1242"/>
      <c r="E660" s="1243"/>
      <c r="F660" s="1244"/>
      <c r="G660" s="305"/>
      <c r="H660" s="1243"/>
      <c r="I660" s="1244"/>
      <c r="J660" s="305"/>
    </row>
    <row r="661" spans="1:11" ht="25.5" customHeight="1" thickBot="1" x14ac:dyDescent="0.25">
      <c r="A661" s="1240"/>
      <c r="B661" s="1241"/>
      <c r="C661" s="1241"/>
      <c r="D661" s="1242"/>
      <c r="E661" s="1243"/>
      <c r="F661" s="1244"/>
      <c r="G661" s="305"/>
      <c r="H661" s="1243"/>
      <c r="I661" s="1244"/>
      <c r="J661" s="305"/>
    </row>
    <row r="662" spans="1:11" ht="25.5" customHeight="1" thickBot="1" x14ac:dyDescent="0.25">
      <c r="A662" s="1240"/>
      <c r="B662" s="1241"/>
      <c r="C662" s="1241"/>
      <c r="D662" s="1242"/>
      <c r="E662" s="1245"/>
      <c r="F662" s="1246"/>
      <c r="G662" s="305"/>
      <c r="H662" s="1243"/>
      <c r="I662" s="1244"/>
      <c r="J662" s="305"/>
    </row>
    <row r="663" spans="1:11" ht="25.5" customHeight="1" thickBot="1" x14ac:dyDescent="0.3">
      <c r="A663" s="306"/>
      <c r="B663" s="307"/>
      <c r="C663" s="307"/>
      <c r="D663" s="308"/>
      <c r="E663" s="309">
        <f>COUNTIF(A653:D656,"*")</f>
        <v>0</v>
      </c>
      <c r="F663" s="304" t="s">
        <v>303</v>
      </c>
      <c r="G663" s="314">
        <f>IF(G653="","",SUM(G653:G656))</f>
        <v>0</v>
      </c>
      <c r="H663" s="309">
        <f>COUNTIF(H653:I656,"*")</f>
        <v>0</v>
      </c>
      <c r="I663" s="304" t="s">
        <v>303</v>
      </c>
      <c r="J663" s="313">
        <f>SUM(J653:J656)</f>
        <v>0</v>
      </c>
    </row>
    <row r="664" spans="1:11" ht="45" customHeight="1" thickBot="1" x14ac:dyDescent="0.25">
      <c r="A664" s="1234"/>
      <c r="B664" s="1235"/>
      <c r="C664" s="1235"/>
      <c r="D664" s="1236"/>
      <c r="E664" s="310" t="s">
        <v>303</v>
      </c>
      <c r="F664" s="315">
        <f>SUM(G663,J663)</f>
        <v>0</v>
      </c>
      <c r="G664" s="1237" t="s">
        <v>304</v>
      </c>
      <c r="H664" s="1237"/>
      <c r="I664" s="1238" t="e">
        <f>SUM((F664)/E663)</f>
        <v>#DIV/0!</v>
      </c>
      <c r="J664" s="1239"/>
      <c r="K664" s="316">
        <f>SUM(E663,H663)</f>
        <v>0</v>
      </c>
    </row>
    <row r="665" spans="1:11" ht="51.75" customHeight="1" thickBot="1" x14ac:dyDescent="0.25">
      <c r="A665" s="1225" t="s">
        <v>305</v>
      </c>
      <c r="B665" s="1226"/>
      <c r="C665" s="1226"/>
      <c r="D665" s="1226"/>
      <c r="E665" s="1226"/>
      <c r="F665" s="1226"/>
      <c r="G665" s="1226"/>
      <c r="H665" s="1226"/>
      <c r="I665" s="1226"/>
      <c r="J665" s="1227"/>
    </row>
    <row r="666" spans="1:11" ht="51.75" customHeight="1" thickBot="1" x14ac:dyDescent="0.25">
      <c r="A666" s="1225" t="s">
        <v>306</v>
      </c>
      <c r="B666" s="1226"/>
      <c r="C666" s="1226"/>
      <c r="D666" s="1226"/>
      <c r="E666" s="1226"/>
      <c r="F666" s="1226"/>
      <c r="G666" s="1226"/>
      <c r="H666" s="1226"/>
      <c r="I666" s="1226"/>
      <c r="J666" s="1227"/>
    </row>
    <row r="667" spans="1:11" ht="53.25" customHeight="1" thickBot="1" x14ac:dyDescent="0.25">
      <c r="A667" s="1225" t="s">
        <v>307</v>
      </c>
      <c r="B667" s="1226"/>
      <c r="C667" s="1226"/>
      <c r="D667" s="1226"/>
      <c r="E667" s="1226"/>
      <c r="F667" s="1226"/>
      <c r="G667" s="1226"/>
      <c r="H667" s="1226"/>
      <c r="I667" s="1226"/>
      <c r="J667" s="1227"/>
    </row>
    <row r="668" spans="1:11" ht="12.75" customHeight="1" x14ac:dyDescent="0.2">
      <c r="A668" s="1256" t="s">
        <v>294</v>
      </c>
      <c r="B668" s="1257"/>
      <c r="C668" s="1257"/>
      <c r="D668" s="1257"/>
      <c r="E668" s="1257"/>
      <c r="F668" s="1257"/>
      <c r="G668" s="1257"/>
      <c r="H668" s="1257"/>
      <c r="I668" s="1257"/>
      <c r="J668" s="1258"/>
    </row>
    <row r="669" spans="1:11" ht="12.75" customHeight="1" x14ac:dyDescent="0.2">
      <c r="A669" s="1259"/>
      <c r="B669" s="1260"/>
      <c r="C669" s="1260"/>
      <c r="D669" s="1260"/>
      <c r="E669" s="1260"/>
      <c r="F669" s="1260"/>
      <c r="G669" s="1260"/>
      <c r="H669" s="1260"/>
      <c r="I669" s="1260"/>
      <c r="J669" s="1261"/>
    </row>
    <row r="670" spans="1:11" ht="12.75" customHeight="1" x14ac:dyDescent="0.2">
      <c r="A670" s="1259"/>
      <c r="B670" s="1260"/>
      <c r="C670" s="1260"/>
      <c r="D670" s="1260"/>
      <c r="E670" s="1260"/>
      <c r="F670" s="1260"/>
      <c r="G670" s="1260"/>
      <c r="H670" s="1260"/>
      <c r="I670" s="1260"/>
      <c r="J670" s="1261"/>
    </row>
    <row r="671" spans="1:11" ht="12.75" customHeight="1" x14ac:dyDescent="0.2">
      <c r="A671" s="1259"/>
      <c r="B671" s="1260"/>
      <c r="C671" s="1260"/>
      <c r="D671" s="1260"/>
      <c r="E671" s="1260"/>
      <c r="F671" s="1260"/>
      <c r="G671" s="1260"/>
      <c r="H671" s="1260"/>
      <c r="I671" s="1260"/>
      <c r="J671" s="1261"/>
    </row>
    <row r="672" spans="1:11" ht="35.25" customHeight="1" thickBot="1" x14ac:dyDescent="0.25">
      <c r="A672" s="1262"/>
      <c r="B672" s="1263"/>
      <c r="C672" s="1263"/>
      <c r="D672" s="1263"/>
      <c r="E672" s="1263"/>
      <c r="F672" s="1263"/>
      <c r="G672" s="1263"/>
      <c r="H672" s="1263"/>
      <c r="I672" s="1263"/>
      <c r="J672" s="1264"/>
    </row>
    <row r="673" spans="1:11" ht="12.75" customHeight="1" x14ac:dyDescent="0.2">
      <c r="A673" s="1247" t="s">
        <v>295</v>
      </c>
      <c r="B673" s="1248"/>
      <c r="C673" s="1248"/>
      <c r="D673" s="1248"/>
      <c r="E673" s="1248"/>
      <c r="F673" s="1248"/>
      <c r="G673" s="1249"/>
      <c r="H673" s="1247" t="s">
        <v>296</v>
      </c>
      <c r="I673" s="1248"/>
      <c r="J673" s="1249"/>
    </row>
    <row r="674" spans="1:11" ht="12.75" customHeight="1" x14ac:dyDescent="0.2">
      <c r="A674" s="1250"/>
      <c r="B674" s="1251"/>
      <c r="C674" s="1251"/>
      <c r="D674" s="1251"/>
      <c r="E674" s="1251"/>
      <c r="F674" s="1251"/>
      <c r="G674" s="1252"/>
      <c r="H674" s="1250"/>
      <c r="I674" s="1251"/>
      <c r="J674" s="1252"/>
    </row>
    <row r="675" spans="1:11" ht="12.75" customHeight="1" x14ac:dyDescent="0.2">
      <c r="A675" s="1228" t="str">
        <f>T(Admin!D28)</f>
        <v/>
      </c>
      <c r="B675" s="1229"/>
      <c r="C675" s="1229"/>
      <c r="D675" s="1229"/>
      <c r="E675" s="1229"/>
      <c r="F675" s="1229"/>
      <c r="G675" s="1230"/>
      <c r="H675" s="1228" t="str">
        <f>T(Admin!C28)</f>
        <v/>
      </c>
      <c r="I675" s="1229"/>
      <c r="J675" s="1230"/>
    </row>
    <row r="676" spans="1:11" ht="13.5" customHeight="1" thickBot="1" x14ac:dyDescent="0.25">
      <c r="A676" s="1231"/>
      <c r="B676" s="1232"/>
      <c r="C676" s="1232"/>
      <c r="D676" s="1232"/>
      <c r="E676" s="1232"/>
      <c r="F676" s="1232"/>
      <c r="G676" s="1233"/>
      <c r="H676" s="1231"/>
      <c r="I676" s="1232"/>
      <c r="J676" s="1233"/>
    </row>
    <row r="677" spans="1:11" ht="12.75" customHeight="1" x14ac:dyDescent="0.2">
      <c r="A677" s="1247" t="s">
        <v>297</v>
      </c>
      <c r="B677" s="1248"/>
      <c r="C677" s="1248"/>
      <c r="D677" s="1248"/>
      <c r="E677" s="1248"/>
      <c r="F677" s="1248"/>
      <c r="G677" s="1249"/>
      <c r="H677" s="1247" t="s">
        <v>298</v>
      </c>
      <c r="I677" s="1248"/>
      <c r="J677" s="1249"/>
    </row>
    <row r="678" spans="1:11" ht="12.75" customHeight="1" x14ac:dyDescent="0.2">
      <c r="A678" s="1250"/>
      <c r="B678" s="1251"/>
      <c r="C678" s="1251"/>
      <c r="D678" s="1251"/>
      <c r="E678" s="1251"/>
      <c r="F678" s="1251"/>
      <c r="G678" s="1252"/>
      <c r="H678" s="1250"/>
      <c r="I678" s="1251"/>
      <c r="J678" s="1252"/>
    </row>
    <row r="679" spans="1:11" ht="12.75" customHeight="1" x14ac:dyDescent="0.2">
      <c r="A679" s="1228" t="str">
        <f>T(Admin!$E$1)</f>
        <v>15W SLC    CLASS: 15-005</v>
      </c>
      <c r="B679" s="1229"/>
      <c r="C679" s="1229"/>
      <c r="D679" s="1229"/>
      <c r="E679" s="1229"/>
      <c r="F679" s="1229"/>
      <c r="G679" s="1230"/>
      <c r="H679" s="1228" t="str">
        <f>RIGHT(Admin!E28,4)</f>
        <v/>
      </c>
      <c r="I679" s="1229"/>
      <c r="J679" s="1230"/>
    </row>
    <row r="680" spans="1:11" ht="13.5" customHeight="1" thickBot="1" x14ac:dyDescent="0.25">
      <c r="A680" s="1231"/>
      <c r="B680" s="1232"/>
      <c r="C680" s="1232"/>
      <c r="D680" s="1232"/>
      <c r="E680" s="1232"/>
      <c r="F680" s="1232"/>
      <c r="G680" s="1233"/>
      <c r="H680" s="1231"/>
      <c r="I680" s="1232"/>
      <c r="J680" s="1233"/>
    </row>
    <row r="681" spans="1:11" ht="23.25" customHeight="1" thickBot="1" x14ac:dyDescent="0.25">
      <c r="A681" s="1253" t="s">
        <v>299</v>
      </c>
      <c r="B681" s="1254"/>
      <c r="C681" s="1254"/>
      <c r="D681" s="1255"/>
      <c r="E681" s="1253" t="s">
        <v>300</v>
      </c>
      <c r="F681" s="1255"/>
      <c r="G681" s="303" t="s">
        <v>301</v>
      </c>
      <c r="H681" s="1253" t="s">
        <v>302</v>
      </c>
      <c r="I681" s="1255"/>
      <c r="J681" s="303" t="s">
        <v>301</v>
      </c>
    </row>
    <row r="682" spans="1:11" ht="25.5" customHeight="1" thickBot="1" x14ac:dyDescent="0.25">
      <c r="A682" s="1240">
        <f>Honors!$C$4</f>
        <v>0</v>
      </c>
      <c r="B682" s="1241"/>
      <c r="C682" s="1241"/>
      <c r="D682" s="1242"/>
      <c r="E682" s="1243" t="str">
        <f>T(Honors!$D$5)</f>
        <v/>
      </c>
      <c r="F682" s="1244"/>
      <c r="G682" s="313">
        <f>Honors!C696</f>
        <v>0</v>
      </c>
      <c r="H682" s="1243"/>
      <c r="I682" s="1244"/>
      <c r="J682" s="305"/>
      <c r="K682" s="316" t="str">
        <f>IF(Honors!F673="X","X","")</f>
        <v/>
      </c>
    </row>
    <row r="683" spans="1:11" ht="25.5" customHeight="1" thickBot="1" x14ac:dyDescent="0.25">
      <c r="A683" s="1240">
        <f>Honors!$G$4</f>
        <v>0</v>
      </c>
      <c r="B683" s="1241"/>
      <c r="C683" s="1241"/>
      <c r="D683" s="1242"/>
      <c r="E683" s="1243" t="str">
        <f>T(Honors!$H$5)</f>
        <v/>
      </c>
      <c r="F683" s="1244"/>
      <c r="G683" s="313">
        <f>Honors!G696</f>
        <v>0</v>
      </c>
      <c r="H683" s="1243"/>
      <c r="I683" s="1244"/>
      <c r="J683" s="305"/>
      <c r="K683" s="316" t="str">
        <f>IF(Honors!J673="X","X","")</f>
        <v/>
      </c>
    </row>
    <row r="684" spans="1:11" ht="24.75" customHeight="1" thickBot="1" x14ac:dyDescent="0.25">
      <c r="A684" s="1240">
        <f>Honors!$K$4</f>
        <v>0</v>
      </c>
      <c r="B684" s="1241"/>
      <c r="C684" s="1241"/>
      <c r="D684" s="1242"/>
      <c r="E684" s="1243" t="str">
        <f>T(Honors!$L$5)</f>
        <v/>
      </c>
      <c r="F684" s="1244"/>
      <c r="G684" s="313">
        <f>Honors!K696</f>
        <v>0</v>
      </c>
      <c r="H684" s="1243"/>
      <c r="I684" s="1244"/>
      <c r="J684" s="305"/>
      <c r="K684" s="316" t="str">
        <f>IF(Honors!N673="X","X","")</f>
        <v/>
      </c>
    </row>
    <row r="685" spans="1:11" ht="25.5" customHeight="1" thickBot="1" x14ac:dyDescent="0.25">
      <c r="A685" s="1240">
        <f>Honors!$O$4</f>
        <v>0</v>
      </c>
      <c r="B685" s="1241"/>
      <c r="C685" s="1241"/>
      <c r="D685" s="1242"/>
      <c r="E685" s="1243" t="str">
        <f>T(Honors!$P$5)</f>
        <v/>
      </c>
      <c r="F685" s="1244"/>
      <c r="G685" s="313">
        <f>Honors!O696</f>
        <v>0</v>
      </c>
      <c r="H685" s="1243"/>
      <c r="I685" s="1244"/>
      <c r="J685" s="305"/>
      <c r="K685" s="316" t="str">
        <f>IF(Honors!R673="X","X","")</f>
        <v/>
      </c>
    </row>
    <row r="686" spans="1:11" ht="25.5" customHeight="1" thickBot="1" x14ac:dyDescent="0.25">
      <c r="A686" s="1240"/>
      <c r="B686" s="1241"/>
      <c r="C686" s="1241"/>
      <c r="D686" s="1242"/>
      <c r="E686" s="1243"/>
      <c r="F686" s="1244"/>
      <c r="G686" s="305"/>
      <c r="H686" s="1243"/>
      <c r="I686" s="1244"/>
      <c r="J686" s="305"/>
    </row>
    <row r="687" spans="1:11" ht="25.5" customHeight="1" thickBot="1" x14ac:dyDescent="0.25">
      <c r="A687" s="1240"/>
      <c r="B687" s="1241"/>
      <c r="C687" s="1241"/>
      <c r="D687" s="1242"/>
      <c r="E687" s="1243"/>
      <c r="F687" s="1244"/>
      <c r="G687" s="305"/>
      <c r="H687" s="1243"/>
      <c r="I687" s="1244"/>
      <c r="J687" s="305"/>
    </row>
    <row r="688" spans="1:11" ht="25.5" customHeight="1" thickBot="1" x14ac:dyDescent="0.25">
      <c r="A688" s="1240"/>
      <c r="B688" s="1241"/>
      <c r="C688" s="1241"/>
      <c r="D688" s="1242"/>
      <c r="E688" s="1243"/>
      <c r="F688" s="1244"/>
      <c r="G688" s="305"/>
      <c r="H688" s="1243"/>
      <c r="I688" s="1244"/>
      <c r="J688" s="305"/>
    </row>
    <row r="689" spans="1:11" ht="25.5" customHeight="1" thickBot="1" x14ac:dyDescent="0.25">
      <c r="A689" s="1240"/>
      <c r="B689" s="1241"/>
      <c r="C689" s="1241"/>
      <c r="D689" s="1242"/>
      <c r="E689" s="1243"/>
      <c r="F689" s="1244"/>
      <c r="G689" s="305"/>
      <c r="H689" s="1243"/>
      <c r="I689" s="1244"/>
      <c r="J689" s="305"/>
    </row>
    <row r="690" spans="1:11" ht="25.5" customHeight="1" thickBot="1" x14ac:dyDescent="0.25">
      <c r="A690" s="1240"/>
      <c r="B690" s="1241"/>
      <c r="C690" s="1241"/>
      <c r="D690" s="1242"/>
      <c r="E690" s="1243"/>
      <c r="F690" s="1244"/>
      <c r="G690" s="305"/>
      <c r="H690" s="1243"/>
      <c r="I690" s="1244"/>
      <c r="J690" s="305"/>
    </row>
    <row r="691" spans="1:11" ht="25.5" customHeight="1" thickBot="1" x14ac:dyDescent="0.25">
      <c r="A691" s="1240"/>
      <c r="B691" s="1241"/>
      <c r="C691" s="1241"/>
      <c r="D691" s="1242"/>
      <c r="E691" s="1245"/>
      <c r="F691" s="1246"/>
      <c r="G691" s="305"/>
      <c r="H691" s="1243"/>
      <c r="I691" s="1244"/>
      <c r="J691" s="305"/>
    </row>
    <row r="692" spans="1:11" ht="25.5" customHeight="1" thickBot="1" x14ac:dyDescent="0.3">
      <c r="A692" s="306"/>
      <c r="B692" s="307"/>
      <c r="C692" s="307"/>
      <c r="D692" s="308"/>
      <c r="E692" s="309">
        <f>COUNTIF(A682:D685,"*")</f>
        <v>0</v>
      </c>
      <c r="F692" s="304" t="s">
        <v>303</v>
      </c>
      <c r="G692" s="314">
        <f>IF(G682="","",SUM(G682:G685))</f>
        <v>0</v>
      </c>
      <c r="H692" s="309">
        <f>COUNTIF(H682:I685,"*")</f>
        <v>0</v>
      </c>
      <c r="I692" s="304" t="s">
        <v>303</v>
      </c>
      <c r="J692" s="313">
        <f>SUM(J682:J685)</f>
        <v>0</v>
      </c>
    </row>
    <row r="693" spans="1:11" ht="45" customHeight="1" thickBot="1" x14ac:dyDescent="0.25">
      <c r="A693" s="1234"/>
      <c r="B693" s="1235"/>
      <c r="C693" s="1235"/>
      <c r="D693" s="1236"/>
      <c r="E693" s="310" t="s">
        <v>303</v>
      </c>
      <c r="F693" s="315">
        <f>SUM(G692,J692)</f>
        <v>0</v>
      </c>
      <c r="G693" s="1237" t="s">
        <v>304</v>
      </c>
      <c r="H693" s="1237"/>
      <c r="I693" s="1238" t="e">
        <f>SUM((F693)/E692)</f>
        <v>#DIV/0!</v>
      </c>
      <c r="J693" s="1239"/>
      <c r="K693" s="316">
        <f>SUM(E692,H692)</f>
        <v>0</v>
      </c>
    </row>
    <row r="694" spans="1:11" ht="51.75" customHeight="1" thickBot="1" x14ac:dyDescent="0.25">
      <c r="A694" s="1225" t="s">
        <v>305</v>
      </c>
      <c r="B694" s="1226"/>
      <c r="C694" s="1226"/>
      <c r="D694" s="1226"/>
      <c r="E694" s="1226"/>
      <c r="F694" s="1226"/>
      <c r="G694" s="1226"/>
      <c r="H694" s="1226"/>
      <c r="I694" s="1226"/>
      <c r="J694" s="1227"/>
    </row>
    <row r="695" spans="1:11" ht="51.75" customHeight="1" thickBot="1" x14ac:dyDescent="0.25">
      <c r="A695" s="1225" t="s">
        <v>306</v>
      </c>
      <c r="B695" s="1226"/>
      <c r="C695" s="1226"/>
      <c r="D695" s="1226"/>
      <c r="E695" s="1226"/>
      <c r="F695" s="1226"/>
      <c r="G695" s="1226"/>
      <c r="H695" s="1226"/>
      <c r="I695" s="1226"/>
      <c r="J695" s="1227"/>
    </row>
    <row r="696" spans="1:11" ht="53.25" customHeight="1" thickBot="1" x14ac:dyDescent="0.25">
      <c r="A696" s="1225" t="s">
        <v>307</v>
      </c>
      <c r="B696" s="1226"/>
      <c r="C696" s="1226"/>
      <c r="D696" s="1226"/>
      <c r="E696" s="1226"/>
      <c r="F696" s="1226"/>
      <c r="G696" s="1226"/>
      <c r="H696" s="1226"/>
      <c r="I696" s="1226"/>
      <c r="J696" s="1227"/>
    </row>
    <row r="697" spans="1:11" ht="12.75" customHeight="1" x14ac:dyDescent="0.2">
      <c r="A697" s="1256" t="s">
        <v>294</v>
      </c>
      <c r="B697" s="1257"/>
      <c r="C697" s="1257"/>
      <c r="D697" s="1257"/>
      <c r="E697" s="1257"/>
      <c r="F697" s="1257"/>
      <c r="G697" s="1257"/>
      <c r="H697" s="1257"/>
      <c r="I697" s="1257"/>
      <c r="J697" s="1258"/>
    </row>
    <row r="698" spans="1:11" ht="12.75" customHeight="1" x14ac:dyDescent="0.2">
      <c r="A698" s="1259"/>
      <c r="B698" s="1260"/>
      <c r="C698" s="1260"/>
      <c r="D698" s="1260"/>
      <c r="E698" s="1260"/>
      <c r="F698" s="1260"/>
      <c r="G698" s="1260"/>
      <c r="H698" s="1260"/>
      <c r="I698" s="1260"/>
      <c r="J698" s="1261"/>
    </row>
    <row r="699" spans="1:11" ht="12.75" customHeight="1" x14ac:dyDescent="0.2">
      <c r="A699" s="1259"/>
      <c r="B699" s="1260"/>
      <c r="C699" s="1260"/>
      <c r="D699" s="1260"/>
      <c r="E699" s="1260"/>
      <c r="F699" s="1260"/>
      <c r="G699" s="1260"/>
      <c r="H699" s="1260"/>
      <c r="I699" s="1260"/>
      <c r="J699" s="1261"/>
    </row>
    <row r="700" spans="1:11" ht="12.75" customHeight="1" x14ac:dyDescent="0.2">
      <c r="A700" s="1259"/>
      <c r="B700" s="1260"/>
      <c r="C700" s="1260"/>
      <c r="D700" s="1260"/>
      <c r="E700" s="1260"/>
      <c r="F700" s="1260"/>
      <c r="G700" s="1260"/>
      <c r="H700" s="1260"/>
      <c r="I700" s="1260"/>
      <c r="J700" s="1261"/>
    </row>
    <row r="701" spans="1:11" ht="35.25" customHeight="1" thickBot="1" x14ac:dyDescent="0.25">
      <c r="A701" s="1262"/>
      <c r="B701" s="1263"/>
      <c r="C701" s="1263"/>
      <c r="D701" s="1263"/>
      <c r="E701" s="1263"/>
      <c r="F701" s="1263"/>
      <c r="G701" s="1263"/>
      <c r="H701" s="1263"/>
      <c r="I701" s="1263"/>
      <c r="J701" s="1264"/>
    </row>
    <row r="702" spans="1:11" ht="12.75" customHeight="1" x14ac:dyDescent="0.2">
      <c r="A702" s="1247" t="s">
        <v>295</v>
      </c>
      <c r="B702" s="1248"/>
      <c r="C702" s="1248"/>
      <c r="D702" s="1248"/>
      <c r="E702" s="1248"/>
      <c r="F702" s="1248"/>
      <c r="G702" s="1249"/>
      <c r="H702" s="1247" t="s">
        <v>296</v>
      </c>
      <c r="I702" s="1248"/>
      <c r="J702" s="1249"/>
    </row>
    <row r="703" spans="1:11" ht="12.75" customHeight="1" x14ac:dyDescent="0.2">
      <c r="A703" s="1250"/>
      <c r="B703" s="1251"/>
      <c r="C703" s="1251"/>
      <c r="D703" s="1251"/>
      <c r="E703" s="1251"/>
      <c r="F703" s="1251"/>
      <c r="G703" s="1252"/>
      <c r="H703" s="1250"/>
      <c r="I703" s="1251"/>
      <c r="J703" s="1252"/>
    </row>
    <row r="704" spans="1:11" ht="12.75" customHeight="1" x14ac:dyDescent="0.2">
      <c r="A704" s="1228" t="str">
        <f>T(Admin!D29)</f>
        <v/>
      </c>
      <c r="B704" s="1229"/>
      <c r="C704" s="1229"/>
      <c r="D704" s="1229"/>
      <c r="E704" s="1229"/>
      <c r="F704" s="1229"/>
      <c r="G704" s="1230"/>
      <c r="H704" s="1228" t="str">
        <f>T(Admin!C29)</f>
        <v/>
      </c>
      <c r="I704" s="1229"/>
      <c r="J704" s="1230"/>
    </row>
    <row r="705" spans="1:11" ht="13.5" customHeight="1" thickBot="1" x14ac:dyDescent="0.25">
      <c r="A705" s="1231"/>
      <c r="B705" s="1232"/>
      <c r="C705" s="1232"/>
      <c r="D705" s="1232"/>
      <c r="E705" s="1232"/>
      <c r="F705" s="1232"/>
      <c r="G705" s="1233"/>
      <c r="H705" s="1231"/>
      <c r="I705" s="1232"/>
      <c r="J705" s="1233"/>
    </row>
    <row r="706" spans="1:11" ht="12.75" customHeight="1" x14ac:dyDescent="0.2">
      <c r="A706" s="1247" t="s">
        <v>297</v>
      </c>
      <c r="B706" s="1248"/>
      <c r="C706" s="1248"/>
      <c r="D706" s="1248"/>
      <c r="E706" s="1248"/>
      <c r="F706" s="1248"/>
      <c r="G706" s="1249"/>
      <c r="H706" s="1247" t="s">
        <v>298</v>
      </c>
      <c r="I706" s="1248"/>
      <c r="J706" s="1249"/>
    </row>
    <row r="707" spans="1:11" ht="12.75" customHeight="1" x14ac:dyDescent="0.2">
      <c r="A707" s="1250"/>
      <c r="B707" s="1251"/>
      <c r="C707" s="1251"/>
      <c r="D707" s="1251"/>
      <c r="E707" s="1251"/>
      <c r="F707" s="1251"/>
      <c r="G707" s="1252"/>
      <c r="H707" s="1250"/>
      <c r="I707" s="1251"/>
      <c r="J707" s="1252"/>
    </row>
    <row r="708" spans="1:11" ht="12.75" customHeight="1" x14ac:dyDescent="0.2">
      <c r="A708" s="1228" t="str">
        <f>T(Admin!$E$1)</f>
        <v>15W SLC    CLASS: 15-005</v>
      </c>
      <c r="B708" s="1229"/>
      <c r="C708" s="1229"/>
      <c r="D708" s="1229"/>
      <c r="E708" s="1229"/>
      <c r="F708" s="1229"/>
      <c r="G708" s="1230"/>
      <c r="H708" s="1228" t="str">
        <f>RIGHT(Admin!E29,4)</f>
        <v/>
      </c>
      <c r="I708" s="1229"/>
      <c r="J708" s="1230"/>
    </row>
    <row r="709" spans="1:11" ht="13.5" customHeight="1" thickBot="1" x14ac:dyDescent="0.25">
      <c r="A709" s="1231"/>
      <c r="B709" s="1232"/>
      <c r="C709" s="1232"/>
      <c r="D709" s="1232"/>
      <c r="E709" s="1232"/>
      <c r="F709" s="1232"/>
      <c r="G709" s="1233"/>
      <c r="H709" s="1231"/>
      <c r="I709" s="1232"/>
      <c r="J709" s="1233"/>
    </row>
    <row r="710" spans="1:11" ht="23.25" customHeight="1" thickBot="1" x14ac:dyDescent="0.25">
      <c r="A710" s="1253" t="s">
        <v>299</v>
      </c>
      <c r="B710" s="1254"/>
      <c r="C710" s="1254"/>
      <c r="D710" s="1255"/>
      <c r="E710" s="1253" t="s">
        <v>300</v>
      </c>
      <c r="F710" s="1255"/>
      <c r="G710" s="303" t="s">
        <v>301</v>
      </c>
      <c r="H710" s="1253" t="s">
        <v>302</v>
      </c>
      <c r="I710" s="1255"/>
      <c r="J710" s="303" t="s">
        <v>301</v>
      </c>
    </row>
    <row r="711" spans="1:11" ht="25.5" customHeight="1" thickBot="1" x14ac:dyDescent="0.25">
      <c r="A711" s="1240">
        <f>Honors!$C$4</f>
        <v>0</v>
      </c>
      <c r="B711" s="1241"/>
      <c r="C711" s="1241"/>
      <c r="D711" s="1242"/>
      <c r="E711" s="1243" t="str">
        <f>T(Honors!$D$5)</f>
        <v/>
      </c>
      <c r="F711" s="1244"/>
      <c r="G711" s="313">
        <f>Honors!C726</f>
        <v>0</v>
      </c>
      <c r="H711" s="1243"/>
      <c r="I711" s="1244"/>
      <c r="J711" s="305"/>
      <c r="K711" s="316" t="str">
        <f>IF(Honors!F702="X","X","")</f>
        <v/>
      </c>
    </row>
    <row r="712" spans="1:11" ht="25.5" customHeight="1" thickBot="1" x14ac:dyDescent="0.25">
      <c r="A712" s="1240">
        <f>Honors!$G$4</f>
        <v>0</v>
      </c>
      <c r="B712" s="1241"/>
      <c r="C712" s="1241"/>
      <c r="D712" s="1242"/>
      <c r="E712" s="1243" t="str">
        <f>T(Honors!$H$5)</f>
        <v/>
      </c>
      <c r="F712" s="1244"/>
      <c r="G712" s="313">
        <f>Honors!G726</f>
        <v>0</v>
      </c>
      <c r="H712" s="1243"/>
      <c r="I712" s="1244"/>
      <c r="J712" s="305"/>
      <c r="K712" s="316" t="str">
        <f>IF(Honors!J702="X","X","")</f>
        <v/>
      </c>
    </row>
    <row r="713" spans="1:11" ht="24.75" customHeight="1" thickBot="1" x14ac:dyDescent="0.25">
      <c r="A713" s="1240">
        <f>Honors!$K$4</f>
        <v>0</v>
      </c>
      <c r="B713" s="1241"/>
      <c r="C713" s="1241"/>
      <c r="D713" s="1242"/>
      <c r="E713" s="1243" t="str">
        <f>T(Honors!$L$5)</f>
        <v/>
      </c>
      <c r="F713" s="1244"/>
      <c r="G713" s="313">
        <f>Honors!K726</f>
        <v>0</v>
      </c>
      <c r="H713" s="1243"/>
      <c r="I713" s="1244"/>
      <c r="J713" s="305"/>
      <c r="K713" s="316" t="str">
        <f>IF(Honors!N702="X","X","")</f>
        <v/>
      </c>
    </row>
    <row r="714" spans="1:11" ht="25.5" customHeight="1" thickBot="1" x14ac:dyDescent="0.25">
      <c r="A714" s="1240">
        <f>Honors!$O$4</f>
        <v>0</v>
      </c>
      <c r="B714" s="1241"/>
      <c r="C714" s="1241"/>
      <c r="D714" s="1242"/>
      <c r="E714" s="1243" t="str">
        <f>T(Honors!$P$5)</f>
        <v/>
      </c>
      <c r="F714" s="1244"/>
      <c r="G714" s="313">
        <f>Honors!O726</f>
        <v>0</v>
      </c>
      <c r="H714" s="1243"/>
      <c r="I714" s="1244"/>
      <c r="J714" s="305"/>
      <c r="K714" s="316" t="str">
        <f>IF(Honors!R702="X","X","")</f>
        <v/>
      </c>
    </row>
    <row r="715" spans="1:11" ht="25.5" customHeight="1" thickBot="1" x14ac:dyDescent="0.25">
      <c r="A715" s="1240"/>
      <c r="B715" s="1241"/>
      <c r="C715" s="1241"/>
      <c r="D715" s="1242"/>
      <c r="E715" s="1243"/>
      <c r="F715" s="1244"/>
      <c r="G715" s="305"/>
      <c r="H715" s="1243"/>
      <c r="I715" s="1244"/>
      <c r="J715" s="305"/>
    </row>
    <row r="716" spans="1:11" ht="25.5" customHeight="1" thickBot="1" x14ac:dyDescent="0.25">
      <c r="A716" s="1240"/>
      <c r="B716" s="1241"/>
      <c r="C716" s="1241"/>
      <c r="D716" s="1242"/>
      <c r="E716" s="1243"/>
      <c r="F716" s="1244"/>
      <c r="G716" s="305"/>
      <c r="H716" s="1243"/>
      <c r="I716" s="1244"/>
      <c r="J716" s="305"/>
    </row>
    <row r="717" spans="1:11" ht="25.5" customHeight="1" thickBot="1" x14ac:dyDescent="0.25">
      <c r="A717" s="1240"/>
      <c r="B717" s="1241"/>
      <c r="C717" s="1241"/>
      <c r="D717" s="1242"/>
      <c r="E717" s="1243"/>
      <c r="F717" s="1244"/>
      <c r="G717" s="305"/>
      <c r="H717" s="1243"/>
      <c r="I717" s="1244"/>
      <c r="J717" s="305"/>
    </row>
    <row r="718" spans="1:11" ht="25.5" customHeight="1" thickBot="1" x14ac:dyDescent="0.25">
      <c r="A718" s="1240"/>
      <c r="B718" s="1241"/>
      <c r="C718" s="1241"/>
      <c r="D718" s="1242"/>
      <c r="E718" s="1243"/>
      <c r="F718" s="1244"/>
      <c r="G718" s="305"/>
      <c r="H718" s="1243"/>
      <c r="I718" s="1244"/>
      <c r="J718" s="305"/>
    </row>
    <row r="719" spans="1:11" ht="25.5" customHeight="1" thickBot="1" x14ac:dyDescent="0.25">
      <c r="A719" s="1240"/>
      <c r="B719" s="1241"/>
      <c r="C719" s="1241"/>
      <c r="D719" s="1242"/>
      <c r="E719" s="1243"/>
      <c r="F719" s="1244"/>
      <c r="G719" s="305"/>
      <c r="H719" s="1243"/>
      <c r="I719" s="1244"/>
      <c r="J719" s="305"/>
    </row>
    <row r="720" spans="1:11" ht="25.5" customHeight="1" thickBot="1" x14ac:dyDescent="0.25">
      <c r="A720" s="1240"/>
      <c r="B720" s="1241"/>
      <c r="C720" s="1241"/>
      <c r="D720" s="1242"/>
      <c r="E720" s="1245"/>
      <c r="F720" s="1246"/>
      <c r="G720" s="305"/>
      <c r="H720" s="1243"/>
      <c r="I720" s="1244"/>
      <c r="J720" s="305"/>
    </row>
    <row r="721" spans="1:11" ht="25.5" customHeight="1" thickBot="1" x14ac:dyDescent="0.3">
      <c r="A721" s="306"/>
      <c r="B721" s="307"/>
      <c r="C721" s="307"/>
      <c r="D721" s="308"/>
      <c r="E721" s="309">
        <f>COUNTIF(A711:D714,"*")</f>
        <v>0</v>
      </c>
      <c r="F721" s="304" t="s">
        <v>303</v>
      </c>
      <c r="G721" s="314">
        <f>IF(G711="","",SUM(G711:G714))</f>
        <v>0</v>
      </c>
      <c r="H721" s="309">
        <f>COUNTIF(H711:I714,"*")</f>
        <v>0</v>
      </c>
      <c r="I721" s="304" t="s">
        <v>303</v>
      </c>
      <c r="J721" s="313">
        <f>SUM(J711:J714)</f>
        <v>0</v>
      </c>
    </row>
    <row r="722" spans="1:11" ht="45" customHeight="1" thickBot="1" x14ac:dyDescent="0.25">
      <c r="A722" s="1234"/>
      <c r="B722" s="1235"/>
      <c r="C722" s="1235"/>
      <c r="D722" s="1236"/>
      <c r="E722" s="310" t="s">
        <v>303</v>
      </c>
      <c r="F722" s="315">
        <f>SUM(G721,J721)</f>
        <v>0</v>
      </c>
      <c r="G722" s="1237" t="s">
        <v>304</v>
      </c>
      <c r="H722" s="1237"/>
      <c r="I722" s="1238" t="e">
        <f>SUM((F722)/E721)</f>
        <v>#DIV/0!</v>
      </c>
      <c r="J722" s="1239"/>
      <c r="K722" s="316">
        <f>SUM(E721,H721)</f>
        <v>0</v>
      </c>
    </row>
    <row r="723" spans="1:11" ht="51.75" customHeight="1" thickBot="1" x14ac:dyDescent="0.25">
      <c r="A723" s="1225" t="s">
        <v>305</v>
      </c>
      <c r="B723" s="1226"/>
      <c r="C723" s="1226"/>
      <c r="D723" s="1226"/>
      <c r="E723" s="1226"/>
      <c r="F723" s="1226"/>
      <c r="G723" s="1226"/>
      <c r="H723" s="1226"/>
      <c r="I723" s="1226"/>
      <c r="J723" s="1227"/>
    </row>
    <row r="724" spans="1:11" ht="51.75" customHeight="1" thickBot="1" x14ac:dyDescent="0.25">
      <c r="A724" s="1225" t="s">
        <v>306</v>
      </c>
      <c r="B724" s="1226"/>
      <c r="C724" s="1226"/>
      <c r="D724" s="1226"/>
      <c r="E724" s="1226"/>
      <c r="F724" s="1226"/>
      <c r="G724" s="1226"/>
      <c r="H724" s="1226"/>
      <c r="I724" s="1226"/>
      <c r="J724" s="1227"/>
    </row>
    <row r="725" spans="1:11" ht="53.25" customHeight="1" thickBot="1" x14ac:dyDescent="0.25">
      <c r="A725" s="1225" t="s">
        <v>307</v>
      </c>
      <c r="B725" s="1226"/>
      <c r="C725" s="1226"/>
      <c r="D725" s="1226"/>
      <c r="E725" s="1226"/>
      <c r="F725" s="1226"/>
      <c r="G725" s="1226"/>
      <c r="H725" s="1226"/>
      <c r="I725" s="1226"/>
      <c r="J725" s="1227"/>
    </row>
    <row r="726" spans="1:11" ht="12.75" customHeight="1" x14ac:dyDescent="0.2">
      <c r="A726" s="1256" t="s">
        <v>294</v>
      </c>
      <c r="B726" s="1257"/>
      <c r="C726" s="1257"/>
      <c r="D726" s="1257"/>
      <c r="E726" s="1257"/>
      <c r="F726" s="1257"/>
      <c r="G726" s="1257"/>
      <c r="H726" s="1257"/>
      <c r="I726" s="1257"/>
      <c r="J726" s="1258"/>
    </row>
    <row r="727" spans="1:11" ht="12.75" customHeight="1" x14ac:dyDescent="0.2">
      <c r="A727" s="1259"/>
      <c r="B727" s="1260"/>
      <c r="C727" s="1260"/>
      <c r="D727" s="1260"/>
      <c r="E727" s="1260"/>
      <c r="F727" s="1260"/>
      <c r="G727" s="1260"/>
      <c r="H727" s="1260"/>
      <c r="I727" s="1260"/>
      <c r="J727" s="1261"/>
    </row>
    <row r="728" spans="1:11" ht="12.75" customHeight="1" x14ac:dyDescent="0.2">
      <c r="A728" s="1259"/>
      <c r="B728" s="1260"/>
      <c r="C728" s="1260"/>
      <c r="D728" s="1260"/>
      <c r="E728" s="1260"/>
      <c r="F728" s="1260"/>
      <c r="G728" s="1260"/>
      <c r="H728" s="1260"/>
      <c r="I728" s="1260"/>
      <c r="J728" s="1261"/>
    </row>
    <row r="729" spans="1:11" ht="12.75" customHeight="1" x14ac:dyDescent="0.2">
      <c r="A729" s="1259"/>
      <c r="B729" s="1260"/>
      <c r="C729" s="1260"/>
      <c r="D729" s="1260"/>
      <c r="E729" s="1260"/>
      <c r="F729" s="1260"/>
      <c r="G729" s="1260"/>
      <c r="H729" s="1260"/>
      <c r="I729" s="1260"/>
      <c r="J729" s="1261"/>
    </row>
    <row r="730" spans="1:11" ht="35.25" customHeight="1" thickBot="1" x14ac:dyDescent="0.25">
      <c r="A730" s="1262"/>
      <c r="B730" s="1263"/>
      <c r="C730" s="1263"/>
      <c r="D730" s="1263"/>
      <c r="E730" s="1263"/>
      <c r="F730" s="1263"/>
      <c r="G730" s="1263"/>
      <c r="H730" s="1263"/>
      <c r="I730" s="1263"/>
      <c r="J730" s="1264"/>
    </row>
    <row r="731" spans="1:11" ht="12.75" customHeight="1" x14ac:dyDescent="0.2">
      <c r="A731" s="1247" t="s">
        <v>295</v>
      </c>
      <c r="B731" s="1248"/>
      <c r="C731" s="1248"/>
      <c r="D731" s="1248"/>
      <c r="E731" s="1248"/>
      <c r="F731" s="1248"/>
      <c r="G731" s="1249"/>
      <c r="H731" s="1247" t="s">
        <v>296</v>
      </c>
      <c r="I731" s="1248"/>
      <c r="J731" s="1249"/>
    </row>
    <row r="732" spans="1:11" ht="12.75" customHeight="1" x14ac:dyDescent="0.2">
      <c r="A732" s="1250"/>
      <c r="B732" s="1251"/>
      <c r="C732" s="1251"/>
      <c r="D732" s="1251"/>
      <c r="E732" s="1251"/>
      <c r="F732" s="1251"/>
      <c r="G732" s="1252"/>
      <c r="H732" s="1250"/>
      <c r="I732" s="1251"/>
      <c r="J732" s="1252"/>
    </row>
    <row r="733" spans="1:11" ht="12.75" customHeight="1" x14ac:dyDescent="0.2">
      <c r="A733" s="1228" t="str">
        <f>T(Admin!D30)</f>
        <v/>
      </c>
      <c r="B733" s="1229"/>
      <c r="C733" s="1229"/>
      <c r="D733" s="1229"/>
      <c r="E733" s="1229"/>
      <c r="F733" s="1229"/>
      <c r="G733" s="1230"/>
      <c r="H733" s="1228" t="str">
        <f>T(Admin!C30)</f>
        <v/>
      </c>
      <c r="I733" s="1229"/>
      <c r="J733" s="1230"/>
    </row>
    <row r="734" spans="1:11" ht="13.5" customHeight="1" thickBot="1" x14ac:dyDescent="0.25">
      <c r="A734" s="1231"/>
      <c r="B734" s="1232"/>
      <c r="C734" s="1232"/>
      <c r="D734" s="1232"/>
      <c r="E734" s="1232"/>
      <c r="F734" s="1232"/>
      <c r="G734" s="1233"/>
      <c r="H734" s="1231"/>
      <c r="I734" s="1232"/>
      <c r="J734" s="1233"/>
    </row>
    <row r="735" spans="1:11" ht="12.75" customHeight="1" x14ac:dyDescent="0.2">
      <c r="A735" s="1247" t="s">
        <v>297</v>
      </c>
      <c r="B735" s="1248"/>
      <c r="C735" s="1248"/>
      <c r="D735" s="1248"/>
      <c r="E735" s="1248"/>
      <c r="F735" s="1248"/>
      <c r="G735" s="1249"/>
      <c r="H735" s="1247" t="s">
        <v>298</v>
      </c>
      <c r="I735" s="1248"/>
      <c r="J735" s="1249"/>
    </row>
    <row r="736" spans="1:11" ht="12.75" customHeight="1" x14ac:dyDescent="0.2">
      <c r="A736" s="1250"/>
      <c r="B736" s="1251"/>
      <c r="C736" s="1251"/>
      <c r="D736" s="1251"/>
      <c r="E736" s="1251"/>
      <c r="F736" s="1251"/>
      <c r="G736" s="1252"/>
      <c r="H736" s="1250"/>
      <c r="I736" s="1251"/>
      <c r="J736" s="1252"/>
    </row>
    <row r="737" spans="1:11" ht="12.75" customHeight="1" x14ac:dyDescent="0.2">
      <c r="A737" s="1228" t="str">
        <f>T(Admin!$E$1)</f>
        <v>15W SLC    CLASS: 15-005</v>
      </c>
      <c r="B737" s="1229"/>
      <c r="C737" s="1229"/>
      <c r="D737" s="1229"/>
      <c r="E737" s="1229"/>
      <c r="F737" s="1229"/>
      <c r="G737" s="1230"/>
      <c r="H737" s="1228" t="str">
        <f>RIGHT(Admin!E30,4)</f>
        <v/>
      </c>
      <c r="I737" s="1229"/>
      <c r="J737" s="1230"/>
    </row>
    <row r="738" spans="1:11" ht="13.5" customHeight="1" thickBot="1" x14ac:dyDescent="0.25">
      <c r="A738" s="1231"/>
      <c r="B738" s="1232"/>
      <c r="C738" s="1232"/>
      <c r="D738" s="1232"/>
      <c r="E738" s="1232"/>
      <c r="F738" s="1232"/>
      <c r="G738" s="1233"/>
      <c r="H738" s="1231"/>
      <c r="I738" s="1232"/>
      <c r="J738" s="1233"/>
    </row>
    <row r="739" spans="1:11" ht="23.25" customHeight="1" thickBot="1" x14ac:dyDescent="0.25">
      <c r="A739" s="1253" t="s">
        <v>299</v>
      </c>
      <c r="B739" s="1254"/>
      <c r="C739" s="1254"/>
      <c r="D739" s="1255"/>
      <c r="E739" s="1253" t="s">
        <v>300</v>
      </c>
      <c r="F739" s="1255"/>
      <c r="G739" s="303" t="s">
        <v>301</v>
      </c>
      <c r="H739" s="1253" t="s">
        <v>302</v>
      </c>
      <c r="I739" s="1255"/>
      <c r="J739" s="303" t="s">
        <v>301</v>
      </c>
    </row>
    <row r="740" spans="1:11" ht="25.5" customHeight="1" thickBot="1" x14ac:dyDescent="0.25">
      <c r="A740" s="1240">
        <f>Honors!$C$4</f>
        <v>0</v>
      </c>
      <c r="B740" s="1241"/>
      <c r="C740" s="1241"/>
      <c r="D740" s="1242"/>
      <c r="E740" s="1243" t="str">
        <f>T(Honors!$D$5)</f>
        <v/>
      </c>
      <c r="F740" s="1244"/>
      <c r="G740" s="313">
        <f>Honors!C756</f>
        <v>0</v>
      </c>
      <c r="H740" s="1243"/>
      <c r="I740" s="1244"/>
      <c r="J740" s="305"/>
      <c r="K740" s="316" t="str">
        <f>IF(Honors!F731="X","X","")</f>
        <v/>
      </c>
    </row>
    <row r="741" spans="1:11" ht="25.5" customHeight="1" thickBot="1" x14ac:dyDescent="0.25">
      <c r="A741" s="1240">
        <f>Honors!$G$4</f>
        <v>0</v>
      </c>
      <c r="B741" s="1241"/>
      <c r="C741" s="1241"/>
      <c r="D741" s="1242"/>
      <c r="E741" s="1243" t="str">
        <f>T(Honors!$H$5)</f>
        <v/>
      </c>
      <c r="F741" s="1244"/>
      <c r="G741" s="313">
        <f>Honors!G756</f>
        <v>0</v>
      </c>
      <c r="H741" s="1243"/>
      <c r="I741" s="1244"/>
      <c r="J741" s="305"/>
      <c r="K741" s="316" t="str">
        <f>IF(Honors!J731="X","X","")</f>
        <v/>
      </c>
    </row>
    <row r="742" spans="1:11" ht="24.75" customHeight="1" thickBot="1" x14ac:dyDescent="0.25">
      <c r="A742" s="1240">
        <f>Honors!$K$4</f>
        <v>0</v>
      </c>
      <c r="B742" s="1241"/>
      <c r="C742" s="1241"/>
      <c r="D742" s="1242"/>
      <c r="E742" s="1243" t="str">
        <f>T(Honors!$L$5)</f>
        <v/>
      </c>
      <c r="F742" s="1244"/>
      <c r="G742" s="313">
        <f>Honors!K756</f>
        <v>0</v>
      </c>
      <c r="H742" s="1243"/>
      <c r="I742" s="1244"/>
      <c r="J742" s="305"/>
      <c r="K742" s="316" t="str">
        <f>IF(Honors!N731="X","X","")</f>
        <v/>
      </c>
    </row>
    <row r="743" spans="1:11" ht="25.5" customHeight="1" thickBot="1" x14ac:dyDescent="0.25">
      <c r="A743" s="1240">
        <f>Honors!$O$4</f>
        <v>0</v>
      </c>
      <c r="B743" s="1241"/>
      <c r="C743" s="1241"/>
      <c r="D743" s="1242"/>
      <c r="E743" s="1243" t="str">
        <f>T(Honors!$P$5)</f>
        <v/>
      </c>
      <c r="F743" s="1244"/>
      <c r="G743" s="313">
        <f>Honors!O756</f>
        <v>0</v>
      </c>
      <c r="H743" s="1243"/>
      <c r="I743" s="1244"/>
      <c r="J743" s="305"/>
      <c r="K743" s="316" t="str">
        <f>IF(Honors!R731="X","X","")</f>
        <v/>
      </c>
    </row>
    <row r="744" spans="1:11" ht="25.5" customHeight="1" thickBot="1" x14ac:dyDescent="0.25">
      <c r="A744" s="1240"/>
      <c r="B744" s="1241"/>
      <c r="C744" s="1241"/>
      <c r="D744" s="1242"/>
      <c r="E744" s="1243"/>
      <c r="F744" s="1244"/>
      <c r="G744" s="305"/>
      <c r="H744" s="1243"/>
      <c r="I744" s="1244"/>
      <c r="J744" s="305"/>
    </row>
    <row r="745" spans="1:11" ht="25.5" customHeight="1" thickBot="1" x14ac:dyDescent="0.25">
      <c r="A745" s="1240"/>
      <c r="B745" s="1241"/>
      <c r="C745" s="1241"/>
      <c r="D745" s="1242"/>
      <c r="E745" s="1243"/>
      <c r="F745" s="1244"/>
      <c r="G745" s="305"/>
      <c r="H745" s="1243"/>
      <c r="I745" s="1244"/>
      <c r="J745" s="305"/>
    </row>
    <row r="746" spans="1:11" ht="25.5" customHeight="1" thickBot="1" x14ac:dyDescent="0.25">
      <c r="A746" s="1240"/>
      <c r="B746" s="1241"/>
      <c r="C746" s="1241"/>
      <c r="D746" s="1242"/>
      <c r="E746" s="1243"/>
      <c r="F746" s="1244"/>
      <c r="G746" s="305"/>
      <c r="H746" s="1243"/>
      <c r="I746" s="1244"/>
      <c r="J746" s="305"/>
    </row>
    <row r="747" spans="1:11" ht="25.5" customHeight="1" thickBot="1" x14ac:dyDescent="0.25">
      <c r="A747" s="1240"/>
      <c r="B747" s="1241"/>
      <c r="C747" s="1241"/>
      <c r="D747" s="1242"/>
      <c r="E747" s="1243"/>
      <c r="F747" s="1244"/>
      <c r="G747" s="305"/>
      <c r="H747" s="1243"/>
      <c r="I747" s="1244"/>
      <c r="J747" s="305"/>
    </row>
    <row r="748" spans="1:11" ht="25.5" customHeight="1" thickBot="1" x14ac:dyDescent="0.25">
      <c r="A748" s="1240"/>
      <c r="B748" s="1241"/>
      <c r="C748" s="1241"/>
      <c r="D748" s="1242"/>
      <c r="E748" s="1243"/>
      <c r="F748" s="1244"/>
      <c r="G748" s="305"/>
      <c r="H748" s="1243"/>
      <c r="I748" s="1244"/>
      <c r="J748" s="305"/>
    </row>
    <row r="749" spans="1:11" ht="25.5" customHeight="1" thickBot="1" x14ac:dyDescent="0.25">
      <c r="A749" s="1240"/>
      <c r="B749" s="1241"/>
      <c r="C749" s="1241"/>
      <c r="D749" s="1242"/>
      <c r="E749" s="1245"/>
      <c r="F749" s="1246"/>
      <c r="G749" s="305"/>
      <c r="H749" s="1243"/>
      <c r="I749" s="1244"/>
      <c r="J749" s="305"/>
    </row>
    <row r="750" spans="1:11" ht="25.5" customHeight="1" thickBot="1" x14ac:dyDescent="0.3">
      <c r="A750" s="306"/>
      <c r="B750" s="307"/>
      <c r="C750" s="307"/>
      <c r="D750" s="308"/>
      <c r="E750" s="309">
        <f>COUNTIF(A740:D743,"*")</f>
        <v>0</v>
      </c>
      <c r="F750" s="304" t="s">
        <v>303</v>
      </c>
      <c r="G750" s="314">
        <f>IF(G740="","",SUM(G740:G743))</f>
        <v>0</v>
      </c>
      <c r="H750" s="309">
        <f>COUNTIF(H740:I743,"*")</f>
        <v>0</v>
      </c>
      <c r="I750" s="304" t="s">
        <v>303</v>
      </c>
      <c r="J750" s="313">
        <f>SUM(J740:J743)</f>
        <v>0</v>
      </c>
    </row>
    <row r="751" spans="1:11" ht="45" customHeight="1" thickBot="1" x14ac:dyDescent="0.25">
      <c r="A751" s="1234"/>
      <c r="B751" s="1235"/>
      <c r="C751" s="1235"/>
      <c r="D751" s="1236"/>
      <c r="E751" s="310" t="s">
        <v>303</v>
      </c>
      <c r="F751" s="315">
        <f>SUM(G750,J750)</f>
        <v>0</v>
      </c>
      <c r="G751" s="1237" t="s">
        <v>304</v>
      </c>
      <c r="H751" s="1237"/>
      <c r="I751" s="1238" t="e">
        <f>SUM((F751)/E750)</f>
        <v>#DIV/0!</v>
      </c>
      <c r="J751" s="1239"/>
      <c r="K751" s="316">
        <f>SUM(E750,H750)</f>
        <v>0</v>
      </c>
    </row>
    <row r="752" spans="1:11" ht="51.75" customHeight="1" thickBot="1" x14ac:dyDescent="0.25">
      <c r="A752" s="1225" t="s">
        <v>305</v>
      </c>
      <c r="B752" s="1226"/>
      <c r="C752" s="1226"/>
      <c r="D752" s="1226"/>
      <c r="E752" s="1226"/>
      <c r="F752" s="1226"/>
      <c r="G752" s="1226"/>
      <c r="H752" s="1226"/>
      <c r="I752" s="1226"/>
      <c r="J752" s="1227"/>
    </row>
    <row r="753" spans="1:10" ht="51.75" customHeight="1" thickBot="1" x14ac:dyDescent="0.25">
      <c r="A753" s="1225" t="s">
        <v>306</v>
      </c>
      <c r="B753" s="1226"/>
      <c r="C753" s="1226"/>
      <c r="D753" s="1226"/>
      <c r="E753" s="1226"/>
      <c r="F753" s="1226"/>
      <c r="G753" s="1226"/>
      <c r="H753" s="1226"/>
      <c r="I753" s="1226"/>
      <c r="J753" s="1227"/>
    </row>
    <row r="754" spans="1:10" ht="53.25" customHeight="1" thickBot="1" x14ac:dyDescent="0.25">
      <c r="A754" s="1225" t="s">
        <v>307</v>
      </c>
      <c r="B754" s="1226"/>
      <c r="C754" s="1226"/>
      <c r="D754" s="1226"/>
      <c r="E754" s="1226"/>
      <c r="F754" s="1226"/>
      <c r="G754" s="1226"/>
      <c r="H754" s="1226"/>
      <c r="I754" s="1226"/>
      <c r="J754" s="1227"/>
    </row>
    <row r="755" spans="1:10" ht="12.75" customHeight="1" x14ac:dyDescent="0.2">
      <c r="A755" s="1256" t="s">
        <v>294</v>
      </c>
      <c r="B755" s="1257"/>
      <c r="C755" s="1257"/>
      <c r="D755" s="1257"/>
      <c r="E755" s="1257"/>
      <c r="F755" s="1257"/>
      <c r="G755" s="1257"/>
      <c r="H755" s="1257"/>
      <c r="I755" s="1257"/>
      <c r="J755" s="1258"/>
    </row>
    <row r="756" spans="1:10" ht="12.75" customHeight="1" x14ac:dyDescent="0.2">
      <c r="A756" s="1259"/>
      <c r="B756" s="1260"/>
      <c r="C756" s="1260"/>
      <c r="D756" s="1260"/>
      <c r="E756" s="1260"/>
      <c r="F756" s="1260"/>
      <c r="G756" s="1260"/>
      <c r="H756" s="1260"/>
      <c r="I756" s="1260"/>
      <c r="J756" s="1261"/>
    </row>
    <row r="757" spans="1:10" ht="12.75" customHeight="1" x14ac:dyDescent="0.2">
      <c r="A757" s="1259"/>
      <c r="B757" s="1260"/>
      <c r="C757" s="1260"/>
      <c r="D757" s="1260"/>
      <c r="E757" s="1260"/>
      <c r="F757" s="1260"/>
      <c r="G757" s="1260"/>
      <c r="H757" s="1260"/>
      <c r="I757" s="1260"/>
      <c r="J757" s="1261"/>
    </row>
    <row r="758" spans="1:10" ht="12.75" customHeight="1" x14ac:dyDescent="0.2">
      <c r="A758" s="1259"/>
      <c r="B758" s="1260"/>
      <c r="C758" s="1260"/>
      <c r="D758" s="1260"/>
      <c r="E758" s="1260"/>
      <c r="F758" s="1260"/>
      <c r="G758" s="1260"/>
      <c r="H758" s="1260"/>
      <c r="I758" s="1260"/>
      <c r="J758" s="1261"/>
    </row>
    <row r="759" spans="1:10" ht="35.25" customHeight="1" thickBot="1" x14ac:dyDescent="0.25">
      <c r="A759" s="1262"/>
      <c r="B759" s="1263"/>
      <c r="C759" s="1263"/>
      <c r="D759" s="1263"/>
      <c r="E759" s="1263"/>
      <c r="F759" s="1263"/>
      <c r="G759" s="1263"/>
      <c r="H759" s="1263"/>
      <c r="I759" s="1263"/>
      <c r="J759" s="1264"/>
    </row>
    <row r="760" spans="1:10" ht="12.75" customHeight="1" x14ac:dyDescent="0.2">
      <c r="A760" s="1247" t="s">
        <v>295</v>
      </c>
      <c r="B760" s="1248"/>
      <c r="C760" s="1248"/>
      <c r="D760" s="1248"/>
      <c r="E760" s="1248"/>
      <c r="F760" s="1248"/>
      <c r="G760" s="1249"/>
      <c r="H760" s="1247" t="s">
        <v>296</v>
      </c>
      <c r="I760" s="1248"/>
      <c r="J760" s="1249"/>
    </row>
    <row r="761" spans="1:10" ht="12.75" customHeight="1" x14ac:dyDescent="0.2">
      <c r="A761" s="1250"/>
      <c r="B761" s="1251"/>
      <c r="C761" s="1251"/>
      <c r="D761" s="1251"/>
      <c r="E761" s="1251"/>
      <c r="F761" s="1251"/>
      <c r="G761" s="1252"/>
      <c r="H761" s="1250"/>
      <c r="I761" s="1251"/>
      <c r="J761" s="1252"/>
    </row>
    <row r="762" spans="1:10" ht="12.75" customHeight="1" x14ac:dyDescent="0.2">
      <c r="A762" s="1228" t="str">
        <f>T(Admin!D31)</f>
        <v/>
      </c>
      <c r="B762" s="1229"/>
      <c r="C762" s="1229"/>
      <c r="D762" s="1229"/>
      <c r="E762" s="1229"/>
      <c r="F762" s="1229"/>
      <c r="G762" s="1230"/>
      <c r="H762" s="1228" t="str">
        <f>T(Admin!C31)</f>
        <v/>
      </c>
      <c r="I762" s="1229"/>
      <c r="J762" s="1230"/>
    </row>
    <row r="763" spans="1:10" ht="13.5" customHeight="1" thickBot="1" x14ac:dyDescent="0.25">
      <c r="A763" s="1231"/>
      <c r="B763" s="1232"/>
      <c r="C763" s="1232"/>
      <c r="D763" s="1232"/>
      <c r="E763" s="1232"/>
      <c r="F763" s="1232"/>
      <c r="G763" s="1233"/>
      <c r="H763" s="1231"/>
      <c r="I763" s="1232"/>
      <c r="J763" s="1233"/>
    </row>
    <row r="764" spans="1:10" ht="12.75" customHeight="1" x14ac:dyDescent="0.2">
      <c r="A764" s="1247" t="s">
        <v>297</v>
      </c>
      <c r="B764" s="1248"/>
      <c r="C764" s="1248"/>
      <c r="D764" s="1248"/>
      <c r="E764" s="1248"/>
      <c r="F764" s="1248"/>
      <c r="G764" s="1249"/>
      <c r="H764" s="1247" t="s">
        <v>298</v>
      </c>
      <c r="I764" s="1248"/>
      <c r="J764" s="1249"/>
    </row>
    <row r="765" spans="1:10" ht="12.75" customHeight="1" x14ac:dyDescent="0.2">
      <c r="A765" s="1250"/>
      <c r="B765" s="1251"/>
      <c r="C765" s="1251"/>
      <c r="D765" s="1251"/>
      <c r="E765" s="1251"/>
      <c r="F765" s="1251"/>
      <c r="G765" s="1252"/>
      <c r="H765" s="1250"/>
      <c r="I765" s="1251"/>
      <c r="J765" s="1252"/>
    </row>
    <row r="766" spans="1:10" ht="12.75" customHeight="1" x14ac:dyDescent="0.2">
      <c r="A766" s="1228" t="str">
        <f>T(Admin!$E$1)</f>
        <v>15W SLC    CLASS: 15-005</v>
      </c>
      <c r="B766" s="1229"/>
      <c r="C766" s="1229"/>
      <c r="D766" s="1229"/>
      <c r="E766" s="1229"/>
      <c r="F766" s="1229"/>
      <c r="G766" s="1230"/>
      <c r="H766" s="1228" t="str">
        <f>RIGHT(Admin!E31,4)</f>
        <v/>
      </c>
      <c r="I766" s="1229"/>
      <c r="J766" s="1230"/>
    </row>
    <row r="767" spans="1:10" ht="13.5" customHeight="1" thickBot="1" x14ac:dyDescent="0.25">
      <c r="A767" s="1231"/>
      <c r="B767" s="1232"/>
      <c r="C767" s="1232"/>
      <c r="D767" s="1232"/>
      <c r="E767" s="1232"/>
      <c r="F767" s="1232"/>
      <c r="G767" s="1233"/>
      <c r="H767" s="1231"/>
      <c r="I767" s="1232"/>
      <c r="J767" s="1233"/>
    </row>
    <row r="768" spans="1:10" ht="23.25" customHeight="1" thickBot="1" x14ac:dyDescent="0.25">
      <c r="A768" s="1253" t="s">
        <v>299</v>
      </c>
      <c r="B768" s="1254"/>
      <c r="C768" s="1254"/>
      <c r="D768" s="1255"/>
      <c r="E768" s="1253" t="s">
        <v>300</v>
      </c>
      <c r="F768" s="1255"/>
      <c r="G768" s="303" t="s">
        <v>301</v>
      </c>
      <c r="H768" s="1253" t="s">
        <v>302</v>
      </c>
      <c r="I768" s="1255"/>
      <c r="J768" s="303" t="s">
        <v>301</v>
      </c>
    </row>
    <row r="769" spans="1:11" ht="25.5" customHeight="1" thickBot="1" x14ac:dyDescent="0.25">
      <c r="A769" s="1240">
        <f>Honors!$C$4</f>
        <v>0</v>
      </c>
      <c r="B769" s="1241"/>
      <c r="C769" s="1241"/>
      <c r="D769" s="1242"/>
      <c r="E769" s="1243" t="str">
        <f>T(Honors!$D$5)</f>
        <v/>
      </c>
      <c r="F769" s="1244"/>
      <c r="G769" s="313">
        <f>Honors!C786</f>
        <v>0</v>
      </c>
      <c r="H769" s="1243"/>
      <c r="I769" s="1244"/>
      <c r="J769" s="305"/>
      <c r="K769" s="316" t="str">
        <f>IF(Honors!F760="X","X","")</f>
        <v/>
      </c>
    </row>
    <row r="770" spans="1:11" ht="25.5" customHeight="1" thickBot="1" x14ac:dyDescent="0.25">
      <c r="A770" s="1240">
        <f>Honors!$G$4</f>
        <v>0</v>
      </c>
      <c r="B770" s="1241"/>
      <c r="C770" s="1241"/>
      <c r="D770" s="1242"/>
      <c r="E770" s="1243" t="str">
        <f>T(Honors!$H$5)</f>
        <v/>
      </c>
      <c r="F770" s="1244"/>
      <c r="G770" s="313">
        <f>Honors!G786</f>
        <v>0</v>
      </c>
      <c r="H770" s="1243"/>
      <c r="I770" s="1244"/>
      <c r="J770" s="305"/>
      <c r="K770" s="316" t="str">
        <f>IF(Honors!J760="X","X","")</f>
        <v/>
      </c>
    </row>
    <row r="771" spans="1:11" ht="24.75" customHeight="1" thickBot="1" x14ac:dyDescent="0.25">
      <c r="A771" s="1240">
        <f>Honors!$K$4</f>
        <v>0</v>
      </c>
      <c r="B771" s="1241"/>
      <c r="C771" s="1241"/>
      <c r="D771" s="1242"/>
      <c r="E771" s="1243" t="str">
        <f>T(Honors!$L$5)</f>
        <v/>
      </c>
      <c r="F771" s="1244"/>
      <c r="G771" s="313">
        <f>Honors!K786</f>
        <v>0</v>
      </c>
      <c r="H771" s="1243"/>
      <c r="I771" s="1244"/>
      <c r="J771" s="305"/>
      <c r="K771" s="316" t="str">
        <f>IF(Honors!N760="X","X","")</f>
        <v/>
      </c>
    </row>
    <row r="772" spans="1:11" ht="25.5" customHeight="1" thickBot="1" x14ac:dyDescent="0.25">
      <c r="A772" s="1240">
        <f>Honors!$O$4</f>
        <v>0</v>
      </c>
      <c r="B772" s="1241"/>
      <c r="C772" s="1241"/>
      <c r="D772" s="1242"/>
      <c r="E772" s="1243" t="str">
        <f>T(Honors!$P$5)</f>
        <v/>
      </c>
      <c r="F772" s="1244"/>
      <c r="G772" s="313">
        <f>Honors!O786</f>
        <v>0</v>
      </c>
      <c r="H772" s="1243"/>
      <c r="I772" s="1244"/>
      <c r="J772" s="305"/>
      <c r="K772" s="316" t="str">
        <f>IF(Honors!R760="X","X","")</f>
        <v/>
      </c>
    </row>
    <row r="773" spans="1:11" ht="25.5" customHeight="1" thickBot="1" x14ac:dyDescent="0.25">
      <c r="A773" s="1240"/>
      <c r="B773" s="1241"/>
      <c r="C773" s="1241"/>
      <c r="D773" s="1242"/>
      <c r="E773" s="1243"/>
      <c r="F773" s="1244"/>
      <c r="G773" s="305"/>
      <c r="H773" s="1243"/>
      <c r="I773" s="1244"/>
      <c r="J773" s="305"/>
    </row>
    <row r="774" spans="1:11" ht="25.5" customHeight="1" thickBot="1" x14ac:dyDescent="0.25">
      <c r="A774" s="1240"/>
      <c r="B774" s="1241"/>
      <c r="C774" s="1241"/>
      <c r="D774" s="1242"/>
      <c r="E774" s="1243"/>
      <c r="F774" s="1244"/>
      <c r="G774" s="305"/>
      <c r="H774" s="1243"/>
      <c r="I774" s="1244"/>
      <c r="J774" s="305"/>
    </row>
    <row r="775" spans="1:11" ht="25.5" customHeight="1" thickBot="1" x14ac:dyDescent="0.25">
      <c r="A775" s="1240"/>
      <c r="B775" s="1241"/>
      <c r="C775" s="1241"/>
      <c r="D775" s="1242"/>
      <c r="E775" s="1243"/>
      <c r="F775" s="1244"/>
      <c r="G775" s="305"/>
      <c r="H775" s="1243"/>
      <c r="I775" s="1244"/>
      <c r="J775" s="305"/>
    </row>
    <row r="776" spans="1:11" ht="25.5" customHeight="1" thickBot="1" x14ac:dyDescent="0.25">
      <c r="A776" s="1240"/>
      <c r="B776" s="1241"/>
      <c r="C776" s="1241"/>
      <c r="D776" s="1242"/>
      <c r="E776" s="1243"/>
      <c r="F776" s="1244"/>
      <c r="G776" s="305"/>
      <c r="H776" s="1243"/>
      <c r="I776" s="1244"/>
      <c r="J776" s="305"/>
    </row>
    <row r="777" spans="1:11" ht="25.5" customHeight="1" thickBot="1" x14ac:dyDescent="0.25">
      <c r="A777" s="1240"/>
      <c r="B777" s="1241"/>
      <c r="C777" s="1241"/>
      <c r="D777" s="1242"/>
      <c r="E777" s="1243"/>
      <c r="F777" s="1244"/>
      <c r="G777" s="305"/>
      <c r="H777" s="1243"/>
      <c r="I777" s="1244"/>
      <c r="J777" s="305"/>
    </row>
    <row r="778" spans="1:11" ht="25.5" customHeight="1" thickBot="1" x14ac:dyDescent="0.25">
      <c r="A778" s="1240"/>
      <c r="B778" s="1241"/>
      <c r="C778" s="1241"/>
      <c r="D778" s="1242"/>
      <c r="E778" s="1245"/>
      <c r="F778" s="1246"/>
      <c r="G778" s="305"/>
      <c r="H778" s="1243"/>
      <c r="I778" s="1244"/>
      <c r="J778" s="305"/>
    </row>
    <row r="779" spans="1:11" ht="25.5" customHeight="1" thickBot="1" x14ac:dyDescent="0.3">
      <c r="A779" s="306"/>
      <c r="B779" s="307"/>
      <c r="C779" s="307"/>
      <c r="D779" s="308"/>
      <c r="E779" s="309">
        <f>COUNTIF(A769:D772,"*")</f>
        <v>0</v>
      </c>
      <c r="F779" s="304" t="s">
        <v>303</v>
      </c>
      <c r="G779" s="314">
        <f>IF(G769="","",SUM(G769:G772))</f>
        <v>0</v>
      </c>
      <c r="H779" s="309">
        <f>COUNTIF(H769:I772,"*")</f>
        <v>0</v>
      </c>
      <c r="I779" s="304" t="s">
        <v>303</v>
      </c>
      <c r="J779" s="313">
        <f>SUM(J769:J772)</f>
        <v>0</v>
      </c>
    </row>
    <row r="780" spans="1:11" ht="45" customHeight="1" thickBot="1" x14ac:dyDescent="0.25">
      <c r="A780" s="1234"/>
      <c r="B780" s="1235"/>
      <c r="C780" s="1235"/>
      <c r="D780" s="1236"/>
      <c r="E780" s="310" t="s">
        <v>303</v>
      </c>
      <c r="F780" s="315">
        <f>SUM(G779,J779)</f>
        <v>0</v>
      </c>
      <c r="G780" s="1237" t="s">
        <v>304</v>
      </c>
      <c r="H780" s="1237"/>
      <c r="I780" s="1238" t="e">
        <f>SUM((F780)/E779)</f>
        <v>#DIV/0!</v>
      </c>
      <c r="J780" s="1239"/>
      <c r="K780" s="316">
        <f>SUM(E779,H779)</f>
        <v>0</v>
      </c>
    </row>
    <row r="781" spans="1:11" ht="51.75" customHeight="1" thickBot="1" x14ac:dyDescent="0.25">
      <c r="A781" s="1225" t="s">
        <v>305</v>
      </c>
      <c r="B781" s="1226"/>
      <c r="C781" s="1226"/>
      <c r="D781" s="1226"/>
      <c r="E781" s="1226"/>
      <c r="F781" s="1226"/>
      <c r="G781" s="1226"/>
      <c r="H781" s="1226"/>
      <c r="I781" s="1226"/>
      <c r="J781" s="1227"/>
    </row>
    <row r="782" spans="1:11" ht="51.75" customHeight="1" thickBot="1" x14ac:dyDescent="0.25">
      <c r="A782" s="1225" t="s">
        <v>306</v>
      </c>
      <c r="B782" s="1226"/>
      <c r="C782" s="1226"/>
      <c r="D782" s="1226"/>
      <c r="E782" s="1226"/>
      <c r="F782" s="1226"/>
      <c r="G782" s="1226"/>
      <c r="H782" s="1226"/>
      <c r="I782" s="1226"/>
      <c r="J782" s="1227"/>
    </row>
    <row r="783" spans="1:11" ht="53.25" customHeight="1" thickBot="1" x14ac:dyDescent="0.25">
      <c r="A783" s="1225" t="s">
        <v>307</v>
      </c>
      <c r="B783" s="1226"/>
      <c r="C783" s="1226"/>
      <c r="D783" s="1226"/>
      <c r="E783" s="1226"/>
      <c r="F783" s="1226"/>
      <c r="G783" s="1226"/>
      <c r="H783" s="1226"/>
      <c r="I783" s="1226"/>
      <c r="J783" s="1227"/>
    </row>
    <row r="784" spans="1:11" ht="12.75" customHeight="1" x14ac:dyDescent="0.2">
      <c r="A784" s="1256" t="s">
        <v>294</v>
      </c>
      <c r="B784" s="1257"/>
      <c r="C784" s="1257"/>
      <c r="D784" s="1257"/>
      <c r="E784" s="1257"/>
      <c r="F784" s="1257"/>
      <c r="G784" s="1257"/>
      <c r="H784" s="1257"/>
      <c r="I784" s="1257"/>
      <c r="J784" s="1258"/>
    </row>
    <row r="785" spans="1:11" ht="12.75" customHeight="1" x14ac:dyDescent="0.2">
      <c r="A785" s="1259"/>
      <c r="B785" s="1260"/>
      <c r="C785" s="1260"/>
      <c r="D785" s="1260"/>
      <c r="E785" s="1260"/>
      <c r="F785" s="1260"/>
      <c r="G785" s="1260"/>
      <c r="H785" s="1260"/>
      <c r="I785" s="1260"/>
      <c r="J785" s="1261"/>
    </row>
    <row r="786" spans="1:11" ht="12.75" customHeight="1" x14ac:dyDescent="0.2">
      <c r="A786" s="1259"/>
      <c r="B786" s="1260"/>
      <c r="C786" s="1260"/>
      <c r="D786" s="1260"/>
      <c r="E786" s="1260"/>
      <c r="F786" s="1260"/>
      <c r="G786" s="1260"/>
      <c r="H786" s="1260"/>
      <c r="I786" s="1260"/>
      <c r="J786" s="1261"/>
    </row>
    <row r="787" spans="1:11" ht="12.75" customHeight="1" x14ac:dyDescent="0.2">
      <c r="A787" s="1259"/>
      <c r="B787" s="1260"/>
      <c r="C787" s="1260"/>
      <c r="D787" s="1260"/>
      <c r="E787" s="1260"/>
      <c r="F787" s="1260"/>
      <c r="G787" s="1260"/>
      <c r="H787" s="1260"/>
      <c r="I787" s="1260"/>
      <c r="J787" s="1261"/>
    </row>
    <row r="788" spans="1:11" ht="35.25" customHeight="1" thickBot="1" x14ac:dyDescent="0.25">
      <c r="A788" s="1262"/>
      <c r="B788" s="1263"/>
      <c r="C788" s="1263"/>
      <c r="D788" s="1263"/>
      <c r="E788" s="1263"/>
      <c r="F788" s="1263"/>
      <c r="G788" s="1263"/>
      <c r="H788" s="1263"/>
      <c r="I788" s="1263"/>
      <c r="J788" s="1264"/>
    </row>
    <row r="789" spans="1:11" ht="12.75" customHeight="1" x14ac:dyDescent="0.2">
      <c r="A789" s="1247" t="s">
        <v>295</v>
      </c>
      <c r="B789" s="1248"/>
      <c r="C789" s="1248"/>
      <c r="D789" s="1248"/>
      <c r="E789" s="1248"/>
      <c r="F789" s="1248"/>
      <c r="G789" s="1249"/>
      <c r="H789" s="1247" t="s">
        <v>296</v>
      </c>
      <c r="I789" s="1248"/>
      <c r="J789" s="1249"/>
    </row>
    <row r="790" spans="1:11" ht="12.75" customHeight="1" x14ac:dyDescent="0.2">
      <c r="A790" s="1250"/>
      <c r="B790" s="1251"/>
      <c r="C790" s="1251"/>
      <c r="D790" s="1251"/>
      <c r="E790" s="1251"/>
      <c r="F790" s="1251"/>
      <c r="G790" s="1252"/>
      <c r="H790" s="1250"/>
      <c r="I790" s="1251"/>
      <c r="J790" s="1252"/>
    </row>
    <row r="791" spans="1:11" ht="12.75" customHeight="1" x14ac:dyDescent="0.2">
      <c r="A791" s="1228" t="str">
        <f>T(Admin!D32)</f>
        <v/>
      </c>
      <c r="B791" s="1229"/>
      <c r="C791" s="1229"/>
      <c r="D791" s="1229"/>
      <c r="E791" s="1229"/>
      <c r="F791" s="1229"/>
      <c r="G791" s="1230"/>
      <c r="H791" s="1228" t="str">
        <f>T(Admin!C32)</f>
        <v/>
      </c>
      <c r="I791" s="1229"/>
      <c r="J791" s="1230"/>
    </row>
    <row r="792" spans="1:11" ht="13.5" customHeight="1" thickBot="1" x14ac:dyDescent="0.25">
      <c r="A792" s="1231"/>
      <c r="B792" s="1232"/>
      <c r="C792" s="1232"/>
      <c r="D792" s="1232"/>
      <c r="E792" s="1232"/>
      <c r="F792" s="1232"/>
      <c r="G792" s="1233"/>
      <c r="H792" s="1231"/>
      <c r="I792" s="1232"/>
      <c r="J792" s="1233"/>
    </row>
    <row r="793" spans="1:11" ht="12.75" customHeight="1" x14ac:dyDescent="0.2">
      <c r="A793" s="1247" t="s">
        <v>297</v>
      </c>
      <c r="B793" s="1248"/>
      <c r="C793" s="1248"/>
      <c r="D793" s="1248"/>
      <c r="E793" s="1248"/>
      <c r="F793" s="1248"/>
      <c r="G793" s="1249"/>
      <c r="H793" s="1247" t="s">
        <v>298</v>
      </c>
      <c r="I793" s="1248"/>
      <c r="J793" s="1249"/>
    </row>
    <row r="794" spans="1:11" ht="12.75" customHeight="1" x14ac:dyDescent="0.2">
      <c r="A794" s="1250"/>
      <c r="B794" s="1251"/>
      <c r="C794" s="1251"/>
      <c r="D794" s="1251"/>
      <c r="E794" s="1251"/>
      <c r="F794" s="1251"/>
      <c r="G794" s="1252"/>
      <c r="H794" s="1250"/>
      <c r="I794" s="1251"/>
      <c r="J794" s="1252"/>
    </row>
    <row r="795" spans="1:11" ht="12.75" customHeight="1" x14ac:dyDescent="0.2">
      <c r="A795" s="1228" t="str">
        <f>T(Admin!$E$1)</f>
        <v>15W SLC    CLASS: 15-005</v>
      </c>
      <c r="B795" s="1229"/>
      <c r="C795" s="1229"/>
      <c r="D795" s="1229"/>
      <c r="E795" s="1229"/>
      <c r="F795" s="1229"/>
      <c r="G795" s="1230"/>
      <c r="H795" s="1228" t="str">
        <f>RIGHT(Admin!E32,4)</f>
        <v/>
      </c>
      <c r="I795" s="1229"/>
      <c r="J795" s="1230"/>
    </row>
    <row r="796" spans="1:11" ht="13.5" customHeight="1" thickBot="1" x14ac:dyDescent="0.25">
      <c r="A796" s="1231"/>
      <c r="B796" s="1232"/>
      <c r="C796" s="1232"/>
      <c r="D796" s="1232"/>
      <c r="E796" s="1232"/>
      <c r="F796" s="1232"/>
      <c r="G796" s="1233"/>
      <c r="H796" s="1231"/>
      <c r="I796" s="1232"/>
      <c r="J796" s="1233"/>
    </row>
    <row r="797" spans="1:11" ht="23.25" customHeight="1" thickBot="1" x14ac:dyDescent="0.25">
      <c r="A797" s="1253" t="s">
        <v>299</v>
      </c>
      <c r="B797" s="1254"/>
      <c r="C797" s="1254"/>
      <c r="D797" s="1255"/>
      <c r="E797" s="1253" t="s">
        <v>300</v>
      </c>
      <c r="F797" s="1255"/>
      <c r="G797" s="303" t="s">
        <v>301</v>
      </c>
      <c r="H797" s="1253" t="s">
        <v>302</v>
      </c>
      <c r="I797" s="1255"/>
      <c r="J797" s="303" t="s">
        <v>301</v>
      </c>
    </row>
    <row r="798" spans="1:11" ht="25.5" customHeight="1" thickBot="1" x14ac:dyDescent="0.25">
      <c r="A798" s="1240">
        <f>Honors!$C$4</f>
        <v>0</v>
      </c>
      <c r="B798" s="1241"/>
      <c r="C798" s="1241"/>
      <c r="D798" s="1242"/>
      <c r="E798" s="1243" t="str">
        <f>T(Honors!$D$5)</f>
        <v/>
      </c>
      <c r="F798" s="1244"/>
      <c r="G798" s="313">
        <f>Honors!C816</f>
        <v>0</v>
      </c>
      <c r="H798" s="1243"/>
      <c r="I798" s="1244"/>
      <c r="J798" s="305"/>
      <c r="K798" s="316" t="str">
        <f>IF(Honors!F789="X","X","")</f>
        <v/>
      </c>
    </row>
    <row r="799" spans="1:11" ht="25.5" customHeight="1" thickBot="1" x14ac:dyDescent="0.25">
      <c r="A799" s="1240">
        <f>Honors!$G$4</f>
        <v>0</v>
      </c>
      <c r="B799" s="1241"/>
      <c r="C799" s="1241"/>
      <c r="D799" s="1242"/>
      <c r="E799" s="1243" t="str">
        <f>T(Honors!$H$5)</f>
        <v/>
      </c>
      <c r="F799" s="1244"/>
      <c r="G799" s="313">
        <f>Honors!G816</f>
        <v>0</v>
      </c>
      <c r="H799" s="1243"/>
      <c r="I799" s="1244"/>
      <c r="J799" s="305"/>
      <c r="K799" s="316" t="str">
        <f>IF(Honors!J789="X","X","")</f>
        <v/>
      </c>
    </row>
    <row r="800" spans="1:11" ht="24.75" customHeight="1" thickBot="1" x14ac:dyDescent="0.25">
      <c r="A800" s="1240">
        <f>Honors!$K$4</f>
        <v>0</v>
      </c>
      <c r="B800" s="1241"/>
      <c r="C800" s="1241"/>
      <c r="D800" s="1242"/>
      <c r="E800" s="1243" t="str">
        <f>T(Honors!$L$5)</f>
        <v/>
      </c>
      <c r="F800" s="1244"/>
      <c r="G800" s="313">
        <f>Honors!K816</f>
        <v>0</v>
      </c>
      <c r="H800" s="1243"/>
      <c r="I800" s="1244"/>
      <c r="J800" s="305"/>
      <c r="K800" s="316" t="str">
        <f>IF(Honors!N789="X","X","")</f>
        <v/>
      </c>
    </row>
    <row r="801" spans="1:11" ht="25.5" customHeight="1" thickBot="1" x14ac:dyDescent="0.25">
      <c r="A801" s="1240">
        <f>Honors!$O$4</f>
        <v>0</v>
      </c>
      <c r="B801" s="1241"/>
      <c r="C801" s="1241"/>
      <c r="D801" s="1242"/>
      <c r="E801" s="1243" t="str">
        <f>T(Honors!$P$5)</f>
        <v/>
      </c>
      <c r="F801" s="1244"/>
      <c r="G801" s="313">
        <f>Honors!O816</f>
        <v>0</v>
      </c>
      <c r="H801" s="1243"/>
      <c r="I801" s="1244"/>
      <c r="J801" s="305"/>
      <c r="K801" s="316" t="str">
        <f>IF(Honors!R789="X","X","")</f>
        <v/>
      </c>
    </row>
    <row r="802" spans="1:11" ht="25.5" customHeight="1" thickBot="1" x14ac:dyDescent="0.25">
      <c r="A802" s="1240"/>
      <c r="B802" s="1241"/>
      <c r="C802" s="1241"/>
      <c r="D802" s="1242"/>
      <c r="E802" s="1243"/>
      <c r="F802" s="1244"/>
      <c r="G802" s="305"/>
      <c r="H802" s="1243"/>
      <c r="I802" s="1244"/>
      <c r="J802" s="305"/>
    </row>
    <row r="803" spans="1:11" ht="25.5" customHeight="1" thickBot="1" x14ac:dyDescent="0.25">
      <c r="A803" s="1240"/>
      <c r="B803" s="1241"/>
      <c r="C803" s="1241"/>
      <c r="D803" s="1242"/>
      <c r="E803" s="1243"/>
      <c r="F803" s="1244"/>
      <c r="G803" s="305"/>
      <c r="H803" s="1243"/>
      <c r="I803" s="1244"/>
      <c r="J803" s="305"/>
    </row>
    <row r="804" spans="1:11" ht="25.5" customHeight="1" thickBot="1" x14ac:dyDescent="0.25">
      <c r="A804" s="1240"/>
      <c r="B804" s="1241"/>
      <c r="C804" s="1241"/>
      <c r="D804" s="1242"/>
      <c r="E804" s="1243"/>
      <c r="F804" s="1244"/>
      <c r="G804" s="305"/>
      <c r="H804" s="1243"/>
      <c r="I804" s="1244"/>
      <c r="J804" s="305"/>
    </row>
    <row r="805" spans="1:11" ht="25.5" customHeight="1" thickBot="1" x14ac:dyDescent="0.25">
      <c r="A805" s="1240"/>
      <c r="B805" s="1241"/>
      <c r="C805" s="1241"/>
      <c r="D805" s="1242"/>
      <c r="E805" s="1243"/>
      <c r="F805" s="1244"/>
      <c r="G805" s="305"/>
      <c r="H805" s="1243"/>
      <c r="I805" s="1244"/>
      <c r="J805" s="305"/>
    </row>
    <row r="806" spans="1:11" ht="25.5" customHeight="1" thickBot="1" x14ac:dyDescent="0.25">
      <c r="A806" s="1240"/>
      <c r="B806" s="1241"/>
      <c r="C806" s="1241"/>
      <c r="D806" s="1242"/>
      <c r="E806" s="1243"/>
      <c r="F806" s="1244"/>
      <c r="G806" s="305"/>
      <c r="H806" s="1243"/>
      <c r="I806" s="1244"/>
      <c r="J806" s="305"/>
    </row>
    <row r="807" spans="1:11" ht="25.5" customHeight="1" thickBot="1" x14ac:dyDescent="0.25">
      <c r="A807" s="1240"/>
      <c r="B807" s="1241"/>
      <c r="C807" s="1241"/>
      <c r="D807" s="1242"/>
      <c r="E807" s="1245"/>
      <c r="F807" s="1246"/>
      <c r="G807" s="305"/>
      <c r="H807" s="1243"/>
      <c r="I807" s="1244"/>
      <c r="J807" s="305"/>
    </row>
    <row r="808" spans="1:11" ht="25.5" customHeight="1" thickBot="1" x14ac:dyDescent="0.3">
      <c r="A808" s="306"/>
      <c r="B808" s="307"/>
      <c r="C808" s="307"/>
      <c r="D808" s="308"/>
      <c r="E808" s="309">
        <f>COUNTIF(A798:D801,"*")</f>
        <v>0</v>
      </c>
      <c r="F808" s="304" t="s">
        <v>303</v>
      </c>
      <c r="G808" s="314">
        <f>IF(G798="","",SUM(G798:G801))</f>
        <v>0</v>
      </c>
      <c r="H808" s="344">
        <f>COUNTIF(H798:I801,"*")</f>
        <v>0</v>
      </c>
      <c r="I808" s="304" t="s">
        <v>303</v>
      </c>
      <c r="J808" s="313">
        <f>SUM(J798:J801)</f>
        <v>0</v>
      </c>
    </row>
    <row r="809" spans="1:11" ht="45" customHeight="1" thickBot="1" x14ac:dyDescent="0.25">
      <c r="A809" s="1234"/>
      <c r="B809" s="1235"/>
      <c r="C809" s="1235"/>
      <c r="D809" s="1236"/>
      <c r="E809" s="310" t="s">
        <v>303</v>
      </c>
      <c r="F809" s="315">
        <f>SUM(G808,J808)</f>
        <v>0</v>
      </c>
      <c r="G809" s="1237" t="s">
        <v>304</v>
      </c>
      <c r="H809" s="1237"/>
      <c r="I809" s="1238" t="e">
        <f>SUM((F809)/E808)</f>
        <v>#DIV/0!</v>
      </c>
      <c r="J809" s="1239"/>
      <c r="K809" s="316">
        <f>SUM(E808,H808)</f>
        <v>0</v>
      </c>
    </row>
    <row r="810" spans="1:11" ht="51.75" customHeight="1" thickBot="1" x14ac:dyDescent="0.25">
      <c r="A810" s="1225" t="s">
        <v>305</v>
      </c>
      <c r="B810" s="1226"/>
      <c r="C810" s="1226"/>
      <c r="D810" s="1226"/>
      <c r="E810" s="1226"/>
      <c r="F810" s="1226"/>
      <c r="G810" s="1226"/>
      <c r="H810" s="1226"/>
      <c r="I810" s="1226"/>
      <c r="J810" s="1227"/>
    </row>
    <row r="811" spans="1:11" ht="51.75" customHeight="1" thickBot="1" x14ac:dyDescent="0.25">
      <c r="A811" s="1225" t="s">
        <v>306</v>
      </c>
      <c r="B811" s="1226"/>
      <c r="C811" s="1226"/>
      <c r="D811" s="1226"/>
      <c r="E811" s="1226"/>
      <c r="F811" s="1226"/>
      <c r="G811" s="1226"/>
      <c r="H811" s="1226"/>
      <c r="I811" s="1226"/>
      <c r="J811" s="1227"/>
    </row>
    <row r="812" spans="1:11" ht="53.25" customHeight="1" thickBot="1" x14ac:dyDescent="0.25">
      <c r="A812" s="1225" t="s">
        <v>307</v>
      </c>
      <c r="B812" s="1226"/>
      <c r="C812" s="1226"/>
      <c r="D812" s="1226"/>
      <c r="E812" s="1226"/>
      <c r="F812" s="1226"/>
      <c r="G812" s="1226"/>
      <c r="H812" s="1226"/>
      <c r="I812" s="1226"/>
      <c r="J812" s="1227"/>
    </row>
    <row r="813" spans="1:11" ht="12.75" customHeight="1" x14ac:dyDescent="0.2">
      <c r="A813" s="1256" t="s">
        <v>294</v>
      </c>
      <c r="B813" s="1257"/>
      <c r="C813" s="1257"/>
      <c r="D813" s="1257"/>
      <c r="E813" s="1257"/>
      <c r="F813" s="1257"/>
      <c r="G813" s="1257"/>
      <c r="H813" s="1257"/>
      <c r="I813" s="1257"/>
      <c r="J813" s="1258"/>
    </row>
    <row r="814" spans="1:11" ht="12.75" customHeight="1" x14ac:dyDescent="0.2">
      <c r="A814" s="1259"/>
      <c r="B814" s="1260"/>
      <c r="C814" s="1260"/>
      <c r="D814" s="1260"/>
      <c r="E814" s="1260"/>
      <c r="F814" s="1260"/>
      <c r="G814" s="1260"/>
      <c r="H814" s="1260"/>
      <c r="I814" s="1260"/>
      <c r="J814" s="1261"/>
    </row>
    <row r="815" spans="1:11" ht="12.75" customHeight="1" x14ac:dyDescent="0.2">
      <c r="A815" s="1259"/>
      <c r="B815" s="1260"/>
      <c r="C815" s="1260"/>
      <c r="D815" s="1260"/>
      <c r="E815" s="1260"/>
      <c r="F815" s="1260"/>
      <c r="G815" s="1260"/>
      <c r="H815" s="1260"/>
      <c r="I815" s="1260"/>
      <c r="J815" s="1261"/>
    </row>
    <row r="816" spans="1:11" ht="12.75" customHeight="1" x14ac:dyDescent="0.2">
      <c r="A816" s="1259"/>
      <c r="B816" s="1260"/>
      <c r="C816" s="1260"/>
      <c r="D816" s="1260"/>
      <c r="E816" s="1260"/>
      <c r="F816" s="1260"/>
      <c r="G816" s="1260"/>
      <c r="H816" s="1260"/>
      <c r="I816" s="1260"/>
      <c r="J816" s="1261"/>
    </row>
    <row r="817" spans="1:11" ht="35.25" customHeight="1" thickBot="1" x14ac:dyDescent="0.25">
      <c r="A817" s="1262"/>
      <c r="B817" s="1263"/>
      <c r="C817" s="1263"/>
      <c r="D817" s="1263"/>
      <c r="E817" s="1263"/>
      <c r="F817" s="1263"/>
      <c r="G817" s="1263"/>
      <c r="H817" s="1263"/>
      <c r="I817" s="1263"/>
      <c r="J817" s="1264"/>
    </row>
    <row r="818" spans="1:11" ht="12.75" customHeight="1" x14ac:dyDescent="0.2">
      <c r="A818" s="1247" t="s">
        <v>295</v>
      </c>
      <c r="B818" s="1248"/>
      <c r="C818" s="1248"/>
      <c r="D818" s="1248"/>
      <c r="E818" s="1248"/>
      <c r="F818" s="1248"/>
      <c r="G818" s="1249"/>
      <c r="H818" s="1247" t="s">
        <v>296</v>
      </c>
      <c r="I818" s="1248"/>
      <c r="J818" s="1249"/>
    </row>
    <row r="819" spans="1:11" ht="12.75" customHeight="1" x14ac:dyDescent="0.2">
      <c r="A819" s="1250"/>
      <c r="B819" s="1251"/>
      <c r="C819" s="1251"/>
      <c r="D819" s="1251"/>
      <c r="E819" s="1251"/>
      <c r="F819" s="1251"/>
      <c r="G819" s="1252"/>
      <c r="H819" s="1250"/>
      <c r="I819" s="1251"/>
      <c r="J819" s="1252"/>
    </row>
    <row r="820" spans="1:11" ht="12.75" customHeight="1" x14ac:dyDescent="0.2">
      <c r="A820" s="1228" t="str">
        <f>T(Admin!D33)</f>
        <v/>
      </c>
      <c r="B820" s="1229"/>
      <c r="C820" s="1229"/>
      <c r="D820" s="1229"/>
      <c r="E820" s="1229"/>
      <c r="F820" s="1229"/>
      <c r="G820" s="1230"/>
      <c r="H820" s="1228" t="str">
        <f>T(Admin!C33)</f>
        <v/>
      </c>
      <c r="I820" s="1229"/>
      <c r="J820" s="1230"/>
    </row>
    <row r="821" spans="1:11" ht="13.5" customHeight="1" thickBot="1" x14ac:dyDescent="0.25">
      <c r="A821" s="1231"/>
      <c r="B821" s="1232"/>
      <c r="C821" s="1232"/>
      <c r="D821" s="1232"/>
      <c r="E821" s="1232"/>
      <c r="F821" s="1232"/>
      <c r="G821" s="1233"/>
      <c r="H821" s="1231"/>
      <c r="I821" s="1232"/>
      <c r="J821" s="1233"/>
    </row>
    <row r="822" spans="1:11" ht="12.75" customHeight="1" x14ac:dyDescent="0.2">
      <c r="A822" s="1247" t="s">
        <v>297</v>
      </c>
      <c r="B822" s="1248"/>
      <c r="C822" s="1248"/>
      <c r="D822" s="1248"/>
      <c r="E822" s="1248"/>
      <c r="F822" s="1248"/>
      <c r="G822" s="1249"/>
      <c r="H822" s="1247" t="s">
        <v>298</v>
      </c>
      <c r="I822" s="1248"/>
      <c r="J822" s="1249"/>
    </row>
    <row r="823" spans="1:11" ht="12.75" customHeight="1" x14ac:dyDescent="0.2">
      <c r="A823" s="1250"/>
      <c r="B823" s="1251"/>
      <c r="C823" s="1251"/>
      <c r="D823" s="1251"/>
      <c r="E823" s="1251"/>
      <c r="F823" s="1251"/>
      <c r="G823" s="1252"/>
      <c r="H823" s="1250"/>
      <c r="I823" s="1251"/>
      <c r="J823" s="1252"/>
    </row>
    <row r="824" spans="1:11" ht="12.75" customHeight="1" x14ac:dyDescent="0.2">
      <c r="A824" s="1228" t="str">
        <f>T(Admin!$E$1)</f>
        <v>15W SLC    CLASS: 15-005</v>
      </c>
      <c r="B824" s="1229"/>
      <c r="C824" s="1229"/>
      <c r="D824" s="1229"/>
      <c r="E824" s="1229"/>
      <c r="F824" s="1229"/>
      <c r="G824" s="1230"/>
      <c r="H824" s="1228" t="str">
        <f>RIGHT(Admin!E33,4)</f>
        <v/>
      </c>
      <c r="I824" s="1229"/>
      <c r="J824" s="1230"/>
    </row>
    <row r="825" spans="1:11" ht="13.5" customHeight="1" thickBot="1" x14ac:dyDescent="0.25">
      <c r="A825" s="1231"/>
      <c r="B825" s="1232"/>
      <c r="C825" s="1232"/>
      <c r="D825" s="1232"/>
      <c r="E825" s="1232"/>
      <c r="F825" s="1232"/>
      <c r="G825" s="1233"/>
      <c r="H825" s="1231"/>
      <c r="I825" s="1232"/>
      <c r="J825" s="1233"/>
    </row>
    <row r="826" spans="1:11" ht="23.25" customHeight="1" thickBot="1" x14ac:dyDescent="0.25">
      <c r="A826" s="1253" t="s">
        <v>299</v>
      </c>
      <c r="B826" s="1254"/>
      <c r="C826" s="1254"/>
      <c r="D826" s="1255"/>
      <c r="E826" s="1253" t="s">
        <v>300</v>
      </c>
      <c r="F826" s="1255"/>
      <c r="G826" s="303" t="s">
        <v>301</v>
      </c>
      <c r="H826" s="1253" t="s">
        <v>302</v>
      </c>
      <c r="I826" s="1255"/>
      <c r="J826" s="303" t="s">
        <v>301</v>
      </c>
    </row>
    <row r="827" spans="1:11" ht="25.5" customHeight="1" thickBot="1" x14ac:dyDescent="0.25">
      <c r="A827" s="1240">
        <f>Honors!$C$4</f>
        <v>0</v>
      </c>
      <c r="B827" s="1241"/>
      <c r="C827" s="1241"/>
      <c r="D827" s="1242"/>
      <c r="E827" s="1243" t="str">
        <f>T(Honors!$D$5)</f>
        <v/>
      </c>
      <c r="F827" s="1244"/>
      <c r="G827" s="313">
        <f>Honors!C846</f>
        <v>0</v>
      </c>
      <c r="H827" s="1243"/>
      <c r="I827" s="1244"/>
      <c r="J827" s="305"/>
      <c r="K827" s="316" t="str">
        <f>IF(Honors!F818="X","X","")</f>
        <v/>
      </c>
    </row>
    <row r="828" spans="1:11" ht="25.5" customHeight="1" thickBot="1" x14ac:dyDescent="0.25">
      <c r="A828" s="1240">
        <f>Honors!$G$4</f>
        <v>0</v>
      </c>
      <c r="B828" s="1241"/>
      <c r="C828" s="1241"/>
      <c r="D828" s="1242"/>
      <c r="E828" s="1243" t="str">
        <f>T(Honors!$H$5)</f>
        <v/>
      </c>
      <c r="F828" s="1244"/>
      <c r="G828" s="313">
        <f>Honors!G846</f>
        <v>0</v>
      </c>
      <c r="H828" s="1243"/>
      <c r="I828" s="1244"/>
      <c r="J828" s="305"/>
      <c r="K828" s="316" t="str">
        <f>IF(Honors!J818="X","X","")</f>
        <v/>
      </c>
    </row>
    <row r="829" spans="1:11" ht="24.75" customHeight="1" thickBot="1" x14ac:dyDescent="0.25">
      <c r="A829" s="1240">
        <f>Honors!$K$4</f>
        <v>0</v>
      </c>
      <c r="B829" s="1241"/>
      <c r="C829" s="1241"/>
      <c r="D829" s="1242"/>
      <c r="E829" s="1243" t="str">
        <f>T(Honors!$L$5)</f>
        <v/>
      </c>
      <c r="F829" s="1244"/>
      <c r="G829" s="313">
        <f>Honors!K846</f>
        <v>0</v>
      </c>
      <c r="H829" s="1243"/>
      <c r="I829" s="1244"/>
      <c r="J829" s="305"/>
      <c r="K829" s="316" t="str">
        <f>IF(Honors!N818="X","X","")</f>
        <v/>
      </c>
    </row>
    <row r="830" spans="1:11" ht="25.5" customHeight="1" thickBot="1" x14ac:dyDescent="0.25">
      <c r="A830" s="1240">
        <f>Honors!$O$4</f>
        <v>0</v>
      </c>
      <c r="B830" s="1241"/>
      <c r="C830" s="1241"/>
      <c r="D830" s="1242"/>
      <c r="E830" s="1243" t="str">
        <f>T(Honors!$P$5)</f>
        <v/>
      </c>
      <c r="F830" s="1244"/>
      <c r="G830" s="313">
        <f>Honors!O846</f>
        <v>0</v>
      </c>
      <c r="H830" s="1243"/>
      <c r="I830" s="1244"/>
      <c r="J830" s="305"/>
      <c r="K830" s="316" t="str">
        <f>IF(Honors!R818="X","X","")</f>
        <v/>
      </c>
    </row>
    <row r="831" spans="1:11" ht="25.5" customHeight="1" thickBot="1" x14ac:dyDescent="0.25">
      <c r="A831" s="1240"/>
      <c r="B831" s="1241"/>
      <c r="C831" s="1241"/>
      <c r="D831" s="1242"/>
      <c r="E831" s="1243"/>
      <c r="F831" s="1244"/>
      <c r="G831" s="305"/>
      <c r="H831" s="1243"/>
      <c r="I831" s="1244"/>
      <c r="J831" s="305"/>
    </row>
    <row r="832" spans="1:11" ht="25.5" customHeight="1" thickBot="1" x14ac:dyDescent="0.25">
      <c r="A832" s="1240"/>
      <c r="B832" s="1241"/>
      <c r="C832" s="1241"/>
      <c r="D832" s="1242"/>
      <c r="E832" s="1243"/>
      <c r="F832" s="1244"/>
      <c r="G832" s="305"/>
      <c r="H832" s="1243"/>
      <c r="I832" s="1244"/>
      <c r="J832" s="305"/>
    </row>
    <row r="833" spans="1:11" ht="25.5" customHeight="1" thickBot="1" x14ac:dyDescent="0.25">
      <c r="A833" s="1240"/>
      <c r="B833" s="1241"/>
      <c r="C833" s="1241"/>
      <c r="D833" s="1242"/>
      <c r="E833" s="1243"/>
      <c r="F833" s="1244"/>
      <c r="G833" s="305"/>
      <c r="H833" s="1243"/>
      <c r="I833" s="1244"/>
      <c r="J833" s="305"/>
    </row>
    <row r="834" spans="1:11" ht="25.5" customHeight="1" thickBot="1" x14ac:dyDescent="0.25">
      <c r="A834" s="1240"/>
      <c r="B834" s="1241"/>
      <c r="C834" s="1241"/>
      <c r="D834" s="1242"/>
      <c r="E834" s="1243"/>
      <c r="F834" s="1244"/>
      <c r="G834" s="305"/>
      <c r="H834" s="1243"/>
      <c r="I834" s="1244"/>
      <c r="J834" s="305"/>
    </row>
    <row r="835" spans="1:11" ht="25.5" customHeight="1" thickBot="1" x14ac:dyDescent="0.25">
      <c r="A835" s="1240"/>
      <c r="B835" s="1241"/>
      <c r="C835" s="1241"/>
      <c r="D835" s="1242"/>
      <c r="E835" s="1243"/>
      <c r="F835" s="1244"/>
      <c r="G835" s="305"/>
      <c r="H835" s="1243"/>
      <c r="I835" s="1244"/>
      <c r="J835" s="305"/>
    </row>
    <row r="836" spans="1:11" ht="25.5" customHeight="1" thickBot="1" x14ac:dyDescent="0.25">
      <c r="A836" s="1240"/>
      <c r="B836" s="1241"/>
      <c r="C836" s="1241"/>
      <c r="D836" s="1242"/>
      <c r="E836" s="1245"/>
      <c r="F836" s="1246"/>
      <c r="G836" s="305"/>
      <c r="H836" s="1243"/>
      <c r="I836" s="1244"/>
      <c r="J836" s="305"/>
    </row>
    <row r="837" spans="1:11" ht="25.5" customHeight="1" thickBot="1" x14ac:dyDescent="0.3">
      <c r="A837" s="306"/>
      <c r="B837" s="307"/>
      <c r="C837" s="307"/>
      <c r="D837" s="308"/>
      <c r="E837" s="309">
        <f>COUNTIF(A827:D830,"*")</f>
        <v>0</v>
      </c>
      <c r="F837" s="304" t="s">
        <v>303</v>
      </c>
      <c r="G837" s="314">
        <f>IF(G827="","",SUM(G827:G830))</f>
        <v>0</v>
      </c>
      <c r="H837" s="344">
        <f>COUNTIF(H827:I830,"*")</f>
        <v>0</v>
      </c>
      <c r="I837" s="304" t="s">
        <v>303</v>
      </c>
      <c r="J837" s="313">
        <f>SUM(J827:J830)</f>
        <v>0</v>
      </c>
    </row>
    <row r="838" spans="1:11" ht="45" customHeight="1" thickBot="1" x14ac:dyDescent="0.25">
      <c r="A838" s="1234"/>
      <c r="B838" s="1235"/>
      <c r="C838" s="1235"/>
      <c r="D838" s="1236"/>
      <c r="E838" s="310" t="s">
        <v>303</v>
      </c>
      <c r="F838" s="315">
        <f>SUM(G837,J837)</f>
        <v>0</v>
      </c>
      <c r="G838" s="1237" t="s">
        <v>304</v>
      </c>
      <c r="H838" s="1237"/>
      <c r="I838" s="1238" t="e">
        <f>SUM((F838)/E837)</f>
        <v>#DIV/0!</v>
      </c>
      <c r="J838" s="1239"/>
      <c r="K838" s="316">
        <f>SUM(E837,H837)</f>
        <v>0</v>
      </c>
    </row>
    <row r="839" spans="1:11" ht="51.75" customHeight="1" thickBot="1" x14ac:dyDescent="0.25">
      <c r="A839" s="1225" t="s">
        <v>305</v>
      </c>
      <c r="B839" s="1226"/>
      <c r="C839" s="1226"/>
      <c r="D839" s="1226"/>
      <c r="E839" s="1226"/>
      <c r="F839" s="1226"/>
      <c r="G839" s="1226"/>
      <c r="H839" s="1226"/>
      <c r="I839" s="1226"/>
      <c r="J839" s="1227"/>
    </row>
    <row r="840" spans="1:11" ht="51.75" customHeight="1" thickBot="1" x14ac:dyDescent="0.25">
      <c r="A840" s="1225" t="s">
        <v>306</v>
      </c>
      <c r="B840" s="1226"/>
      <c r="C840" s="1226"/>
      <c r="D840" s="1226"/>
      <c r="E840" s="1226"/>
      <c r="F840" s="1226"/>
      <c r="G840" s="1226"/>
      <c r="H840" s="1226"/>
      <c r="I840" s="1226"/>
      <c r="J840" s="1227"/>
    </row>
    <row r="841" spans="1:11" ht="53.25" customHeight="1" thickBot="1" x14ac:dyDescent="0.25">
      <c r="A841" s="1225" t="s">
        <v>307</v>
      </c>
      <c r="B841" s="1226"/>
      <c r="C841" s="1226"/>
      <c r="D841" s="1226"/>
      <c r="E841" s="1226"/>
      <c r="F841" s="1226"/>
      <c r="G841" s="1226"/>
      <c r="H841" s="1226"/>
      <c r="I841" s="1226"/>
      <c r="J841" s="1227"/>
    </row>
    <row r="842" spans="1:11" ht="12.75" customHeight="1" x14ac:dyDescent="0.2">
      <c r="A842" s="1256" t="s">
        <v>294</v>
      </c>
      <c r="B842" s="1257"/>
      <c r="C842" s="1257"/>
      <c r="D842" s="1257"/>
      <c r="E842" s="1257"/>
      <c r="F842" s="1257"/>
      <c r="G842" s="1257"/>
      <c r="H842" s="1257"/>
      <c r="I842" s="1257"/>
      <c r="J842" s="1258"/>
    </row>
    <row r="843" spans="1:11" ht="12.75" customHeight="1" x14ac:dyDescent="0.2">
      <c r="A843" s="1259"/>
      <c r="B843" s="1260"/>
      <c r="C843" s="1260"/>
      <c r="D843" s="1260"/>
      <c r="E843" s="1260"/>
      <c r="F843" s="1260"/>
      <c r="G843" s="1260"/>
      <c r="H843" s="1260"/>
      <c r="I843" s="1260"/>
      <c r="J843" s="1261"/>
    </row>
    <row r="844" spans="1:11" ht="12.75" customHeight="1" x14ac:dyDescent="0.2">
      <c r="A844" s="1259"/>
      <c r="B844" s="1260"/>
      <c r="C844" s="1260"/>
      <c r="D844" s="1260"/>
      <c r="E844" s="1260"/>
      <c r="F844" s="1260"/>
      <c r="G844" s="1260"/>
      <c r="H844" s="1260"/>
      <c r="I844" s="1260"/>
      <c r="J844" s="1261"/>
    </row>
    <row r="845" spans="1:11" ht="12.75" customHeight="1" x14ac:dyDescent="0.2">
      <c r="A845" s="1259"/>
      <c r="B845" s="1260"/>
      <c r="C845" s="1260"/>
      <c r="D845" s="1260"/>
      <c r="E845" s="1260"/>
      <c r="F845" s="1260"/>
      <c r="G845" s="1260"/>
      <c r="H845" s="1260"/>
      <c r="I845" s="1260"/>
      <c r="J845" s="1261"/>
    </row>
    <row r="846" spans="1:11" ht="35.25" customHeight="1" thickBot="1" x14ac:dyDescent="0.25">
      <c r="A846" s="1262"/>
      <c r="B846" s="1263"/>
      <c r="C846" s="1263"/>
      <c r="D846" s="1263"/>
      <c r="E846" s="1263"/>
      <c r="F846" s="1263"/>
      <c r="G846" s="1263"/>
      <c r="H846" s="1263"/>
      <c r="I846" s="1263"/>
      <c r="J846" s="1264"/>
    </row>
    <row r="847" spans="1:11" ht="12.75" customHeight="1" x14ac:dyDescent="0.2">
      <c r="A847" s="1247" t="s">
        <v>295</v>
      </c>
      <c r="B847" s="1248"/>
      <c r="C847" s="1248"/>
      <c r="D847" s="1248"/>
      <c r="E847" s="1248"/>
      <c r="F847" s="1248"/>
      <c r="G847" s="1249"/>
      <c r="H847" s="1247" t="s">
        <v>296</v>
      </c>
      <c r="I847" s="1248"/>
      <c r="J847" s="1249"/>
    </row>
    <row r="848" spans="1:11" ht="12.75" customHeight="1" x14ac:dyDescent="0.2">
      <c r="A848" s="1250"/>
      <c r="B848" s="1251"/>
      <c r="C848" s="1251"/>
      <c r="D848" s="1251"/>
      <c r="E848" s="1251"/>
      <c r="F848" s="1251"/>
      <c r="G848" s="1252"/>
      <c r="H848" s="1250"/>
      <c r="I848" s="1251"/>
      <c r="J848" s="1252"/>
    </row>
    <row r="849" spans="1:11" ht="12.75" customHeight="1" x14ac:dyDescent="0.2">
      <c r="A849" s="1228" t="str">
        <f>T(Admin!D34)</f>
        <v/>
      </c>
      <c r="B849" s="1229"/>
      <c r="C849" s="1229"/>
      <c r="D849" s="1229"/>
      <c r="E849" s="1229"/>
      <c r="F849" s="1229"/>
      <c r="G849" s="1230"/>
      <c r="H849" s="1228" t="str">
        <f>T(Admin!C34)</f>
        <v/>
      </c>
      <c r="I849" s="1229"/>
      <c r="J849" s="1230"/>
    </row>
    <row r="850" spans="1:11" ht="13.5" customHeight="1" thickBot="1" x14ac:dyDescent="0.25">
      <c r="A850" s="1231"/>
      <c r="B850" s="1232"/>
      <c r="C850" s="1232"/>
      <c r="D850" s="1232"/>
      <c r="E850" s="1232"/>
      <c r="F850" s="1232"/>
      <c r="G850" s="1233"/>
      <c r="H850" s="1231"/>
      <c r="I850" s="1232"/>
      <c r="J850" s="1233"/>
    </row>
    <row r="851" spans="1:11" ht="12.75" customHeight="1" x14ac:dyDescent="0.2">
      <c r="A851" s="1247" t="s">
        <v>297</v>
      </c>
      <c r="B851" s="1248"/>
      <c r="C851" s="1248"/>
      <c r="D851" s="1248"/>
      <c r="E851" s="1248"/>
      <c r="F851" s="1248"/>
      <c r="G851" s="1249"/>
      <c r="H851" s="1247" t="s">
        <v>298</v>
      </c>
      <c r="I851" s="1248"/>
      <c r="J851" s="1249"/>
    </row>
    <row r="852" spans="1:11" ht="12.75" customHeight="1" x14ac:dyDescent="0.2">
      <c r="A852" s="1250"/>
      <c r="B852" s="1251"/>
      <c r="C852" s="1251"/>
      <c r="D852" s="1251"/>
      <c r="E852" s="1251"/>
      <c r="F852" s="1251"/>
      <c r="G852" s="1252"/>
      <c r="H852" s="1250"/>
      <c r="I852" s="1251"/>
      <c r="J852" s="1252"/>
    </row>
    <row r="853" spans="1:11" ht="12.75" customHeight="1" x14ac:dyDescent="0.2">
      <c r="A853" s="1228" t="str">
        <f>T(Admin!$E$1)</f>
        <v>15W SLC    CLASS: 15-005</v>
      </c>
      <c r="B853" s="1229"/>
      <c r="C853" s="1229"/>
      <c r="D853" s="1229"/>
      <c r="E853" s="1229"/>
      <c r="F853" s="1229"/>
      <c r="G853" s="1230"/>
      <c r="H853" s="1228" t="str">
        <f>RIGHT(Admin!E34,4)</f>
        <v/>
      </c>
      <c r="I853" s="1229"/>
      <c r="J853" s="1230"/>
    </row>
    <row r="854" spans="1:11" ht="13.5" customHeight="1" thickBot="1" x14ac:dyDescent="0.25">
      <c r="A854" s="1231"/>
      <c r="B854" s="1232"/>
      <c r="C854" s="1232"/>
      <c r="D854" s="1232"/>
      <c r="E854" s="1232"/>
      <c r="F854" s="1232"/>
      <c r="G854" s="1233"/>
      <c r="H854" s="1231"/>
      <c r="I854" s="1232"/>
      <c r="J854" s="1233"/>
    </row>
    <row r="855" spans="1:11" ht="23.25" customHeight="1" thickBot="1" x14ac:dyDescent="0.25">
      <c r="A855" s="1253" t="s">
        <v>299</v>
      </c>
      <c r="B855" s="1254"/>
      <c r="C855" s="1254"/>
      <c r="D855" s="1255"/>
      <c r="E855" s="1253" t="s">
        <v>300</v>
      </c>
      <c r="F855" s="1255"/>
      <c r="G855" s="303" t="s">
        <v>301</v>
      </c>
      <c r="H855" s="1253" t="s">
        <v>302</v>
      </c>
      <c r="I855" s="1255"/>
      <c r="J855" s="303" t="s">
        <v>301</v>
      </c>
    </row>
    <row r="856" spans="1:11" ht="25.5" customHeight="1" thickBot="1" x14ac:dyDescent="0.25">
      <c r="A856" s="1240">
        <f>Honors!$C$4</f>
        <v>0</v>
      </c>
      <c r="B856" s="1241"/>
      <c r="C856" s="1241"/>
      <c r="D856" s="1242"/>
      <c r="E856" s="1243" t="str">
        <f>T(Honors!$D$5)</f>
        <v/>
      </c>
      <c r="F856" s="1244"/>
      <c r="G856" s="313">
        <f>Honors!C876</f>
        <v>0</v>
      </c>
      <c r="H856" s="1243"/>
      <c r="I856" s="1244"/>
      <c r="J856" s="305"/>
      <c r="K856" s="316" t="str">
        <f>IF(Honors!F847="X","X","")</f>
        <v/>
      </c>
    </row>
    <row r="857" spans="1:11" ht="25.5" customHeight="1" thickBot="1" x14ac:dyDescent="0.25">
      <c r="A857" s="1240">
        <f>Honors!$G$4</f>
        <v>0</v>
      </c>
      <c r="B857" s="1241"/>
      <c r="C857" s="1241"/>
      <c r="D857" s="1242"/>
      <c r="E857" s="1243" t="str">
        <f>T(Honors!$H$5)</f>
        <v/>
      </c>
      <c r="F857" s="1244"/>
      <c r="G857" s="313">
        <f>Honors!G876</f>
        <v>0</v>
      </c>
      <c r="H857" s="1243"/>
      <c r="I857" s="1244"/>
      <c r="J857" s="305"/>
      <c r="K857" s="316" t="str">
        <f>IF(Honors!J847="X","X","")</f>
        <v/>
      </c>
    </row>
    <row r="858" spans="1:11" ht="24.75" customHeight="1" thickBot="1" x14ac:dyDescent="0.25">
      <c r="A858" s="1240">
        <f>Honors!$K$4</f>
        <v>0</v>
      </c>
      <c r="B858" s="1241"/>
      <c r="C858" s="1241"/>
      <c r="D858" s="1242"/>
      <c r="E858" s="1243" t="str">
        <f>T(Honors!$L$5)</f>
        <v/>
      </c>
      <c r="F858" s="1244"/>
      <c r="G858" s="313">
        <f>Honors!K876</f>
        <v>0</v>
      </c>
      <c r="H858" s="1243"/>
      <c r="I858" s="1244"/>
      <c r="J858" s="305"/>
      <c r="K858" s="316" t="str">
        <f>IF(Honors!N847="X","X","")</f>
        <v/>
      </c>
    </row>
    <row r="859" spans="1:11" ht="25.5" customHeight="1" thickBot="1" x14ac:dyDescent="0.25">
      <c r="A859" s="1240">
        <f>Honors!$O$4</f>
        <v>0</v>
      </c>
      <c r="B859" s="1241"/>
      <c r="C859" s="1241"/>
      <c r="D859" s="1242"/>
      <c r="E859" s="1243" t="str">
        <f>T(Honors!$P$5)</f>
        <v/>
      </c>
      <c r="F859" s="1244"/>
      <c r="G859" s="313">
        <f>Honors!O876</f>
        <v>0</v>
      </c>
      <c r="H859" s="1243"/>
      <c r="I859" s="1244"/>
      <c r="J859" s="305"/>
      <c r="K859" s="316" t="str">
        <f>IF(Honors!R847="X","X","")</f>
        <v/>
      </c>
    </row>
    <row r="860" spans="1:11" ht="25.5" customHeight="1" thickBot="1" x14ac:dyDescent="0.25">
      <c r="A860" s="1240"/>
      <c r="B860" s="1241"/>
      <c r="C860" s="1241"/>
      <c r="D860" s="1242"/>
      <c r="E860" s="1243"/>
      <c r="F860" s="1244"/>
      <c r="G860" s="305"/>
      <c r="H860" s="1243"/>
      <c r="I860" s="1244"/>
      <c r="J860" s="305"/>
    </row>
    <row r="861" spans="1:11" ht="25.5" customHeight="1" thickBot="1" x14ac:dyDescent="0.25">
      <c r="A861" s="1240"/>
      <c r="B861" s="1241"/>
      <c r="C861" s="1241"/>
      <c r="D861" s="1242"/>
      <c r="E861" s="1243"/>
      <c r="F861" s="1244"/>
      <c r="G861" s="305"/>
      <c r="H861" s="1243"/>
      <c r="I861" s="1244"/>
      <c r="J861" s="305"/>
    </row>
    <row r="862" spans="1:11" ht="25.5" customHeight="1" thickBot="1" x14ac:dyDescent="0.25">
      <c r="A862" s="1240"/>
      <c r="B862" s="1241"/>
      <c r="C862" s="1241"/>
      <c r="D862" s="1242"/>
      <c r="E862" s="1243"/>
      <c r="F862" s="1244"/>
      <c r="G862" s="305"/>
      <c r="H862" s="1243"/>
      <c r="I862" s="1244"/>
      <c r="J862" s="305"/>
    </row>
    <row r="863" spans="1:11" ht="25.5" customHeight="1" thickBot="1" x14ac:dyDescent="0.25">
      <c r="A863" s="1240"/>
      <c r="B863" s="1241"/>
      <c r="C863" s="1241"/>
      <c r="D863" s="1242"/>
      <c r="E863" s="1243"/>
      <c r="F863" s="1244"/>
      <c r="G863" s="305"/>
      <c r="H863" s="1243"/>
      <c r="I863" s="1244"/>
      <c r="J863" s="305"/>
    </row>
    <row r="864" spans="1:11" ht="25.5" customHeight="1" thickBot="1" x14ac:dyDescent="0.25">
      <c r="A864" s="1240"/>
      <c r="B864" s="1241"/>
      <c r="C864" s="1241"/>
      <c r="D864" s="1242"/>
      <c r="E864" s="1243"/>
      <c r="F864" s="1244"/>
      <c r="G864" s="305"/>
      <c r="H864" s="1243"/>
      <c r="I864" s="1244"/>
      <c r="J864" s="305"/>
    </row>
    <row r="865" spans="1:11" ht="25.5" customHeight="1" thickBot="1" x14ac:dyDescent="0.25">
      <c r="A865" s="1240"/>
      <c r="B865" s="1241"/>
      <c r="C865" s="1241"/>
      <c r="D865" s="1242"/>
      <c r="E865" s="1245"/>
      <c r="F865" s="1246"/>
      <c r="G865" s="305"/>
      <c r="H865" s="1243"/>
      <c r="I865" s="1244"/>
      <c r="J865" s="305"/>
    </row>
    <row r="866" spans="1:11" ht="25.5" customHeight="1" thickBot="1" x14ac:dyDescent="0.3">
      <c r="A866" s="306"/>
      <c r="B866" s="307"/>
      <c r="C866" s="307"/>
      <c r="D866" s="308"/>
      <c r="E866" s="309">
        <f>COUNTIF(A856:D859,"*")</f>
        <v>0</v>
      </c>
      <c r="F866" s="304" t="s">
        <v>303</v>
      </c>
      <c r="G866" s="314">
        <f>IF(G856="","",SUM(G856:G859))</f>
        <v>0</v>
      </c>
      <c r="H866" s="344">
        <f>COUNTIF(H856:I859,"*")</f>
        <v>0</v>
      </c>
      <c r="I866" s="304" t="s">
        <v>303</v>
      </c>
      <c r="J866" s="313">
        <f>SUM(J856:J859)</f>
        <v>0</v>
      </c>
    </row>
    <row r="867" spans="1:11" ht="45" customHeight="1" thickBot="1" x14ac:dyDescent="0.25">
      <c r="A867" s="1234"/>
      <c r="B867" s="1235"/>
      <c r="C867" s="1235"/>
      <c r="D867" s="1236"/>
      <c r="E867" s="310" t="s">
        <v>303</v>
      </c>
      <c r="F867" s="315">
        <f>SUM(G866,J866)</f>
        <v>0</v>
      </c>
      <c r="G867" s="1237" t="s">
        <v>304</v>
      </c>
      <c r="H867" s="1237"/>
      <c r="I867" s="1238" t="e">
        <f>SUM((F867)/E866)</f>
        <v>#DIV/0!</v>
      </c>
      <c r="J867" s="1239"/>
      <c r="K867" s="316">
        <f>SUM(E866,H866)</f>
        <v>0</v>
      </c>
    </row>
    <row r="868" spans="1:11" ht="51.75" customHeight="1" thickBot="1" x14ac:dyDescent="0.25">
      <c r="A868" s="1225" t="s">
        <v>305</v>
      </c>
      <c r="B868" s="1226"/>
      <c r="C868" s="1226"/>
      <c r="D868" s="1226"/>
      <c r="E868" s="1226"/>
      <c r="F868" s="1226"/>
      <c r="G868" s="1226"/>
      <c r="H868" s="1226"/>
      <c r="I868" s="1226"/>
      <c r="J868" s="1227"/>
    </row>
    <row r="869" spans="1:11" ht="51.75" customHeight="1" thickBot="1" x14ac:dyDescent="0.25">
      <c r="A869" s="1225" t="s">
        <v>306</v>
      </c>
      <c r="B869" s="1226"/>
      <c r="C869" s="1226"/>
      <c r="D869" s="1226"/>
      <c r="E869" s="1226"/>
      <c r="F869" s="1226"/>
      <c r="G869" s="1226"/>
      <c r="H869" s="1226"/>
      <c r="I869" s="1226"/>
      <c r="J869" s="1227"/>
    </row>
    <row r="870" spans="1:11" ht="53.25" customHeight="1" thickBot="1" x14ac:dyDescent="0.25">
      <c r="A870" s="1225" t="s">
        <v>307</v>
      </c>
      <c r="B870" s="1226"/>
      <c r="C870" s="1226"/>
      <c r="D870" s="1226"/>
      <c r="E870" s="1226"/>
      <c r="F870" s="1226"/>
      <c r="G870" s="1226"/>
      <c r="H870" s="1226"/>
      <c r="I870" s="1226"/>
      <c r="J870" s="1227"/>
    </row>
    <row r="871" spans="1:11" s="316" customFormat="1" x14ac:dyDescent="0.2"/>
    <row r="872" spans="1:11" s="316" customFormat="1" x14ac:dyDescent="0.2"/>
    <row r="873" spans="1:11" s="316" customFormat="1" x14ac:dyDescent="0.2"/>
    <row r="874" spans="1:11" s="316" customFormat="1" x14ac:dyDescent="0.2"/>
    <row r="875" spans="1:11" s="316" customFormat="1" x14ac:dyDescent="0.2"/>
    <row r="876" spans="1:11" s="316" customFormat="1" x14ac:dyDescent="0.2"/>
    <row r="877" spans="1:11" s="316" customFormat="1" x14ac:dyDescent="0.2"/>
    <row r="878" spans="1:11" s="316" customFormat="1" x14ac:dyDescent="0.2"/>
    <row r="879" spans="1:11" s="316" customFormat="1" x14ac:dyDescent="0.2"/>
    <row r="880" spans="1:11" s="316" customFormat="1" x14ac:dyDescent="0.2"/>
    <row r="881" s="316" customFormat="1" x14ac:dyDescent="0.2"/>
    <row r="882" s="316" customFormat="1" x14ac:dyDescent="0.2"/>
    <row r="883" s="316" customFormat="1" x14ac:dyDescent="0.2"/>
    <row r="884" s="316" customFormat="1" x14ac:dyDescent="0.2"/>
    <row r="885" s="316" customFormat="1" x14ac:dyDescent="0.2"/>
    <row r="886" s="316" customFormat="1" x14ac:dyDescent="0.2"/>
    <row r="887" s="316" customFormat="1" x14ac:dyDescent="0.2"/>
    <row r="888" s="316" customFormat="1" x14ac:dyDescent="0.2"/>
    <row r="889" s="316" customFormat="1" x14ac:dyDescent="0.2"/>
    <row r="890" s="316" customFormat="1" x14ac:dyDescent="0.2"/>
    <row r="891" s="316" customFormat="1" x14ac:dyDescent="0.2"/>
    <row r="892" s="316" customFormat="1" x14ac:dyDescent="0.2"/>
    <row r="893" s="316" customFormat="1" x14ac:dyDescent="0.2"/>
    <row r="894" s="316" customFormat="1" x14ac:dyDescent="0.2"/>
    <row r="895" s="316" customFormat="1" x14ac:dyDescent="0.2"/>
    <row r="896" s="316" customFormat="1" x14ac:dyDescent="0.2"/>
    <row r="897" s="316" customFormat="1" x14ac:dyDescent="0.2"/>
    <row r="898" s="316" customFormat="1" x14ac:dyDescent="0.2"/>
    <row r="899" s="316" customFormat="1" x14ac:dyDescent="0.2"/>
    <row r="900" s="316" customFormat="1" x14ac:dyDescent="0.2"/>
    <row r="901" s="316" customFormat="1" x14ac:dyDescent="0.2"/>
    <row r="902" s="316" customFormat="1" x14ac:dyDescent="0.2"/>
    <row r="903" s="316" customFormat="1" x14ac:dyDescent="0.2"/>
    <row r="904" s="316" customFormat="1" x14ac:dyDescent="0.2"/>
    <row r="905" s="316" customFormat="1" x14ac:dyDescent="0.2"/>
    <row r="906" s="316" customFormat="1" x14ac:dyDescent="0.2"/>
    <row r="907" s="316" customFormat="1" x14ac:dyDescent="0.2"/>
    <row r="908" s="316" customFormat="1" x14ac:dyDescent="0.2"/>
    <row r="909" s="316" customFormat="1" x14ac:dyDescent="0.2"/>
    <row r="910" s="316" customFormat="1" x14ac:dyDescent="0.2"/>
    <row r="911" s="316" customFormat="1" x14ac:dyDescent="0.2"/>
    <row r="912" s="316" customFormat="1" x14ac:dyDescent="0.2"/>
    <row r="913" s="316" customFormat="1" x14ac:dyDescent="0.2"/>
    <row r="914" s="316" customFormat="1" x14ac:dyDescent="0.2"/>
    <row r="915" s="316" customFormat="1" x14ac:dyDescent="0.2"/>
    <row r="916" s="316" customFormat="1" x14ac:dyDescent="0.2"/>
    <row r="917" s="316" customFormat="1" x14ac:dyDescent="0.2"/>
    <row r="918" s="316" customFormat="1" x14ac:dyDescent="0.2"/>
    <row r="919" s="316" customFormat="1" x14ac:dyDescent="0.2"/>
    <row r="920" s="316" customFormat="1" x14ac:dyDescent="0.2"/>
    <row r="921" s="316" customFormat="1" x14ac:dyDescent="0.2"/>
    <row r="922" s="316" customFormat="1" x14ac:dyDescent="0.2"/>
    <row r="923" s="316" customFormat="1" x14ac:dyDescent="0.2"/>
    <row r="924" s="316" customFormat="1" x14ac:dyDescent="0.2"/>
    <row r="925" s="316" customFormat="1" x14ac:dyDescent="0.2"/>
    <row r="926" s="316" customFormat="1" x14ac:dyDescent="0.2"/>
    <row r="927" s="316" customFormat="1" x14ac:dyDescent="0.2"/>
    <row r="928" s="316" customFormat="1" x14ac:dyDescent="0.2"/>
    <row r="929" s="316" customFormat="1" x14ac:dyDescent="0.2"/>
    <row r="930" s="316" customFormat="1" x14ac:dyDescent="0.2"/>
    <row r="931" s="316" customFormat="1" x14ac:dyDescent="0.2"/>
    <row r="932" s="316" customFormat="1" x14ac:dyDescent="0.2"/>
    <row r="933" s="316" customFormat="1" x14ac:dyDescent="0.2"/>
    <row r="934" s="316" customFormat="1" x14ac:dyDescent="0.2"/>
    <row r="935" s="316" customFormat="1" x14ac:dyDescent="0.2"/>
    <row r="936" s="316" customFormat="1" x14ac:dyDescent="0.2"/>
    <row r="937" s="316" customFormat="1" x14ac:dyDescent="0.2"/>
    <row r="938" s="316" customFormat="1" x14ac:dyDescent="0.2"/>
    <row r="939" s="316" customFormat="1" x14ac:dyDescent="0.2"/>
    <row r="940" s="316" customFormat="1" x14ac:dyDescent="0.2"/>
    <row r="941" s="316" customFormat="1" x14ac:dyDescent="0.2"/>
    <row r="942" s="316" customFormat="1" x14ac:dyDescent="0.2"/>
    <row r="943" s="316" customFormat="1" x14ac:dyDescent="0.2"/>
    <row r="944" s="316" customFormat="1" x14ac:dyDescent="0.2"/>
    <row r="945" s="316" customFormat="1" x14ac:dyDescent="0.2"/>
    <row r="946" s="316" customFormat="1" x14ac:dyDescent="0.2"/>
    <row r="947" s="316" customFormat="1" x14ac:dyDescent="0.2"/>
    <row r="948" s="316" customFormat="1" x14ac:dyDescent="0.2"/>
    <row r="949" s="316" customFormat="1" x14ac:dyDescent="0.2"/>
    <row r="950" s="316" customFormat="1" x14ac:dyDescent="0.2"/>
    <row r="951" s="316" customFormat="1" x14ac:dyDescent="0.2"/>
    <row r="952" s="316" customFormat="1" x14ac:dyDescent="0.2"/>
    <row r="953" s="316" customFormat="1" x14ac:dyDescent="0.2"/>
    <row r="954" s="316" customFormat="1" x14ac:dyDescent="0.2"/>
    <row r="955" s="316" customFormat="1" x14ac:dyDescent="0.2"/>
    <row r="956" s="316" customFormat="1" x14ac:dyDescent="0.2"/>
    <row r="957" s="316" customFormat="1" x14ac:dyDescent="0.2"/>
    <row r="958" s="316" customFormat="1" x14ac:dyDescent="0.2"/>
    <row r="959" s="316" customFormat="1" x14ac:dyDescent="0.2"/>
    <row r="960" s="316" customFormat="1" x14ac:dyDescent="0.2"/>
    <row r="961" s="316" customFormat="1" x14ac:dyDescent="0.2"/>
    <row r="962" s="316" customFormat="1" x14ac:dyDescent="0.2"/>
    <row r="963" s="316" customFormat="1" x14ac:dyDescent="0.2"/>
    <row r="964" s="316" customFormat="1" x14ac:dyDescent="0.2"/>
    <row r="965" s="316" customFormat="1" x14ac:dyDescent="0.2"/>
    <row r="966" s="316" customFormat="1" x14ac:dyDescent="0.2"/>
    <row r="967" s="316" customFormat="1" x14ac:dyDescent="0.2"/>
    <row r="968" s="316" customFormat="1" x14ac:dyDescent="0.2"/>
    <row r="969" s="316" customFormat="1" x14ac:dyDescent="0.2"/>
    <row r="970" s="316" customFormat="1" x14ac:dyDescent="0.2"/>
    <row r="971" s="316" customFormat="1" x14ac:dyDescent="0.2"/>
    <row r="972" s="316" customFormat="1" x14ac:dyDescent="0.2"/>
    <row r="973" s="316" customFormat="1" x14ac:dyDescent="0.2"/>
    <row r="974" s="316" customFormat="1" x14ac:dyDescent="0.2"/>
    <row r="975" s="316" customFormat="1" x14ac:dyDescent="0.2"/>
    <row r="976" s="316" customFormat="1" x14ac:dyDescent="0.2"/>
    <row r="977" s="316" customFormat="1" x14ac:dyDescent="0.2"/>
    <row r="978" s="316" customFormat="1" x14ac:dyDescent="0.2"/>
    <row r="979" s="316" customFormat="1" x14ac:dyDescent="0.2"/>
    <row r="980" s="316" customFormat="1" x14ac:dyDescent="0.2"/>
    <row r="981" s="316" customFormat="1" x14ac:dyDescent="0.2"/>
    <row r="982" s="316" customFormat="1" x14ac:dyDescent="0.2"/>
    <row r="983" s="316" customFormat="1" x14ac:dyDescent="0.2"/>
    <row r="984" s="316" customFormat="1" x14ac:dyDescent="0.2"/>
    <row r="985" s="316" customFormat="1" x14ac:dyDescent="0.2"/>
    <row r="986" s="316" customFormat="1" x14ac:dyDescent="0.2"/>
    <row r="987" s="316" customFormat="1" x14ac:dyDescent="0.2"/>
    <row r="988" s="316" customFormat="1" x14ac:dyDescent="0.2"/>
    <row r="989" s="316" customFormat="1" x14ac:dyDescent="0.2"/>
    <row r="990" s="316" customFormat="1" x14ac:dyDescent="0.2"/>
    <row r="991" s="316" customFormat="1" x14ac:dyDescent="0.2"/>
    <row r="992" s="316" customFormat="1" x14ac:dyDescent="0.2"/>
    <row r="993" s="316" customFormat="1" x14ac:dyDescent="0.2"/>
    <row r="994" s="316" customFormat="1" x14ac:dyDescent="0.2"/>
    <row r="995" s="316" customFormat="1" x14ac:dyDescent="0.2"/>
    <row r="996" s="316" customFormat="1" x14ac:dyDescent="0.2"/>
    <row r="997" s="316" customFormat="1" x14ac:dyDescent="0.2"/>
    <row r="998" s="316" customFormat="1" x14ac:dyDescent="0.2"/>
    <row r="999" s="316" customFormat="1" x14ac:dyDescent="0.2"/>
    <row r="1000" s="316" customFormat="1" x14ac:dyDescent="0.2"/>
  </sheetData>
  <customSheetViews>
    <customSheetView guid="{7F7D5A8C-9A56-4905-9300-15A5D4F74565}" scale="90">
      <selection sqref="A1:IV65536"/>
      <pageMargins left="0.7" right="0.7" top="0.75" bottom="0.75" header="0.3" footer="0.3"/>
      <pageSetup orientation="portrait" r:id="rId1"/>
    </customSheetView>
  </customSheetViews>
  <mergeCells count="1440">
    <mergeCell ref="A17:D17"/>
    <mergeCell ref="E17:F17"/>
    <mergeCell ref="H17:I17"/>
    <mergeCell ref="H15:I15"/>
    <mergeCell ref="A14:D14"/>
    <mergeCell ref="A21:D21"/>
    <mergeCell ref="E21:F21"/>
    <mergeCell ref="H21:I21"/>
    <mergeCell ref="A19:D19"/>
    <mergeCell ref="E19:F19"/>
    <mergeCell ref="H14:I14"/>
    <mergeCell ref="A15:D15"/>
    <mergeCell ref="E15:F15"/>
    <mergeCell ref="A1:J5"/>
    <mergeCell ref="A6:G7"/>
    <mergeCell ref="H6:J7"/>
    <mergeCell ref="A8:G9"/>
    <mergeCell ref="H8:J9"/>
    <mergeCell ref="A18:D18"/>
    <mergeCell ref="E18:F18"/>
    <mergeCell ref="H18:I18"/>
    <mergeCell ref="A10:G11"/>
    <mergeCell ref="H10:J11"/>
    <mergeCell ref="H12:J13"/>
    <mergeCell ref="A16:D16"/>
    <mergeCell ref="E16:F16"/>
    <mergeCell ref="H16:I16"/>
    <mergeCell ref="E14:F14"/>
    <mergeCell ref="A30:J34"/>
    <mergeCell ref="A29:J29"/>
    <mergeCell ref="A26:D26"/>
    <mergeCell ref="G26:H26"/>
    <mergeCell ref="I26:J26"/>
    <mergeCell ref="A27:J27"/>
    <mergeCell ref="A28:J28"/>
    <mergeCell ref="A23:D23"/>
    <mergeCell ref="E23:F23"/>
    <mergeCell ref="H23:I23"/>
    <mergeCell ref="A24:D24"/>
    <mergeCell ref="E24:F24"/>
    <mergeCell ref="H24:I24"/>
    <mergeCell ref="H19:I19"/>
    <mergeCell ref="A20:D20"/>
    <mergeCell ref="E20:F20"/>
    <mergeCell ref="H20:I20"/>
    <mergeCell ref="A22:D22"/>
    <mergeCell ref="E22:F22"/>
    <mergeCell ref="H22:I22"/>
    <mergeCell ref="A46:D46"/>
    <mergeCell ref="E46:F46"/>
    <mergeCell ref="H46:I46"/>
    <mergeCell ref="A47:D47"/>
    <mergeCell ref="E47:F47"/>
    <mergeCell ref="H47:I47"/>
    <mergeCell ref="A44:D44"/>
    <mergeCell ref="E44:F44"/>
    <mergeCell ref="H44:I44"/>
    <mergeCell ref="A45:D45"/>
    <mergeCell ref="E45:F45"/>
    <mergeCell ref="H45:I45"/>
    <mergeCell ref="H41:J42"/>
    <mergeCell ref="A43:D43"/>
    <mergeCell ref="E43:F43"/>
    <mergeCell ref="H43:I43"/>
    <mergeCell ref="A35:G36"/>
    <mergeCell ref="H35:J36"/>
    <mergeCell ref="A37:G38"/>
    <mergeCell ref="H37:J38"/>
    <mergeCell ref="A39:G40"/>
    <mergeCell ref="H39:J40"/>
    <mergeCell ref="A52:D52"/>
    <mergeCell ref="E52:F52"/>
    <mergeCell ref="H52:I52"/>
    <mergeCell ref="A53:D53"/>
    <mergeCell ref="E53:F53"/>
    <mergeCell ref="H53:I53"/>
    <mergeCell ref="A50:D50"/>
    <mergeCell ref="E50:F50"/>
    <mergeCell ref="H50:I50"/>
    <mergeCell ref="A51:D51"/>
    <mergeCell ref="E51:F51"/>
    <mergeCell ref="H51:I51"/>
    <mergeCell ref="A48:D48"/>
    <mergeCell ref="E48:F48"/>
    <mergeCell ref="H48:I48"/>
    <mergeCell ref="A49:D49"/>
    <mergeCell ref="E49:F49"/>
    <mergeCell ref="H49:I49"/>
    <mergeCell ref="H70:J71"/>
    <mergeCell ref="A72:D72"/>
    <mergeCell ref="E72:F72"/>
    <mergeCell ref="H72:I72"/>
    <mergeCell ref="A73:D73"/>
    <mergeCell ref="E73:F73"/>
    <mergeCell ref="H73:I73"/>
    <mergeCell ref="A59:J63"/>
    <mergeCell ref="A64:G65"/>
    <mergeCell ref="H64:J65"/>
    <mergeCell ref="A66:G67"/>
    <mergeCell ref="H66:J67"/>
    <mergeCell ref="A68:G69"/>
    <mergeCell ref="H68:J69"/>
    <mergeCell ref="A55:D55"/>
    <mergeCell ref="G55:H55"/>
    <mergeCell ref="I55:J55"/>
    <mergeCell ref="A56:J56"/>
    <mergeCell ref="A57:J57"/>
    <mergeCell ref="A58:J58"/>
    <mergeCell ref="A78:D78"/>
    <mergeCell ref="E78:F78"/>
    <mergeCell ref="H78:I78"/>
    <mergeCell ref="A79:D79"/>
    <mergeCell ref="E79:F79"/>
    <mergeCell ref="H79:I79"/>
    <mergeCell ref="A76:D76"/>
    <mergeCell ref="E76:F76"/>
    <mergeCell ref="H76:I76"/>
    <mergeCell ref="A77:D77"/>
    <mergeCell ref="E77:F77"/>
    <mergeCell ref="H77:I77"/>
    <mergeCell ref="A74:D74"/>
    <mergeCell ref="E74:F74"/>
    <mergeCell ref="H74:I74"/>
    <mergeCell ref="A75:D75"/>
    <mergeCell ref="E75:F75"/>
    <mergeCell ref="H75:I75"/>
    <mergeCell ref="A85:J85"/>
    <mergeCell ref="A86:J86"/>
    <mergeCell ref="A87:J87"/>
    <mergeCell ref="A88:J92"/>
    <mergeCell ref="A93:G94"/>
    <mergeCell ref="H93:J94"/>
    <mergeCell ref="A82:D82"/>
    <mergeCell ref="E82:F82"/>
    <mergeCell ref="H82:I82"/>
    <mergeCell ref="A84:D84"/>
    <mergeCell ref="G84:H84"/>
    <mergeCell ref="I84:J84"/>
    <mergeCell ref="A80:D80"/>
    <mergeCell ref="E80:F80"/>
    <mergeCell ref="H80:I80"/>
    <mergeCell ref="A81:D81"/>
    <mergeCell ref="E81:F81"/>
    <mergeCell ref="H81:I81"/>
    <mergeCell ref="A104:D104"/>
    <mergeCell ref="E104:F104"/>
    <mergeCell ref="H104:I104"/>
    <mergeCell ref="A105:D105"/>
    <mergeCell ref="E105:F105"/>
    <mergeCell ref="H105:I105"/>
    <mergeCell ref="A102:D102"/>
    <mergeCell ref="E102:F102"/>
    <mergeCell ref="H102:I102"/>
    <mergeCell ref="A103:D103"/>
    <mergeCell ref="E103:F103"/>
    <mergeCell ref="H103:I103"/>
    <mergeCell ref="A95:G96"/>
    <mergeCell ref="H95:J96"/>
    <mergeCell ref="A97:G98"/>
    <mergeCell ref="H97:J98"/>
    <mergeCell ref="H99:J100"/>
    <mergeCell ref="A101:D101"/>
    <mergeCell ref="E101:F101"/>
    <mergeCell ref="H101:I101"/>
    <mergeCell ref="A110:D110"/>
    <mergeCell ref="E110:F110"/>
    <mergeCell ref="H110:I110"/>
    <mergeCell ref="A111:D111"/>
    <mergeCell ref="E111:F111"/>
    <mergeCell ref="H111:I111"/>
    <mergeCell ref="A108:D108"/>
    <mergeCell ref="E108:F108"/>
    <mergeCell ref="H108:I108"/>
    <mergeCell ref="A109:D109"/>
    <mergeCell ref="E109:F109"/>
    <mergeCell ref="H109:I109"/>
    <mergeCell ref="A106:D106"/>
    <mergeCell ref="E106:F106"/>
    <mergeCell ref="H106:I106"/>
    <mergeCell ref="A107:D107"/>
    <mergeCell ref="E107:F107"/>
    <mergeCell ref="H107:I107"/>
    <mergeCell ref="H128:J129"/>
    <mergeCell ref="A130:D130"/>
    <mergeCell ref="E130:F130"/>
    <mergeCell ref="H130:I130"/>
    <mergeCell ref="A131:D131"/>
    <mergeCell ref="E131:F131"/>
    <mergeCell ref="H131:I131"/>
    <mergeCell ref="A117:J121"/>
    <mergeCell ref="A122:G123"/>
    <mergeCell ref="H122:J123"/>
    <mergeCell ref="A124:G125"/>
    <mergeCell ref="H124:J125"/>
    <mergeCell ref="A126:G127"/>
    <mergeCell ref="H126:J127"/>
    <mergeCell ref="A113:D113"/>
    <mergeCell ref="G113:H113"/>
    <mergeCell ref="I113:J113"/>
    <mergeCell ref="A114:J114"/>
    <mergeCell ref="A115:J115"/>
    <mergeCell ref="A116:J116"/>
    <mergeCell ref="A136:D136"/>
    <mergeCell ref="E136:F136"/>
    <mergeCell ref="H136:I136"/>
    <mergeCell ref="A137:D137"/>
    <mergeCell ref="E137:F137"/>
    <mergeCell ref="H137:I137"/>
    <mergeCell ref="A134:D134"/>
    <mergeCell ref="E134:F134"/>
    <mergeCell ref="H134:I134"/>
    <mergeCell ref="A135:D135"/>
    <mergeCell ref="E135:F135"/>
    <mergeCell ref="H135:I135"/>
    <mergeCell ref="A132:D132"/>
    <mergeCell ref="E132:F132"/>
    <mergeCell ref="H132:I132"/>
    <mergeCell ref="A133:D133"/>
    <mergeCell ref="E133:F133"/>
    <mergeCell ref="H133:I133"/>
    <mergeCell ref="A143:J143"/>
    <mergeCell ref="A144:J144"/>
    <mergeCell ref="A145:J145"/>
    <mergeCell ref="A146:J150"/>
    <mergeCell ref="A151:G152"/>
    <mergeCell ref="H151:J152"/>
    <mergeCell ref="A140:D140"/>
    <mergeCell ref="E140:F140"/>
    <mergeCell ref="H140:I140"/>
    <mergeCell ref="A142:D142"/>
    <mergeCell ref="G142:H142"/>
    <mergeCell ref="I142:J142"/>
    <mergeCell ref="A138:D138"/>
    <mergeCell ref="E138:F138"/>
    <mergeCell ref="H138:I138"/>
    <mergeCell ref="A139:D139"/>
    <mergeCell ref="E139:F139"/>
    <mergeCell ref="H139:I139"/>
    <mergeCell ref="A162:D162"/>
    <mergeCell ref="E162:F162"/>
    <mergeCell ref="H162:I162"/>
    <mergeCell ref="A163:D163"/>
    <mergeCell ref="E163:F163"/>
    <mergeCell ref="H163:I163"/>
    <mergeCell ref="A160:D160"/>
    <mergeCell ref="E160:F160"/>
    <mergeCell ref="H160:I160"/>
    <mergeCell ref="A161:D161"/>
    <mergeCell ref="E161:F161"/>
    <mergeCell ref="H161:I161"/>
    <mergeCell ref="A153:G154"/>
    <mergeCell ref="H153:J154"/>
    <mergeCell ref="A155:G156"/>
    <mergeCell ref="H155:J156"/>
    <mergeCell ref="H157:J158"/>
    <mergeCell ref="A159:D159"/>
    <mergeCell ref="E159:F159"/>
    <mergeCell ref="H159:I159"/>
    <mergeCell ref="A168:D168"/>
    <mergeCell ref="E168:F168"/>
    <mergeCell ref="H168:I168"/>
    <mergeCell ref="A169:D169"/>
    <mergeCell ref="E169:F169"/>
    <mergeCell ref="H169:I169"/>
    <mergeCell ref="A166:D166"/>
    <mergeCell ref="E166:F166"/>
    <mergeCell ref="H166:I166"/>
    <mergeCell ref="A167:D167"/>
    <mergeCell ref="E167:F167"/>
    <mergeCell ref="H167:I167"/>
    <mergeCell ref="A164:D164"/>
    <mergeCell ref="E164:F164"/>
    <mergeCell ref="H164:I164"/>
    <mergeCell ref="A165:D165"/>
    <mergeCell ref="E165:F165"/>
    <mergeCell ref="H165:I165"/>
    <mergeCell ref="H186:J187"/>
    <mergeCell ref="A188:D188"/>
    <mergeCell ref="E188:F188"/>
    <mergeCell ref="H188:I188"/>
    <mergeCell ref="A186:G187"/>
    <mergeCell ref="A189:D189"/>
    <mergeCell ref="E189:F189"/>
    <mergeCell ref="H189:I189"/>
    <mergeCell ref="A175:J179"/>
    <mergeCell ref="A180:G181"/>
    <mergeCell ref="H180:J181"/>
    <mergeCell ref="A182:G183"/>
    <mergeCell ref="H182:J183"/>
    <mergeCell ref="A184:G185"/>
    <mergeCell ref="H184:J185"/>
    <mergeCell ref="A171:D171"/>
    <mergeCell ref="G171:H171"/>
    <mergeCell ref="I171:J171"/>
    <mergeCell ref="A172:J172"/>
    <mergeCell ref="A173:J173"/>
    <mergeCell ref="A174:J174"/>
    <mergeCell ref="A194:D194"/>
    <mergeCell ref="E194:F194"/>
    <mergeCell ref="H194:I194"/>
    <mergeCell ref="A195:D195"/>
    <mergeCell ref="E195:F195"/>
    <mergeCell ref="H195:I195"/>
    <mergeCell ref="A192:D192"/>
    <mergeCell ref="E192:F192"/>
    <mergeCell ref="H192:I192"/>
    <mergeCell ref="A193:D193"/>
    <mergeCell ref="E193:F193"/>
    <mergeCell ref="H193:I193"/>
    <mergeCell ref="A190:D190"/>
    <mergeCell ref="E190:F190"/>
    <mergeCell ref="H190:I190"/>
    <mergeCell ref="A191:D191"/>
    <mergeCell ref="E191:F191"/>
    <mergeCell ref="H191:I191"/>
    <mergeCell ref="A201:J201"/>
    <mergeCell ref="A202:J202"/>
    <mergeCell ref="A203:J203"/>
    <mergeCell ref="A204:J208"/>
    <mergeCell ref="A209:G210"/>
    <mergeCell ref="H209:J210"/>
    <mergeCell ref="A198:D198"/>
    <mergeCell ref="E198:F198"/>
    <mergeCell ref="H198:I198"/>
    <mergeCell ref="A200:D200"/>
    <mergeCell ref="G200:H200"/>
    <mergeCell ref="I200:J200"/>
    <mergeCell ref="A196:D196"/>
    <mergeCell ref="E196:F196"/>
    <mergeCell ref="H196:I196"/>
    <mergeCell ref="A197:D197"/>
    <mergeCell ref="E197:F197"/>
    <mergeCell ref="H197:I197"/>
    <mergeCell ref="A220:D220"/>
    <mergeCell ref="E220:F220"/>
    <mergeCell ref="H220:I220"/>
    <mergeCell ref="A221:D221"/>
    <mergeCell ref="E221:F221"/>
    <mergeCell ref="H221:I221"/>
    <mergeCell ref="A218:D218"/>
    <mergeCell ref="E218:F218"/>
    <mergeCell ref="H218:I218"/>
    <mergeCell ref="A219:D219"/>
    <mergeCell ref="E219:F219"/>
    <mergeCell ref="H219:I219"/>
    <mergeCell ref="A211:G212"/>
    <mergeCell ref="H211:J212"/>
    <mergeCell ref="A213:G214"/>
    <mergeCell ref="H213:J214"/>
    <mergeCell ref="H215:J216"/>
    <mergeCell ref="A217:D217"/>
    <mergeCell ref="E217:F217"/>
    <mergeCell ref="H217:I217"/>
    <mergeCell ref="A215:G216"/>
    <mergeCell ref="A226:D226"/>
    <mergeCell ref="E226:F226"/>
    <mergeCell ref="H226:I226"/>
    <mergeCell ref="A227:D227"/>
    <mergeCell ref="E227:F227"/>
    <mergeCell ref="H227:I227"/>
    <mergeCell ref="A224:D224"/>
    <mergeCell ref="E224:F224"/>
    <mergeCell ref="H224:I224"/>
    <mergeCell ref="A225:D225"/>
    <mergeCell ref="E225:F225"/>
    <mergeCell ref="H225:I225"/>
    <mergeCell ref="A222:D222"/>
    <mergeCell ref="E222:F222"/>
    <mergeCell ref="H222:I222"/>
    <mergeCell ref="A223:D223"/>
    <mergeCell ref="E223:F223"/>
    <mergeCell ref="H223:I223"/>
    <mergeCell ref="H244:J245"/>
    <mergeCell ref="A246:D246"/>
    <mergeCell ref="E246:F246"/>
    <mergeCell ref="H246:I246"/>
    <mergeCell ref="A244:G245"/>
    <mergeCell ref="A247:D247"/>
    <mergeCell ref="E247:F247"/>
    <mergeCell ref="H247:I247"/>
    <mergeCell ref="A233:J237"/>
    <mergeCell ref="A238:G239"/>
    <mergeCell ref="H238:J239"/>
    <mergeCell ref="A240:G241"/>
    <mergeCell ref="H240:J241"/>
    <mergeCell ref="A242:G243"/>
    <mergeCell ref="H242:J243"/>
    <mergeCell ref="A229:D229"/>
    <mergeCell ref="G229:H229"/>
    <mergeCell ref="I229:J229"/>
    <mergeCell ref="A230:J230"/>
    <mergeCell ref="A231:J231"/>
    <mergeCell ref="A232:J232"/>
    <mergeCell ref="A252:D252"/>
    <mergeCell ref="E252:F252"/>
    <mergeCell ref="H252:I252"/>
    <mergeCell ref="A253:D253"/>
    <mergeCell ref="E253:F253"/>
    <mergeCell ref="H253:I253"/>
    <mergeCell ref="A250:D250"/>
    <mergeCell ref="E250:F250"/>
    <mergeCell ref="H250:I250"/>
    <mergeCell ref="A251:D251"/>
    <mergeCell ref="E251:F251"/>
    <mergeCell ref="H251:I251"/>
    <mergeCell ref="A248:D248"/>
    <mergeCell ref="E248:F248"/>
    <mergeCell ref="H248:I248"/>
    <mergeCell ref="A249:D249"/>
    <mergeCell ref="E249:F249"/>
    <mergeCell ref="H249:I249"/>
    <mergeCell ref="A259:J259"/>
    <mergeCell ref="A260:J260"/>
    <mergeCell ref="A261:J261"/>
    <mergeCell ref="A262:J266"/>
    <mergeCell ref="A267:G268"/>
    <mergeCell ref="H267:J268"/>
    <mergeCell ref="A256:D256"/>
    <mergeCell ref="E256:F256"/>
    <mergeCell ref="H256:I256"/>
    <mergeCell ref="A258:D258"/>
    <mergeCell ref="G258:H258"/>
    <mergeCell ref="I258:J258"/>
    <mergeCell ref="A254:D254"/>
    <mergeCell ref="E254:F254"/>
    <mergeCell ref="H254:I254"/>
    <mergeCell ref="A255:D255"/>
    <mergeCell ref="E255:F255"/>
    <mergeCell ref="H255:I255"/>
    <mergeCell ref="A278:D278"/>
    <mergeCell ref="E278:F278"/>
    <mergeCell ref="H278:I278"/>
    <mergeCell ref="A279:D279"/>
    <mergeCell ref="E279:F279"/>
    <mergeCell ref="H279:I279"/>
    <mergeCell ref="A276:D276"/>
    <mergeCell ref="E276:F276"/>
    <mergeCell ref="H276:I276"/>
    <mergeCell ref="A277:D277"/>
    <mergeCell ref="E277:F277"/>
    <mergeCell ref="H277:I277"/>
    <mergeCell ref="A269:G270"/>
    <mergeCell ref="H269:J270"/>
    <mergeCell ref="A271:G272"/>
    <mergeCell ref="H271:J272"/>
    <mergeCell ref="H273:J274"/>
    <mergeCell ref="A275:D275"/>
    <mergeCell ref="E275:F275"/>
    <mergeCell ref="H275:I275"/>
    <mergeCell ref="A273:G274"/>
    <mergeCell ref="A284:D284"/>
    <mergeCell ref="E284:F284"/>
    <mergeCell ref="H284:I284"/>
    <mergeCell ref="A285:D285"/>
    <mergeCell ref="E285:F285"/>
    <mergeCell ref="H285:I285"/>
    <mergeCell ref="A282:D282"/>
    <mergeCell ref="E282:F282"/>
    <mergeCell ref="H282:I282"/>
    <mergeCell ref="A283:D283"/>
    <mergeCell ref="E283:F283"/>
    <mergeCell ref="H283:I283"/>
    <mergeCell ref="A280:D280"/>
    <mergeCell ref="E280:F280"/>
    <mergeCell ref="H280:I280"/>
    <mergeCell ref="A281:D281"/>
    <mergeCell ref="E281:F281"/>
    <mergeCell ref="H281:I281"/>
    <mergeCell ref="H302:J303"/>
    <mergeCell ref="A304:D304"/>
    <mergeCell ref="E304:F304"/>
    <mergeCell ref="H304:I304"/>
    <mergeCell ref="A302:G303"/>
    <mergeCell ref="A305:D305"/>
    <mergeCell ref="E305:F305"/>
    <mergeCell ref="H305:I305"/>
    <mergeCell ref="A291:J295"/>
    <mergeCell ref="A296:G297"/>
    <mergeCell ref="H296:J297"/>
    <mergeCell ref="A298:G299"/>
    <mergeCell ref="H298:J299"/>
    <mergeCell ref="A300:G301"/>
    <mergeCell ref="H300:J301"/>
    <mergeCell ref="A287:D287"/>
    <mergeCell ref="G287:H287"/>
    <mergeCell ref="I287:J287"/>
    <mergeCell ref="A288:J288"/>
    <mergeCell ref="A289:J289"/>
    <mergeCell ref="A290:J290"/>
    <mergeCell ref="A310:D310"/>
    <mergeCell ref="E310:F310"/>
    <mergeCell ref="H310:I310"/>
    <mergeCell ref="A311:D311"/>
    <mergeCell ref="E311:F311"/>
    <mergeCell ref="H311:I311"/>
    <mergeCell ref="A308:D308"/>
    <mergeCell ref="E308:F308"/>
    <mergeCell ref="H308:I308"/>
    <mergeCell ref="A309:D309"/>
    <mergeCell ref="E309:F309"/>
    <mergeCell ref="H309:I309"/>
    <mergeCell ref="A306:D306"/>
    <mergeCell ref="E306:F306"/>
    <mergeCell ref="H306:I306"/>
    <mergeCell ref="A307:D307"/>
    <mergeCell ref="E307:F307"/>
    <mergeCell ref="H307:I307"/>
    <mergeCell ref="A317:J317"/>
    <mergeCell ref="A318:J318"/>
    <mergeCell ref="A319:J319"/>
    <mergeCell ref="A320:J324"/>
    <mergeCell ref="A325:G326"/>
    <mergeCell ref="H325:J326"/>
    <mergeCell ref="A314:D314"/>
    <mergeCell ref="E314:F314"/>
    <mergeCell ref="H314:I314"/>
    <mergeCell ref="A316:D316"/>
    <mergeCell ref="G316:H316"/>
    <mergeCell ref="I316:J316"/>
    <mergeCell ref="A312:D312"/>
    <mergeCell ref="E312:F312"/>
    <mergeCell ref="H312:I312"/>
    <mergeCell ref="A313:D313"/>
    <mergeCell ref="E313:F313"/>
    <mergeCell ref="H313:I313"/>
    <mergeCell ref="A336:D336"/>
    <mergeCell ref="E336:F336"/>
    <mergeCell ref="H336:I336"/>
    <mergeCell ref="A337:D337"/>
    <mergeCell ref="E337:F337"/>
    <mergeCell ref="H337:I337"/>
    <mergeCell ref="A334:D334"/>
    <mergeCell ref="E334:F334"/>
    <mergeCell ref="H334:I334"/>
    <mergeCell ref="A335:D335"/>
    <mergeCell ref="E335:F335"/>
    <mergeCell ref="H335:I335"/>
    <mergeCell ref="A327:G328"/>
    <mergeCell ref="H327:J328"/>
    <mergeCell ref="A329:G330"/>
    <mergeCell ref="H329:J330"/>
    <mergeCell ref="H331:J332"/>
    <mergeCell ref="A333:D333"/>
    <mergeCell ref="E333:F333"/>
    <mergeCell ref="H333:I333"/>
    <mergeCell ref="A331:G332"/>
    <mergeCell ref="A342:D342"/>
    <mergeCell ref="E342:F342"/>
    <mergeCell ref="H342:I342"/>
    <mergeCell ref="A343:D343"/>
    <mergeCell ref="E343:F343"/>
    <mergeCell ref="H343:I343"/>
    <mergeCell ref="A340:D340"/>
    <mergeCell ref="E340:F340"/>
    <mergeCell ref="H340:I340"/>
    <mergeCell ref="A341:D341"/>
    <mergeCell ref="E341:F341"/>
    <mergeCell ref="H341:I341"/>
    <mergeCell ref="A338:D338"/>
    <mergeCell ref="E338:F338"/>
    <mergeCell ref="H338:I338"/>
    <mergeCell ref="A339:D339"/>
    <mergeCell ref="E339:F339"/>
    <mergeCell ref="H339:I339"/>
    <mergeCell ref="H360:J361"/>
    <mergeCell ref="A362:D362"/>
    <mergeCell ref="E362:F362"/>
    <mergeCell ref="H362:I362"/>
    <mergeCell ref="A360:G361"/>
    <mergeCell ref="A363:D363"/>
    <mergeCell ref="E363:F363"/>
    <mergeCell ref="H363:I363"/>
    <mergeCell ref="A349:J353"/>
    <mergeCell ref="A354:G355"/>
    <mergeCell ref="H354:J355"/>
    <mergeCell ref="A356:G357"/>
    <mergeCell ref="H356:J357"/>
    <mergeCell ref="A358:G359"/>
    <mergeCell ref="H358:J359"/>
    <mergeCell ref="A345:D345"/>
    <mergeCell ref="G345:H345"/>
    <mergeCell ref="I345:J345"/>
    <mergeCell ref="A346:J346"/>
    <mergeCell ref="A347:J347"/>
    <mergeCell ref="A348:J348"/>
    <mergeCell ref="A368:D368"/>
    <mergeCell ref="E368:F368"/>
    <mergeCell ref="H368:I368"/>
    <mergeCell ref="A369:D369"/>
    <mergeCell ref="E369:F369"/>
    <mergeCell ref="H369:I369"/>
    <mergeCell ref="A366:D366"/>
    <mergeCell ref="E366:F366"/>
    <mergeCell ref="H366:I366"/>
    <mergeCell ref="A367:D367"/>
    <mergeCell ref="E367:F367"/>
    <mergeCell ref="H367:I367"/>
    <mergeCell ref="A364:D364"/>
    <mergeCell ref="E364:F364"/>
    <mergeCell ref="H364:I364"/>
    <mergeCell ref="A365:D365"/>
    <mergeCell ref="E365:F365"/>
    <mergeCell ref="H365:I365"/>
    <mergeCell ref="A375:J375"/>
    <mergeCell ref="A376:J376"/>
    <mergeCell ref="A377:J377"/>
    <mergeCell ref="A378:J382"/>
    <mergeCell ref="A383:G384"/>
    <mergeCell ref="H383:J384"/>
    <mergeCell ref="A372:D372"/>
    <mergeCell ref="E372:F372"/>
    <mergeCell ref="H372:I372"/>
    <mergeCell ref="A374:D374"/>
    <mergeCell ref="G374:H374"/>
    <mergeCell ref="I374:J374"/>
    <mergeCell ref="A370:D370"/>
    <mergeCell ref="E370:F370"/>
    <mergeCell ref="H370:I370"/>
    <mergeCell ref="A371:D371"/>
    <mergeCell ref="E371:F371"/>
    <mergeCell ref="H371:I371"/>
    <mergeCell ref="A394:D394"/>
    <mergeCell ref="E394:F394"/>
    <mergeCell ref="H394:I394"/>
    <mergeCell ref="A395:D395"/>
    <mergeCell ref="E395:F395"/>
    <mergeCell ref="H395:I395"/>
    <mergeCell ref="A392:D392"/>
    <mergeCell ref="E392:F392"/>
    <mergeCell ref="H392:I392"/>
    <mergeCell ref="A393:D393"/>
    <mergeCell ref="E393:F393"/>
    <mergeCell ref="H393:I393"/>
    <mergeCell ref="A385:G386"/>
    <mergeCell ref="H385:J386"/>
    <mergeCell ref="A387:G388"/>
    <mergeCell ref="H387:J388"/>
    <mergeCell ref="H389:J390"/>
    <mergeCell ref="A391:D391"/>
    <mergeCell ref="E391:F391"/>
    <mergeCell ref="H391:I391"/>
    <mergeCell ref="A389:G390"/>
    <mergeCell ref="A400:D400"/>
    <mergeCell ref="E400:F400"/>
    <mergeCell ref="H400:I400"/>
    <mergeCell ref="A401:D401"/>
    <mergeCell ref="E401:F401"/>
    <mergeCell ref="H401:I401"/>
    <mergeCell ref="A398:D398"/>
    <mergeCell ref="E398:F398"/>
    <mergeCell ref="H398:I398"/>
    <mergeCell ref="A399:D399"/>
    <mergeCell ref="E399:F399"/>
    <mergeCell ref="H399:I399"/>
    <mergeCell ref="A396:D396"/>
    <mergeCell ref="E396:F396"/>
    <mergeCell ref="H396:I396"/>
    <mergeCell ref="A397:D397"/>
    <mergeCell ref="E397:F397"/>
    <mergeCell ref="H397:I397"/>
    <mergeCell ref="H418:J419"/>
    <mergeCell ref="A420:D420"/>
    <mergeCell ref="E420:F420"/>
    <mergeCell ref="H420:I420"/>
    <mergeCell ref="A418:G419"/>
    <mergeCell ref="A421:D421"/>
    <mergeCell ref="E421:F421"/>
    <mergeCell ref="H421:I421"/>
    <mergeCell ref="A407:J411"/>
    <mergeCell ref="A412:G413"/>
    <mergeCell ref="H412:J413"/>
    <mergeCell ref="A414:G415"/>
    <mergeCell ref="H414:J415"/>
    <mergeCell ref="A416:G417"/>
    <mergeCell ref="H416:J417"/>
    <mergeCell ref="A403:D403"/>
    <mergeCell ref="G403:H403"/>
    <mergeCell ref="I403:J403"/>
    <mergeCell ref="A404:J404"/>
    <mergeCell ref="A405:J405"/>
    <mergeCell ref="A406:J406"/>
    <mergeCell ref="A426:D426"/>
    <mergeCell ref="E426:F426"/>
    <mergeCell ref="H426:I426"/>
    <mergeCell ref="A427:D427"/>
    <mergeCell ref="E427:F427"/>
    <mergeCell ref="H427:I427"/>
    <mergeCell ref="A424:D424"/>
    <mergeCell ref="E424:F424"/>
    <mergeCell ref="H424:I424"/>
    <mergeCell ref="A425:D425"/>
    <mergeCell ref="E425:F425"/>
    <mergeCell ref="H425:I425"/>
    <mergeCell ref="A422:D422"/>
    <mergeCell ref="E422:F422"/>
    <mergeCell ref="H422:I422"/>
    <mergeCell ref="A423:D423"/>
    <mergeCell ref="E423:F423"/>
    <mergeCell ref="H423:I423"/>
    <mergeCell ref="A433:J433"/>
    <mergeCell ref="A434:J434"/>
    <mergeCell ref="A435:J435"/>
    <mergeCell ref="A436:J440"/>
    <mergeCell ref="A441:G442"/>
    <mergeCell ref="H441:J442"/>
    <mergeCell ref="A430:D430"/>
    <mergeCell ref="E430:F430"/>
    <mergeCell ref="H430:I430"/>
    <mergeCell ref="A432:D432"/>
    <mergeCell ref="G432:H432"/>
    <mergeCell ref="I432:J432"/>
    <mergeCell ref="A428:D428"/>
    <mergeCell ref="E428:F428"/>
    <mergeCell ref="H428:I428"/>
    <mergeCell ref="A429:D429"/>
    <mergeCell ref="E429:F429"/>
    <mergeCell ref="H429:I429"/>
    <mergeCell ref="A452:D452"/>
    <mergeCell ref="E452:F452"/>
    <mergeCell ref="H452:I452"/>
    <mergeCell ref="A453:D453"/>
    <mergeCell ref="E453:F453"/>
    <mergeCell ref="H453:I453"/>
    <mergeCell ref="A450:D450"/>
    <mergeCell ref="E450:F450"/>
    <mergeCell ref="H450:I450"/>
    <mergeCell ref="A451:D451"/>
    <mergeCell ref="E451:F451"/>
    <mergeCell ref="H451:I451"/>
    <mergeCell ref="A443:G444"/>
    <mergeCell ref="H443:J444"/>
    <mergeCell ref="A445:G446"/>
    <mergeCell ref="H445:J446"/>
    <mergeCell ref="H447:J448"/>
    <mergeCell ref="A449:D449"/>
    <mergeCell ref="E449:F449"/>
    <mergeCell ref="H449:I449"/>
    <mergeCell ref="A447:G448"/>
    <mergeCell ref="A458:D458"/>
    <mergeCell ref="E458:F458"/>
    <mergeCell ref="H458:I458"/>
    <mergeCell ref="A459:D459"/>
    <mergeCell ref="E459:F459"/>
    <mergeCell ref="H459:I459"/>
    <mergeCell ref="A456:D456"/>
    <mergeCell ref="E456:F456"/>
    <mergeCell ref="H456:I456"/>
    <mergeCell ref="A457:D457"/>
    <mergeCell ref="E457:F457"/>
    <mergeCell ref="H457:I457"/>
    <mergeCell ref="A454:D454"/>
    <mergeCell ref="E454:F454"/>
    <mergeCell ref="H454:I454"/>
    <mergeCell ref="A455:D455"/>
    <mergeCell ref="E455:F455"/>
    <mergeCell ref="H455:I455"/>
    <mergeCell ref="H476:J477"/>
    <mergeCell ref="A478:D478"/>
    <mergeCell ref="E478:F478"/>
    <mergeCell ref="H478:I478"/>
    <mergeCell ref="A476:G477"/>
    <mergeCell ref="A479:D479"/>
    <mergeCell ref="E479:F479"/>
    <mergeCell ref="H479:I479"/>
    <mergeCell ref="A465:J469"/>
    <mergeCell ref="A470:G471"/>
    <mergeCell ref="H470:J471"/>
    <mergeCell ref="A472:G473"/>
    <mergeCell ref="H472:J473"/>
    <mergeCell ref="A474:G475"/>
    <mergeCell ref="H474:J475"/>
    <mergeCell ref="A461:D461"/>
    <mergeCell ref="G461:H461"/>
    <mergeCell ref="I461:J461"/>
    <mergeCell ref="A462:J462"/>
    <mergeCell ref="A463:J463"/>
    <mergeCell ref="A464:J464"/>
    <mergeCell ref="A484:D484"/>
    <mergeCell ref="E484:F484"/>
    <mergeCell ref="H484:I484"/>
    <mergeCell ref="A485:D485"/>
    <mergeCell ref="E485:F485"/>
    <mergeCell ref="H485:I485"/>
    <mergeCell ref="A482:D482"/>
    <mergeCell ref="E482:F482"/>
    <mergeCell ref="H482:I482"/>
    <mergeCell ref="A483:D483"/>
    <mergeCell ref="E483:F483"/>
    <mergeCell ref="H483:I483"/>
    <mergeCell ref="A480:D480"/>
    <mergeCell ref="E480:F480"/>
    <mergeCell ref="H480:I480"/>
    <mergeCell ref="A481:D481"/>
    <mergeCell ref="E481:F481"/>
    <mergeCell ref="H481:I481"/>
    <mergeCell ref="A491:J491"/>
    <mergeCell ref="A492:J492"/>
    <mergeCell ref="A493:J493"/>
    <mergeCell ref="A494:J498"/>
    <mergeCell ref="A499:G500"/>
    <mergeCell ref="H499:J500"/>
    <mergeCell ref="A488:D488"/>
    <mergeCell ref="E488:F488"/>
    <mergeCell ref="H488:I488"/>
    <mergeCell ref="A490:D490"/>
    <mergeCell ref="G490:H490"/>
    <mergeCell ref="I490:J490"/>
    <mergeCell ref="A486:D486"/>
    <mergeCell ref="E486:F486"/>
    <mergeCell ref="H486:I486"/>
    <mergeCell ref="A487:D487"/>
    <mergeCell ref="E487:F487"/>
    <mergeCell ref="H487:I487"/>
    <mergeCell ref="A510:D510"/>
    <mergeCell ref="E510:F510"/>
    <mergeCell ref="H510:I510"/>
    <mergeCell ref="A511:D511"/>
    <mergeCell ref="E511:F511"/>
    <mergeCell ref="H511:I511"/>
    <mergeCell ref="A508:D508"/>
    <mergeCell ref="E508:F508"/>
    <mergeCell ref="H508:I508"/>
    <mergeCell ref="A509:D509"/>
    <mergeCell ref="E509:F509"/>
    <mergeCell ref="H509:I509"/>
    <mergeCell ref="A501:G502"/>
    <mergeCell ref="H501:J502"/>
    <mergeCell ref="A503:G504"/>
    <mergeCell ref="H503:J504"/>
    <mergeCell ref="H505:J506"/>
    <mergeCell ref="A507:D507"/>
    <mergeCell ref="E507:F507"/>
    <mergeCell ref="H507:I507"/>
    <mergeCell ref="A505:G506"/>
    <mergeCell ref="A516:D516"/>
    <mergeCell ref="E516:F516"/>
    <mergeCell ref="H516:I516"/>
    <mergeCell ref="A517:D517"/>
    <mergeCell ref="E517:F517"/>
    <mergeCell ref="H517:I517"/>
    <mergeCell ref="A514:D514"/>
    <mergeCell ref="E514:F514"/>
    <mergeCell ref="H514:I514"/>
    <mergeCell ref="A515:D515"/>
    <mergeCell ref="E515:F515"/>
    <mergeCell ref="H515:I515"/>
    <mergeCell ref="A512:D512"/>
    <mergeCell ref="E512:F512"/>
    <mergeCell ref="H512:I512"/>
    <mergeCell ref="A513:D513"/>
    <mergeCell ref="E513:F513"/>
    <mergeCell ref="H513:I513"/>
    <mergeCell ref="H534:J535"/>
    <mergeCell ref="A536:D536"/>
    <mergeCell ref="E536:F536"/>
    <mergeCell ref="H536:I536"/>
    <mergeCell ref="A534:G535"/>
    <mergeCell ref="A537:D537"/>
    <mergeCell ref="E537:F537"/>
    <mergeCell ref="H537:I537"/>
    <mergeCell ref="A523:J527"/>
    <mergeCell ref="A528:G529"/>
    <mergeCell ref="H528:J529"/>
    <mergeCell ref="A530:G531"/>
    <mergeCell ref="H530:J531"/>
    <mergeCell ref="A532:G533"/>
    <mergeCell ref="H532:J533"/>
    <mergeCell ref="A519:D519"/>
    <mergeCell ref="G519:H519"/>
    <mergeCell ref="I519:J519"/>
    <mergeCell ref="A520:J520"/>
    <mergeCell ref="A521:J521"/>
    <mergeCell ref="A522:J522"/>
    <mergeCell ref="A542:D542"/>
    <mergeCell ref="E542:F542"/>
    <mergeCell ref="H542:I542"/>
    <mergeCell ref="A543:D543"/>
    <mergeCell ref="E543:F543"/>
    <mergeCell ref="H543:I543"/>
    <mergeCell ref="A540:D540"/>
    <mergeCell ref="E540:F540"/>
    <mergeCell ref="H540:I540"/>
    <mergeCell ref="A541:D541"/>
    <mergeCell ref="E541:F541"/>
    <mergeCell ref="H541:I541"/>
    <mergeCell ref="A538:D538"/>
    <mergeCell ref="E538:F538"/>
    <mergeCell ref="H538:I538"/>
    <mergeCell ref="A539:D539"/>
    <mergeCell ref="E539:F539"/>
    <mergeCell ref="H539:I539"/>
    <mergeCell ref="A549:J549"/>
    <mergeCell ref="A550:J550"/>
    <mergeCell ref="A551:J551"/>
    <mergeCell ref="A552:J556"/>
    <mergeCell ref="A557:G558"/>
    <mergeCell ref="H557:J558"/>
    <mergeCell ref="A546:D546"/>
    <mergeCell ref="E546:F546"/>
    <mergeCell ref="H546:I546"/>
    <mergeCell ref="A548:D548"/>
    <mergeCell ref="G548:H548"/>
    <mergeCell ref="I548:J548"/>
    <mergeCell ref="A544:D544"/>
    <mergeCell ref="E544:F544"/>
    <mergeCell ref="H544:I544"/>
    <mergeCell ref="A545:D545"/>
    <mergeCell ref="E545:F545"/>
    <mergeCell ref="H545:I545"/>
    <mergeCell ref="A568:D568"/>
    <mergeCell ref="E568:F568"/>
    <mergeCell ref="H568:I568"/>
    <mergeCell ref="A569:D569"/>
    <mergeCell ref="E569:F569"/>
    <mergeCell ref="H569:I569"/>
    <mergeCell ref="A566:D566"/>
    <mergeCell ref="E566:F566"/>
    <mergeCell ref="H566:I566"/>
    <mergeCell ref="A567:D567"/>
    <mergeCell ref="E567:F567"/>
    <mergeCell ref="H567:I567"/>
    <mergeCell ref="A559:G560"/>
    <mergeCell ref="H559:J560"/>
    <mergeCell ref="A561:G562"/>
    <mergeCell ref="H561:J562"/>
    <mergeCell ref="H563:J564"/>
    <mergeCell ref="A565:D565"/>
    <mergeCell ref="E565:F565"/>
    <mergeCell ref="H565:I565"/>
    <mergeCell ref="A563:G564"/>
    <mergeCell ref="A574:D574"/>
    <mergeCell ref="E574:F574"/>
    <mergeCell ref="H574:I574"/>
    <mergeCell ref="A575:D575"/>
    <mergeCell ref="E575:F575"/>
    <mergeCell ref="H575:I575"/>
    <mergeCell ref="A572:D572"/>
    <mergeCell ref="E572:F572"/>
    <mergeCell ref="H572:I572"/>
    <mergeCell ref="A573:D573"/>
    <mergeCell ref="E573:F573"/>
    <mergeCell ref="H573:I573"/>
    <mergeCell ref="A570:D570"/>
    <mergeCell ref="E570:F570"/>
    <mergeCell ref="H570:I570"/>
    <mergeCell ref="A571:D571"/>
    <mergeCell ref="E571:F571"/>
    <mergeCell ref="H571:I571"/>
    <mergeCell ref="H592:J593"/>
    <mergeCell ref="A594:D594"/>
    <mergeCell ref="E594:F594"/>
    <mergeCell ref="H594:I594"/>
    <mergeCell ref="A592:G593"/>
    <mergeCell ref="A595:D595"/>
    <mergeCell ref="E595:F595"/>
    <mergeCell ref="H595:I595"/>
    <mergeCell ref="A581:J585"/>
    <mergeCell ref="A586:G587"/>
    <mergeCell ref="H586:J587"/>
    <mergeCell ref="A588:G589"/>
    <mergeCell ref="H588:J589"/>
    <mergeCell ref="A590:G591"/>
    <mergeCell ref="H590:J591"/>
    <mergeCell ref="A577:D577"/>
    <mergeCell ref="G577:H577"/>
    <mergeCell ref="I577:J577"/>
    <mergeCell ref="A578:J578"/>
    <mergeCell ref="A579:J579"/>
    <mergeCell ref="A580:J580"/>
    <mergeCell ref="A600:D600"/>
    <mergeCell ref="E600:F600"/>
    <mergeCell ref="H600:I600"/>
    <mergeCell ref="A601:D601"/>
    <mergeCell ref="E601:F601"/>
    <mergeCell ref="H601:I601"/>
    <mergeCell ref="A598:D598"/>
    <mergeCell ref="E598:F598"/>
    <mergeCell ref="H598:I598"/>
    <mergeCell ref="A599:D599"/>
    <mergeCell ref="E599:F599"/>
    <mergeCell ref="H599:I599"/>
    <mergeCell ref="A596:D596"/>
    <mergeCell ref="E596:F596"/>
    <mergeCell ref="H596:I596"/>
    <mergeCell ref="A597:D597"/>
    <mergeCell ref="E597:F597"/>
    <mergeCell ref="H597:I597"/>
    <mergeCell ref="A607:J607"/>
    <mergeCell ref="A608:J608"/>
    <mergeCell ref="A609:J609"/>
    <mergeCell ref="A610:J614"/>
    <mergeCell ref="A615:G616"/>
    <mergeCell ref="H615:J616"/>
    <mergeCell ref="A604:D604"/>
    <mergeCell ref="E604:F604"/>
    <mergeCell ref="H604:I604"/>
    <mergeCell ref="A606:D606"/>
    <mergeCell ref="G606:H606"/>
    <mergeCell ref="I606:J606"/>
    <mergeCell ref="A602:D602"/>
    <mergeCell ref="E602:F602"/>
    <mergeCell ref="H602:I602"/>
    <mergeCell ref="A603:D603"/>
    <mergeCell ref="E603:F603"/>
    <mergeCell ref="H603:I603"/>
    <mergeCell ref="A626:D626"/>
    <mergeCell ref="E626:F626"/>
    <mergeCell ref="H626:I626"/>
    <mergeCell ref="A627:D627"/>
    <mergeCell ref="E627:F627"/>
    <mergeCell ref="H627:I627"/>
    <mergeCell ref="A624:D624"/>
    <mergeCell ref="E624:F624"/>
    <mergeCell ref="H624:I624"/>
    <mergeCell ref="A625:D625"/>
    <mergeCell ref="E625:F625"/>
    <mergeCell ref="H625:I625"/>
    <mergeCell ref="A617:G618"/>
    <mergeCell ref="H617:J618"/>
    <mergeCell ref="A619:G620"/>
    <mergeCell ref="H619:J620"/>
    <mergeCell ref="H621:J622"/>
    <mergeCell ref="A623:D623"/>
    <mergeCell ref="E623:F623"/>
    <mergeCell ref="H623:I623"/>
    <mergeCell ref="A621:G622"/>
    <mergeCell ref="A632:D632"/>
    <mergeCell ref="E632:F632"/>
    <mergeCell ref="H632:I632"/>
    <mergeCell ref="A633:D633"/>
    <mergeCell ref="E633:F633"/>
    <mergeCell ref="H633:I633"/>
    <mergeCell ref="A630:D630"/>
    <mergeCell ref="E630:F630"/>
    <mergeCell ref="H630:I630"/>
    <mergeCell ref="A631:D631"/>
    <mergeCell ref="E631:F631"/>
    <mergeCell ref="H631:I631"/>
    <mergeCell ref="A628:D628"/>
    <mergeCell ref="E628:F628"/>
    <mergeCell ref="H628:I628"/>
    <mergeCell ref="A629:D629"/>
    <mergeCell ref="E629:F629"/>
    <mergeCell ref="H629:I629"/>
    <mergeCell ref="H650:J651"/>
    <mergeCell ref="A652:D652"/>
    <mergeCell ref="E652:F652"/>
    <mergeCell ref="H652:I652"/>
    <mergeCell ref="A650:G651"/>
    <mergeCell ref="A653:D653"/>
    <mergeCell ref="E653:F653"/>
    <mergeCell ref="H653:I653"/>
    <mergeCell ref="A639:J643"/>
    <mergeCell ref="A644:G645"/>
    <mergeCell ref="H644:J645"/>
    <mergeCell ref="A646:G647"/>
    <mergeCell ref="H646:J647"/>
    <mergeCell ref="A648:G649"/>
    <mergeCell ref="H648:J649"/>
    <mergeCell ref="A635:D635"/>
    <mergeCell ref="G635:H635"/>
    <mergeCell ref="I635:J635"/>
    <mergeCell ref="A636:J636"/>
    <mergeCell ref="A637:J637"/>
    <mergeCell ref="A638:J638"/>
    <mergeCell ref="A658:D658"/>
    <mergeCell ref="E658:F658"/>
    <mergeCell ref="H658:I658"/>
    <mergeCell ref="A659:D659"/>
    <mergeCell ref="E659:F659"/>
    <mergeCell ref="H659:I659"/>
    <mergeCell ref="A656:D656"/>
    <mergeCell ref="E656:F656"/>
    <mergeCell ref="H656:I656"/>
    <mergeCell ref="A657:D657"/>
    <mergeCell ref="E657:F657"/>
    <mergeCell ref="H657:I657"/>
    <mergeCell ref="A654:D654"/>
    <mergeCell ref="E654:F654"/>
    <mergeCell ref="H654:I654"/>
    <mergeCell ref="A655:D655"/>
    <mergeCell ref="E655:F655"/>
    <mergeCell ref="H655:I655"/>
    <mergeCell ref="A665:J665"/>
    <mergeCell ref="A666:J666"/>
    <mergeCell ref="A667:J667"/>
    <mergeCell ref="A668:J672"/>
    <mergeCell ref="A673:G674"/>
    <mergeCell ref="H673:J674"/>
    <mergeCell ref="A662:D662"/>
    <mergeCell ref="E662:F662"/>
    <mergeCell ref="H662:I662"/>
    <mergeCell ref="A664:D664"/>
    <mergeCell ref="G664:H664"/>
    <mergeCell ref="I664:J664"/>
    <mergeCell ref="A660:D660"/>
    <mergeCell ref="E660:F660"/>
    <mergeCell ref="H660:I660"/>
    <mergeCell ref="A661:D661"/>
    <mergeCell ref="E661:F661"/>
    <mergeCell ref="H661:I661"/>
    <mergeCell ref="A684:D684"/>
    <mergeCell ref="E684:F684"/>
    <mergeCell ref="H684:I684"/>
    <mergeCell ref="A685:D685"/>
    <mergeCell ref="E685:F685"/>
    <mergeCell ref="H685:I685"/>
    <mergeCell ref="A682:D682"/>
    <mergeCell ref="E682:F682"/>
    <mergeCell ref="H682:I682"/>
    <mergeCell ref="A683:D683"/>
    <mergeCell ref="E683:F683"/>
    <mergeCell ref="H683:I683"/>
    <mergeCell ref="A675:G676"/>
    <mergeCell ref="H675:J676"/>
    <mergeCell ref="A677:G678"/>
    <mergeCell ref="H677:J678"/>
    <mergeCell ref="H679:J680"/>
    <mergeCell ref="A681:D681"/>
    <mergeCell ref="E681:F681"/>
    <mergeCell ref="H681:I681"/>
    <mergeCell ref="A679:G680"/>
    <mergeCell ref="A690:D690"/>
    <mergeCell ref="E690:F690"/>
    <mergeCell ref="H690:I690"/>
    <mergeCell ref="A691:D691"/>
    <mergeCell ref="E691:F691"/>
    <mergeCell ref="H691:I691"/>
    <mergeCell ref="A688:D688"/>
    <mergeCell ref="E688:F688"/>
    <mergeCell ref="H688:I688"/>
    <mergeCell ref="A689:D689"/>
    <mergeCell ref="E689:F689"/>
    <mergeCell ref="H689:I689"/>
    <mergeCell ref="A686:D686"/>
    <mergeCell ref="E686:F686"/>
    <mergeCell ref="H686:I686"/>
    <mergeCell ref="A687:D687"/>
    <mergeCell ref="E687:F687"/>
    <mergeCell ref="H687:I687"/>
    <mergeCell ref="H708:J709"/>
    <mergeCell ref="A710:D710"/>
    <mergeCell ref="E710:F710"/>
    <mergeCell ref="H710:I710"/>
    <mergeCell ref="A708:G709"/>
    <mergeCell ref="A711:D711"/>
    <mergeCell ref="E711:F711"/>
    <mergeCell ref="H711:I711"/>
    <mergeCell ref="A697:J701"/>
    <mergeCell ref="A702:G703"/>
    <mergeCell ref="H702:J703"/>
    <mergeCell ref="A704:G705"/>
    <mergeCell ref="H704:J705"/>
    <mergeCell ref="A706:G707"/>
    <mergeCell ref="H706:J707"/>
    <mergeCell ref="A693:D693"/>
    <mergeCell ref="G693:H693"/>
    <mergeCell ref="I693:J693"/>
    <mergeCell ref="A694:J694"/>
    <mergeCell ref="A695:J695"/>
    <mergeCell ref="A696:J696"/>
    <mergeCell ref="A716:D716"/>
    <mergeCell ref="E716:F716"/>
    <mergeCell ref="H716:I716"/>
    <mergeCell ref="A717:D717"/>
    <mergeCell ref="E717:F717"/>
    <mergeCell ref="H717:I717"/>
    <mergeCell ref="A714:D714"/>
    <mergeCell ref="E714:F714"/>
    <mergeCell ref="H714:I714"/>
    <mergeCell ref="A715:D715"/>
    <mergeCell ref="E715:F715"/>
    <mergeCell ref="H715:I715"/>
    <mergeCell ref="A712:D712"/>
    <mergeCell ref="E712:F712"/>
    <mergeCell ref="H712:I712"/>
    <mergeCell ref="A713:D713"/>
    <mergeCell ref="E713:F713"/>
    <mergeCell ref="H713:I713"/>
    <mergeCell ref="A723:J723"/>
    <mergeCell ref="A724:J724"/>
    <mergeCell ref="A725:J725"/>
    <mergeCell ref="A726:J730"/>
    <mergeCell ref="A731:G732"/>
    <mergeCell ref="H731:J732"/>
    <mergeCell ref="A720:D720"/>
    <mergeCell ref="E720:F720"/>
    <mergeCell ref="H720:I720"/>
    <mergeCell ref="A722:D722"/>
    <mergeCell ref="G722:H722"/>
    <mergeCell ref="I722:J722"/>
    <mergeCell ref="A718:D718"/>
    <mergeCell ref="E718:F718"/>
    <mergeCell ref="H718:I718"/>
    <mergeCell ref="A719:D719"/>
    <mergeCell ref="E719:F719"/>
    <mergeCell ref="H719:I719"/>
    <mergeCell ref="A742:D742"/>
    <mergeCell ref="E742:F742"/>
    <mergeCell ref="H742:I742"/>
    <mergeCell ref="A743:D743"/>
    <mergeCell ref="E743:F743"/>
    <mergeCell ref="H743:I743"/>
    <mergeCell ref="A740:D740"/>
    <mergeCell ref="E740:F740"/>
    <mergeCell ref="H740:I740"/>
    <mergeCell ref="A741:D741"/>
    <mergeCell ref="E741:F741"/>
    <mergeCell ref="H741:I741"/>
    <mergeCell ref="A733:G734"/>
    <mergeCell ref="H733:J734"/>
    <mergeCell ref="A735:G736"/>
    <mergeCell ref="H735:J736"/>
    <mergeCell ref="H737:J738"/>
    <mergeCell ref="A739:D739"/>
    <mergeCell ref="E739:F739"/>
    <mergeCell ref="H739:I739"/>
    <mergeCell ref="A737:G738"/>
    <mergeCell ref="A748:D748"/>
    <mergeCell ref="E748:F748"/>
    <mergeCell ref="H748:I748"/>
    <mergeCell ref="A749:D749"/>
    <mergeCell ref="E749:F749"/>
    <mergeCell ref="H749:I749"/>
    <mergeCell ref="A746:D746"/>
    <mergeCell ref="E746:F746"/>
    <mergeCell ref="H746:I746"/>
    <mergeCell ref="A747:D747"/>
    <mergeCell ref="E747:F747"/>
    <mergeCell ref="H747:I747"/>
    <mergeCell ref="A744:D744"/>
    <mergeCell ref="E744:F744"/>
    <mergeCell ref="H744:I744"/>
    <mergeCell ref="A745:D745"/>
    <mergeCell ref="E745:F745"/>
    <mergeCell ref="H745:I745"/>
    <mergeCell ref="H766:J767"/>
    <mergeCell ref="A768:D768"/>
    <mergeCell ref="E768:F768"/>
    <mergeCell ref="H768:I768"/>
    <mergeCell ref="A766:G767"/>
    <mergeCell ref="A769:D769"/>
    <mergeCell ref="E769:F769"/>
    <mergeCell ref="H769:I769"/>
    <mergeCell ref="A755:J759"/>
    <mergeCell ref="A760:G761"/>
    <mergeCell ref="H760:J761"/>
    <mergeCell ref="A762:G763"/>
    <mergeCell ref="H762:J763"/>
    <mergeCell ref="A764:G765"/>
    <mergeCell ref="H764:J765"/>
    <mergeCell ref="A751:D751"/>
    <mergeCell ref="G751:H751"/>
    <mergeCell ref="I751:J751"/>
    <mergeCell ref="A752:J752"/>
    <mergeCell ref="A753:J753"/>
    <mergeCell ref="A754:J754"/>
    <mergeCell ref="A774:D774"/>
    <mergeCell ref="E774:F774"/>
    <mergeCell ref="H774:I774"/>
    <mergeCell ref="A775:D775"/>
    <mergeCell ref="E775:F775"/>
    <mergeCell ref="H775:I775"/>
    <mergeCell ref="A772:D772"/>
    <mergeCell ref="E772:F772"/>
    <mergeCell ref="H772:I772"/>
    <mergeCell ref="A773:D773"/>
    <mergeCell ref="E773:F773"/>
    <mergeCell ref="H773:I773"/>
    <mergeCell ref="A770:D770"/>
    <mergeCell ref="E770:F770"/>
    <mergeCell ref="H770:I770"/>
    <mergeCell ref="A771:D771"/>
    <mergeCell ref="E771:F771"/>
    <mergeCell ref="H771:I771"/>
    <mergeCell ref="A781:J781"/>
    <mergeCell ref="A782:J782"/>
    <mergeCell ref="A783:J783"/>
    <mergeCell ref="A784:J788"/>
    <mergeCell ref="A789:G790"/>
    <mergeCell ref="H789:J790"/>
    <mergeCell ref="A778:D778"/>
    <mergeCell ref="E778:F778"/>
    <mergeCell ref="H778:I778"/>
    <mergeCell ref="A780:D780"/>
    <mergeCell ref="G780:H780"/>
    <mergeCell ref="I780:J780"/>
    <mergeCell ref="A776:D776"/>
    <mergeCell ref="E776:F776"/>
    <mergeCell ref="H776:I776"/>
    <mergeCell ref="A777:D777"/>
    <mergeCell ref="E777:F777"/>
    <mergeCell ref="H777:I777"/>
    <mergeCell ref="A800:D800"/>
    <mergeCell ref="E800:F800"/>
    <mergeCell ref="H800:I800"/>
    <mergeCell ref="A801:D801"/>
    <mergeCell ref="E801:F801"/>
    <mergeCell ref="H801:I801"/>
    <mergeCell ref="A798:D798"/>
    <mergeCell ref="E798:F798"/>
    <mergeCell ref="H798:I798"/>
    <mergeCell ref="A799:D799"/>
    <mergeCell ref="E799:F799"/>
    <mergeCell ref="H799:I799"/>
    <mergeCell ref="A791:G792"/>
    <mergeCell ref="H791:J792"/>
    <mergeCell ref="A793:G794"/>
    <mergeCell ref="H793:J794"/>
    <mergeCell ref="H795:J796"/>
    <mergeCell ref="A797:D797"/>
    <mergeCell ref="E797:F797"/>
    <mergeCell ref="H797:I797"/>
    <mergeCell ref="A795:G796"/>
    <mergeCell ref="A806:D806"/>
    <mergeCell ref="E806:F806"/>
    <mergeCell ref="H806:I806"/>
    <mergeCell ref="A807:D807"/>
    <mergeCell ref="E807:F807"/>
    <mergeCell ref="H807:I807"/>
    <mergeCell ref="A804:D804"/>
    <mergeCell ref="E804:F804"/>
    <mergeCell ref="H804:I804"/>
    <mergeCell ref="A805:D805"/>
    <mergeCell ref="E805:F805"/>
    <mergeCell ref="H805:I805"/>
    <mergeCell ref="A802:D802"/>
    <mergeCell ref="E802:F802"/>
    <mergeCell ref="H802:I802"/>
    <mergeCell ref="A803:D803"/>
    <mergeCell ref="E803:F803"/>
    <mergeCell ref="H803:I803"/>
    <mergeCell ref="H824:J825"/>
    <mergeCell ref="A826:D826"/>
    <mergeCell ref="E826:F826"/>
    <mergeCell ref="H826:I826"/>
    <mergeCell ref="A824:G825"/>
    <mergeCell ref="A827:D827"/>
    <mergeCell ref="E827:F827"/>
    <mergeCell ref="H827:I827"/>
    <mergeCell ref="A813:J817"/>
    <mergeCell ref="A818:G819"/>
    <mergeCell ref="H818:J819"/>
    <mergeCell ref="A820:G821"/>
    <mergeCell ref="H820:J821"/>
    <mergeCell ref="A822:G823"/>
    <mergeCell ref="H822:J823"/>
    <mergeCell ref="A809:D809"/>
    <mergeCell ref="G809:H809"/>
    <mergeCell ref="I809:J809"/>
    <mergeCell ref="A810:J810"/>
    <mergeCell ref="A811:J811"/>
    <mergeCell ref="A812:J812"/>
    <mergeCell ref="A832:D832"/>
    <mergeCell ref="E832:F832"/>
    <mergeCell ref="H832:I832"/>
    <mergeCell ref="A833:D833"/>
    <mergeCell ref="E833:F833"/>
    <mergeCell ref="H833:I833"/>
    <mergeCell ref="A830:D830"/>
    <mergeCell ref="E830:F830"/>
    <mergeCell ref="H830:I830"/>
    <mergeCell ref="A831:D831"/>
    <mergeCell ref="E831:F831"/>
    <mergeCell ref="H831:I831"/>
    <mergeCell ref="A828:D828"/>
    <mergeCell ref="E828:F828"/>
    <mergeCell ref="H828:I828"/>
    <mergeCell ref="A829:D829"/>
    <mergeCell ref="E829:F829"/>
    <mergeCell ref="H829:I829"/>
    <mergeCell ref="A839:J839"/>
    <mergeCell ref="A840:J840"/>
    <mergeCell ref="A841:J841"/>
    <mergeCell ref="A842:J846"/>
    <mergeCell ref="A847:G848"/>
    <mergeCell ref="H847:J848"/>
    <mergeCell ref="A836:D836"/>
    <mergeCell ref="E836:F836"/>
    <mergeCell ref="H836:I836"/>
    <mergeCell ref="A838:D838"/>
    <mergeCell ref="G838:H838"/>
    <mergeCell ref="I838:J838"/>
    <mergeCell ref="A834:D834"/>
    <mergeCell ref="E834:F834"/>
    <mergeCell ref="H834:I834"/>
    <mergeCell ref="A835:D835"/>
    <mergeCell ref="E835:F835"/>
    <mergeCell ref="H835:I835"/>
    <mergeCell ref="H858:I858"/>
    <mergeCell ref="A859:D859"/>
    <mergeCell ref="E859:F859"/>
    <mergeCell ref="H859:I859"/>
    <mergeCell ref="A856:D856"/>
    <mergeCell ref="E856:F856"/>
    <mergeCell ref="H856:I856"/>
    <mergeCell ref="A857:D857"/>
    <mergeCell ref="E857:F857"/>
    <mergeCell ref="H857:I857"/>
    <mergeCell ref="A849:G850"/>
    <mergeCell ref="H849:J850"/>
    <mergeCell ref="A851:G852"/>
    <mergeCell ref="H851:J852"/>
    <mergeCell ref="H853:J854"/>
    <mergeCell ref="A855:D855"/>
    <mergeCell ref="E855:F855"/>
    <mergeCell ref="H855:I855"/>
    <mergeCell ref="A853:G854"/>
    <mergeCell ref="A870:J870"/>
    <mergeCell ref="A12:G13"/>
    <mergeCell ref="A70:G71"/>
    <mergeCell ref="A41:G42"/>
    <mergeCell ref="A99:G100"/>
    <mergeCell ref="A128:G129"/>
    <mergeCell ref="A157:G158"/>
    <mergeCell ref="A867:D867"/>
    <mergeCell ref="G867:H867"/>
    <mergeCell ref="I867:J867"/>
    <mergeCell ref="A868:J868"/>
    <mergeCell ref="A869:J869"/>
    <mergeCell ref="A864:D864"/>
    <mergeCell ref="E864:F864"/>
    <mergeCell ref="H864:I864"/>
    <mergeCell ref="A865:D865"/>
    <mergeCell ref="E865:F865"/>
    <mergeCell ref="H865:I865"/>
    <mergeCell ref="A862:D862"/>
    <mergeCell ref="E862:F862"/>
    <mergeCell ref="H862:I862"/>
    <mergeCell ref="A863:D863"/>
    <mergeCell ref="E863:F863"/>
    <mergeCell ref="H863:I863"/>
    <mergeCell ref="A860:D860"/>
    <mergeCell ref="E860:F860"/>
    <mergeCell ref="H860:I860"/>
    <mergeCell ref="A861:D861"/>
    <mergeCell ref="E861:F861"/>
    <mergeCell ref="H861:I861"/>
    <mergeCell ref="A858:D858"/>
    <mergeCell ref="E858:F858"/>
  </mergeCell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0.499984740745262"/>
    <pageSetUpPr fitToPage="1"/>
  </sheetPr>
  <dimension ref="A1:S517"/>
  <sheetViews>
    <sheetView workbookViewId="0">
      <selection activeCell="G4" sqref="G4"/>
    </sheetView>
  </sheetViews>
  <sheetFormatPr defaultRowHeight="12.75" x14ac:dyDescent="0.2"/>
  <cols>
    <col min="1" max="1" width="9.28515625" style="93" customWidth="1"/>
    <col min="2" max="2" width="11.7109375" style="93" customWidth="1"/>
    <col min="3" max="3" width="15.7109375" style="93" customWidth="1"/>
    <col min="4" max="4" width="14.7109375" style="96" customWidth="1"/>
    <col min="5" max="5" width="9.28515625" style="93" bestFit="1" customWidth="1"/>
    <col min="6" max="6" width="28.85546875" style="93" customWidth="1"/>
    <col min="7" max="7" width="39" style="93" bestFit="1" customWidth="1"/>
    <col min="8" max="19" width="9.140625" style="107"/>
    <col min="20" max="16384" width="9.140625" style="93"/>
  </cols>
  <sheetData>
    <row r="1" spans="1:19" s="85" customFormat="1" ht="47.25" customHeight="1" x14ac:dyDescent="0.2">
      <c r="A1" s="1285" t="str">
        <f>Admin!E1</f>
        <v>15W SLC    CLASS: 15-005</v>
      </c>
      <c r="B1" s="1285"/>
      <c r="C1" s="1285"/>
      <c r="D1" s="1278" t="s">
        <v>198</v>
      </c>
      <c r="E1" s="1278"/>
      <c r="F1" s="1278"/>
      <c r="G1" s="1278"/>
      <c r="H1" s="112"/>
      <c r="I1" s="112"/>
      <c r="J1" s="112"/>
      <c r="K1" s="112"/>
      <c r="L1" s="112"/>
      <c r="M1" s="112"/>
      <c r="N1" s="112"/>
      <c r="O1" s="112"/>
      <c r="P1" s="112"/>
      <c r="Q1" s="112"/>
      <c r="R1" s="112"/>
      <c r="S1" s="112"/>
    </row>
    <row r="2" spans="1:19" x14ac:dyDescent="0.2">
      <c r="A2" s="1276" t="s">
        <v>34</v>
      </c>
      <c r="B2" s="1281" t="s">
        <v>22</v>
      </c>
      <c r="C2" s="1282"/>
      <c r="D2" s="1279" t="s">
        <v>60</v>
      </c>
      <c r="E2" s="1276" t="s">
        <v>71</v>
      </c>
      <c r="F2" s="1276" t="s">
        <v>232</v>
      </c>
      <c r="G2" s="1276" t="s">
        <v>231</v>
      </c>
    </row>
    <row r="3" spans="1:19" s="94" customFormat="1" x14ac:dyDescent="0.2">
      <c r="A3" s="1277"/>
      <c r="B3" s="1283"/>
      <c r="C3" s="1284"/>
      <c r="D3" s="1280"/>
      <c r="E3" s="1277"/>
      <c r="F3" s="1277"/>
      <c r="G3" s="1277"/>
      <c r="H3" s="113"/>
      <c r="I3" s="113"/>
      <c r="J3" s="113"/>
      <c r="K3" s="113"/>
      <c r="L3" s="113"/>
      <c r="M3" s="113"/>
      <c r="N3" s="113"/>
      <c r="O3" s="113"/>
      <c r="P3" s="113"/>
      <c r="Q3" s="113"/>
      <c r="R3" s="113"/>
      <c r="S3" s="113"/>
    </row>
    <row r="4" spans="1:19" ht="20.100000000000001" customHeight="1" x14ac:dyDescent="0.2">
      <c r="A4" s="201" t="str">
        <f>T(Admin!C5)</f>
        <v/>
      </c>
      <c r="B4" s="1274" t="str">
        <f>T(Admin!D5)</f>
        <v>A</v>
      </c>
      <c r="C4" s="1275"/>
      <c r="D4" s="202" t="str">
        <f>T(Admin!M5)</f>
        <v/>
      </c>
      <c r="E4" s="89">
        <f>Admin!N5</f>
        <v>0</v>
      </c>
      <c r="F4" s="89">
        <f>Admin!O5</f>
        <v>0</v>
      </c>
      <c r="G4" s="203" t="str">
        <f>T(Admin!P5)</f>
        <v/>
      </c>
    </row>
    <row r="5" spans="1:19" ht="20.100000000000001" customHeight="1" x14ac:dyDescent="0.2">
      <c r="A5" s="88" t="str">
        <f>T(Admin!C6)</f>
        <v/>
      </c>
      <c r="B5" s="1274" t="str">
        <f>T(Admin!D6)</f>
        <v>A</v>
      </c>
      <c r="C5" s="1275"/>
      <c r="D5" s="89" t="str">
        <f>T(Admin!M6)</f>
        <v/>
      </c>
      <c r="E5" s="89">
        <f>Admin!N6</f>
        <v>0</v>
      </c>
      <c r="F5" s="89">
        <f>Admin!O6</f>
        <v>0</v>
      </c>
      <c r="G5" s="203" t="str">
        <f>T(Admin!P6)</f>
        <v/>
      </c>
    </row>
    <row r="6" spans="1:19" ht="20.100000000000001" customHeight="1" x14ac:dyDescent="0.2">
      <c r="A6" s="88" t="str">
        <f>T(Admin!C7)</f>
        <v/>
      </c>
      <c r="B6" s="1274" t="str">
        <f>T(Admin!D7)</f>
        <v>A</v>
      </c>
      <c r="C6" s="1275"/>
      <c r="D6" s="89" t="str">
        <f>T(Admin!M7)</f>
        <v/>
      </c>
      <c r="E6" s="89">
        <f>Admin!N7</f>
        <v>0</v>
      </c>
      <c r="F6" s="89">
        <f>Admin!O7</f>
        <v>0</v>
      </c>
      <c r="G6" s="203" t="str">
        <f>T(Admin!P7)</f>
        <v/>
      </c>
    </row>
    <row r="7" spans="1:19" ht="20.100000000000001" customHeight="1" x14ac:dyDescent="0.2">
      <c r="A7" s="88" t="str">
        <f>T(Admin!C8)</f>
        <v/>
      </c>
      <c r="B7" s="1274" t="str">
        <f>T(Admin!D8)</f>
        <v>A</v>
      </c>
      <c r="C7" s="1275"/>
      <c r="D7" s="89" t="str">
        <f>T(Admin!M8)</f>
        <v/>
      </c>
      <c r="E7" s="89">
        <f>Admin!N8</f>
        <v>0</v>
      </c>
      <c r="F7" s="89">
        <f>Admin!O8</f>
        <v>0</v>
      </c>
      <c r="G7" s="203" t="str">
        <f>T(Admin!P8)</f>
        <v/>
      </c>
    </row>
    <row r="8" spans="1:19" ht="20.100000000000001" customHeight="1" x14ac:dyDescent="0.2">
      <c r="A8" s="88" t="str">
        <f>T(Admin!C9)</f>
        <v/>
      </c>
      <c r="B8" s="1274" t="str">
        <f>T(Admin!D9)</f>
        <v>A</v>
      </c>
      <c r="C8" s="1275"/>
      <c r="D8" s="89" t="str">
        <f>T(Admin!M9)</f>
        <v/>
      </c>
      <c r="E8" s="89">
        <f>Admin!N9</f>
        <v>0</v>
      </c>
      <c r="F8" s="89">
        <f>Admin!O9</f>
        <v>0</v>
      </c>
      <c r="G8" s="203" t="str">
        <f>T(Admin!P9)</f>
        <v/>
      </c>
    </row>
    <row r="9" spans="1:19" ht="20.100000000000001" customHeight="1" x14ac:dyDescent="0.2">
      <c r="A9" s="88" t="str">
        <f>T(Admin!C10)</f>
        <v/>
      </c>
      <c r="B9" s="1274" t="str">
        <f>T(Admin!D10)</f>
        <v/>
      </c>
      <c r="C9" s="1275"/>
      <c r="D9" s="89" t="str">
        <f>T(Admin!M10)</f>
        <v/>
      </c>
      <c r="E9" s="89">
        <f>Admin!N10</f>
        <v>0</v>
      </c>
      <c r="F9" s="89">
        <f>Admin!O10</f>
        <v>0</v>
      </c>
      <c r="G9" s="203" t="str">
        <f>T(Admin!P10)</f>
        <v/>
      </c>
    </row>
    <row r="10" spans="1:19" ht="20.100000000000001" customHeight="1" x14ac:dyDescent="0.2">
      <c r="A10" s="88" t="str">
        <f>T(Admin!C11)</f>
        <v/>
      </c>
      <c r="B10" s="1274" t="str">
        <f>T(Admin!D11)</f>
        <v/>
      </c>
      <c r="C10" s="1275"/>
      <c r="D10" s="89" t="str">
        <f>T(Admin!M11)</f>
        <v/>
      </c>
      <c r="E10" s="89">
        <f>Admin!N11</f>
        <v>0</v>
      </c>
      <c r="F10" s="89">
        <f>Admin!O11</f>
        <v>0</v>
      </c>
      <c r="G10" s="203" t="str">
        <f>T(Admin!P11)</f>
        <v/>
      </c>
    </row>
    <row r="11" spans="1:19" ht="20.100000000000001" customHeight="1" x14ac:dyDescent="0.2">
      <c r="A11" s="88" t="str">
        <f>T(Admin!C12)</f>
        <v/>
      </c>
      <c r="B11" s="1274" t="str">
        <f>T(Admin!D12)</f>
        <v/>
      </c>
      <c r="C11" s="1275"/>
      <c r="D11" s="89" t="str">
        <f>T(Admin!M12)</f>
        <v/>
      </c>
      <c r="E11" s="89">
        <f>Admin!N12</f>
        <v>0</v>
      </c>
      <c r="F11" s="89">
        <f>Admin!O12</f>
        <v>0</v>
      </c>
      <c r="G11" s="203" t="str">
        <f>T(Admin!P12)</f>
        <v/>
      </c>
    </row>
    <row r="12" spans="1:19" ht="20.100000000000001" customHeight="1" x14ac:dyDescent="0.2">
      <c r="A12" s="88" t="str">
        <f>T(Admin!C13)</f>
        <v/>
      </c>
      <c r="B12" s="1274" t="str">
        <f>T(Admin!D13)</f>
        <v/>
      </c>
      <c r="C12" s="1275"/>
      <c r="D12" s="89" t="str">
        <f>T(Admin!M13)</f>
        <v/>
      </c>
      <c r="E12" s="89">
        <f>Admin!N13</f>
        <v>0</v>
      </c>
      <c r="F12" s="89">
        <f>Admin!O13</f>
        <v>0</v>
      </c>
      <c r="G12" s="203" t="str">
        <f>T(Admin!P13)</f>
        <v/>
      </c>
    </row>
    <row r="13" spans="1:19" ht="20.100000000000001" customHeight="1" x14ac:dyDescent="0.2">
      <c r="A13" s="88" t="str">
        <f>T(Admin!C14)</f>
        <v/>
      </c>
      <c r="B13" s="1274" t="str">
        <f>T(Admin!D14)</f>
        <v/>
      </c>
      <c r="C13" s="1275"/>
      <c r="D13" s="89" t="str">
        <f>T(Admin!M14)</f>
        <v/>
      </c>
      <c r="E13" s="89">
        <f>Admin!N14</f>
        <v>0</v>
      </c>
      <c r="F13" s="89">
        <f>Admin!O14</f>
        <v>0</v>
      </c>
      <c r="G13" s="203" t="str">
        <f>T(Admin!P14)</f>
        <v/>
      </c>
    </row>
    <row r="14" spans="1:19" ht="20.100000000000001" customHeight="1" x14ac:dyDescent="0.2">
      <c r="A14" s="88" t="str">
        <f>T(Admin!C15)</f>
        <v/>
      </c>
      <c r="B14" s="1274" t="str">
        <f>T(Admin!D15)</f>
        <v/>
      </c>
      <c r="C14" s="1275"/>
      <c r="D14" s="89" t="str">
        <f>T(Admin!M15)</f>
        <v/>
      </c>
      <c r="E14" s="89">
        <f>Admin!N15</f>
        <v>0</v>
      </c>
      <c r="F14" s="89">
        <f>Admin!O15</f>
        <v>0</v>
      </c>
      <c r="G14" s="203" t="str">
        <f>T(Admin!P15)</f>
        <v/>
      </c>
    </row>
    <row r="15" spans="1:19" ht="20.100000000000001" customHeight="1" x14ac:dyDescent="0.2">
      <c r="A15" s="88" t="str">
        <f>T(Admin!C16)</f>
        <v/>
      </c>
      <c r="B15" s="1274" t="str">
        <f>T(Admin!D16)</f>
        <v/>
      </c>
      <c r="C15" s="1275"/>
      <c r="D15" s="89" t="str">
        <f>T(Admin!M16)</f>
        <v/>
      </c>
      <c r="E15" s="89">
        <f>Admin!N16</f>
        <v>0</v>
      </c>
      <c r="F15" s="89">
        <f>Admin!O16</f>
        <v>0</v>
      </c>
      <c r="G15" s="203" t="str">
        <f>T(Admin!P16)</f>
        <v/>
      </c>
    </row>
    <row r="16" spans="1:19" ht="20.100000000000001" customHeight="1" x14ac:dyDescent="0.2">
      <c r="A16" s="88" t="str">
        <f>T(Admin!C17)</f>
        <v/>
      </c>
      <c r="B16" s="1274" t="str">
        <f>T(Admin!D17)</f>
        <v/>
      </c>
      <c r="C16" s="1275"/>
      <c r="D16" s="89" t="str">
        <f>T(Admin!M17)</f>
        <v/>
      </c>
      <c r="E16" s="89">
        <f>Admin!N17</f>
        <v>0</v>
      </c>
      <c r="F16" s="89">
        <f>Admin!O17</f>
        <v>0</v>
      </c>
      <c r="G16" s="203" t="str">
        <f>T(Admin!P17)</f>
        <v/>
      </c>
    </row>
    <row r="17" spans="1:19" ht="20.100000000000001" customHeight="1" x14ac:dyDescent="0.2">
      <c r="A17" s="88" t="str">
        <f>T(Admin!C18)</f>
        <v/>
      </c>
      <c r="B17" s="1274" t="str">
        <f>T(Admin!D18)</f>
        <v/>
      </c>
      <c r="C17" s="1275"/>
      <c r="D17" s="89" t="str">
        <f>T(Admin!M18)</f>
        <v/>
      </c>
      <c r="E17" s="89">
        <f>Admin!N18</f>
        <v>0</v>
      </c>
      <c r="F17" s="89">
        <f>Admin!O18</f>
        <v>0</v>
      </c>
      <c r="G17" s="203" t="str">
        <f>T(Admin!P18)</f>
        <v/>
      </c>
    </row>
    <row r="18" spans="1:19" ht="20.100000000000001" customHeight="1" x14ac:dyDescent="0.2">
      <c r="A18" s="88" t="str">
        <f>T(Admin!C19)</f>
        <v/>
      </c>
      <c r="B18" s="1274" t="str">
        <f>T(Admin!D19)</f>
        <v/>
      </c>
      <c r="C18" s="1275"/>
      <c r="D18" s="89" t="str">
        <f>T(Admin!M19)</f>
        <v/>
      </c>
      <c r="E18" s="89">
        <f>Admin!N19</f>
        <v>0</v>
      </c>
      <c r="F18" s="89">
        <f>Admin!O19</f>
        <v>0</v>
      </c>
      <c r="G18" s="203" t="str">
        <f>T(Admin!P19)</f>
        <v/>
      </c>
    </row>
    <row r="19" spans="1:19" ht="20.100000000000001" customHeight="1" x14ac:dyDescent="0.2">
      <c r="A19" s="88" t="str">
        <f>T(Admin!C20)</f>
        <v/>
      </c>
      <c r="B19" s="1274" t="str">
        <f>T(Admin!D20)</f>
        <v/>
      </c>
      <c r="C19" s="1275"/>
      <c r="D19" s="89" t="str">
        <f>T(Admin!M20)</f>
        <v/>
      </c>
      <c r="E19" s="89">
        <f>Admin!N20</f>
        <v>0</v>
      </c>
      <c r="F19" s="89">
        <f>Admin!O20</f>
        <v>0</v>
      </c>
      <c r="G19" s="203" t="str">
        <f>T(Admin!P20)</f>
        <v/>
      </c>
    </row>
    <row r="20" spans="1:19" ht="20.100000000000001" customHeight="1" x14ac:dyDescent="0.2">
      <c r="A20" s="88" t="str">
        <f>T(Admin!C21)</f>
        <v/>
      </c>
      <c r="B20" s="1274" t="str">
        <f>T(Admin!D21)</f>
        <v/>
      </c>
      <c r="C20" s="1275"/>
      <c r="D20" s="89" t="str">
        <f>T(Admin!M21)</f>
        <v/>
      </c>
      <c r="E20" s="89">
        <f>Admin!N21</f>
        <v>0</v>
      </c>
      <c r="F20" s="89">
        <f>Admin!O21</f>
        <v>0</v>
      </c>
      <c r="G20" s="203" t="str">
        <f>T(Admin!P21)</f>
        <v/>
      </c>
    </row>
    <row r="21" spans="1:19" ht="20.100000000000001" customHeight="1" x14ac:dyDescent="0.2">
      <c r="A21" s="88" t="str">
        <f>T(Admin!C22)</f>
        <v/>
      </c>
      <c r="B21" s="1274" t="str">
        <f>T(Admin!D22)</f>
        <v/>
      </c>
      <c r="C21" s="1275"/>
      <c r="D21" s="89" t="str">
        <f>T(Admin!M22)</f>
        <v/>
      </c>
      <c r="E21" s="89">
        <f>Admin!N22</f>
        <v>0</v>
      </c>
      <c r="F21" s="89">
        <f>Admin!O22</f>
        <v>0</v>
      </c>
      <c r="G21" s="203" t="str">
        <f>T(Admin!P22)</f>
        <v/>
      </c>
    </row>
    <row r="22" spans="1:19" ht="20.100000000000001" customHeight="1" x14ac:dyDescent="0.2">
      <c r="A22" s="88" t="str">
        <f>T(Admin!C23)</f>
        <v/>
      </c>
      <c r="B22" s="1274" t="str">
        <f>T(Admin!D23)</f>
        <v/>
      </c>
      <c r="C22" s="1275"/>
      <c r="D22" s="89" t="str">
        <f>T(Admin!M23)</f>
        <v/>
      </c>
      <c r="E22" s="89">
        <f>Admin!N23</f>
        <v>0</v>
      </c>
      <c r="F22" s="89">
        <f>Admin!O23</f>
        <v>0</v>
      </c>
      <c r="G22" s="203" t="str">
        <f>T(Admin!P23)</f>
        <v/>
      </c>
    </row>
    <row r="23" spans="1:19" ht="20.100000000000001" customHeight="1" x14ac:dyDescent="0.2">
      <c r="A23" s="88" t="str">
        <f>T(Admin!C24)</f>
        <v/>
      </c>
      <c r="B23" s="1274" t="str">
        <f>T(Admin!D24)</f>
        <v/>
      </c>
      <c r="C23" s="1275"/>
      <c r="D23" s="89" t="str">
        <f>T(Admin!M24)</f>
        <v/>
      </c>
      <c r="E23" s="89">
        <f>Admin!N24</f>
        <v>0</v>
      </c>
      <c r="F23" s="89">
        <f>Admin!O24</f>
        <v>0</v>
      </c>
      <c r="G23" s="203" t="str">
        <f>T(Admin!P24)</f>
        <v/>
      </c>
    </row>
    <row r="24" spans="1:19" ht="20.100000000000001" customHeight="1" x14ac:dyDescent="0.2">
      <c r="A24" s="88" t="str">
        <f>T(Admin!C25)</f>
        <v/>
      </c>
      <c r="B24" s="1274" t="str">
        <f>T(Admin!D25)</f>
        <v/>
      </c>
      <c r="C24" s="1275"/>
      <c r="D24" s="89" t="str">
        <f>T(Admin!M25)</f>
        <v/>
      </c>
      <c r="E24" s="89">
        <f>Admin!N25</f>
        <v>0</v>
      </c>
      <c r="F24" s="89">
        <f>Admin!O25</f>
        <v>0</v>
      </c>
      <c r="G24" s="203" t="str">
        <f>T(Admin!P25)</f>
        <v/>
      </c>
    </row>
    <row r="25" spans="1:19" ht="20.100000000000001" customHeight="1" x14ac:dyDescent="0.2">
      <c r="A25" s="88" t="str">
        <f>T(Admin!C26)</f>
        <v/>
      </c>
      <c r="B25" s="1274" t="str">
        <f>T(Admin!D26)</f>
        <v/>
      </c>
      <c r="C25" s="1275"/>
      <c r="D25" s="89" t="str">
        <f>T(Admin!M26)</f>
        <v/>
      </c>
      <c r="E25" s="89">
        <f>Admin!N26</f>
        <v>0</v>
      </c>
      <c r="F25" s="89">
        <f>Admin!O26</f>
        <v>0</v>
      </c>
      <c r="G25" s="203" t="str">
        <f>T(Admin!P26)</f>
        <v/>
      </c>
    </row>
    <row r="26" spans="1:19" ht="20.100000000000001" customHeight="1" x14ac:dyDescent="0.2">
      <c r="A26" s="88" t="str">
        <f>T(Admin!C27)</f>
        <v/>
      </c>
      <c r="B26" s="1274" t="str">
        <f>T(Admin!D27)</f>
        <v/>
      </c>
      <c r="C26" s="1275"/>
      <c r="D26" s="89" t="str">
        <f>T(Admin!M27)</f>
        <v/>
      </c>
      <c r="E26" s="89">
        <f>Admin!N27</f>
        <v>0</v>
      </c>
      <c r="F26" s="89">
        <f>Admin!O27</f>
        <v>0</v>
      </c>
      <c r="G26" s="203" t="str">
        <f>T(Admin!P27)</f>
        <v/>
      </c>
    </row>
    <row r="27" spans="1:19" s="95" customFormat="1" ht="20.100000000000001" customHeight="1" x14ac:dyDescent="0.2">
      <c r="A27" s="88" t="str">
        <f>T(Admin!C28)</f>
        <v/>
      </c>
      <c r="B27" s="1274" t="str">
        <f>T(Admin!D28)</f>
        <v/>
      </c>
      <c r="C27" s="1275"/>
      <c r="D27" s="89" t="str">
        <f>T(Admin!M28)</f>
        <v/>
      </c>
      <c r="E27" s="89">
        <f>Admin!N28</f>
        <v>0</v>
      </c>
      <c r="F27" s="89">
        <f>Admin!O28</f>
        <v>0</v>
      </c>
      <c r="G27" s="203" t="str">
        <f>T(Admin!P28)</f>
        <v/>
      </c>
      <c r="H27" s="107"/>
      <c r="I27" s="107"/>
      <c r="J27" s="107"/>
      <c r="K27" s="107"/>
      <c r="L27" s="107"/>
      <c r="M27" s="107"/>
      <c r="N27" s="107"/>
      <c r="O27" s="107"/>
      <c r="P27" s="107"/>
      <c r="Q27" s="107"/>
      <c r="R27" s="107"/>
      <c r="S27" s="107"/>
    </row>
    <row r="28" spans="1:19" s="95" customFormat="1" ht="20.100000000000001" customHeight="1" x14ac:dyDescent="0.2">
      <c r="A28" s="88" t="str">
        <f>T(Admin!C29)</f>
        <v/>
      </c>
      <c r="B28" s="1274" t="str">
        <f>T(Admin!D29)</f>
        <v/>
      </c>
      <c r="C28" s="1275"/>
      <c r="D28" s="89" t="str">
        <f>T(Admin!M29)</f>
        <v/>
      </c>
      <c r="E28" s="89">
        <f>Admin!N29</f>
        <v>0</v>
      </c>
      <c r="F28" s="89">
        <f>Admin!O29</f>
        <v>0</v>
      </c>
      <c r="G28" s="203" t="str">
        <f>T(Admin!P29)</f>
        <v/>
      </c>
      <c r="H28" s="107"/>
      <c r="I28" s="107"/>
      <c r="J28" s="107"/>
      <c r="K28" s="107"/>
      <c r="L28" s="107"/>
      <c r="M28" s="107"/>
      <c r="N28" s="107"/>
      <c r="O28" s="107"/>
      <c r="P28" s="107"/>
      <c r="Q28" s="107"/>
      <c r="R28" s="107"/>
      <c r="S28" s="107"/>
    </row>
    <row r="29" spans="1:19" s="95" customFormat="1" ht="20.100000000000001" customHeight="1" x14ac:dyDescent="0.2">
      <c r="A29" s="88" t="str">
        <f>T(Admin!C30)</f>
        <v/>
      </c>
      <c r="B29" s="1274" t="str">
        <f>T(Admin!D30)</f>
        <v/>
      </c>
      <c r="C29" s="1275"/>
      <c r="D29" s="89" t="str">
        <f>T(Admin!M30)</f>
        <v/>
      </c>
      <c r="E29" s="89">
        <f>Admin!N30</f>
        <v>0</v>
      </c>
      <c r="F29" s="89">
        <f>Admin!O30</f>
        <v>0</v>
      </c>
      <c r="G29" s="203" t="str">
        <f>T(Admin!P30)</f>
        <v/>
      </c>
      <c r="H29" s="107"/>
      <c r="I29" s="107"/>
      <c r="J29" s="107"/>
      <c r="K29" s="107"/>
      <c r="L29" s="107"/>
      <c r="M29" s="107"/>
      <c r="N29" s="107"/>
      <c r="O29" s="107"/>
      <c r="P29" s="107"/>
      <c r="Q29" s="107"/>
      <c r="R29" s="107"/>
      <c r="S29" s="107"/>
    </row>
    <row r="30" spans="1:19" s="95" customFormat="1" ht="20.100000000000001" customHeight="1" x14ac:dyDescent="0.2">
      <c r="A30" s="88" t="str">
        <f>T(Admin!C31)</f>
        <v/>
      </c>
      <c r="B30" s="1274" t="str">
        <f>T(Admin!D31)</f>
        <v/>
      </c>
      <c r="C30" s="1275"/>
      <c r="D30" s="89" t="str">
        <f>T(Admin!M31)</f>
        <v/>
      </c>
      <c r="E30" s="89">
        <f>Admin!N31</f>
        <v>0</v>
      </c>
      <c r="F30" s="89">
        <f>Admin!O31</f>
        <v>0</v>
      </c>
      <c r="G30" s="203" t="str">
        <f>T(Admin!P31)</f>
        <v/>
      </c>
      <c r="H30" s="107"/>
      <c r="I30" s="107"/>
      <c r="J30" s="107"/>
      <c r="K30" s="107"/>
      <c r="L30" s="107"/>
      <c r="M30" s="107"/>
      <c r="N30" s="107"/>
      <c r="O30" s="107"/>
      <c r="P30" s="107"/>
      <c r="Q30" s="107"/>
      <c r="R30" s="107"/>
      <c r="S30" s="107"/>
    </row>
    <row r="31" spans="1:19" s="95" customFormat="1" ht="20.100000000000001" customHeight="1" x14ac:dyDescent="0.2">
      <c r="A31" s="88" t="str">
        <f>T(Admin!C32)</f>
        <v/>
      </c>
      <c r="B31" s="1274" t="str">
        <f>T(Admin!D32)</f>
        <v/>
      </c>
      <c r="C31" s="1275"/>
      <c r="D31" s="89" t="str">
        <f>T(Admin!M32)</f>
        <v/>
      </c>
      <c r="E31" s="89">
        <f>Admin!N32</f>
        <v>0</v>
      </c>
      <c r="F31" s="89">
        <f>Admin!O32</f>
        <v>0</v>
      </c>
      <c r="G31" s="203" t="str">
        <f>T(Admin!P32)</f>
        <v/>
      </c>
      <c r="H31" s="107"/>
      <c r="I31" s="107"/>
      <c r="J31" s="107"/>
      <c r="K31" s="107"/>
      <c r="L31" s="107"/>
      <c r="M31" s="107"/>
      <c r="N31" s="107"/>
      <c r="O31" s="107"/>
      <c r="P31" s="107"/>
      <c r="Q31" s="107"/>
      <c r="R31" s="107"/>
      <c r="S31" s="107"/>
    </row>
    <row r="32" spans="1:19" s="95" customFormat="1" ht="20.100000000000001" customHeight="1" x14ac:dyDescent="0.2">
      <c r="A32" s="88" t="str">
        <f>T(Admin!C33)</f>
        <v/>
      </c>
      <c r="B32" s="1274" t="str">
        <f>T(Admin!D33)</f>
        <v/>
      </c>
      <c r="C32" s="1275"/>
      <c r="D32" s="89" t="str">
        <f>T(Admin!M33)</f>
        <v/>
      </c>
      <c r="E32" s="89">
        <f>Admin!N33</f>
        <v>0</v>
      </c>
      <c r="F32" s="89">
        <f>Admin!O33</f>
        <v>0</v>
      </c>
      <c r="G32" s="203" t="str">
        <f>T(Admin!P33)</f>
        <v/>
      </c>
      <c r="H32" s="107"/>
      <c r="I32" s="107"/>
      <c r="J32" s="107"/>
      <c r="K32" s="107"/>
      <c r="L32" s="107"/>
      <c r="M32" s="107"/>
      <c r="N32" s="107"/>
      <c r="O32" s="107"/>
      <c r="P32" s="107"/>
      <c r="Q32" s="107"/>
      <c r="R32" s="107"/>
      <c r="S32" s="107"/>
    </row>
    <row r="33" spans="1:19" s="95" customFormat="1" ht="20.100000000000001" customHeight="1" x14ac:dyDescent="0.2">
      <c r="A33" s="88" t="str">
        <f>T(Admin!C34)</f>
        <v/>
      </c>
      <c r="B33" s="1274" t="str">
        <f>T(Admin!D34)</f>
        <v/>
      </c>
      <c r="C33" s="1275"/>
      <c r="D33" s="89" t="str">
        <f>T(Admin!M34)</f>
        <v/>
      </c>
      <c r="E33" s="89">
        <f>Admin!N34</f>
        <v>0</v>
      </c>
      <c r="F33" s="89">
        <f>Admin!O34</f>
        <v>0</v>
      </c>
      <c r="G33" s="203" t="str">
        <f>T(Admin!P34)</f>
        <v/>
      </c>
      <c r="H33" s="107"/>
      <c r="I33" s="107"/>
      <c r="J33" s="107"/>
      <c r="K33" s="107"/>
      <c r="L33" s="107"/>
      <c r="M33" s="107"/>
      <c r="N33" s="107"/>
      <c r="O33" s="107"/>
      <c r="P33" s="107"/>
      <c r="Q33" s="107"/>
      <c r="R33" s="107"/>
      <c r="S33" s="107"/>
    </row>
    <row r="34" spans="1:19" s="107" customFormat="1" ht="20.100000000000001" customHeight="1" x14ac:dyDescent="0.2">
      <c r="A34" s="104"/>
      <c r="B34" s="104"/>
      <c r="C34" s="105"/>
      <c r="D34" s="106"/>
      <c r="E34" s="106"/>
      <c r="F34" s="106"/>
      <c r="G34" s="106"/>
    </row>
    <row r="35" spans="1:19" s="107" customFormat="1" ht="20.100000000000001" customHeight="1" x14ac:dyDescent="0.2">
      <c r="A35" s="104"/>
      <c r="B35" s="104"/>
      <c r="C35" s="105"/>
      <c r="D35" s="106"/>
      <c r="E35" s="106"/>
      <c r="F35" s="106"/>
      <c r="G35" s="106"/>
    </row>
    <row r="36" spans="1:19" s="107" customFormat="1" ht="20.100000000000001" customHeight="1" x14ac:dyDescent="0.2">
      <c r="A36" s="104"/>
      <c r="B36" s="104"/>
      <c r="C36" s="105"/>
      <c r="D36" s="106"/>
      <c r="E36" s="106"/>
      <c r="F36" s="106"/>
      <c r="G36" s="106"/>
    </row>
    <row r="37" spans="1:19" s="107" customFormat="1" ht="15" customHeight="1" x14ac:dyDescent="0.2">
      <c r="A37" s="108"/>
      <c r="B37" s="108"/>
      <c r="C37" s="108"/>
      <c r="G37" s="109"/>
    </row>
    <row r="38" spans="1:19" s="107" customFormat="1" ht="15" x14ac:dyDescent="0.2">
      <c r="A38" s="108"/>
      <c r="B38" s="108"/>
      <c r="G38" s="109"/>
    </row>
    <row r="39" spans="1:19" s="107" customFormat="1" x14ac:dyDescent="0.2">
      <c r="D39" s="110"/>
      <c r="G39" s="111"/>
    </row>
    <row r="40" spans="1:19" s="107" customFormat="1" x14ac:dyDescent="0.2">
      <c r="D40" s="110"/>
      <c r="G40" s="111"/>
    </row>
    <row r="41" spans="1:19" s="107" customFormat="1" x14ac:dyDescent="0.2">
      <c r="D41" s="110"/>
    </row>
    <row r="42" spans="1:19" s="107" customFormat="1" x14ac:dyDescent="0.2">
      <c r="D42" s="110"/>
    </row>
    <row r="43" spans="1:19" s="107" customFormat="1" x14ac:dyDescent="0.2">
      <c r="D43" s="110"/>
    </row>
    <row r="44" spans="1:19" s="107" customFormat="1" x14ac:dyDescent="0.2">
      <c r="D44" s="110"/>
    </row>
    <row r="45" spans="1:19" s="107" customFormat="1" x14ac:dyDescent="0.2">
      <c r="D45" s="110"/>
    </row>
    <row r="46" spans="1:19" s="107" customFormat="1" x14ac:dyDescent="0.2">
      <c r="D46" s="110"/>
    </row>
    <row r="47" spans="1:19" s="107" customFormat="1" x14ac:dyDescent="0.2">
      <c r="D47" s="110"/>
    </row>
    <row r="48" spans="1:19" s="107" customFormat="1" x14ac:dyDescent="0.2">
      <c r="D48" s="110"/>
    </row>
    <row r="49" spans="4:4" s="107" customFormat="1" x14ac:dyDescent="0.2">
      <c r="D49" s="110"/>
    </row>
    <row r="50" spans="4:4" s="107" customFormat="1" x14ac:dyDescent="0.2">
      <c r="D50" s="110"/>
    </row>
    <row r="51" spans="4:4" s="107" customFormat="1" x14ac:dyDescent="0.2">
      <c r="D51" s="110"/>
    </row>
    <row r="52" spans="4:4" s="107" customFormat="1" x14ac:dyDescent="0.2">
      <c r="D52" s="110"/>
    </row>
    <row r="53" spans="4:4" s="107" customFormat="1" x14ac:dyDescent="0.2">
      <c r="D53" s="110"/>
    </row>
    <row r="54" spans="4:4" s="107" customFormat="1" x14ac:dyDescent="0.2">
      <c r="D54" s="110"/>
    </row>
    <row r="55" spans="4:4" s="107" customFormat="1" x14ac:dyDescent="0.2">
      <c r="D55" s="110"/>
    </row>
    <row r="56" spans="4:4" s="107" customFormat="1" x14ac:dyDescent="0.2">
      <c r="D56" s="110"/>
    </row>
    <row r="57" spans="4:4" s="107" customFormat="1" x14ac:dyDescent="0.2">
      <c r="D57" s="110"/>
    </row>
    <row r="58" spans="4:4" s="107" customFormat="1" x14ac:dyDescent="0.2">
      <c r="D58" s="110"/>
    </row>
    <row r="59" spans="4:4" s="107" customFormat="1" x14ac:dyDescent="0.2">
      <c r="D59" s="110"/>
    </row>
    <row r="60" spans="4:4" s="107" customFormat="1" x14ac:dyDescent="0.2">
      <c r="D60" s="110"/>
    </row>
    <row r="61" spans="4:4" s="107" customFormat="1" x14ac:dyDescent="0.2">
      <c r="D61" s="110"/>
    </row>
    <row r="62" spans="4:4" s="107" customFormat="1" x14ac:dyDescent="0.2">
      <c r="D62" s="110"/>
    </row>
    <row r="63" spans="4:4" s="107" customFormat="1" x14ac:dyDescent="0.2">
      <c r="D63" s="110"/>
    </row>
    <row r="64" spans="4:4" s="107" customFormat="1" x14ac:dyDescent="0.2">
      <c r="D64" s="110"/>
    </row>
    <row r="65" spans="4:4" s="107" customFormat="1" x14ac:dyDescent="0.2">
      <c r="D65" s="110"/>
    </row>
    <row r="66" spans="4:4" s="107" customFormat="1" x14ac:dyDescent="0.2">
      <c r="D66" s="110"/>
    </row>
    <row r="67" spans="4:4" s="107" customFormat="1" x14ac:dyDescent="0.2">
      <c r="D67" s="110"/>
    </row>
    <row r="68" spans="4:4" s="107" customFormat="1" x14ac:dyDescent="0.2">
      <c r="D68" s="110"/>
    </row>
    <row r="69" spans="4:4" s="107" customFormat="1" x14ac:dyDescent="0.2">
      <c r="D69" s="110"/>
    </row>
    <row r="70" spans="4:4" s="107" customFormat="1" x14ac:dyDescent="0.2">
      <c r="D70" s="110"/>
    </row>
    <row r="71" spans="4:4" s="107" customFormat="1" x14ac:dyDescent="0.2">
      <c r="D71" s="110"/>
    </row>
    <row r="72" spans="4:4" s="107" customFormat="1" x14ac:dyDescent="0.2">
      <c r="D72" s="110"/>
    </row>
    <row r="73" spans="4:4" s="107" customFormat="1" x14ac:dyDescent="0.2">
      <c r="D73" s="110"/>
    </row>
    <row r="74" spans="4:4" s="107" customFormat="1" x14ac:dyDescent="0.2">
      <c r="D74" s="110"/>
    </row>
    <row r="75" spans="4:4" s="107" customFormat="1" x14ac:dyDescent="0.2">
      <c r="D75" s="110"/>
    </row>
    <row r="76" spans="4:4" s="107" customFormat="1" x14ac:dyDescent="0.2">
      <c r="D76" s="110"/>
    </row>
    <row r="77" spans="4:4" s="107" customFormat="1" x14ac:dyDescent="0.2">
      <c r="D77" s="110"/>
    </row>
    <row r="78" spans="4:4" s="107" customFormat="1" x14ac:dyDescent="0.2">
      <c r="D78" s="110"/>
    </row>
    <row r="79" spans="4:4" s="107" customFormat="1" x14ac:dyDescent="0.2">
      <c r="D79" s="110"/>
    </row>
    <row r="80" spans="4:4" s="107" customFormat="1" x14ac:dyDescent="0.2">
      <c r="D80" s="110"/>
    </row>
    <row r="81" spans="4:4" s="107" customFormat="1" x14ac:dyDescent="0.2">
      <c r="D81" s="110"/>
    </row>
    <row r="82" spans="4:4" s="107" customFormat="1" x14ac:dyDescent="0.2">
      <c r="D82" s="110"/>
    </row>
    <row r="83" spans="4:4" s="107" customFormat="1" x14ac:dyDescent="0.2">
      <c r="D83" s="110"/>
    </row>
    <row r="84" spans="4:4" s="107" customFormat="1" x14ac:dyDescent="0.2">
      <c r="D84" s="110"/>
    </row>
    <row r="85" spans="4:4" s="107" customFormat="1" x14ac:dyDescent="0.2">
      <c r="D85" s="110"/>
    </row>
    <row r="86" spans="4:4" s="107" customFormat="1" x14ac:dyDescent="0.2">
      <c r="D86" s="110"/>
    </row>
    <row r="87" spans="4:4" s="107" customFormat="1" x14ac:dyDescent="0.2">
      <c r="D87" s="110"/>
    </row>
    <row r="88" spans="4:4" s="107" customFormat="1" x14ac:dyDescent="0.2">
      <c r="D88" s="110"/>
    </row>
    <row r="89" spans="4:4" s="107" customFormat="1" x14ac:dyDescent="0.2">
      <c r="D89" s="110"/>
    </row>
    <row r="90" spans="4:4" s="107" customFormat="1" x14ac:dyDescent="0.2">
      <c r="D90" s="110"/>
    </row>
    <row r="91" spans="4:4" s="107" customFormat="1" x14ac:dyDescent="0.2">
      <c r="D91" s="110"/>
    </row>
    <row r="92" spans="4:4" s="107" customFormat="1" x14ac:dyDescent="0.2">
      <c r="D92" s="110"/>
    </row>
    <row r="93" spans="4:4" s="107" customFormat="1" x14ac:dyDescent="0.2">
      <c r="D93" s="110"/>
    </row>
    <row r="94" spans="4:4" s="107" customFormat="1" x14ac:dyDescent="0.2">
      <c r="D94" s="110"/>
    </row>
    <row r="95" spans="4:4" s="107" customFormat="1" x14ac:dyDescent="0.2">
      <c r="D95" s="110"/>
    </row>
    <row r="96" spans="4:4" s="107" customFormat="1" x14ac:dyDescent="0.2">
      <c r="D96" s="110"/>
    </row>
    <row r="97" spans="4:4" s="107" customFormat="1" x14ac:dyDescent="0.2">
      <c r="D97" s="110"/>
    </row>
    <row r="98" spans="4:4" s="107" customFormat="1" x14ac:dyDescent="0.2">
      <c r="D98" s="110"/>
    </row>
    <row r="99" spans="4:4" s="107" customFormat="1" x14ac:dyDescent="0.2">
      <c r="D99" s="110"/>
    </row>
    <row r="100" spans="4:4" s="107" customFormat="1" x14ac:dyDescent="0.2">
      <c r="D100" s="110"/>
    </row>
    <row r="101" spans="4:4" s="107" customFormat="1" x14ac:dyDescent="0.2">
      <c r="D101" s="110"/>
    </row>
    <row r="102" spans="4:4" s="107" customFormat="1" x14ac:dyDescent="0.2">
      <c r="D102" s="110"/>
    </row>
    <row r="103" spans="4:4" s="107" customFormat="1" x14ac:dyDescent="0.2">
      <c r="D103" s="110"/>
    </row>
    <row r="104" spans="4:4" s="107" customFormat="1" x14ac:dyDescent="0.2">
      <c r="D104" s="110"/>
    </row>
    <row r="105" spans="4:4" s="107" customFormat="1" x14ac:dyDescent="0.2">
      <c r="D105" s="110"/>
    </row>
    <row r="106" spans="4:4" s="107" customFormat="1" x14ac:dyDescent="0.2">
      <c r="D106" s="110"/>
    </row>
    <row r="107" spans="4:4" s="107" customFormat="1" x14ac:dyDescent="0.2">
      <c r="D107" s="110"/>
    </row>
    <row r="108" spans="4:4" s="107" customFormat="1" x14ac:dyDescent="0.2">
      <c r="D108" s="110"/>
    </row>
    <row r="109" spans="4:4" s="107" customFormat="1" x14ac:dyDescent="0.2">
      <c r="D109" s="110"/>
    </row>
    <row r="110" spans="4:4" s="107" customFormat="1" x14ac:dyDescent="0.2">
      <c r="D110" s="110"/>
    </row>
    <row r="111" spans="4:4" s="107" customFormat="1" x14ac:dyDescent="0.2">
      <c r="D111" s="110"/>
    </row>
    <row r="112" spans="4:4" s="107" customFormat="1" x14ac:dyDescent="0.2">
      <c r="D112" s="110"/>
    </row>
    <row r="113" spans="4:4" s="107" customFormat="1" x14ac:dyDescent="0.2">
      <c r="D113" s="110"/>
    </row>
    <row r="114" spans="4:4" s="107" customFormat="1" x14ac:dyDescent="0.2">
      <c r="D114" s="110"/>
    </row>
    <row r="115" spans="4:4" s="107" customFormat="1" x14ac:dyDescent="0.2">
      <c r="D115" s="110"/>
    </row>
    <row r="116" spans="4:4" s="107" customFormat="1" x14ac:dyDescent="0.2">
      <c r="D116" s="110"/>
    </row>
    <row r="117" spans="4:4" s="107" customFormat="1" x14ac:dyDescent="0.2">
      <c r="D117" s="110"/>
    </row>
    <row r="118" spans="4:4" s="107" customFormat="1" x14ac:dyDescent="0.2">
      <c r="D118" s="110"/>
    </row>
    <row r="119" spans="4:4" s="107" customFormat="1" x14ac:dyDescent="0.2">
      <c r="D119" s="110"/>
    </row>
    <row r="120" spans="4:4" s="107" customFormat="1" x14ac:dyDescent="0.2">
      <c r="D120" s="110"/>
    </row>
    <row r="121" spans="4:4" s="107" customFormat="1" x14ac:dyDescent="0.2">
      <c r="D121" s="110"/>
    </row>
    <row r="122" spans="4:4" s="107" customFormat="1" x14ac:dyDescent="0.2">
      <c r="D122" s="110"/>
    </row>
    <row r="123" spans="4:4" s="107" customFormat="1" x14ac:dyDescent="0.2">
      <c r="D123" s="110"/>
    </row>
    <row r="124" spans="4:4" s="107" customFormat="1" x14ac:dyDescent="0.2">
      <c r="D124" s="110"/>
    </row>
    <row r="125" spans="4:4" s="107" customFormat="1" x14ac:dyDescent="0.2">
      <c r="D125" s="110"/>
    </row>
    <row r="126" spans="4:4" s="107" customFormat="1" x14ac:dyDescent="0.2">
      <c r="D126" s="110"/>
    </row>
    <row r="127" spans="4:4" s="107" customFormat="1" x14ac:dyDescent="0.2">
      <c r="D127" s="110"/>
    </row>
    <row r="128" spans="4:4" s="107" customFormat="1" x14ac:dyDescent="0.2">
      <c r="D128" s="110"/>
    </row>
    <row r="129" spans="4:4" s="107" customFormat="1" x14ac:dyDescent="0.2">
      <c r="D129" s="110"/>
    </row>
    <row r="130" spans="4:4" s="107" customFormat="1" x14ac:dyDescent="0.2">
      <c r="D130" s="110"/>
    </row>
    <row r="131" spans="4:4" s="107" customFormat="1" x14ac:dyDescent="0.2">
      <c r="D131" s="110"/>
    </row>
    <row r="132" spans="4:4" s="107" customFormat="1" x14ac:dyDescent="0.2">
      <c r="D132" s="110"/>
    </row>
    <row r="133" spans="4:4" s="107" customFormat="1" x14ac:dyDescent="0.2">
      <c r="D133" s="110"/>
    </row>
    <row r="134" spans="4:4" s="107" customFormat="1" x14ac:dyDescent="0.2">
      <c r="D134" s="110"/>
    </row>
    <row r="135" spans="4:4" s="107" customFormat="1" x14ac:dyDescent="0.2">
      <c r="D135" s="110"/>
    </row>
    <row r="136" spans="4:4" s="107" customFormat="1" x14ac:dyDescent="0.2">
      <c r="D136" s="110"/>
    </row>
    <row r="137" spans="4:4" s="107" customFormat="1" x14ac:dyDescent="0.2">
      <c r="D137" s="110"/>
    </row>
    <row r="138" spans="4:4" s="107" customFormat="1" x14ac:dyDescent="0.2">
      <c r="D138" s="110"/>
    </row>
    <row r="139" spans="4:4" s="107" customFormat="1" x14ac:dyDescent="0.2">
      <c r="D139" s="110"/>
    </row>
    <row r="140" spans="4:4" s="107" customFormat="1" x14ac:dyDescent="0.2">
      <c r="D140" s="110"/>
    </row>
    <row r="141" spans="4:4" s="107" customFormat="1" x14ac:dyDescent="0.2">
      <c r="D141" s="110"/>
    </row>
    <row r="142" spans="4:4" s="107" customFormat="1" x14ac:dyDescent="0.2">
      <c r="D142" s="110"/>
    </row>
    <row r="143" spans="4:4" s="107" customFormat="1" x14ac:dyDescent="0.2">
      <c r="D143" s="110"/>
    </row>
    <row r="144" spans="4:4" s="107" customFormat="1" x14ac:dyDescent="0.2">
      <c r="D144" s="110"/>
    </row>
    <row r="145" spans="4:4" s="107" customFormat="1" x14ac:dyDescent="0.2">
      <c r="D145" s="110"/>
    </row>
    <row r="146" spans="4:4" s="107" customFormat="1" x14ac:dyDescent="0.2">
      <c r="D146" s="110"/>
    </row>
    <row r="147" spans="4:4" s="107" customFormat="1" x14ac:dyDescent="0.2">
      <c r="D147" s="110"/>
    </row>
    <row r="148" spans="4:4" s="107" customFormat="1" x14ac:dyDescent="0.2">
      <c r="D148" s="110"/>
    </row>
    <row r="149" spans="4:4" s="107" customFormat="1" x14ac:dyDescent="0.2">
      <c r="D149" s="110"/>
    </row>
    <row r="150" spans="4:4" s="107" customFormat="1" x14ac:dyDescent="0.2">
      <c r="D150" s="110"/>
    </row>
    <row r="151" spans="4:4" s="107" customFormat="1" x14ac:dyDescent="0.2">
      <c r="D151" s="110"/>
    </row>
    <row r="152" spans="4:4" s="107" customFormat="1" x14ac:dyDescent="0.2">
      <c r="D152" s="110"/>
    </row>
    <row r="153" spans="4:4" s="107" customFormat="1" x14ac:dyDescent="0.2">
      <c r="D153" s="110"/>
    </row>
    <row r="154" spans="4:4" s="107" customFormat="1" x14ac:dyDescent="0.2">
      <c r="D154" s="110"/>
    </row>
    <row r="155" spans="4:4" s="107" customFormat="1" x14ac:dyDescent="0.2">
      <c r="D155" s="110"/>
    </row>
    <row r="156" spans="4:4" s="107" customFormat="1" x14ac:dyDescent="0.2">
      <c r="D156" s="110"/>
    </row>
    <row r="157" spans="4:4" s="107" customFormat="1" x14ac:dyDescent="0.2">
      <c r="D157" s="110"/>
    </row>
    <row r="158" spans="4:4" s="107" customFormat="1" x14ac:dyDescent="0.2">
      <c r="D158" s="110"/>
    </row>
    <row r="159" spans="4:4" s="107" customFormat="1" x14ac:dyDescent="0.2">
      <c r="D159" s="110"/>
    </row>
    <row r="160" spans="4:4" s="107" customFormat="1" x14ac:dyDescent="0.2">
      <c r="D160" s="110"/>
    </row>
    <row r="161" spans="4:4" s="107" customFormat="1" x14ac:dyDescent="0.2">
      <c r="D161" s="110"/>
    </row>
    <row r="162" spans="4:4" s="107" customFormat="1" x14ac:dyDescent="0.2">
      <c r="D162" s="110"/>
    </row>
    <row r="163" spans="4:4" s="107" customFormat="1" x14ac:dyDescent="0.2">
      <c r="D163" s="110"/>
    </row>
    <row r="164" spans="4:4" s="107" customFormat="1" x14ac:dyDescent="0.2">
      <c r="D164" s="110"/>
    </row>
    <row r="165" spans="4:4" s="107" customFormat="1" x14ac:dyDescent="0.2">
      <c r="D165" s="110"/>
    </row>
    <row r="166" spans="4:4" s="107" customFormat="1" x14ac:dyDescent="0.2">
      <c r="D166" s="110"/>
    </row>
    <row r="167" spans="4:4" s="107" customFormat="1" x14ac:dyDescent="0.2">
      <c r="D167" s="110"/>
    </row>
    <row r="168" spans="4:4" s="107" customFormat="1" x14ac:dyDescent="0.2">
      <c r="D168" s="110"/>
    </row>
    <row r="169" spans="4:4" s="107" customFormat="1" x14ac:dyDescent="0.2">
      <c r="D169" s="110"/>
    </row>
    <row r="170" spans="4:4" s="107" customFormat="1" x14ac:dyDescent="0.2">
      <c r="D170" s="110"/>
    </row>
    <row r="171" spans="4:4" s="107" customFormat="1" x14ac:dyDescent="0.2">
      <c r="D171" s="110"/>
    </row>
    <row r="172" spans="4:4" s="107" customFormat="1" x14ac:dyDescent="0.2">
      <c r="D172" s="110"/>
    </row>
    <row r="173" spans="4:4" s="107" customFormat="1" x14ac:dyDescent="0.2">
      <c r="D173" s="110"/>
    </row>
    <row r="174" spans="4:4" s="107" customFormat="1" x14ac:dyDescent="0.2">
      <c r="D174" s="110"/>
    </row>
    <row r="175" spans="4:4" s="107" customFormat="1" x14ac:dyDescent="0.2">
      <c r="D175" s="110"/>
    </row>
    <row r="176" spans="4:4" s="107" customFormat="1" x14ac:dyDescent="0.2">
      <c r="D176" s="110"/>
    </row>
    <row r="177" spans="4:4" s="107" customFormat="1" x14ac:dyDescent="0.2">
      <c r="D177" s="110"/>
    </row>
    <row r="178" spans="4:4" s="107" customFormat="1" x14ac:dyDescent="0.2">
      <c r="D178" s="110"/>
    </row>
    <row r="179" spans="4:4" s="107" customFormat="1" x14ac:dyDescent="0.2">
      <c r="D179" s="110"/>
    </row>
    <row r="180" spans="4:4" s="107" customFormat="1" x14ac:dyDescent="0.2">
      <c r="D180" s="110"/>
    </row>
    <row r="181" spans="4:4" s="107" customFormat="1" x14ac:dyDescent="0.2">
      <c r="D181" s="110"/>
    </row>
    <row r="182" spans="4:4" s="107" customFormat="1" x14ac:dyDescent="0.2">
      <c r="D182" s="110"/>
    </row>
    <row r="183" spans="4:4" s="107" customFormat="1" x14ac:dyDescent="0.2">
      <c r="D183" s="110"/>
    </row>
    <row r="184" spans="4:4" s="107" customFormat="1" x14ac:dyDescent="0.2">
      <c r="D184" s="110"/>
    </row>
    <row r="185" spans="4:4" s="107" customFormat="1" x14ac:dyDescent="0.2">
      <c r="D185" s="110"/>
    </row>
    <row r="186" spans="4:4" s="107" customFormat="1" x14ac:dyDescent="0.2">
      <c r="D186" s="110"/>
    </row>
    <row r="187" spans="4:4" s="107" customFormat="1" x14ac:dyDescent="0.2">
      <c r="D187" s="110"/>
    </row>
    <row r="188" spans="4:4" s="107" customFormat="1" x14ac:dyDescent="0.2">
      <c r="D188" s="110"/>
    </row>
    <row r="189" spans="4:4" s="107" customFormat="1" x14ac:dyDescent="0.2">
      <c r="D189" s="110"/>
    </row>
    <row r="190" spans="4:4" s="107" customFormat="1" x14ac:dyDescent="0.2">
      <c r="D190" s="110"/>
    </row>
    <row r="191" spans="4:4" s="107" customFormat="1" x14ac:dyDescent="0.2">
      <c r="D191" s="110"/>
    </row>
    <row r="192" spans="4:4" s="107" customFormat="1" x14ac:dyDescent="0.2">
      <c r="D192" s="110"/>
    </row>
    <row r="193" spans="4:4" s="107" customFormat="1" x14ac:dyDescent="0.2">
      <c r="D193" s="110"/>
    </row>
    <row r="194" spans="4:4" s="107" customFormat="1" x14ac:dyDescent="0.2">
      <c r="D194" s="110"/>
    </row>
    <row r="195" spans="4:4" s="107" customFormat="1" x14ac:dyDescent="0.2">
      <c r="D195" s="110"/>
    </row>
    <row r="196" spans="4:4" s="107" customFormat="1" x14ac:dyDescent="0.2">
      <c r="D196" s="110"/>
    </row>
    <row r="197" spans="4:4" s="107" customFormat="1" x14ac:dyDescent="0.2">
      <c r="D197" s="110"/>
    </row>
    <row r="198" spans="4:4" s="107" customFormat="1" x14ac:dyDescent="0.2">
      <c r="D198" s="110"/>
    </row>
    <row r="199" spans="4:4" s="107" customFormat="1" x14ac:dyDescent="0.2">
      <c r="D199" s="110"/>
    </row>
    <row r="200" spans="4:4" s="107" customFormat="1" x14ac:dyDescent="0.2">
      <c r="D200" s="110"/>
    </row>
    <row r="201" spans="4:4" s="107" customFormat="1" x14ac:dyDescent="0.2">
      <c r="D201" s="110"/>
    </row>
    <row r="202" spans="4:4" s="107" customFormat="1" x14ac:dyDescent="0.2">
      <c r="D202" s="110"/>
    </row>
    <row r="203" spans="4:4" s="107" customFormat="1" x14ac:dyDescent="0.2">
      <c r="D203" s="110"/>
    </row>
    <row r="204" spans="4:4" s="107" customFormat="1" x14ac:dyDescent="0.2">
      <c r="D204" s="110"/>
    </row>
    <row r="205" spans="4:4" s="107" customFormat="1" x14ac:dyDescent="0.2">
      <c r="D205" s="110"/>
    </row>
    <row r="206" spans="4:4" s="107" customFormat="1" x14ac:dyDescent="0.2">
      <c r="D206" s="110"/>
    </row>
    <row r="207" spans="4:4" s="107" customFormat="1" x14ac:dyDescent="0.2">
      <c r="D207" s="110"/>
    </row>
    <row r="208" spans="4:4" s="107" customFormat="1" x14ac:dyDescent="0.2">
      <c r="D208" s="110"/>
    </row>
    <row r="209" spans="4:4" s="107" customFormat="1" x14ac:dyDescent="0.2">
      <c r="D209" s="110"/>
    </row>
    <row r="210" spans="4:4" s="107" customFormat="1" x14ac:dyDescent="0.2">
      <c r="D210" s="110"/>
    </row>
    <row r="211" spans="4:4" s="107" customFormat="1" x14ac:dyDescent="0.2">
      <c r="D211" s="110"/>
    </row>
    <row r="212" spans="4:4" s="107" customFormat="1" x14ac:dyDescent="0.2">
      <c r="D212" s="110"/>
    </row>
    <row r="213" spans="4:4" s="107" customFormat="1" x14ac:dyDescent="0.2">
      <c r="D213" s="110"/>
    </row>
    <row r="214" spans="4:4" s="107" customFormat="1" x14ac:dyDescent="0.2">
      <c r="D214" s="110"/>
    </row>
    <row r="215" spans="4:4" s="107" customFormat="1" x14ac:dyDescent="0.2">
      <c r="D215" s="110"/>
    </row>
    <row r="216" spans="4:4" s="107" customFormat="1" x14ac:dyDescent="0.2">
      <c r="D216" s="110"/>
    </row>
    <row r="217" spans="4:4" s="107" customFormat="1" x14ac:dyDescent="0.2">
      <c r="D217" s="110"/>
    </row>
    <row r="218" spans="4:4" s="107" customFormat="1" x14ac:dyDescent="0.2">
      <c r="D218" s="110"/>
    </row>
    <row r="219" spans="4:4" s="107" customFormat="1" x14ac:dyDescent="0.2">
      <c r="D219" s="110"/>
    </row>
    <row r="220" spans="4:4" s="107" customFormat="1" x14ac:dyDescent="0.2">
      <c r="D220" s="110"/>
    </row>
    <row r="221" spans="4:4" s="107" customFormat="1" x14ac:dyDescent="0.2">
      <c r="D221" s="110"/>
    </row>
    <row r="222" spans="4:4" s="107" customFormat="1" x14ac:dyDescent="0.2">
      <c r="D222" s="110"/>
    </row>
    <row r="223" spans="4:4" s="107" customFormat="1" x14ac:dyDescent="0.2">
      <c r="D223" s="110"/>
    </row>
    <row r="224" spans="4:4" s="107" customFormat="1" x14ac:dyDescent="0.2">
      <c r="D224" s="110"/>
    </row>
    <row r="225" spans="4:4" s="107" customFormat="1" x14ac:dyDescent="0.2">
      <c r="D225" s="110"/>
    </row>
    <row r="226" spans="4:4" s="107" customFormat="1" x14ac:dyDescent="0.2">
      <c r="D226" s="110"/>
    </row>
    <row r="227" spans="4:4" s="107" customFormat="1" x14ac:dyDescent="0.2">
      <c r="D227" s="110"/>
    </row>
    <row r="228" spans="4:4" s="107" customFormat="1" x14ac:dyDescent="0.2">
      <c r="D228" s="110"/>
    </row>
    <row r="229" spans="4:4" s="107" customFormat="1" x14ac:dyDescent="0.2">
      <c r="D229" s="110"/>
    </row>
    <row r="230" spans="4:4" s="107" customFormat="1" x14ac:dyDescent="0.2">
      <c r="D230" s="110"/>
    </row>
    <row r="231" spans="4:4" s="107" customFormat="1" x14ac:dyDescent="0.2">
      <c r="D231" s="110"/>
    </row>
    <row r="232" spans="4:4" s="107" customFormat="1" x14ac:dyDescent="0.2">
      <c r="D232" s="110"/>
    </row>
    <row r="233" spans="4:4" s="107" customFormat="1" x14ac:dyDescent="0.2">
      <c r="D233" s="110"/>
    </row>
    <row r="234" spans="4:4" s="107" customFormat="1" x14ac:dyDescent="0.2">
      <c r="D234" s="110"/>
    </row>
    <row r="235" spans="4:4" s="107" customFormat="1" x14ac:dyDescent="0.2">
      <c r="D235" s="110"/>
    </row>
    <row r="236" spans="4:4" s="107" customFormat="1" x14ac:dyDescent="0.2">
      <c r="D236" s="110"/>
    </row>
    <row r="237" spans="4:4" s="107" customFormat="1" x14ac:dyDescent="0.2">
      <c r="D237" s="110"/>
    </row>
    <row r="238" spans="4:4" s="107" customFormat="1" x14ac:dyDescent="0.2">
      <c r="D238" s="110"/>
    </row>
    <row r="239" spans="4:4" s="107" customFormat="1" x14ac:dyDescent="0.2">
      <c r="D239" s="110"/>
    </row>
    <row r="240" spans="4:4" s="107" customFormat="1" x14ac:dyDescent="0.2">
      <c r="D240" s="110"/>
    </row>
    <row r="241" spans="4:4" s="107" customFormat="1" x14ac:dyDescent="0.2">
      <c r="D241" s="110"/>
    </row>
    <row r="242" spans="4:4" s="107" customFormat="1" x14ac:dyDescent="0.2">
      <c r="D242" s="110"/>
    </row>
    <row r="243" spans="4:4" s="107" customFormat="1" x14ac:dyDescent="0.2">
      <c r="D243" s="110"/>
    </row>
    <row r="244" spans="4:4" s="107" customFormat="1" x14ac:dyDescent="0.2">
      <c r="D244" s="110"/>
    </row>
    <row r="245" spans="4:4" s="107" customFormat="1" x14ac:dyDescent="0.2">
      <c r="D245" s="110"/>
    </row>
    <row r="246" spans="4:4" s="107" customFormat="1" x14ac:dyDescent="0.2">
      <c r="D246" s="110"/>
    </row>
    <row r="247" spans="4:4" s="107" customFormat="1" x14ac:dyDescent="0.2">
      <c r="D247" s="110"/>
    </row>
    <row r="248" spans="4:4" s="107" customFormat="1" x14ac:dyDescent="0.2">
      <c r="D248" s="110"/>
    </row>
    <row r="249" spans="4:4" s="107" customFormat="1" x14ac:dyDescent="0.2">
      <c r="D249" s="110"/>
    </row>
    <row r="250" spans="4:4" s="107" customFormat="1" x14ac:dyDescent="0.2">
      <c r="D250" s="110"/>
    </row>
    <row r="251" spans="4:4" s="107" customFormat="1" x14ac:dyDescent="0.2">
      <c r="D251" s="110"/>
    </row>
    <row r="252" spans="4:4" s="107" customFormat="1" x14ac:dyDescent="0.2">
      <c r="D252" s="110"/>
    </row>
    <row r="253" spans="4:4" s="107" customFormat="1" x14ac:dyDescent="0.2">
      <c r="D253" s="110"/>
    </row>
    <row r="254" spans="4:4" s="107" customFormat="1" x14ac:dyDescent="0.2">
      <c r="D254" s="110"/>
    </row>
    <row r="255" spans="4:4" s="107" customFormat="1" x14ac:dyDescent="0.2">
      <c r="D255" s="110"/>
    </row>
    <row r="256" spans="4:4" s="107" customFormat="1" x14ac:dyDescent="0.2">
      <c r="D256" s="110"/>
    </row>
    <row r="257" spans="4:4" s="107" customFormat="1" x14ac:dyDescent="0.2">
      <c r="D257" s="110"/>
    </row>
    <row r="258" spans="4:4" s="107" customFormat="1" x14ac:dyDescent="0.2">
      <c r="D258" s="110"/>
    </row>
    <row r="259" spans="4:4" s="107" customFormat="1" x14ac:dyDescent="0.2">
      <c r="D259" s="110"/>
    </row>
    <row r="260" spans="4:4" s="107" customFormat="1" x14ac:dyDescent="0.2">
      <c r="D260" s="110"/>
    </row>
    <row r="261" spans="4:4" s="107" customFormat="1" x14ac:dyDescent="0.2">
      <c r="D261" s="110"/>
    </row>
    <row r="262" spans="4:4" s="107" customFormat="1" x14ac:dyDescent="0.2">
      <c r="D262" s="110"/>
    </row>
    <row r="263" spans="4:4" s="107" customFormat="1" x14ac:dyDescent="0.2">
      <c r="D263" s="110"/>
    </row>
    <row r="264" spans="4:4" s="107" customFormat="1" x14ac:dyDescent="0.2">
      <c r="D264" s="110"/>
    </row>
    <row r="265" spans="4:4" s="107" customFormat="1" x14ac:dyDescent="0.2">
      <c r="D265" s="110"/>
    </row>
    <row r="266" spans="4:4" s="107" customFormat="1" x14ac:dyDescent="0.2">
      <c r="D266" s="110"/>
    </row>
    <row r="267" spans="4:4" s="107" customFormat="1" x14ac:dyDescent="0.2">
      <c r="D267" s="110"/>
    </row>
    <row r="268" spans="4:4" s="107" customFormat="1" x14ac:dyDescent="0.2">
      <c r="D268" s="110"/>
    </row>
    <row r="269" spans="4:4" s="107" customFormat="1" x14ac:dyDescent="0.2">
      <c r="D269" s="110"/>
    </row>
    <row r="270" spans="4:4" s="107" customFormat="1" x14ac:dyDescent="0.2">
      <c r="D270" s="110"/>
    </row>
    <row r="271" spans="4:4" s="107" customFormat="1" x14ac:dyDescent="0.2">
      <c r="D271" s="110"/>
    </row>
    <row r="272" spans="4:4" s="107" customFormat="1" x14ac:dyDescent="0.2">
      <c r="D272" s="110"/>
    </row>
    <row r="273" spans="4:4" s="107" customFormat="1" x14ac:dyDescent="0.2">
      <c r="D273" s="110"/>
    </row>
    <row r="274" spans="4:4" s="107" customFormat="1" x14ac:dyDescent="0.2">
      <c r="D274" s="110"/>
    </row>
    <row r="275" spans="4:4" s="107" customFormat="1" x14ac:dyDescent="0.2">
      <c r="D275" s="110"/>
    </row>
    <row r="276" spans="4:4" s="107" customFormat="1" x14ac:dyDescent="0.2">
      <c r="D276" s="110"/>
    </row>
    <row r="277" spans="4:4" s="107" customFormat="1" x14ac:dyDescent="0.2">
      <c r="D277" s="110"/>
    </row>
    <row r="278" spans="4:4" s="107" customFormat="1" x14ac:dyDescent="0.2">
      <c r="D278" s="110"/>
    </row>
    <row r="279" spans="4:4" s="107" customFormat="1" x14ac:dyDescent="0.2">
      <c r="D279" s="110"/>
    </row>
    <row r="280" spans="4:4" s="107" customFormat="1" x14ac:dyDescent="0.2">
      <c r="D280" s="110"/>
    </row>
    <row r="281" spans="4:4" s="107" customFormat="1" x14ac:dyDescent="0.2">
      <c r="D281" s="110"/>
    </row>
    <row r="282" spans="4:4" s="107" customFormat="1" x14ac:dyDescent="0.2">
      <c r="D282" s="110"/>
    </row>
    <row r="283" spans="4:4" s="107" customFormat="1" x14ac:dyDescent="0.2">
      <c r="D283" s="110"/>
    </row>
    <row r="284" spans="4:4" s="107" customFormat="1" x14ac:dyDescent="0.2">
      <c r="D284" s="110"/>
    </row>
    <row r="285" spans="4:4" s="107" customFormat="1" x14ac:dyDescent="0.2">
      <c r="D285" s="110"/>
    </row>
    <row r="286" spans="4:4" s="107" customFormat="1" x14ac:dyDescent="0.2">
      <c r="D286" s="110"/>
    </row>
    <row r="287" spans="4:4" s="107" customFormat="1" x14ac:dyDescent="0.2">
      <c r="D287" s="110"/>
    </row>
    <row r="288" spans="4:4" s="107" customFormat="1" x14ac:dyDescent="0.2">
      <c r="D288" s="110"/>
    </row>
    <row r="289" spans="4:4" s="107" customFormat="1" x14ac:dyDescent="0.2">
      <c r="D289" s="110"/>
    </row>
    <row r="290" spans="4:4" s="107" customFormat="1" x14ac:dyDescent="0.2">
      <c r="D290" s="110"/>
    </row>
    <row r="291" spans="4:4" s="107" customFormat="1" x14ac:dyDescent="0.2">
      <c r="D291" s="110"/>
    </row>
    <row r="292" spans="4:4" s="107" customFormat="1" x14ac:dyDescent="0.2">
      <c r="D292" s="110"/>
    </row>
    <row r="293" spans="4:4" s="107" customFormat="1" x14ac:dyDescent="0.2">
      <c r="D293" s="110"/>
    </row>
    <row r="294" spans="4:4" s="107" customFormat="1" x14ac:dyDescent="0.2">
      <c r="D294" s="110"/>
    </row>
    <row r="295" spans="4:4" s="107" customFormat="1" x14ac:dyDescent="0.2">
      <c r="D295" s="110"/>
    </row>
    <row r="296" spans="4:4" s="107" customFormat="1" x14ac:dyDescent="0.2">
      <c r="D296" s="110"/>
    </row>
    <row r="297" spans="4:4" s="107" customFormat="1" x14ac:dyDescent="0.2">
      <c r="D297" s="110"/>
    </row>
    <row r="298" spans="4:4" s="107" customFormat="1" x14ac:dyDescent="0.2">
      <c r="D298" s="110"/>
    </row>
    <row r="299" spans="4:4" s="107" customFormat="1" x14ac:dyDescent="0.2">
      <c r="D299" s="110"/>
    </row>
    <row r="300" spans="4:4" s="107" customFormat="1" x14ac:dyDescent="0.2">
      <c r="D300" s="110"/>
    </row>
    <row r="301" spans="4:4" s="107" customFormat="1" x14ac:dyDescent="0.2">
      <c r="D301" s="110"/>
    </row>
    <row r="302" spans="4:4" s="107" customFormat="1" x14ac:dyDescent="0.2">
      <c r="D302" s="110"/>
    </row>
    <row r="303" spans="4:4" s="107" customFormat="1" x14ac:dyDescent="0.2">
      <c r="D303" s="110"/>
    </row>
    <row r="304" spans="4:4" s="107" customFormat="1" x14ac:dyDescent="0.2">
      <c r="D304" s="110"/>
    </row>
    <row r="305" spans="4:4" s="107" customFormat="1" x14ac:dyDescent="0.2">
      <c r="D305" s="110"/>
    </row>
    <row r="306" spans="4:4" s="107" customFormat="1" x14ac:dyDescent="0.2">
      <c r="D306" s="110"/>
    </row>
    <row r="307" spans="4:4" s="107" customFormat="1" x14ac:dyDescent="0.2">
      <c r="D307" s="110"/>
    </row>
    <row r="308" spans="4:4" s="107" customFormat="1" x14ac:dyDescent="0.2">
      <c r="D308" s="110"/>
    </row>
    <row r="309" spans="4:4" s="107" customFormat="1" x14ac:dyDescent="0.2">
      <c r="D309" s="110"/>
    </row>
    <row r="310" spans="4:4" s="107" customFormat="1" x14ac:dyDescent="0.2">
      <c r="D310" s="110"/>
    </row>
    <row r="311" spans="4:4" s="107" customFormat="1" x14ac:dyDescent="0.2">
      <c r="D311" s="110"/>
    </row>
    <row r="312" spans="4:4" s="107" customFormat="1" x14ac:dyDescent="0.2">
      <c r="D312" s="110"/>
    </row>
    <row r="313" spans="4:4" s="107" customFormat="1" x14ac:dyDescent="0.2">
      <c r="D313" s="110"/>
    </row>
    <row r="314" spans="4:4" s="107" customFormat="1" x14ac:dyDescent="0.2">
      <c r="D314" s="110"/>
    </row>
    <row r="315" spans="4:4" s="107" customFormat="1" x14ac:dyDescent="0.2">
      <c r="D315" s="110"/>
    </row>
    <row r="316" spans="4:4" s="107" customFormat="1" x14ac:dyDescent="0.2">
      <c r="D316" s="110"/>
    </row>
    <row r="317" spans="4:4" s="107" customFormat="1" x14ac:dyDescent="0.2">
      <c r="D317" s="110"/>
    </row>
    <row r="318" spans="4:4" s="107" customFormat="1" x14ac:dyDescent="0.2">
      <c r="D318" s="110"/>
    </row>
    <row r="319" spans="4:4" s="107" customFormat="1" x14ac:dyDescent="0.2">
      <c r="D319" s="110"/>
    </row>
    <row r="320" spans="4:4" s="107" customFormat="1" x14ac:dyDescent="0.2">
      <c r="D320" s="110"/>
    </row>
    <row r="321" spans="4:4" s="107" customFormat="1" x14ac:dyDescent="0.2">
      <c r="D321" s="110"/>
    </row>
    <row r="322" spans="4:4" s="107" customFormat="1" x14ac:dyDescent="0.2">
      <c r="D322" s="110"/>
    </row>
    <row r="323" spans="4:4" s="107" customFormat="1" x14ac:dyDescent="0.2">
      <c r="D323" s="110"/>
    </row>
    <row r="324" spans="4:4" s="107" customFormat="1" x14ac:dyDescent="0.2">
      <c r="D324" s="110"/>
    </row>
    <row r="325" spans="4:4" s="107" customFormat="1" x14ac:dyDescent="0.2">
      <c r="D325" s="110"/>
    </row>
    <row r="326" spans="4:4" s="107" customFormat="1" x14ac:dyDescent="0.2">
      <c r="D326" s="110"/>
    </row>
    <row r="327" spans="4:4" s="107" customFormat="1" x14ac:dyDescent="0.2">
      <c r="D327" s="110"/>
    </row>
    <row r="328" spans="4:4" s="107" customFormat="1" x14ac:dyDescent="0.2">
      <c r="D328" s="110"/>
    </row>
    <row r="329" spans="4:4" s="107" customFormat="1" x14ac:dyDescent="0.2">
      <c r="D329" s="110"/>
    </row>
    <row r="330" spans="4:4" s="107" customFormat="1" x14ac:dyDescent="0.2">
      <c r="D330" s="110"/>
    </row>
    <row r="331" spans="4:4" s="107" customFormat="1" x14ac:dyDescent="0.2">
      <c r="D331" s="110"/>
    </row>
    <row r="332" spans="4:4" s="107" customFormat="1" x14ac:dyDescent="0.2">
      <c r="D332" s="110"/>
    </row>
    <row r="333" spans="4:4" s="107" customFormat="1" x14ac:dyDescent="0.2">
      <c r="D333" s="110"/>
    </row>
    <row r="334" spans="4:4" s="107" customFormat="1" x14ac:dyDescent="0.2">
      <c r="D334" s="110"/>
    </row>
    <row r="335" spans="4:4" s="107" customFormat="1" x14ac:dyDescent="0.2">
      <c r="D335" s="110"/>
    </row>
    <row r="336" spans="4:4" s="107" customFormat="1" x14ac:dyDescent="0.2">
      <c r="D336" s="110"/>
    </row>
    <row r="337" spans="4:4" s="107" customFormat="1" x14ac:dyDescent="0.2">
      <c r="D337" s="110"/>
    </row>
    <row r="338" spans="4:4" s="107" customFormat="1" x14ac:dyDescent="0.2">
      <c r="D338" s="110"/>
    </row>
    <row r="339" spans="4:4" s="107" customFormat="1" x14ac:dyDescent="0.2">
      <c r="D339" s="110"/>
    </row>
    <row r="340" spans="4:4" s="107" customFormat="1" x14ac:dyDescent="0.2">
      <c r="D340" s="110"/>
    </row>
    <row r="341" spans="4:4" s="107" customFormat="1" x14ac:dyDescent="0.2">
      <c r="D341" s="110"/>
    </row>
    <row r="342" spans="4:4" s="107" customFormat="1" x14ac:dyDescent="0.2">
      <c r="D342" s="110"/>
    </row>
    <row r="343" spans="4:4" s="107" customFormat="1" x14ac:dyDescent="0.2">
      <c r="D343" s="110"/>
    </row>
    <row r="344" spans="4:4" s="107" customFormat="1" x14ac:dyDescent="0.2">
      <c r="D344" s="110"/>
    </row>
    <row r="345" spans="4:4" s="107" customFormat="1" x14ac:dyDescent="0.2">
      <c r="D345" s="110"/>
    </row>
    <row r="346" spans="4:4" s="107" customFormat="1" x14ac:dyDescent="0.2">
      <c r="D346" s="110"/>
    </row>
    <row r="347" spans="4:4" s="107" customFormat="1" x14ac:dyDescent="0.2">
      <c r="D347" s="110"/>
    </row>
    <row r="348" spans="4:4" s="107" customFormat="1" x14ac:dyDescent="0.2">
      <c r="D348" s="110"/>
    </row>
    <row r="349" spans="4:4" s="107" customFormat="1" x14ac:dyDescent="0.2">
      <c r="D349" s="110"/>
    </row>
    <row r="350" spans="4:4" s="107" customFormat="1" x14ac:dyDescent="0.2">
      <c r="D350" s="110"/>
    </row>
    <row r="351" spans="4:4" s="107" customFormat="1" x14ac:dyDescent="0.2">
      <c r="D351" s="110"/>
    </row>
    <row r="352" spans="4:4" s="107" customFormat="1" x14ac:dyDescent="0.2">
      <c r="D352" s="110"/>
    </row>
    <row r="353" spans="4:4" s="107" customFormat="1" x14ac:dyDescent="0.2">
      <c r="D353" s="110"/>
    </row>
    <row r="354" spans="4:4" s="107" customFormat="1" x14ac:dyDescent="0.2">
      <c r="D354" s="110"/>
    </row>
    <row r="355" spans="4:4" s="107" customFormat="1" x14ac:dyDescent="0.2">
      <c r="D355" s="110"/>
    </row>
    <row r="356" spans="4:4" s="107" customFormat="1" x14ac:dyDescent="0.2">
      <c r="D356" s="110"/>
    </row>
    <row r="357" spans="4:4" s="107" customFormat="1" x14ac:dyDescent="0.2">
      <c r="D357" s="110"/>
    </row>
    <row r="358" spans="4:4" s="107" customFormat="1" x14ac:dyDescent="0.2">
      <c r="D358" s="110"/>
    </row>
    <row r="359" spans="4:4" s="107" customFormat="1" x14ac:dyDescent="0.2">
      <c r="D359" s="110"/>
    </row>
    <row r="360" spans="4:4" s="107" customFormat="1" x14ac:dyDescent="0.2">
      <c r="D360" s="110"/>
    </row>
    <row r="361" spans="4:4" s="107" customFormat="1" x14ac:dyDescent="0.2">
      <c r="D361" s="110"/>
    </row>
    <row r="362" spans="4:4" s="107" customFormat="1" x14ac:dyDescent="0.2">
      <c r="D362" s="110"/>
    </row>
    <row r="363" spans="4:4" s="107" customFormat="1" x14ac:dyDescent="0.2">
      <c r="D363" s="110"/>
    </row>
    <row r="364" spans="4:4" s="107" customFormat="1" x14ac:dyDescent="0.2">
      <c r="D364" s="110"/>
    </row>
    <row r="365" spans="4:4" s="107" customFormat="1" x14ac:dyDescent="0.2">
      <c r="D365" s="110"/>
    </row>
    <row r="366" spans="4:4" s="107" customFormat="1" x14ac:dyDescent="0.2">
      <c r="D366" s="110"/>
    </row>
    <row r="367" spans="4:4" s="107" customFormat="1" x14ac:dyDescent="0.2">
      <c r="D367" s="110"/>
    </row>
    <row r="368" spans="4:4" s="107" customFormat="1" x14ac:dyDescent="0.2">
      <c r="D368" s="110"/>
    </row>
    <row r="369" spans="4:4" s="107" customFormat="1" x14ac:dyDescent="0.2">
      <c r="D369" s="110"/>
    </row>
    <row r="370" spans="4:4" s="107" customFormat="1" x14ac:dyDescent="0.2">
      <c r="D370" s="110"/>
    </row>
    <row r="371" spans="4:4" s="107" customFormat="1" x14ac:dyDescent="0.2">
      <c r="D371" s="110"/>
    </row>
    <row r="372" spans="4:4" s="107" customFormat="1" x14ac:dyDescent="0.2">
      <c r="D372" s="110"/>
    </row>
    <row r="373" spans="4:4" s="107" customFormat="1" x14ac:dyDescent="0.2">
      <c r="D373" s="110"/>
    </row>
    <row r="374" spans="4:4" s="107" customFormat="1" x14ac:dyDescent="0.2">
      <c r="D374" s="110"/>
    </row>
    <row r="375" spans="4:4" s="107" customFormat="1" x14ac:dyDescent="0.2">
      <c r="D375" s="110"/>
    </row>
    <row r="376" spans="4:4" s="107" customFormat="1" x14ac:dyDescent="0.2">
      <c r="D376" s="110"/>
    </row>
    <row r="377" spans="4:4" s="107" customFormat="1" x14ac:dyDescent="0.2">
      <c r="D377" s="110"/>
    </row>
    <row r="378" spans="4:4" s="107" customFormat="1" x14ac:dyDescent="0.2">
      <c r="D378" s="110"/>
    </row>
    <row r="379" spans="4:4" s="107" customFormat="1" x14ac:dyDescent="0.2">
      <c r="D379" s="110"/>
    </row>
    <row r="380" spans="4:4" s="107" customFormat="1" x14ac:dyDescent="0.2">
      <c r="D380" s="110"/>
    </row>
    <row r="381" spans="4:4" s="107" customFormat="1" x14ac:dyDescent="0.2">
      <c r="D381" s="110"/>
    </row>
    <row r="382" spans="4:4" s="107" customFormat="1" x14ac:dyDescent="0.2">
      <c r="D382" s="110"/>
    </row>
    <row r="383" spans="4:4" s="107" customFormat="1" x14ac:dyDescent="0.2">
      <c r="D383" s="110"/>
    </row>
    <row r="384" spans="4:4" s="107" customFormat="1" x14ac:dyDescent="0.2">
      <c r="D384" s="110"/>
    </row>
    <row r="385" spans="4:4" s="107" customFormat="1" x14ac:dyDescent="0.2">
      <c r="D385" s="110"/>
    </row>
    <row r="386" spans="4:4" s="107" customFormat="1" x14ac:dyDescent="0.2">
      <c r="D386" s="110"/>
    </row>
    <row r="387" spans="4:4" s="107" customFormat="1" x14ac:dyDescent="0.2">
      <c r="D387" s="110"/>
    </row>
    <row r="388" spans="4:4" s="107" customFormat="1" x14ac:dyDescent="0.2">
      <c r="D388" s="110"/>
    </row>
    <row r="389" spans="4:4" s="107" customFormat="1" x14ac:dyDescent="0.2">
      <c r="D389" s="110"/>
    </row>
    <row r="390" spans="4:4" s="107" customFormat="1" x14ac:dyDescent="0.2">
      <c r="D390" s="110"/>
    </row>
    <row r="391" spans="4:4" s="107" customFormat="1" x14ac:dyDescent="0.2">
      <c r="D391" s="110"/>
    </row>
    <row r="392" spans="4:4" s="107" customFormat="1" x14ac:dyDescent="0.2">
      <c r="D392" s="110"/>
    </row>
    <row r="393" spans="4:4" s="107" customFormat="1" x14ac:dyDescent="0.2">
      <c r="D393" s="110"/>
    </row>
    <row r="394" spans="4:4" s="107" customFormat="1" x14ac:dyDescent="0.2">
      <c r="D394" s="110"/>
    </row>
    <row r="395" spans="4:4" s="107" customFormat="1" x14ac:dyDescent="0.2">
      <c r="D395" s="110"/>
    </row>
    <row r="396" spans="4:4" s="107" customFormat="1" x14ac:dyDescent="0.2">
      <c r="D396" s="110"/>
    </row>
    <row r="397" spans="4:4" s="107" customFormat="1" x14ac:dyDescent="0.2">
      <c r="D397" s="110"/>
    </row>
    <row r="398" spans="4:4" s="107" customFormat="1" x14ac:dyDescent="0.2">
      <c r="D398" s="110"/>
    </row>
    <row r="399" spans="4:4" s="107" customFormat="1" x14ac:dyDescent="0.2">
      <c r="D399" s="110"/>
    </row>
    <row r="400" spans="4:4" s="107" customFormat="1" x14ac:dyDescent="0.2">
      <c r="D400" s="110"/>
    </row>
    <row r="401" spans="4:4" s="107" customFormat="1" x14ac:dyDescent="0.2">
      <c r="D401" s="110"/>
    </row>
    <row r="402" spans="4:4" s="107" customFormat="1" x14ac:dyDescent="0.2">
      <c r="D402" s="110"/>
    </row>
    <row r="403" spans="4:4" s="107" customFormat="1" x14ac:dyDescent="0.2">
      <c r="D403" s="110"/>
    </row>
    <row r="404" spans="4:4" s="107" customFormat="1" x14ac:dyDescent="0.2">
      <c r="D404" s="110"/>
    </row>
    <row r="405" spans="4:4" s="107" customFormat="1" x14ac:dyDescent="0.2">
      <c r="D405" s="110"/>
    </row>
    <row r="406" spans="4:4" s="107" customFormat="1" x14ac:dyDescent="0.2">
      <c r="D406" s="110"/>
    </row>
    <row r="407" spans="4:4" s="107" customFormat="1" x14ac:dyDescent="0.2">
      <c r="D407" s="110"/>
    </row>
    <row r="408" spans="4:4" s="107" customFormat="1" x14ac:dyDescent="0.2">
      <c r="D408" s="110"/>
    </row>
    <row r="409" spans="4:4" s="107" customFormat="1" x14ac:dyDescent="0.2">
      <c r="D409" s="110"/>
    </row>
    <row r="410" spans="4:4" s="107" customFormat="1" x14ac:dyDescent="0.2">
      <c r="D410" s="110"/>
    </row>
    <row r="411" spans="4:4" s="107" customFormat="1" x14ac:dyDescent="0.2">
      <c r="D411" s="110"/>
    </row>
    <row r="412" spans="4:4" s="107" customFormat="1" x14ac:dyDescent="0.2">
      <c r="D412" s="110"/>
    </row>
    <row r="413" spans="4:4" s="107" customFormat="1" x14ac:dyDescent="0.2">
      <c r="D413" s="110"/>
    </row>
    <row r="414" spans="4:4" s="107" customFormat="1" x14ac:dyDescent="0.2">
      <c r="D414" s="110"/>
    </row>
    <row r="415" spans="4:4" s="107" customFormat="1" x14ac:dyDescent="0.2">
      <c r="D415" s="110"/>
    </row>
    <row r="416" spans="4:4" s="107" customFormat="1" x14ac:dyDescent="0.2">
      <c r="D416" s="110"/>
    </row>
    <row r="417" spans="4:4" s="107" customFormat="1" x14ac:dyDescent="0.2">
      <c r="D417" s="110"/>
    </row>
    <row r="418" spans="4:4" s="107" customFormat="1" x14ac:dyDescent="0.2">
      <c r="D418" s="110"/>
    </row>
    <row r="419" spans="4:4" s="107" customFormat="1" x14ac:dyDescent="0.2">
      <c r="D419" s="110"/>
    </row>
    <row r="420" spans="4:4" s="107" customFormat="1" x14ac:dyDescent="0.2">
      <c r="D420" s="110"/>
    </row>
    <row r="421" spans="4:4" s="107" customFormat="1" x14ac:dyDescent="0.2">
      <c r="D421" s="110"/>
    </row>
    <row r="422" spans="4:4" s="107" customFormat="1" x14ac:dyDescent="0.2">
      <c r="D422" s="110"/>
    </row>
    <row r="423" spans="4:4" s="107" customFormat="1" x14ac:dyDescent="0.2">
      <c r="D423" s="110"/>
    </row>
    <row r="424" spans="4:4" s="107" customFormat="1" x14ac:dyDescent="0.2">
      <c r="D424" s="110"/>
    </row>
    <row r="425" spans="4:4" s="107" customFormat="1" x14ac:dyDescent="0.2">
      <c r="D425" s="110"/>
    </row>
    <row r="426" spans="4:4" s="107" customFormat="1" x14ac:dyDescent="0.2">
      <c r="D426" s="110"/>
    </row>
    <row r="427" spans="4:4" s="107" customFormat="1" x14ac:dyDescent="0.2">
      <c r="D427" s="110"/>
    </row>
    <row r="428" spans="4:4" s="107" customFormat="1" x14ac:dyDescent="0.2">
      <c r="D428" s="110"/>
    </row>
    <row r="429" spans="4:4" s="107" customFormat="1" x14ac:dyDescent="0.2">
      <c r="D429" s="110"/>
    </row>
    <row r="430" spans="4:4" s="107" customFormat="1" x14ac:dyDescent="0.2">
      <c r="D430" s="110"/>
    </row>
    <row r="431" spans="4:4" s="107" customFormat="1" x14ac:dyDescent="0.2">
      <c r="D431" s="110"/>
    </row>
    <row r="432" spans="4:4" s="107" customFormat="1" x14ac:dyDescent="0.2">
      <c r="D432" s="110"/>
    </row>
    <row r="433" spans="4:4" s="107" customFormat="1" x14ac:dyDescent="0.2">
      <c r="D433" s="110"/>
    </row>
    <row r="434" spans="4:4" s="107" customFormat="1" x14ac:dyDescent="0.2">
      <c r="D434" s="110"/>
    </row>
    <row r="435" spans="4:4" s="107" customFormat="1" x14ac:dyDescent="0.2">
      <c r="D435" s="110"/>
    </row>
    <row r="436" spans="4:4" s="107" customFormat="1" x14ac:dyDescent="0.2">
      <c r="D436" s="110"/>
    </row>
    <row r="437" spans="4:4" s="107" customFormat="1" x14ac:dyDescent="0.2">
      <c r="D437" s="110"/>
    </row>
    <row r="438" spans="4:4" s="107" customFormat="1" x14ac:dyDescent="0.2">
      <c r="D438" s="110"/>
    </row>
    <row r="439" spans="4:4" s="107" customFormat="1" x14ac:dyDescent="0.2">
      <c r="D439" s="110"/>
    </row>
    <row r="440" spans="4:4" s="107" customFormat="1" x14ac:dyDescent="0.2">
      <c r="D440" s="110"/>
    </row>
    <row r="441" spans="4:4" s="107" customFormat="1" x14ac:dyDescent="0.2">
      <c r="D441" s="110"/>
    </row>
    <row r="442" spans="4:4" s="107" customFormat="1" x14ac:dyDescent="0.2">
      <c r="D442" s="110"/>
    </row>
    <row r="443" spans="4:4" s="107" customFormat="1" x14ac:dyDescent="0.2">
      <c r="D443" s="110"/>
    </row>
    <row r="444" spans="4:4" s="107" customFormat="1" x14ac:dyDescent="0.2">
      <c r="D444" s="110"/>
    </row>
    <row r="445" spans="4:4" s="107" customFormat="1" x14ac:dyDescent="0.2">
      <c r="D445" s="110"/>
    </row>
    <row r="446" spans="4:4" s="107" customFormat="1" x14ac:dyDescent="0.2">
      <c r="D446" s="110"/>
    </row>
    <row r="447" spans="4:4" s="107" customFormat="1" x14ac:dyDescent="0.2">
      <c r="D447" s="110"/>
    </row>
    <row r="448" spans="4:4" s="107" customFormat="1" x14ac:dyDescent="0.2">
      <c r="D448" s="110"/>
    </row>
    <row r="449" spans="4:4" s="107" customFormat="1" x14ac:dyDescent="0.2">
      <c r="D449" s="110"/>
    </row>
    <row r="450" spans="4:4" s="107" customFormat="1" x14ac:dyDescent="0.2">
      <c r="D450" s="110"/>
    </row>
    <row r="451" spans="4:4" s="107" customFormat="1" x14ac:dyDescent="0.2">
      <c r="D451" s="110"/>
    </row>
    <row r="452" spans="4:4" s="107" customFormat="1" x14ac:dyDescent="0.2">
      <c r="D452" s="110"/>
    </row>
    <row r="453" spans="4:4" s="107" customFormat="1" x14ac:dyDescent="0.2">
      <c r="D453" s="110"/>
    </row>
    <row r="454" spans="4:4" s="107" customFormat="1" x14ac:dyDescent="0.2">
      <c r="D454" s="110"/>
    </row>
    <row r="455" spans="4:4" s="107" customFormat="1" x14ac:dyDescent="0.2">
      <c r="D455" s="110"/>
    </row>
    <row r="456" spans="4:4" s="107" customFormat="1" x14ac:dyDescent="0.2">
      <c r="D456" s="110"/>
    </row>
    <row r="457" spans="4:4" s="107" customFormat="1" x14ac:dyDescent="0.2">
      <c r="D457" s="110"/>
    </row>
    <row r="458" spans="4:4" s="107" customFormat="1" x14ac:dyDescent="0.2">
      <c r="D458" s="110"/>
    </row>
    <row r="459" spans="4:4" s="107" customFormat="1" x14ac:dyDescent="0.2">
      <c r="D459" s="110"/>
    </row>
    <row r="460" spans="4:4" s="107" customFormat="1" x14ac:dyDescent="0.2">
      <c r="D460" s="110"/>
    </row>
    <row r="461" spans="4:4" s="107" customFormat="1" x14ac:dyDescent="0.2">
      <c r="D461" s="110"/>
    </row>
    <row r="462" spans="4:4" s="107" customFormat="1" x14ac:dyDescent="0.2">
      <c r="D462" s="110"/>
    </row>
    <row r="463" spans="4:4" s="107" customFormat="1" x14ac:dyDescent="0.2">
      <c r="D463" s="110"/>
    </row>
    <row r="464" spans="4:4" s="107" customFormat="1" x14ac:dyDescent="0.2">
      <c r="D464" s="110"/>
    </row>
    <row r="465" spans="4:4" s="107" customFormat="1" x14ac:dyDescent="0.2">
      <c r="D465" s="110"/>
    </row>
    <row r="466" spans="4:4" s="107" customFormat="1" x14ac:dyDescent="0.2">
      <c r="D466" s="110"/>
    </row>
    <row r="467" spans="4:4" s="107" customFormat="1" x14ac:dyDescent="0.2">
      <c r="D467" s="110"/>
    </row>
    <row r="468" spans="4:4" s="107" customFormat="1" x14ac:dyDescent="0.2">
      <c r="D468" s="110"/>
    </row>
    <row r="469" spans="4:4" s="107" customFormat="1" x14ac:dyDescent="0.2">
      <c r="D469" s="110"/>
    </row>
    <row r="470" spans="4:4" s="107" customFormat="1" x14ac:dyDescent="0.2">
      <c r="D470" s="110"/>
    </row>
    <row r="471" spans="4:4" s="107" customFormat="1" x14ac:dyDescent="0.2">
      <c r="D471" s="110"/>
    </row>
    <row r="472" spans="4:4" s="107" customFormat="1" x14ac:dyDescent="0.2">
      <c r="D472" s="110"/>
    </row>
    <row r="473" spans="4:4" s="107" customFormat="1" x14ac:dyDescent="0.2">
      <c r="D473" s="110"/>
    </row>
    <row r="474" spans="4:4" s="107" customFormat="1" x14ac:dyDescent="0.2">
      <c r="D474" s="110"/>
    </row>
    <row r="475" spans="4:4" s="107" customFormat="1" x14ac:dyDescent="0.2">
      <c r="D475" s="110"/>
    </row>
    <row r="476" spans="4:4" s="107" customFormat="1" x14ac:dyDescent="0.2">
      <c r="D476" s="110"/>
    </row>
    <row r="477" spans="4:4" s="107" customFormat="1" x14ac:dyDescent="0.2">
      <c r="D477" s="110"/>
    </row>
    <row r="478" spans="4:4" s="107" customFormat="1" x14ac:dyDescent="0.2">
      <c r="D478" s="110"/>
    </row>
    <row r="479" spans="4:4" s="107" customFormat="1" x14ac:dyDescent="0.2">
      <c r="D479" s="110"/>
    </row>
    <row r="480" spans="4:4" s="107" customFormat="1" x14ac:dyDescent="0.2">
      <c r="D480" s="110"/>
    </row>
    <row r="481" spans="4:4" s="107" customFormat="1" x14ac:dyDescent="0.2">
      <c r="D481" s="110"/>
    </row>
    <row r="482" spans="4:4" s="107" customFormat="1" x14ac:dyDescent="0.2">
      <c r="D482" s="110"/>
    </row>
    <row r="483" spans="4:4" s="107" customFormat="1" x14ac:dyDescent="0.2">
      <c r="D483" s="110"/>
    </row>
    <row r="484" spans="4:4" s="107" customFormat="1" x14ac:dyDescent="0.2">
      <c r="D484" s="110"/>
    </row>
    <row r="485" spans="4:4" s="107" customFormat="1" x14ac:dyDescent="0.2">
      <c r="D485" s="110"/>
    </row>
    <row r="486" spans="4:4" s="107" customFormat="1" x14ac:dyDescent="0.2">
      <c r="D486" s="110"/>
    </row>
    <row r="487" spans="4:4" s="107" customFormat="1" x14ac:dyDescent="0.2">
      <c r="D487" s="110"/>
    </row>
    <row r="488" spans="4:4" s="107" customFormat="1" x14ac:dyDescent="0.2">
      <c r="D488" s="110"/>
    </row>
    <row r="489" spans="4:4" s="107" customFormat="1" x14ac:dyDescent="0.2">
      <c r="D489" s="110"/>
    </row>
    <row r="490" spans="4:4" s="107" customFormat="1" x14ac:dyDescent="0.2">
      <c r="D490" s="110"/>
    </row>
    <row r="491" spans="4:4" s="107" customFormat="1" x14ac:dyDescent="0.2">
      <c r="D491" s="110"/>
    </row>
    <row r="492" spans="4:4" s="107" customFormat="1" x14ac:dyDescent="0.2">
      <c r="D492" s="110"/>
    </row>
    <row r="493" spans="4:4" s="107" customFormat="1" x14ac:dyDescent="0.2">
      <c r="D493" s="110"/>
    </row>
    <row r="494" spans="4:4" s="107" customFormat="1" x14ac:dyDescent="0.2">
      <c r="D494" s="110"/>
    </row>
    <row r="495" spans="4:4" s="107" customFormat="1" x14ac:dyDescent="0.2">
      <c r="D495" s="110"/>
    </row>
    <row r="496" spans="4:4" s="107" customFormat="1" x14ac:dyDescent="0.2">
      <c r="D496" s="110"/>
    </row>
    <row r="497" spans="4:4" s="107" customFormat="1" x14ac:dyDescent="0.2">
      <c r="D497" s="110"/>
    </row>
    <row r="498" spans="4:4" s="107" customFormat="1" x14ac:dyDescent="0.2">
      <c r="D498" s="110"/>
    </row>
    <row r="499" spans="4:4" s="107" customFormat="1" x14ac:dyDescent="0.2">
      <c r="D499" s="110"/>
    </row>
    <row r="500" spans="4:4" s="107" customFormat="1" x14ac:dyDescent="0.2">
      <c r="D500" s="110"/>
    </row>
    <row r="501" spans="4:4" s="107" customFormat="1" x14ac:dyDescent="0.2">
      <c r="D501" s="110"/>
    </row>
    <row r="502" spans="4:4" s="107" customFormat="1" x14ac:dyDescent="0.2">
      <c r="D502" s="110"/>
    </row>
    <row r="503" spans="4:4" s="107" customFormat="1" x14ac:dyDescent="0.2">
      <c r="D503" s="110"/>
    </row>
    <row r="504" spans="4:4" s="107" customFormat="1" x14ac:dyDescent="0.2">
      <c r="D504" s="110"/>
    </row>
    <row r="505" spans="4:4" s="107" customFormat="1" x14ac:dyDescent="0.2">
      <c r="D505" s="110"/>
    </row>
    <row r="506" spans="4:4" s="107" customFormat="1" x14ac:dyDescent="0.2">
      <c r="D506" s="110"/>
    </row>
    <row r="507" spans="4:4" s="107" customFormat="1" x14ac:dyDescent="0.2">
      <c r="D507" s="110"/>
    </row>
    <row r="508" spans="4:4" s="107" customFormat="1" x14ac:dyDescent="0.2">
      <c r="D508" s="110"/>
    </row>
    <row r="509" spans="4:4" s="107" customFormat="1" x14ac:dyDescent="0.2">
      <c r="D509" s="110"/>
    </row>
    <row r="510" spans="4:4" s="107" customFormat="1" x14ac:dyDescent="0.2">
      <c r="D510" s="110"/>
    </row>
    <row r="511" spans="4:4" s="107" customFormat="1" x14ac:dyDescent="0.2">
      <c r="D511" s="110"/>
    </row>
    <row r="512" spans="4:4" s="107" customFormat="1" x14ac:dyDescent="0.2">
      <c r="D512" s="110"/>
    </row>
    <row r="513" spans="4:4" s="107" customFormat="1" x14ac:dyDescent="0.2">
      <c r="D513" s="110"/>
    </row>
    <row r="514" spans="4:4" s="107" customFormat="1" x14ac:dyDescent="0.2">
      <c r="D514" s="110"/>
    </row>
    <row r="515" spans="4:4" s="107" customFormat="1" x14ac:dyDescent="0.2">
      <c r="D515" s="110"/>
    </row>
    <row r="516" spans="4:4" s="107" customFormat="1" x14ac:dyDescent="0.2">
      <c r="D516" s="110"/>
    </row>
    <row r="517" spans="4:4" s="107" customFormat="1" x14ac:dyDescent="0.2">
      <c r="D517" s="110"/>
    </row>
  </sheetData>
  <sheetProtection password="C64F" sheet="1"/>
  <protectedRanges>
    <protectedRange password="C64F" sqref="A1:G33" name="Admin"/>
  </protectedRanges>
  <customSheetViews>
    <customSheetView guid="{C48D4376-7E6E-43E1-BDDA-4583E8F77408}">
      <selection activeCell="B7" sqref="B7:C7"/>
      <pageMargins left="0.7" right="0.7" top="0.75" bottom="0.75" header="0.3" footer="0.3"/>
    </customSheetView>
    <customSheetView guid="{8168B4B8-9A02-4791-AD5C-7A76A87A620E}">
      <selection activeCell="B7" sqref="B7:C7"/>
      <pageMargins left="0.7" right="0.7" top="0.75" bottom="0.75" header="0.3" footer="0.3"/>
    </customSheetView>
    <customSheetView guid="{7F7D5A8C-9A56-4905-9300-15A5D4F74565}" fitToPage="1">
      <selection activeCell="G6" sqref="G6"/>
      <pageMargins left="0.7" right="0.7" top="0.75" bottom="0.75" header="0.3" footer="0.3"/>
      <pageSetup scale="76" orientation="landscape" r:id="rId1"/>
    </customSheetView>
  </customSheetViews>
  <mergeCells count="38">
    <mergeCell ref="B9:C9"/>
    <mergeCell ref="G2:G3"/>
    <mergeCell ref="D1:G1"/>
    <mergeCell ref="A2:A3"/>
    <mergeCell ref="D2:D3"/>
    <mergeCell ref="E2:E3"/>
    <mergeCell ref="F2:F3"/>
    <mergeCell ref="B2:C3"/>
    <mergeCell ref="A1:C1"/>
    <mergeCell ref="B4:C4"/>
    <mergeCell ref="B5:C5"/>
    <mergeCell ref="B6:C6"/>
    <mergeCell ref="B7:C7"/>
    <mergeCell ref="B8:C8"/>
    <mergeCell ref="B21:C21"/>
    <mergeCell ref="B10:C10"/>
    <mergeCell ref="B11:C11"/>
    <mergeCell ref="B12:C12"/>
    <mergeCell ref="B13:C13"/>
    <mergeCell ref="B14:C14"/>
    <mergeCell ref="B15:C15"/>
    <mergeCell ref="B16:C16"/>
    <mergeCell ref="B17:C17"/>
    <mergeCell ref="B18:C18"/>
    <mergeCell ref="B19:C19"/>
    <mergeCell ref="B20:C20"/>
    <mergeCell ref="B33:C33"/>
    <mergeCell ref="B22:C22"/>
    <mergeCell ref="B23:C23"/>
    <mergeCell ref="B24:C24"/>
    <mergeCell ref="B25:C25"/>
    <mergeCell ref="B26:C26"/>
    <mergeCell ref="B27:C27"/>
    <mergeCell ref="B28:C28"/>
    <mergeCell ref="B29:C29"/>
    <mergeCell ref="B30:C30"/>
    <mergeCell ref="B31:C31"/>
    <mergeCell ref="B32:C32"/>
  </mergeCells>
  <pageMargins left="0.7" right="0.7" top="0.75" bottom="0.75" header="0.3" footer="0.3"/>
  <pageSetup scale="76"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tint="0.249977111117893"/>
    <pageSetUpPr fitToPage="1"/>
  </sheetPr>
  <dimension ref="A1:AG37"/>
  <sheetViews>
    <sheetView workbookViewId="0">
      <selection activeCell="G3" sqref="G3"/>
    </sheetView>
  </sheetViews>
  <sheetFormatPr defaultRowHeight="16.5" x14ac:dyDescent="0.3"/>
  <cols>
    <col min="1" max="1" width="5.28515625" style="75" customWidth="1"/>
    <col min="2" max="2" width="7" style="75" customWidth="1"/>
    <col min="3" max="3" width="11.7109375" style="75" customWidth="1"/>
    <col min="4" max="4" width="15.7109375" style="76" customWidth="1"/>
    <col min="5" max="5" width="5.5703125" style="77" customWidth="1"/>
    <col min="6" max="6" width="5.28515625" style="77" customWidth="1"/>
    <col min="7" max="7" width="37.7109375" style="75" customWidth="1"/>
    <col min="8" max="8" width="6.28515625" style="75" customWidth="1"/>
    <col min="9" max="9" width="7.42578125" style="75" customWidth="1"/>
    <col min="10" max="16384" width="9.140625" style="70"/>
  </cols>
  <sheetData>
    <row r="1" spans="1:33" ht="49.5" customHeight="1" x14ac:dyDescent="0.3">
      <c r="A1" s="1287" t="str">
        <f>Admin!E1</f>
        <v>15W SLC    CLASS: 15-005</v>
      </c>
      <c r="B1" s="1287"/>
      <c r="C1" s="1289" t="s">
        <v>199</v>
      </c>
      <c r="D1" s="1289"/>
      <c r="E1" s="1289"/>
      <c r="F1" s="1289"/>
      <c r="G1" s="1289"/>
      <c r="H1" s="1289"/>
      <c r="I1" s="1289"/>
    </row>
    <row r="2" spans="1:33" s="72" customFormat="1" ht="32.25" customHeight="1" thickBot="1" x14ac:dyDescent="0.25">
      <c r="A2" s="97" t="s">
        <v>53</v>
      </c>
      <c r="B2" s="97" t="s">
        <v>72</v>
      </c>
      <c r="C2" s="1288" t="s">
        <v>22</v>
      </c>
      <c r="D2" s="1288"/>
      <c r="E2" s="97" t="s">
        <v>55</v>
      </c>
      <c r="F2" s="97" t="s">
        <v>56</v>
      </c>
      <c r="G2" s="97" t="s">
        <v>73</v>
      </c>
      <c r="H2" s="97" t="s">
        <v>58</v>
      </c>
      <c r="I2" s="97" t="s">
        <v>59</v>
      </c>
      <c r="J2" s="71"/>
      <c r="K2" s="71"/>
      <c r="L2" s="71"/>
      <c r="M2" s="71"/>
      <c r="N2" s="71"/>
      <c r="O2" s="71"/>
      <c r="P2" s="71"/>
      <c r="Q2" s="71"/>
      <c r="R2" s="71"/>
      <c r="S2" s="71"/>
      <c r="T2" s="71"/>
      <c r="U2" s="71"/>
      <c r="V2" s="71"/>
      <c r="W2" s="71"/>
      <c r="X2" s="71"/>
      <c r="Y2" s="71"/>
      <c r="Z2" s="71"/>
      <c r="AA2" s="71"/>
      <c r="AB2" s="71"/>
      <c r="AC2" s="71"/>
      <c r="AD2" s="71"/>
      <c r="AE2" s="71"/>
      <c r="AF2" s="71"/>
      <c r="AG2" s="71"/>
    </row>
    <row r="3" spans="1:33" s="73" customFormat="1" ht="24.75" customHeight="1" x14ac:dyDescent="0.3">
      <c r="A3" s="98">
        <v>1</v>
      </c>
      <c r="B3" s="232" t="str">
        <f>T(Admin!C5)</f>
        <v/>
      </c>
      <c r="C3" s="1286" t="str">
        <f>T(Admin!D5)</f>
        <v>A</v>
      </c>
      <c r="D3" s="1286"/>
      <c r="E3" s="232" t="str">
        <f>T(Admin!F5)</f>
        <v>M</v>
      </c>
      <c r="F3" s="100">
        <f>Admin!G5</f>
        <v>25</v>
      </c>
      <c r="G3" s="231" t="str">
        <f>T(Admin!H5)</f>
        <v/>
      </c>
      <c r="H3" s="232" t="str">
        <f>T(Admin!K5)</f>
        <v/>
      </c>
      <c r="I3" s="232" t="str">
        <f>T(Admin!L5)</f>
        <v/>
      </c>
    </row>
    <row r="4" spans="1:33" s="73" customFormat="1" ht="24.95" customHeight="1" x14ac:dyDescent="0.3">
      <c r="A4" s="98">
        <v>2</v>
      </c>
      <c r="B4" s="99" t="str">
        <f>T(Admin!C6)</f>
        <v/>
      </c>
      <c r="C4" s="1286" t="str">
        <f>T(Admin!D6)</f>
        <v>A</v>
      </c>
      <c r="D4" s="1286"/>
      <c r="E4" s="99" t="str">
        <f>T(Admin!F6)</f>
        <v>M</v>
      </c>
      <c r="F4" s="100">
        <f>Admin!G6</f>
        <v>32</v>
      </c>
      <c r="G4" s="101" t="str">
        <f>T(Admin!H6)</f>
        <v/>
      </c>
      <c r="H4" s="232" t="str">
        <f>T(Admin!K6)</f>
        <v/>
      </c>
      <c r="I4" s="99" t="str">
        <f>T(Admin!L6)</f>
        <v/>
      </c>
    </row>
    <row r="5" spans="1:33" s="73" customFormat="1" ht="24.95" customHeight="1" x14ac:dyDescent="0.3">
      <c r="A5" s="98">
        <v>3</v>
      </c>
      <c r="B5" s="99" t="str">
        <f>T(Admin!C7)</f>
        <v/>
      </c>
      <c r="C5" s="1286" t="str">
        <f>T(Admin!D7)</f>
        <v>A</v>
      </c>
      <c r="D5" s="1286"/>
      <c r="E5" s="99" t="str">
        <f>T(Admin!F7)</f>
        <v>M</v>
      </c>
      <c r="F5" s="100">
        <f>Admin!G7</f>
        <v>45</v>
      </c>
      <c r="G5" s="101" t="str">
        <f>T(Admin!H7)</f>
        <v/>
      </c>
      <c r="H5" s="232" t="str">
        <f>T(Admin!K7)</f>
        <v/>
      </c>
      <c r="I5" s="99" t="str">
        <f>T(Admin!L7)</f>
        <v/>
      </c>
    </row>
    <row r="6" spans="1:33" s="74" customFormat="1" ht="24.95" customHeight="1" x14ac:dyDescent="0.3">
      <c r="A6" s="98">
        <v>4</v>
      </c>
      <c r="B6" s="99" t="str">
        <f>T(Admin!C8)</f>
        <v/>
      </c>
      <c r="C6" s="1286" t="str">
        <f>T(Admin!D8)</f>
        <v>A</v>
      </c>
      <c r="D6" s="1286"/>
      <c r="E6" s="99" t="str">
        <f>T(Admin!F8)</f>
        <v>M</v>
      </c>
      <c r="F6" s="100">
        <f>Admin!G8</f>
        <v>28</v>
      </c>
      <c r="G6" s="101" t="str">
        <f>T(Admin!H8)</f>
        <v/>
      </c>
      <c r="H6" s="232" t="str">
        <f>T(Admin!K8)</f>
        <v/>
      </c>
      <c r="I6" s="99" t="str">
        <f>T(Admin!L8)</f>
        <v/>
      </c>
    </row>
    <row r="7" spans="1:33" s="74" customFormat="1" ht="24.95" customHeight="1" x14ac:dyDescent="0.3">
      <c r="A7" s="98">
        <v>5</v>
      </c>
      <c r="B7" s="99" t="str">
        <f>T(Admin!C9)</f>
        <v/>
      </c>
      <c r="C7" s="1286" t="str">
        <f>T(Admin!D9)</f>
        <v>A</v>
      </c>
      <c r="D7" s="1286"/>
      <c r="E7" s="99" t="str">
        <f>T(Admin!F9)</f>
        <v>M</v>
      </c>
      <c r="F7" s="100">
        <f>Admin!G9</f>
        <v>19</v>
      </c>
      <c r="G7" s="101" t="str">
        <f>T(Admin!H9)</f>
        <v/>
      </c>
      <c r="H7" s="232" t="str">
        <f>T(Admin!K9)</f>
        <v/>
      </c>
      <c r="I7" s="99" t="str">
        <f>T(Admin!L9)</f>
        <v/>
      </c>
    </row>
    <row r="8" spans="1:33" s="73" customFormat="1" ht="24.95" customHeight="1" x14ac:dyDescent="0.3">
      <c r="A8" s="98">
        <v>6</v>
      </c>
      <c r="B8" s="99" t="str">
        <f>T(Admin!C10)</f>
        <v/>
      </c>
      <c r="C8" s="1286" t="str">
        <f>T(Admin!D10)</f>
        <v/>
      </c>
      <c r="D8" s="1286"/>
      <c r="E8" s="99" t="str">
        <f>T(Admin!F10)</f>
        <v/>
      </c>
      <c r="F8" s="100">
        <f>Admin!G10</f>
        <v>0</v>
      </c>
      <c r="G8" s="101" t="str">
        <f>T(Admin!H10)</f>
        <v/>
      </c>
      <c r="H8" s="232" t="str">
        <f>T(Admin!K10)</f>
        <v/>
      </c>
      <c r="I8" s="99" t="str">
        <f>T(Admin!L10)</f>
        <v/>
      </c>
    </row>
    <row r="9" spans="1:33" s="282" customFormat="1" ht="24.95" customHeight="1" x14ac:dyDescent="0.2">
      <c r="A9" s="98">
        <v>7</v>
      </c>
      <c r="B9" s="99" t="str">
        <f>T(Admin!C11)</f>
        <v/>
      </c>
      <c r="C9" s="1286" t="str">
        <f>T(Admin!D11)</f>
        <v/>
      </c>
      <c r="D9" s="1286"/>
      <c r="E9" s="291" t="str">
        <f>T(Admin!F11)</f>
        <v/>
      </c>
      <c r="F9" s="100">
        <f>Admin!G11</f>
        <v>0</v>
      </c>
      <c r="G9" s="101" t="str">
        <f>T(Admin!H11)</f>
        <v/>
      </c>
      <c r="H9" s="232" t="str">
        <f>T(Admin!K11)</f>
        <v/>
      </c>
      <c r="I9" s="99" t="str">
        <f>T(Admin!L11)</f>
        <v/>
      </c>
    </row>
    <row r="10" spans="1:33" s="282" customFormat="1" ht="24.95" customHeight="1" x14ac:dyDescent="0.2">
      <c r="A10" s="98">
        <v>8</v>
      </c>
      <c r="B10" s="99" t="str">
        <f>T(Admin!C12)</f>
        <v/>
      </c>
      <c r="C10" s="1286" t="str">
        <f>T(Admin!D12)</f>
        <v/>
      </c>
      <c r="D10" s="1286"/>
      <c r="E10" s="291" t="str">
        <f>T(Admin!F12)</f>
        <v/>
      </c>
      <c r="F10" s="100">
        <f>Admin!G12</f>
        <v>0</v>
      </c>
      <c r="G10" s="101" t="str">
        <f>T(Admin!H12)</f>
        <v/>
      </c>
      <c r="H10" s="232" t="str">
        <f>T(Admin!K12)</f>
        <v/>
      </c>
      <c r="I10" s="99" t="str">
        <f>T(Admin!L12)</f>
        <v/>
      </c>
    </row>
    <row r="11" spans="1:33" s="73" customFormat="1" ht="24.95" customHeight="1" x14ac:dyDescent="0.3">
      <c r="A11" s="98">
        <v>9</v>
      </c>
      <c r="B11" s="99" t="str">
        <f>T(Admin!C13)</f>
        <v/>
      </c>
      <c r="C11" s="1286" t="str">
        <f>T(Admin!D13)</f>
        <v/>
      </c>
      <c r="D11" s="1286"/>
      <c r="E11" s="99" t="str">
        <f>T(Admin!F13)</f>
        <v/>
      </c>
      <c r="F11" s="100">
        <f>Admin!G13</f>
        <v>0</v>
      </c>
      <c r="G11" s="101" t="str">
        <f>T(Admin!H13)</f>
        <v/>
      </c>
      <c r="H11" s="232" t="str">
        <f>T(Admin!K13)</f>
        <v/>
      </c>
      <c r="I11" s="99" t="str">
        <f>T(Admin!L13)</f>
        <v/>
      </c>
    </row>
    <row r="12" spans="1:33" s="73" customFormat="1" ht="24.95" customHeight="1" x14ac:dyDescent="0.3">
      <c r="A12" s="98">
        <v>10</v>
      </c>
      <c r="B12" s="99" t="str">
        <f>T(Admin!C14)</f>
        <v/>
      </c>
      <c r="C12" s="1286" t="str">
        <f>T(Admin!D14)</f>
        <v/>
      </c>
      <c r="D12" s="1286"/>
      <c r="E12" s="99" t="str">
        <f>T(Admin!F14)</f>
        <v/>
      </c>
      <c r="F12" s="100">
        <f>Admin!G14</f>
        <v>0</v>
      </c>
      <c r="G12" s="101" t="str">
        <f>T(Admin!H14)</f>
        <v/>
      </c>
      <c r="H12" s="232" t="str">
        <f>T(Admin!K14)</f>
        <v/>
      </c>
      <c r="I12" s="99" t="str">
        <f>T(Admin!L14)</f>
        <v/>
      </c>
    </row>
    <row r="13" spans="1:33" s="73" customFormat="1" ht="24.95" customHeight="1" x14ac:dyDescent="0.3">
      <c r="A13" s="98">
        <v>11</v>
      </c>
      <c r="B13" s="99" t="str">
        <f>T(Admin!C15)</f>
        <v/>
      </c>
      <c r="C13" s="1286" t="str">
        <f>T(Admin!D15)</f>
        <v/>
      </c>
      <c r="D13" s="1286"/>
      <c r="E13" s="99" t="str">
        <f>T(Admin!F15)</f>
        <v/>
      </c>
      <c r="F13" s="100">
        <f>Admin!G15</f>
        <v>0</v>
      </c>
      <c r="G13" s="101" t="str">
        <f>T(Admin!H15)</f>
        <v/>
      </c>
      <c r="H13" s="99" t="str">
        <f>T(Admin!K15)</f>
        <v/>
      </c>
      <c r="I13" s="99" t="str">
        <f>T(Admin!L15)</f>
        <v/>
      </c>
    </row>
    <row r="14" spans="1:33" s="73" customFormat="1" ht="24.95" customHeight="1" x14ac:dyDescent="0.3">
      <c r="A14" s="98">
        <v>12</v>
      </c>
      <c r="B14" s="99" t="str">
        <f>T(Admin!C16)</f>
        <v/>
      </c>
      <c r="C14" s="1286" t="str">
        <f>T(Admin!D16)</f>
        <v/>
      </c>
      <c r="D14" s="1286"/>
      <c r="E14" s="99" t="str">
        <f>T(Admin!F16)</f>
        <v/>
      </c>
      <c r="F14" s="100">
        <f>Admin!G16</f>
        <v>0</v>
      </c>
      <c r="G14" s="101" t="str">
        <f>T(Admin!H16)</f>
        <v/>
      </c>
      <c r="H14" s="99" t="str">
        <f>T(Admin!K16)</f>
        <v/>
      </c>
      <c r="I14" s="99" t="str">
        <f>T(Admin!L16)</f>
        <v/>
      </c>
    </row>
    <row r="15" spans="1:33" s="73" customFormat="1" ht="24.95" customHeight="1" x14ac:dyDescent="0.3">
      <c r="A15" s="98">
        <v>13</v>
      </c>
      <c r="B15" s="99" t="str">
        <f>T(Admin!C17)</f>
        <v/>
      </c>
      <c r="C15" s="1286" t="str">
        <f>T(Admin!D17)</f>
        <v/>
      </c>
      <c r="D15" s="1286"/>
      <c r="E15" s="99" t="str">
        <f>T(Admin!F17)</f>
        <v/>
      </c>
      <c r="F15" s="100">
        <f>Admin!G17</f>
        <v>0</v>
      </c>
      <c r="G15" s="101" t="str">
        <f>T(Admin!H17)</f>
        <v/>
      </c>
      <c r="H15" s="99" t="str">
        <f>T(Admin!K17)</f>
        <v/>
      </c>
      <c r="I15" s="99" t="str">
        <f>T(Admin!L17)</f>
        <v/>
      </c>
    </row>
    <row r="16" spans="1:33" s="73" customFormat="1" ht="24.95" customHeight="1" x14ac:dyDescent="0.3">
      <c r="A16" s="98">
        <v>14</v>
      </c>
      <c r="B16" s="99" t="str">
        <f>T(Admin!C18)</f>
        <v/>
      </c>
      <c r="C16" s="1286" t="str">
        <f>T(Admin!D18)</f>
        <v/>
      </c>
      <c r="D16" s="1286"/>
      <c r="E16" s="99" t="str">
        <f>T(Admin!F18)</f>
        <v/>
      </c>
      <c r="F16" s="100">
        <f>Admin!G18</f>
        <v>0</v>
      </c>
      <c r="G16" s="289" t="str">
        <f>T(Admin!H18)</f>
        <v/>
      </c>
      <c r="H16" s="290" t="str">
        <f>T(Admin!K18)</f>
        <v/>
      </c>
      <c r="I16" s="290" t="str">
        <f>T(Admin!L18)</f>
        <v/>
      </c>
    </row>
    <row r="17" spans="1:9" s="73" customFormat="1" ht="24.95" customHeight="1" x14ac:dyDescent="0.3">
      <c r="A17" s="98">
        <v>15</v>
      </c>
      <c r="B17" s="99" t="str">
        <f>T(Admin!C19)</f>
        <v/>
      </c>
      <c r="C17" s="1286" t="str">
        <f>T(Admin!D19)</f>
        <v/>
      </c>
      <c r="D17" s="1286"/>
      <c r="E17" s="99" t="str">
        <f>T(Admin!F19)</f>
        <v/>
      </c>
      <c r="F17" s="100">
        <f>Admin!G19</f>
        <v>0</v>
      </c>
      <c r="G17" s="101" t="str">
        <f>T(Admin!H19)</f>
        <v/>
      </c>
      <c r="H17" s="99" t="str">
        <f>T(Admin!K19)</f>
        <v/>
      </c>
      <c r="I17" s="99" t="str">
        <f>T(Admin!L19)</f>
        <v/>
      </c>
    </row>
    <row r="18" spans="1:9" s="73" customFormat="1" ht="24.95" customHeight="1" x14ac:dyDescent="0.3">
      <c r="A18" s="98">
        <v>16</v>
      </c>
      <c r="B18" s="99" t="str">
        <f>T(Admin!C20)</f>
        <v/>
      </c>
      <c r="C18" s="1286" t="str">
        <f>T(Admin!D20)</f>
        <v/>
      </c>
      <c r="D18" s="1286"/>
      <c r="E18" s="99" t="str">
        <f>T(Admin!F20)</f>
        <v/>
      </c>
      <c r="F18" s="100">
        <f>Admin!G20</f>
        <v>0</v>
      </c>
      <c r="G18" s="101" t="str">
        <f>T(Admin!H20)</f>
        <v/>
      </c>
      <c r="H18" s="99" t="str">
        <f>T(Admin!K20)</f>
        <v/>
      </c>
      <c r="I18" s="99" t="str">
        <f>T(Admin!L20)</f>
        <v/>
      </c>
    </row>
    <row r="19" spans="1:9" s="73" customFormat="1" ht="24.95" customHeight="1" x14ac:dyDescent="0.3">
      <c r="A19" s="98">
        <v>17</v>
      </c>
      <c r="B19" s="99" t="str">
        <f>T(Admin!C21)</f>
        <v/>
      </c>
      <c r="C19" s="1286" t="str">
        <f>T(Admin!D21)</f>
        <v/>
      </c>
      <c r="D19" s="1286"/>
      <c r="E19" s="99" t="str">
        <f>T(Admin!F21)</f>
        <v/>
      </c>
      <c r="F19" s="100">
        <f>Admin!G21</f>
        <v>0</v>
      </c>
      <c r="G19" s="101" t="str">
        <f>T(Admin!H21)</f>
        <v/>
      </c>
      <c r="H19" s="99" t="str">
        <f>T(Admin!K21)</f>
        <v/>
      </c>
      <c r="I19" s="99" t="str">
        <f>T(Admin!L21)</f>
        <v/>
      </c>
    </row>
    <row r="20" spans="1:9" s="73" customFormat="1" ht="24.95" customHeight="1" x14ac:dyDescent="0.3">
      <c r="A20" s="98">
        <v>18</v>
      </c>
      <c r="B20" s="99" t="str">
        <f>T(Admin!C22)</f>
        <v/>
      </c>
      <c r="C20" s="1286" t="str">
        <f>T(Admin!D22)</f>
        <v/>
      </c>
      <c r="D20" s="1286"/>
      <c r="E20" s="99" t="str">
        <f>T(Admin!F22)</f>
        <v/>
      </c>
      <c r="F20" s="100">
        <f>Admin!G22</f>
        <v>0</v>
      </c>
      <c r="G20" s="101" t="str">
        <f>T(Admin!H22)</f>
        <v/>
      </c>
      <c r="H20" s="99" t="str">
        <f>T(Admin!K22)</f>
        <v/>
      </c>
      <c r="I20" s="99" t="str">
        <f>T(Admin!L22)</f>
        <v/>
      </c>
    </row>
    <row r="21" spans="1:9" s="73" customFormat="1" ht="24.95" customHeight="1" x14ac:dyDescent="0.3">
      <c r="A21" s="98">
        <v>19</v>
      </c>
      <c r="B21" s="99" t="str">
        <f>T(Admin!C23)</f>
        <v/>
      </c>
      <c r="C21" s="1286" t="str">
        <f>T(Admin!D23)</f>
        <v/>
      </c>
      <c r="D21" s="1286"/>
      <c r="E21" s="99" t="str">
        <f>T(Admin!F23)</f>
        <v/>
      </c>
      <c r="F21" s="100">
        <f>Admin!G23</f>
        <v>0</v>
      </c>
      <c r="G21" s="101" t="str">
        <f>T(Admin!H23)</f>
        <v/>
      </c>
      <c r="H21" s="99" t="str">
        <f>T(Admin!K23)</f>
        <v/>
      </c>
      <c r="I21" s="99" t="str">
        <f>T(Admin!L23)</f>
        <v/>
      </c>
    </row>
    <row r="22" spans="1:9" s="73" customFormat="1" ht="24.95" customHeight="1" x14ac:dyDescent="0.3">
      <c r="A22" s="98">
        <v>20</v>
      </c>
      <c r="B22" s="99" t="str">
        <f>T(Admin!C24)</f>
        <v/>
      </c>
      <c r="C22" s="1286" t="str">
        <f>T(Admin!D24)</f>
        <v/>
      </c>
      <c r="D22" s="1286"/>
      <c r="E22" s="99" t="str">
        <f>T(Admin!F24)</f>
        <v/>
      </c>
      <c r="F22" s="100">
        <f>Admin!G24</f>
        <v>0</v>
      </c>
      <c r="G22" s="101" t="str">
        <f>T(Admin!H24)</f>
        <v/>
      </c>
      <c r="H22" s="99" t="str">
        <f>T(Admin!K24)</f>
        <v/>
      </c>
      <c r="I22" s="99" t="str">
        <f>T(Admin!L24)</f>
        <v/>
      </c>
    </row>
    <row r="23" spans="1:9" s="73" customFormat="1" ht="24.95" customHeight="1" x14ac:dyDescent="0.3">
      <c r="A23" s="98">
        <v>21</v>
      </c>
      <c r="B23" s="99" t="str">
        <f>T(Admin!C25)</f>
        <v/>
      </c>
      <c r="C23" s="1286" t="str">
        <f>T(Admin!D25)</f>
        <v/>
      </c>
      <c r="D23" s="1286"/>
      <c r="E23" s="99" t="str">
        <f>T(Admin!F25)</f>
        <v/>
      </c>
      <c r="F23" s="100">
        <f>Admin!G25</f>
        <v>0</v>
      </c>
      <c r="G23" s="101" t="str">
        <f>T(Admin!H25)</f>
        <v/>
      </c>
      <c r="H23" s="99" t="str">
        <f>T(Admin!K25)</f>
        <v/>
      </c>
      <c r="I23" s="99" t="str">
        <f>T(Admin!L25)</f>
        <v/>
      </c>
    </row>
    <row r="24" spans="1:9" s="73" customFormat="1" ht="24.95" customHeight="1" x14ac:dyDescent="0.3">
      <c r="A24" s="98">
        <v>22</v>
      </c>
      <c r="B24" s="99" t="str">
        <f>T(Admin!C26)</f>
        <v/>
      </c>
      <c r="C24" s="1286" t="str">
        <f>T(Admin!D26)</f>
        <v/>
      </c>
      <c r="D24" s="1286"/>
      <c r="E24" s="99" t="str">
        <f>T(Admin!F26)</f>
        <v/>
      </c>
      <c r="F24" s="100">
        <f>Admin!G26</f>
        <v>0</v>
      </c>
      <c r="G24" s="101" t="str">
        <f>T(Admin!H26)</f>
        <v/>
      </c>
      <c r="H24" s="99" t="str">
        <f>T(Admin!K26)</f>
        <v/>
      </c>
      <c r="I24" s="99" t="str">
        <f>T(Admin!L26)</f>
        <v/>
      </c>
    </row>
    <row r="25" spans="1:9" s="73" customFormat="1" ht="24.95" customHeight="1" x14ac:dyDescent="0.3">
      <c r="A25" s="98">
        <v>23</v>
      </c>
      <c r="B25" s="99" t="str">
        <f>T(Admin!C27)</f>
        <v/>
      </c>
      <c r="C25" s="1286" t="str">
        <f>T(Admin!D27)</f>
        <v/>
      </c>
      <c r="D25" s="1286"/>
      <c r="E25" s="99" t="str">
        <f>T(Admin!F27)</f>
        <v/>
      </c>
      <c r="F25" s="100">
        <f>Admin!G27</f>
        <v>0</v>
      </c>
      <c r="G25" s="101" t="str">
        <f>T(Admin!H27)</f>
        <v/>
      </c>
      <c r="H25" s="99" t="str">
        <f>T(Admin!K27)</f>
        <v/>
      </c>
      <c r="I25" s="99" t="str">
        <f>T(Admin!L27)</f>
        <v/>
      </c>
    </row>
    <row r="26" spans="1:9" s="73" customFormat="1" ht="24.95" customHeight="1" x14ac:dyDescent="0.3">
      <c r="A26" s="98">
        <v>24</v>
      </c>
      <c r="B26" s="99" t="str">
        <f>T(Admin!C28)</f>
        <v/>
      </c>
      <c r="C26" s="1286" t="str">
        <f>T(Admin!D28)</f>
        <v/>
      </c>
      <c r="D26" s="1286"/>
      <c r="E26" s="99" t="str">
        <f>T(Admin!F28)</f>
        <v/>
      </c>
      <c r="F26" s="100">
        <f>Admin!G28</f>
        <v>0</v>
      </c>
      <c r="G26" s="101" t="str">
        <f>T(Admin!H28)</f>
        <v/>
      </c>
      <c r="H26" s="99" t="str">
        <f>T(Admin!K28)</f>
        <v/>
      </c>
      <c r="I26" s="99" t="str">
        <f>T(Admin!L28)</f>
        <v/>
      </c>
    </row>
    <row r="27" spans="1:9" s="74" customFormat="1" ht="24.95" customHeight="1" x14ac:dyDescent="0.3">
      <c r="A27" s="98">
        <v>25</v>
      </c>
      <c r="B27" s="99" t="str">
        <f>T(Admin!C29)</f>
        <v/>
      </c>
      <c r="C27" s="1286" t="str">
        <f>T(Admin!D29)</f>
        <v/>
      </c>
      <c r="D27" s="1286"/>
      <c r="E27" s="99" t="str">
        <f>T(Admin!F29)</f>
        <v/>
      </c>
      <c r="F27" s="100">
        <f>Admin!G29</f>
        <v>0</v>
      </c>
      <c r="G27" s="101" t="str">
        <f>T(Admin!H29)</f>
        <v/>
      </c>
      <c r="H27" s="99" t="str">
        <f>T(Admin!K29)</f>
        <v/>
      </c>
      <c r="I27" s="99" t="str">
        <f>T(Admin!L29)</f>
        <v/>
      </c>
    </row>
    <row r="28" spans="1:9" s="74" customFormat="1" ht="24.95" customHeight="1" x14ac:dyDescent="0.3">
      <c r="A28" s="98">
        <v>26</v>
      </c>
      <c r="B28" s="99" t="str">
        <f>T(Admin!C30)</f>
        <v/>
      </c>
      <c r="C28" s="1286" t="str">
        <f>T(Admin!D30)</f>
        <v/>
      </c>
      <c r="D28" s="1286"/>
      <c r="E28" s="99" t="str">
        <f>T(Admin!F30)</f>
        <v/>
      </c>
      <c r="F28" s="100">
        <f>Admin!G30</f>
        <v>0</v>
      </c>
      <c r="G28" s="101" t="str">
        <f>T(Admin!H30)</f>
        <v/>
      </c>
      <c r="H28" s="99" t="str">
        <f>T(Admin!K30)</f>
        <v/>
      </c>
      <c r="I28" s="99" t="str">
        <f>T(Admin!L30)</f>
        <v/>
      </c>
    </row>
    <row r="29" spans="1:9" s="74" customFormat="1" ht="24.95" customHeight="1" x14ac:dyDescent="0.3">
      <c r="A29" s="98">
        <v>27</v>
      </c>
      <c r="B29" s="99" t="str">
        <f>T(Admin!C31)</f>
        <v/>
      </c>
      <c r="C29" s="1286" t="str">
        <f>T(Admin!D31)</f>
        <v/>
      </c>
      <c r="D29" s="1286"/>
      <c r="E29" s="99" t="str">
        <f>T(Admin!F31)</f>
        <v/>
      </c>
      <c r="F29" s="100">
        <f>Admin!G31</f>
        <v>0</v>
      </c>
      <c r="G29" s="101" t="str">
        <f>T(Admin!H31)</f>
        <v/>
      </c>
      <c r="H29" s="99" t="str">
        <f>T(Admin!K31)</f>
        <v/>
      </c>
      <c r="I29" s="99" t="str">
        <f>T(Admin!L31)</f>
        <v/>
      </c>
    </row>
    <row r="30" spans="1:9" s="74" customFormat="1" ht="24.95" customHeight="1" x14ac:dyDescent="0.3">
      <c r="A30" s="98">
        <v>28</v>
      </c>
      <c r="B30" s="99" t="str">
        <f>T(Admin!C32)</f>
        <v/>
      </c>
      <c r="C30" s="1286" t="str">
        <f>T(Admin!D32)</f>
        <v/>
      </c>
      <c r="D30" s="1286"/>
      <c r="E30" s="99" t="str">
        <f>T(Admin!F32)</f>
        <v/>
      </c>
      <c r="F30" s="100">
        <f>Admin!G32</f>
        <v>0</v>
      </c>
      <c r="G30" s="101" t="str">
        <f>T(Admin!H32)</f>
        <v/>
      </c>
      <c r="H30" s="99" t="str">
        <f>T(Admin!K32)</f>
        <v/>
      </c>
      <c r="I30" s="99" t="str">
        <f>T(Admin!L32)</f>
        <v/>
      </c>
    </row>
    <row r="31" spans="1:9" s="74" customFormat="1" ht="24.95" customHeight="1" x14ac:dyDescent="0.3">
      <c r="A31" s="98">
        <v>29</v>
      </c>
      <c r="B31" s="99" t="str">
        <f>T(Admin!C33)</f>
        <v/>
      </c>
      <c r="C31" s="1286" t="str">
        <f>T(Admin!D33)</f>
        <v/>
      </c>
      <c r="D31" s="1286"/>
      <c r="E31" s="99" t="str">
        <f>T(Admin!F33)</f>
        <v/>
      </c>
      <c r="F31" s="100">
        <f>Admin!G33</f>
        <v>0</v>
      </c>
      <c r="G31" s="101" t="str">
        <f>T(Admin!H33)</f>
        <v/>
      </c>
      <c r="H31" s="99" t="str">
        <f>T(Admin!K33)</f>
        <v/>
      </c>
      <c r="I31" s="99" t="str">
        <f>T(Admin!L33)</f>
        <v/>
      </c>
    </row>
    <row r="32" spans="1:9" s="74" customFormat="1" ht="24.95" customHeight="1" x14ac:dyDescent="0.3">
      <c r="A32" s="98">
        <v>30</v>
      </c>
      <c r="B32" s="99" t="str">
        <f>T(Admin!C34)</f>
        <v/>
      </c>
      <c r="C32" s="1286" t="str">
        <f>T(Admin!D34)</f>
        <v/>
      </c>
      <c r="D32" s="1286"/>
      <c r="E32" s="99" t="str">
        <f>T(Admin!F34)</f>
        <v/>
      </c>
      <c r="F32" s="100">
        <f>Admin!G34</f>
        <v>0</v>
      </c>
      <c r="G32" s="101" t="str">
        <f>T(Admin!H34)</f>
        <v/>
      </c>
      <c r="H32" s="99" t="str">
        <f>T(Admin!K34)</f>
        <v/>
      </c>
      <c r="I32" s="99" t="str">
        <f>T(Admin!L34)</f>
        <v/>
      </c>
    </row>
    <row r="34" spans="1:4" x14ac:dyDescent="0.3">
      <c r="A34" s="78"/>
      <c r="B34" s="79" t="s">
        <v>35</v>
      </c>
      <c r="C34" s="79"/>
      <c r="D34" s="80"/>
    </row>
    <row r="35" spans="1:4" x14ac:dyDescent="0.3">
      <c r="A35" s="78"/>
      <c r="B35" s="79" t="s">
        <v>36</v>
      </c>
      <c r="C35" s="79"/>
      <c r="D35" s="80"/>
    </row>
    <row r="36" spans="1:4" x14ac:dyDescent="0.3">
      <c r="A36" s="78"/>
      <c r="B36" s="79" t="s">
        <v>37</v>
      </c>
      <c r="C36" s="79"/>
      <c r="D36" s="81"/>
    </row>
    <row r="37" spans="1:4" x14ac:dyDescent="0.3">
      <c r="A37" s="78"/>
      <c r="B37" s="79"/>
      <c r="C37" s="79"/>
      <c r="D37" s="81"/>
    </row>
  </sheetData>
  <sheetProtection password="C64F" sheet="1"/>
  <protectedRanges>
    <protectedRange password="C64F" sqref="A1:I32" name="Admin"/>
  </protectedRanges>
  <customSheetViews>
    <customSheetView guid="{C48D4376-7E6E-43E1-BDDA-4583E8F77408}">
      <selection activeCell="G12" sqref="G12"/>
      <pageMargins left="0.7" right="0.7" top="0.75" bottom="0.75" header="0.3" footer="0.3"/>
    </customSheetView>
    <customSheetView guid="{8168B4B8-9A02-4791-AD5C-7A76A87A620E}">
      <selection activeCell="G12" sqref="G12"/>
      <pageMargins left="0.7" right="0.7" top="0.75" bottom="0.75" header="0.3" footer="0.3"/>
    </customSheetView>
    <customSheetView guid="{7F7D5A8C-9A56-4905-9300-15A5D4F74565}" fitToPage="1">
      <selection activeCell="G13" sqref="G13"/>
      <pageMargins left="0.7" right="0.7" top="0.75" bottom="0.75" header="0.3" footer="0.3"/>
      <pageSetup scale="85" orientation="portrait" horizontalDpi="300" verticalDpi="300" r:id="rId1"/>
    </customSheetView>
  </customSheetViews>
  <mergeCells count="33">
    <mergeCell ref="C11:D11"/>
    <mergeCell ref="A1:B1"/>
    <mergeCell ref="C2:D2"/>
    <mergeCell ref="C1:I1"/>
    <mergeCell ref="C3:D3"/>
    <mergeCell ref="C4:D4"/>
    <mergeCell ref="C5:D5"/>
    <mergeCell ref="C6:D6"/>
    <mergeCell ref="C7:D7"/>
    <mergeCell ref="C8:D8"/>
    <mergeCell ref="C9:D9"/>
    <mergeCell ref="C10:D10"/>
    <mergeCell ref="C23:D23"/>
    <mergeCell ref="C12:D12"/>
    <mergeCell ref="C13:D13"/>
    <mergeCell ref="C14:D14"/>
    <mergeCell ref="C15:D15"/>
    <mergeCell ref="C16:D16"/>
    <mergeCell ref="C17:D17"/>
    <mergeCell ref="C18:D18"/>
    <mergeCell ref="C19:D19"/>
    <mergeCell ref="C20:D20"/>
    <mergeCell ref="C21:D21"/>
    <mergeCell ref="C22:D22"/>
    <mergeCell ref="C30:D30"/>
    <mergeCell ref="C31:D31"/>
    <mergeCell ref="C32:D32"/>
    <mergeCell ref="C24:D24"/>
    <mergeCell ref="C25:D25"/>
    <mergeCell ref="C26:D26"/>
    <mergeCell ref="C27:D27"/>
    <mergeCell ref="C28:D28"/>
    <mergeCell ref="C29:D29"/>
  </mergeCells>
  <conditionalFormatting sqref="C4:C11">
    <cfRule type="cellIs" priority="46" stopIfTrue="1" operator="between">
      <formula>3</formula>
      <formula>25</formula>
    </cfRule>
  </conditionalFormatting>
  <conditionalFormatting sqref="C3:C32">
    <cfRule type="expression" dxfId="44" priority="43">
      <formula>$B$13="R"</formula>
    </cfRule>
    <cfRule type="expression" dxfId="43" priority="44">
      <formula>$B$13="C"</formula>
    </cfRule>
    <cfRule type="expression" dxfId="42" priority="45">
      <formula>$B$13="W"</formula>
    </cfRule>
  </conditionalFormatting>
  <conditionalFormatting sqref="C4:C11">
    <cfRule type="expression" dxfId="41" priority="40">
      <formula>$B$15="W"</formula>
    </cfRule>
    <cfRule type="expression" dxfId="40" priority="41">
      <formula>$B$15="C"</formula>
    </cfRule>
    <cfRule type="expression" dxfId="39" priority="42">
      <formula>$B$15="R"</formula>
    </cfRule>
  </conditionalFormatting>
  <conditionalFormatting sqref="C5">
    <cfRule type="expression" dxfId="38" priority="37">
      <formula>$B$19="C"</formula>
    </cfRule>
    <cfRule type="expression" dxfId="37" priority="38">
      <formula>$B$19="R"</formula>
    </cfRule>
    <cfRule type="expression" dxfId="36" priority="39">
      <formula>$B$19="W"</formula>
    </cfRule>
  </conditionalFormatting>
  <conditionalFormatting sqref="C6">
    <cfRule type="expression" dxfId="35" priority="34">
      <formula>$B$21="C"</formula>
    </cfRule>
    <cfRule type="expression" dxfId="34" priority="35">
      <formula>$B$21="R"</formula>
    </cfRule>
    <cfRule type="expression" dxfId="33" priority="36">
      <formula>$B$21="W"</formula>
    </cfRule>
  </conditionalFormatting>
  <conditionalFormatting sqref="C7">
    <cfRule type="expression" dxfId="32" priority="31">
      <formula>$B$24="C"</formula>
    </cfRule>
    <cfRule type="expression" dxfId="31" priority="32">
      <formula>$B$24="R"</formula>
    </cfRule>
    <cfRule type="expression" dxfId="30" priority="33">
      <formula>$B$24="W"</formula>
    </cfRule>
  </conditionalFormatting>
  <conditionalFormatting sqref="C8">
    <cfRule type="expression" dxfId="29" priority="28">
      <formula>$B$25="C"</formula>
    </cfRule>
    <cfRule type="expression" dxfId="28" priority="29">
      <formula>$B$25="R"</formula>
    </cfRule>
    <cfRule type="expression" dxfId="27" priority="30">
      <formula>$B$25="W"</formula>
    </cfRule>
  </conditionalFormatting>
  <conditionalFormatting sqref="C9">
    <cfRule type="expression" dxfId="26" priority="25">
      <formula>$B$26="C"</formula>
    </cfRule>
    <cfRule type="expression" dxfId="25" priority="26">
      <formula>$B$26="R"</formula>
    </cfRule>
    <cfRule type="expression" dxfId="24" priority="27">
      <formula>$B$26="W"</formula>
    </cfRule>
  </conditionalFormatting>
  <conditionalFormatting sqref="C10">
    <cfRule type="expression" dxfId="23" priority="22">
      <formula>$B$27="C"</formula>
    </cfRule>
    <cfRule type="expression" dxfId="22" priority="23">
      <formula>$B$27="R"</formula>
    </cfRule>
    <cfRule type="expression" dxfId="21" priority="24">
      <formula>$B$27="W"</formula>
    </cfRule>
  </conditionalFormatting>
  <conditionalFormatting sqref="C11">
    <cfRule type="expression" dxfId="20" priority="19">
      <formula>$B$28="C"</formula>
    </cfRule>
    <cfRule type="expression" dxfId="19" priority="20">
      <formula>$B$28="R"</formula>
    </cfRule>
    <cfRule type="expression" dxfId="18" priority="21">
      <formula>$B$28="W"</formula>
    </cfRule>
  </conditionalFormatting>
  <conditionalFormatting sqref="C4:C11">
    <cfRule type="expression" dxfId="17" priority="17">
      <formula>$U$15="Student Differing"</formula>
    </cfRule>
    <cfRule type="expression" dxfId="16" priority="18">
      <formula>$U$15="Student Attending"</formula>
    </cfRule>
  </conditionalFormatting>
  <conditionalFormatting sqref="C5">
    <cfRule type="expression" dxfId="15" priority="15">
      <formula>$U$19="Student Deffering"</formula>
    </cfRule>
    <cfRule type="expression" dxfId="14" priority="16">
      <formula>$U$19="Student Attending"</formula>
    </cfRule>
  </conditionalFormatting>
  <conditionalFormatting sqref="C6">
    <cfRule type="expression" dxfId="13" priority="13">
      <formula>$U$21="Student Deffering"</formula>
    </cfRule>
    <cfRule type="expression" dxfId="12" priority="14">
      <formula>$U$21="Student Attending"</formula>
    </cfRule>
  </conditionalFormatting>
  <conditionalFormatting sqref="C7">
    <cfRule type="expression" dxfId="11" priority="11">
      <formula>$U$24="Student Deffering"</formula>
    </cfRule>
    <cfRule type="expression" dxfId="10" priority="12">
      <formula>$U$24="Student Attending"</formula>
    </cfRule>
  </conditionalFormatting>
  <conditionalFormatting sqref="C8">
    <cfRule type="expression" dxfId="9" priority="9">
      <formula>$U$25="Student Deffering"</formula>
    </cfRule>
    <cfRule type="expression" dxfId="8" priority="10">
      <formula>$U$25="Student Attending"</formula>
    </cfRule>
  </conditionalFormatting>
  <conditionalFormatting sqref="C9">
    <cfRule type="expression" dxfId="7" priority="7">
      <formula>$U$26="Student Deffering"</formula>
    </cfRule>
    <cfRule type="expression" dxfId="6" priority="8">
      <formula>$U$26="Student Attending"</formula>
    </cfRule>
  </conditionalFormatting>
  <conditionalFormatting sqref="C10">
    <cfRule type="expression" dxfId="5" priority="5">
      <formula>$U$27="Student Deffering"</formula>
    </cfRule>
    <cfRule type="expression" dxfId="4" priority="6">
      <formula>$U$27="Student Attending"</formula>
    </cfRule>
  </conditionalFormatting>
  <conditionalFormatting sqref="C11">
    <cfRule type="expression" dxfId="3" priority="3">
      <formula>$U$28="Student Deffering"</formula>
    </cfRule>
    <cfRule type="expression" dxfId="2" priority="4">
      <formula>$U$28="Student Attending"</formula>
    </cfRule>
  </conditionalFormatting>
  <conditionalFormatting sqref="C3:C32">
    <cfRule type="expression" dxfId="1" priority="1">
      <formula>$U$13="Student Attending"</formula>
    </cfRule>
    <cfRule type="expression" dxfId="0" priority="2">
      <formula>$U$13="Student Deffering"</formula>
    </cfRule>
  </conditionalFormatting>
  <pageMargins left="0.7" right="0.7" top="0.75" bottom="0.75" header="0.3" footer="0.3"/>
  <pageSetup scale="85" orientation="portrait" horizontalDpi="300" verticalDpi="30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FFFF"/>
  </sheetPr>
  <dimension ref="A1:BB90"/>
  <sheetViews>
    <sheetView zoomScale="75" zoomScaleNormal="75" workbookViewId="0">
      <selection activeCell="F19" sqref="F19"/>
    </sheetView>
  </sheetViews>
  <sheetFormatPr defaultRowHeight="12.75" x14ac:dyDescent="0.2"/>
  <cols>
    <col min="1" max="1" width="9.28515625" style="145" bestFit="1" customWidth="1"/>
    <col min="2" max="2" width="31.85546875" style="93" customWidth="1"/>
    <col min="3" max="3" width="10.7109375" bestFit="1" customWidth="1"/>
    <col min="4" max="4" width="9.5703125" style="146" customWidth="1"/>
    <col min="5" max="6" width="9.42578125" style="146" customWidth="1"/>
    <col min="7" max="7" width="9.5703125" style="146" customWidth="1"/>
    <col min="8" max="8" width="9.42578125" style="146" customWidth="1"/>
    <col min="9" max="9" width="9.5703125" style="146" customWidth="1"/>
    <col min="10" max="10" width="9.42578125" style="146" customWidth="1"/>
    <col min="11" max="11" width="9.5703125" style="146" bestFit="1" customWidth="1"/>
    <col min="12" max="13" width="9.5703125" style="38" customWidth="1"/>
    <col min="14" max="14" width="9.5703125" style="38" bestFit="1" customWidth="1"/>
    <col min="15" max="15" width="9.5703125" bestFit="1" customWidth="1"/>
    <col min="16" max="16" width="9.42578125" customWidth="1"/>
    <col min="17" max="18" width="9.5703125" customWidth="1"/>
    <col min="19" max="19" width="8.85546875" customWidth="1"/>
    <col min="20" max="22" width="8.7109375" customWidth="1"/>
    <col min="23" max="24" width="3.7109375" style="115" customWidth="1"/>
    <col min="25" max="25" width="9.140625" style="114" customWidth="1"/>
    <col min="26" max="54" width="9.140625" style="115"/>
  </cols>
  <sheetData>
    <row r="1" spans="1:54" s="116" customFormat="1" ht="21.75" customHeight="1" x14ac:dyDescent="0.2">
      <c r="A1" s="1290" t="s">
        <v>120</v>
      </c>
      <c r="B1" s="1291"/>
      <c r="C1" s="1292" t="s">
        <v>121</v>
      </c>
      <c r="D1" s="1295" t="s">
        <v>122</v>
      </c>
      <c r="E1" s="1296"/>
      <c r="F1" s="1296"/>
      <c r="G1" s="1296"/>
      <c r="H1" s="1296"/>
      <c r="I1" s="1296"/>
      <c r="J1" s="1296"/>
      <c r="K1" s="1296"/>
      <c r="L1" s="1296"/>
      <c r="M1" s="1297"/>
      <c r="N1" s="1298" t="s">
        <v>153</v>
      </c>
      <c r="O1" s="1301" t="s">
        <v>117</v>
      </c>
      <c r="P1" s="1302"/>
      <c r="Q1" s="1302"/>
      <c r="R1" s="1303"/>
      <c r="S1" s="1304"/>
      <c r="T1" s="1314" t="s">
        <v>123</v>
      </c>
      <c r="U1" s="1314" t="s">
        <v>124</v>
      </c>
      <c r="V1" s="1314" t="s">
        <v>125</v>
      </c>
      <c r="W1" s="114"/>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row>
    <row r="2" spans="1:54" s="116" customFormat="1" ht="12.75" customHeight="1" x14ac:dyDescent="0.2">
      <c r="A2" s="117" t="s">
        <v>126</v>
      </c>
      <c r="B2" s="117" t="s">
        <v>116</v>
      </c>
      <c r="C2" s="1293"/>
      <c r="D2" s="1317" t="s">
        <v>127</v>
      </c>
      <c r="E2" s="1317" t="s">
        <v>128</v>
      </c>
      <c r="F2" s="1317" t="s">
        <v>129</v>
      </c>
      <c r="G2" s="1317" t="s">
        <v>130</v>
      </c>
      <c r="H2" s="1318" t="s">
        <v>131</v>
      </c>
      <c r="I2" s="1319" t="s">
        <v>132</v>
      </c>
      <c r="J2" s="1319" t="s">
        <v>133</v>
      </c>
      <c r="K2" s="1307" t="s">
        <v>134</v>
      </c>
      <c r="L2" s="1307" t="s">
        <v>135</v>
      </c>
      <c r="M2" s="1310" t="s">
        <v>136</v>
      </c>
      <c r="N2" s="1299"/>
      <c r="O2" s="1311" t="s">
        <v>118</v>
      </c>
      <c r="P2" s="1311" t="s">
        <v>122</v>
      </c>
      <c r="Q2" s="1311" t="s">
        <v>101</v>
      </c>
      <c r="R2" s="1320" t="s">
        <v>137</v>
      </c>
      <c r="S2" s="1305"/>
      <c r="T2" s="1315"/>
      <c r="U2" s="1315"/>
      <c r="V2" s="1315"/>
      <c r="W2" s="114"/>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row>
    <row r="3" spans="1:54" s="116" customFormat="1" ht="12.75" customHeight="1" x14ac:dyDescent="0.2">
      <c r="A3" s="117" t="s">
        <v>138</v>
      </c>
      <c r="B3" s="117" t="s">
        <v>139</v>
      </c>
      <c r="C3" s="1293"/>
      <c r="D3" s="1317"/>
      <c r="E3" s="1317"/>
      <c r="F3" s="1317"/>
      <c r="G3" s="1317"/>
      <c r="H3" s="1318"/>
      <c r="I3" s="1319"/>
      <c r="J3" s="1319"/>
      <c r="K3" s="1308"/>
      <c r="L3" s="1308"/>
      <c r="M3" s="1310"/>
      <c r="N3" s="1299"/>
      <c r="O3" s="1312"/>
      <c r="P3" s="1312"/>
      <c r="Q3" s="1312"/>
      <c r="R3" s="1321"/>
      <c r="S3" s="1305"/>
      <c r="T3" s="1315"/>
      <c r="U3" s="1315"/>
      <c r="V3" s="1315"/>
      <c r="W3" s="114"/>
      <c r="X3" s="115"/>
      <c r="Y3" s="115"/>
      <c r="Z3" s="115"/>
      <c r="AA3" s="115"/>
      <c r="AB3" s="115"/>
      <c r="AC3" s="115"/>
      <c r="AD3" s="115"/>
      <c r="AE3" s="115"/>
      <c r="AF3" s="115"/>
      <c r="AG3" s="115"/>
      <c r="AH3" s="115"/>
      <c r="AI3" s="115"/>
      <c r="AJ3" s="115"/>
      <c r="AK3" s="115"/>
      <c r="AL3" s="115"/>
      <c r="AM3" s="115"/>
      <c r="AN3" s="115"/>
      <c r="AO3" s="115"/>
      <c r="AP3" s="115"/>
      <c r="AQ3" s="115"/>
      <c r="AR3" s="115"/>
      <c r="AS3" s="115"/>
      <c r="AT3" s="115"/>
      <c r="AU3" s="115"/>
      <c r="AV3" s="115"/>
      <c r="AW3" s="115"/>
      <c r="AX3" s="115"/>
      <c r="AY3" s="115"/>
      <c r="AZ3" s="115"/>
      <c r="BA3" s="115"/>
      <c r="BB3" s="115"/>
    </row>
    <row r="4" spans="1:54" s="116" customFormat="1" ht="12.75" customHeight="1" x14ac:dyDescent="0.2">
      <c r="A4" s="1323"/>
      <c r="B4" s="1324"/>
      <c r="C4" s="1293"/>
      <c r="D4" s="1317"/>
      <c r="E4" s="1317"/>
      <c r="F4" s="1317"/>
      <c r="G4" s="1317"/>
      <c r="H4" s="1318"/>
      <c r="I4" s="1319"/>
      <c r="J4" s="1319"/>
      <c r="K4" s="1308"/>
      <c r="L4" s="1308"/>
      <c r="M4" s="1310"/>
      <c r="N4" s="1299"/>
      <c r="O4" s="1312"/>
      <c r="P4" s="1312"/>
      <c r="Q4" s="1312"/>
      <c r="R4" s="1321"/>
      <c r="S4" s="1305"/>
      <c r="T4" s="1315"/>
      <c r="U4" s="1315"/>
      <c r="V4" s="1315"/>
      <c r="W4" s="114"/>
      <c r="X4" s="115"/>
      <c r="Y4" s="115"/>
      <c r="Z4" s="115"/>
      <c r="AA4" s="115"/>
      <c r="AB4" s="115"/>
      <c r="AC4" s="115"/>
      <c r="AD4" s="115"/>
      <c r="AE4" s="115"/>
      <c r="AF4" s="115"/>
      <c r="AG4" s="115"/>
      <c r="AH4" s="115"/>
      <c r="AI4" s="115"/>
      <c r="AJ4" s="115"/>
      <c r="AK4" s="115"/>
      <c r="AL4" s="115"/>
      <c r="AM4" s="115"/>
      <c r="AN4" s="115"/>
      <c r="AO4" s="115"/>
      <c r="AP4" s="115"/>
      <c r="AQ4" s="115"/>
      <c r="AR4" s="115"/>
      <c r="AS4" s="115"/>
      <c r="AT4" s="115"/>
      <c r="AU4" s="115"/>
      <c r="AV4" s="115"/>
      <c r="AW4" s="115"/>
      <c r="AX4" s="115"/>
      <c r="AY4" s="115"/>
      <c r="AZ4" s="115"/>
      <c r="BA4" s="115"/>
      <c r="BB4" s="115"/>
    </row>
    <row r="5" spans="1:54" s="116" customFormat="1" ht="170.25" customHeight="1" x14ac:dyDescent="0.2">
      <c r="A5" s="1324"/>
      <c r="B5" s="1324"/>
      <c r="C5" s="1293"/>
      <c r="D5" s="1317"/>
      <c r="E5" s="1317"/>
      <c r="F5" s="1317"/>
      <c r="G5" s="1317"/>
      <c r="H5" s="1318"/>
      <c r="I5" s="1319"/>
      <c r="J5" s="1319"/>
      <c r="K5" s="1308"/>
      <c r="L5" s="1308"/>
      <c r="M5" s="1310"/>
      <c r="N5" s="1299"/>
      <c r="O5" s="1312"/>
      <c r="P5" s="1312"/>
      <c r="Q5" s="1312"/>
      <c r="R5" s="1321"/>
      <c r="S5" s="1305"/>
      <c r="T5" s="1315"/>
      <c r="U5" s="1315"/>
      <c r="V5" s="1315"/>
      <c r="W5" s="114"/>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row>
    <row r="6" spans="1:54" s="84" customFormat="1" ht="19.5" customHeight="1" x14ac:dyDescent="0.2">
      <c r="A6" s="118" t="s">
        <v>34</v>
      </c>
      <c r="B6" s="118" t="s">
        <v>140</v>
      </c>
      <c r="C6" s="1294"/>
      <c r="D6" s="1317"/>
      <c r="E6" s="1317"/>
      <c r="F6" s="1317"/>
      <c r="G6" s="1317"/>
      <c r="H6" s="1318"/>
      <c r="I6" s="1319"/>
      <c r="J6" s="1319"/>
      <c r="K6" s="1309"/>
      <c r="L6" s="1309"/>
      <c r="M6" s="1310"/>
      <c r="N6" s="1300"/>
      <c r="O6" s="1313"/>
      <c r="P6" s="1313"/>
      <c r="Q6" s="1313"/>
      <c r="R6" s="1322"/>
      <c r="S6" s="1305"/>
      <c r="T6" s="1316"/>
      <c r="U6" s="1316"/>
      <c r="V6" s="1316"/>
      <c r="W6" s="114"/>
      <c r="X6" s="114"/>
      <c r="Y6" s="114"/>
      <c r="Z6" s="114"/>
      <c r="AA6" s="114"/>
      <c r="AB6" s="114"/>
      <c r="AC6" s="114"/>
      <c r="AD6" s="114"/>
      <c r="AE6" s="114"/>
      <c r="AF6" s="114"/>
      <c r="AG6" s="114"/>
      <c r="AH6" s="114"/>
      <c r="AI6" s="114"/>
      <c r="AJ6" s="114"/>
      <c r="AK6" s="114"/>
      <c r="AL6" s="114"/>
      <c r="AM6" s="114"/>
      <c r="AN6" s="114"/>
      <c r="AO6" s="114"/>
      <c r="AP6" s="114"/>
      <c r="AQ6" s="114"/>
      <c r="AR6" s="114"/>
      <c r="AS6" s="114"/>
      <c r="AT6" s="114"/>
      <c r="AU6" s="114"/>
      <c r="AV6" s="114"/>
      <c r="AW6" s="114"/>
      <c r="AX6" s="114"/>
      <c r="AY6" s="114"/>
      <c r="AZ6" s="114"/>
      <c r="BA6" s="114"/>
      <c r="BB6" s="114"/>
    </row>
    <row r="7" spans="1:54" s="84" customFormat="1" ht="18" customHeight="1" x14ac:dyDescent="0.25">
      <c r="A7" s="119">
        <f>Admin!C5</f>
        <v>0</v>
      </c>
      <c r="B7" s="119" t="e">
        <f>Admin!#REF!</f>
        <v>#REF!</v>
      </c>
      <c r="C7" s="120">
        <f>Evals!CP4</f>
        <v>0</v>
      </c>
      <c r="D7" s="121">
        <f>Honors!C6</f>
        <v>0</v>
      </c>
      <c r="E7" s="121">
        <f>Honors!G6</f>
        <v>0</v>
      </c>
      <c r="F7" s="121">
        <f>Honors!K6</f>
        <v>0</v>
      </c>
      <c r="G7" s="121"/>
      <c r="H7" s="147">
        <f>AVERAGE(D7:G7)</f>
        <v>0</v>
      </c>
      <c r="I7" s="121"/>
      <c r="J7" s="121"/>
      <c r="K7" s="121"/>
      <c r="L7" s="121"/>
      <c r="M7" s="148" t="e">
        <f>AVERAGE(I7:L7)</f>
        <v>#DIV/0!</v>
      </c>
      <c r="N7" s="152" t="str">
        <f>Honors!AV6</f>
        <v/>
      </c>
      <c r="O7" s="153" t="str">
        <f>IF(N7="","",C7)</f>
        <v/>
      </c>
      <c r="P7" s="154" t="str">
        <f>IF(N7="","",H7*100)</f>
        <v/>
      </c>
      <c r="Q7" s="155" t="str">
        <f>N7</f>
        <v/>
      </c>
      <c r="R7" s="151">
        <f>SUM(O7:Q7)</f>
        <v>0</v>
      </c>
      <c r="S7" s="1305"/>
      <c r="T7" s="125"/>
      <c r="U7" s="125"/>
      <c r="V7" s="125"/>
      <c r="W7" s="114"/>
      <c r="X7" s="114"/>
      <c r="Y7" s="114"/>
      <c r="Z7" s="114"/>
      <c r="AA7" s="114"/>
      <c r="AB7" s="114"/>
      <c r="AC7" s="114"/>
      <c r="AD7" s="114"/>
      <c r="AE7" s="114"/>
      <c r="AF7" s="114"/>
      <c r="AG7" s="114"/>
      <c r="AH7" s="114"/>
      <c r="AI7" s="114"/>
      <c r="AJ7" s="114"/>
      <c r="AK7" s="114"/>
      <c r="AL7" s="114"/>
      <c r="AM7" s="114"/>
      <c r="AN7" s="114"/>
      <c r="AO7" s="114"/>
      <c r="AP7" s="114"/>
      <c r="AQ7" s="114"/>
      <c r="AR7" s="114"/>
      <c r="AS7" s="114"/>
      <c r="AT7" s="114"/>
      <c r="AU7" s="114"/>
      <c r="AV7" s="114"/>
      <c r="AW7" s="114"/>
      <c r="AX7" s="114"/>
      <c r="AY7" s="114"/>
      <c r="AZ7" s="114"/>
      <c r="BA7" s="114"/>
      <c r="BB7" s="114"/>
    </row>
    <row r="8" spans="1:54" s="84" customFormat="1" ht="18" customHeight="1" x14ac:dyDescent="0.25">
      <c r="A8" s="119">
        <f>Admin!C6</f>
        <v>0</v>
      </c>
      <c r="B8" s="119" t="e">
        <f>Admin!#REF!</f>
        <v>#REF!</v>
      </c>
      <c r="C8" s="120">
        <f>Evals!CP5</f>
        <v>0</v>
      </c>
      <c r="D8" s="121">
        <f>Honors!C7</f>
        <v>0</v>
      </c>
      <c r="E8" s="121">
        <f>Honors!G7</f>
        <v>0</v>
      </c>
      <c r="F8" s="121">
        <f>Honors!K7</f>
        <v>0</v>
      </c>
      <c r="G8" s="121"/>
      <c r="H8" s="147">
        <f t="shared" ref="H8:H23" si="0">AVERAGE(D8:G8)</f>
        <v>0</v>
      </c>
      <c r="I8" s="121"/>
      <c r="J8" s="121"/>
      <c r="K8" s="121"/>
      <c r="L8" s="121"/>
      <c r="M8" s="148" t="e">
        <f t="shared" ref="M8:M23" si="1">AVERAGE(I8:L8)</f>
        <v>#DIV/0!</v>
      </c>
      <c r="N8" s="152" t="str">
        <f>Honors!AV7</f>
        <v/>
      </c>
      <c r="O8" s="153" t="str">
        <f t="shared" ref="O8:O27" si="2">IF(N8="","",C8)</f>
        <v/>
      </c>
      <c r="P8" s="154" t="str">
        <f t="shared" ref="P8:P27" si="3">IF(N8="","",H8*100)</f>
        <v/>
      </c>
      <c r="Q8" s="155" t="str">
        <f>N8</f>
        <v/>
      </c>
      <c r="R8" s="151">
        <f t="shared" ref="R8:R23" si="4">SUM(O8:Q8)</f>
        <v>0</v>
      </c>
      <c r="S8" s="1305"/>
      <c r="T8" s="125"/>
      <c r="U8" s="125"/>
      <c r="V8" s="125"/>
      <c r="W8" s="114"/>
      <c r="X8" s="114"/>
      <c r="Y8" s="114"/>
      <c r="Z8" s="114"/>
      <c r="AA8" s="114"/>
      <c r="AB8" s="114"/>
      <c r="AC8" s="114"/>
      <c r="AD8" s="114"/>
      <c r="AE8" s="114"/>
      <c r="AF8" s="114"/>
      <c r="AG8" s="114"/>
      <c r="AH8" s="114"/>
      <c r="AI8" s="114"/>
      <c r="AJ8" s="114"/>
      <c r="AK8" s="114"/>
      <c r="AL8" s="114"/>
      <c r="AM8" s="114"/>
      <c r="AN8" s="114"/>
      <c r="AO8" s="114"/>
      <c r="AP8" s="114"/>
      <c r="AQ8" s="114"/>
      <c r="AR8" s="114"/>
      <c r="AS8" s="114"/>
      <c r="AT8" s="114"/>
      <c r="AU8" s="114"/>
      <c r="AV8" s="114"/>
      <c r="AW8" s="114"/>
      <c r="AX8" s="114"/>
      <c r="AY8" s="114"/>
      <c r="AZ8" s="114"/>
      <c r="BA8" s="114"/>
      <c r="BB8" s="114"/>
    </row>
    <row r="9" spans="1:54" s="84" customFormat="1" ht="18" customHeight="1" x14ac:dyDescent="0.25">
      <c r="A9" s="119">
        <f>Admin!C7</f>
        <v>0</v>
      </c>
      <c r="B9" s="119" t="e">
        <f>Admin!#REF!</f>
        <v>#REF!</v>
      </c>
      <c r="C9" s="120">
        <f>Evals!CP6</f>
        <v>0</v>
      </c>
      <c r="D9" s="121">
        <f>Honors!C8</f>
        <v>0</v>
      </c>
      <c r="E9" s="121">
        <f>Honors!G8</f>
        <v>0</v>
      </c>
      <c r="F9" s="121">
        <f>Honors!K8</f>
        <v>0</v>
      </c>
      <c r="G9" s="121"/>
      <c r="H9" s="147">
        <f t="shared" si="0"/>
        <v>0</v>
      </c>
      <c r="I9" s="121"/>
      <c r="J9" s="121"/>
      <c r="K9" s="121"/>
      <c r="L9" s="121"/>
      <c r="M9" s="148" t="e">
        <f t="shared" si="1"/>
        <v>#DIV/0!</v>
      </c>
      <c r="N9" s="152" t="str">
        <f>Honors!AV8</f>
        <v/>
      </c>
      <c r="O9" s="153" t="str">
        <f t="shared" si="2"/>
        <v/>
      </c>
      <c r="P9" s="154" t="str">
        <f t="shared" si="3"/>
        <v/>
      </c>
      <c r="Q9" s="155" t="str">
        <f t="shared" ref="Q9:Q23" si="5">N9</f>
        <v/>
      </c>
      <c r="R9" s="151">
        <f t="shared" si="4"/>
        <v>0</v>
      </c>
      <c r="S9" s="1305"/>
      <c r="T9" s="125"/>
      <c r="U9" s="125"/>
      <c r="V9" s="125"/>
      <c r="W9" s="114"/>
      <c r="X9" s="114"/>
      <c r="Y9" s="114"/>
      <c r="Z9" s="114"/>
      <c r="AA9" s="114"/>
      <c r="AB9" s="114"/>
      <c r="AC9" s="114"/>
      <c r="AD9" s="114"/>
      <c r="AE9" s="114"/>
      <c r="AF9" s="114"/>
      <c r="AG9" s="114"/>
      <c r="AH9" s="114"/>
      <c r="AI9" s="114"/>
      <c r="AJ9" s="114"/>
      <c r="AK9" s="114"/>
      <c r="AL9" s="114"/>
      <c r="AM9" s="114"/>
      <c r="AN9" s="114"/>
      <c r="AO9" s="114"/>
      <c r="AP9" s="114"/>
      <c r="AQ9" s="114"/>
      <c r="AR9" s="114"/>
      <c r="AS9" s="114"/>
      <c r="AT9" s="114"/>
      <c r="AU9" s="114"/>
      <c r="AV9" s="114"/>
      <c r="AW9" s="114"/>
      <c r="AX9" s="114"/>
      <c r="AY9" s="114"/>
      <c r="AZ9" s="114"/>
      <c r="BA9" s="114"/>
      <c r="BB9" s="114"/>
    </row>
    <row r="10" spans="1:54" s="84" customFormat="1" ht="18" customHeight="1" x14ac:dyDescent="0.25">
      <c r="A10" s="119">
        <f>Admin!C8</f>
        <v>0</v>
      </c>
      <c r="B10" s="119" t="e">
        <f>Admin!#REF!</f>
        <v>#REF!</v>
      </c>
      <c r="C10" s="120">
        <f>Evals!CP7</f>
        <v>0</v>
      </c>
      <c r="D10" s="121">
        <f>Honors!C9</f>
        <v>0</v>
      </c>
      <c r="E10" s="121">
        <f>Honors!G9</f>
        <v>0</v>
      </c>
      <c r="F10" s="121">
        <f>Honors!K9</f>
        <v>0</v>
      </c>
      <c r="G10" s="121"/>
      <c r="H10" s="147">
        <f t="shared" si="0"/>
        <v>0</v>
      </c>
      <c r="I10" s="121"/>
      <c r="J10" s="121"/>
      <c r="K10" s="121"/>
      <c r="L10" s="121"/>
      <c r="M10" s="148" t="e">
        <f t="shared" si="1"/>
        <v>#DIV/0!</v>
      </c>
      <c r="N10" s="152" t="str">
        <f>Honors!AV9</f>
        <v/>
      </c>
      <c r="O10" s="153" t="str">
        <f t="shared" si="2"/>
        <v/>
      </c>
      <c r="P10" s="154" t="str">
        <f t="shared" si="3"/>
        <v/>
      </c>
      <c r="Q10" s="155" t="str">
        <f t="shared" si="5"/>
        <v/>
      </c>
      <c r="R10" s="151">
        <f t="shared" si="4"/>
        <v>0</v>
      </c>
      <c r="S10" s="1305"/>
      <c r="T10" s="125"/>
      <c r="U10" s="125"/>
      <c r="V10" s="125"/>
      <c r="W10" s="114"/>
      <c r="X10" s="114"/>
      <c r="Y10" s="114"/>
      <c r="Z10" s="114"/>
      <c r="AA10" s="114"/>
      <c r="AB10" s="114"/>
      <c r="AC10" s="114"/>
      <c r="AD10" s="114"/>
      <c r="AE10" s="114"/>
      <c r="AF10" s="114"/>
      <c r="AG10" s="114"/>
      <c r="AH10" s="114"/>
      <c r="AI10" s="114"/>
      <c r="AJ10" s="114"/>
      <c r="AK10" s="114"/>
      <c r="AL10" s="114"/>
      <c r="AM10" s="114"/>
      <c r="AN10" s="114"/>
      <c r="AO10" s="114"/>
      <c r="AP10" s="114"/>
      <c r="AQ10" s="114"/>
      <c r="AR10" s="114"/>
      <c r="AS10" s="114"/>
      <c r="AT10" s="114"/>
      <c r="AU10" s="114"/>
      <c r="AV10" s="114"/>
      <c r="AW10" s="114"/>
      <c r="AX10" s="114"/>
      <c r="AY10" s="114"/>
      <c r="AZ10" s="114"/>
      <c r="BA10" s="114"/>
      <c r="BB10" s="114"/>
    </row>
    <row r="11" spans="1:54" s="84" customFormat="1" ht="17.25" customHeight="1" x14ac:dyDescent="0.25">
      <c r="A11" s="119">
        <f>Admin!C9</f>
        <v>0</v>
      </c>
      <c r="B11" s="119" t="e">
        <f>Admin!#REF!</f>
        <v>#REF!</v>
      </c>
      <c r="C11" s="120">
        <f>Evals!CP8</f>
        <v>0</v>
      </c>
      <c r="D11" s="121">
        <f>Honors!C10</f>
        <v>0</v>
      </c>
      <c r="E11" s="121">
        <f>Honors!G10</f>
        <v>0</v>
      </c>
      <c r="F11" s="121">
        <f>Honors!K10</f>
        <v>0</v>
      </c>
      <c r="G11" s="121"/>
      <c r="H11" s="147">
        <f t="shared" si="0"/>
        <v>0</v>
      </c>
      <c r="I11" s="121"/>
      <c r="J11" s="121"/>
      <c r="K11" s="121"/>
      <c r="L11" s="121"/>
      <c r="M11" s="148" t="e">
        <f t="shared" si="1"/>
        <v>#DIV/0!</v>
      </c>
      <c r="N11" s="152" t="str">
        <f>Honors!AV10</f>
        <v/>
      </c>
      <c r="O11" s="153" t="str">
        <f t="shared" si="2"/>
        <v/>
      </c>
      <c r="P11" s="154" t="str">
        <f t="shared" si="3"/>
        <v/>
      </c>
      <c r="Q11" s="155" t="str">
        <f t="shared" si="5"/>
        <v/>
      </c>
      <c r="R11" s="151">
        <f t="shared" si="4"/>
        <v>0</v>
      </c>
      <c r="S11" s="1305"/>
      <c r="T11" s="125"/>
      <c r="U11" s="125"/>
      <c r="V11" s="125"/>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row>
    <row r="12" spans="1:54" s="84" customFormat="1" ht="17.25" customHeight="1" x14ac:dyDescent="0.25">
      <c r="A12" s="119">
        <f>Admin!C10</f>
        <v>0</v>
      </c>
      <c r="B12" s="119" t="e">
        <f>Admin!#REF!</f>
        <v>#REF!</v>
      </c>
      <c r="C12" s="120">
        <f>Evals!CP9</f>
        <v>0</v>
      </c>
      <c r="D12" s="121">
        <f>Honors!C11</f>
        <v>0</v>
      </c>
      <c r="E12" s="121">
        <f>Honors!G11</f>
        <v>0</v>
      </c>
      <c r="F12" s="121">
        <f>Honors!K11</f>
        <v>0</v>
      </c>
      <c r="G12" s="121"/>
      <c r="H12" s="147">
        <f t="shared" si="0"/>
        <v>0</v>
      </c>
      <c r="I12" s="121"/>
      <c r="J12" s="121"/>
      <c r="K12" s="121"/>
      <c r="L12" s="121"/>
      <c r="M12" s="148" t="e">
        <f t="shared" si="1"/>
        <v>#DIV/0!</v>
      </c>
      <c r="N12" s="152" t="str">
        <f>Honors!AV11</f>
        <v/>
      </c>
      <c r="O12" s="153" t="str">
        <f t="shared" si="2"/>
        <v/>
      </c>
      <c r="P12" s="154" t="str">
        <f t="shared" si="3"/>
        <v/>
      </c>
      <c r="Q12" s="155" t="str">
        <f t="shared" si="5"/>
        <v/>
      </c>
      <c r="R12" s="151">
        <f t="shared" si="4"/>
        <v>0</v>
      </c>
      <c r="S12" s="1305"/>
      <c r="T12" s="125"/>
      <c r="U12" s="125"/>
      <c r="V12" s="125"/>
      <c r="W12" s="126"/>
      <c r="X12" s="114"/>
      <c r="Y12" s="114"/>
      <c r="Z12" s="114"/>
      <c r="AA12" s="114"/>
      <c r="AB12" s="114"/>
      <c r="AC12" s="114"/>
      <c r="AD12" s="114"/>
      <c r="AE12" s="114"/>
      <c r="AF12" s="114"/>
      <c r="AG12" s="114"/>
      <c r="AH12" s="114"/>
      <c r="AI12" s="114"/>
      <c r="AJ12" s="114"/>
      <c r="AK12" s="114"/>
      <c r="AL12" s="114"/>
      <c r="AM12" s="114"/>
      <c r="AN12" s="114"/>
      <c r="AO12" s="114"/>
      <c r="AP12" s="114"/>
      <c r="AQ12" s="114"/>
      <c r="AR12" s="114"/>
      <c r="AS12" s="114"/>
      <c r="AT12" s="114"/>
      <c r="AU12" s="114"/>
      <c r="AV12" s="114"/>
      <c r="AW12" s="114"/>
      <c r="AX12" s="114"/>
      <c r="AY12" s="114"/>
      <c r="AZ12" s="114"/>
      <c r="BA12" s="114"/>
      <c r="BB12" s="114"/>
    </row>
    <row r="13" spans="1:54" s="84" customFormat="1" ht="18" customHeight="1" x14ac:dyDescent="0.25">
      <c r="A13" s="119">
        <f>Admin!C11</f>
        <v>0</v>
      </c>
      <c r="B13" s="119" t="e">
        <f>Admin!#REF!</f>
        <v>#REF!</v>
      </c>
      <c r="C13" s="120">
        <f>Evals!CP10</f>
        <v>0</v>
      </c>
      <c r="D13" s="121">
        <f>Honors!C12</f>
        <v>0</v>
      </c>
      <c r="E13" s="121">
        <f>Honors!G12</f>
        <v>0</v>
      </c>
      <c r="F13" s="121">
        <f>Honors!K12</f>
        <v>0</v>
      </c>
      <c r="G13" s="121"/>
      <c r="H13" s="147">
        <f t="shared" si="0"/>
        <v>0</v>
      </c>
      <c r="I13" s="121"/>
      <c r="J13" s="121"/>
      <c r="K13" s="121"/>
      <c r="L13" s="121"/>
      <c r="M13" s="148" t="e">
        <f t="shared" si="1"/>
        <v>#DIV/0!</v>
      </c>
      <c r="N13" s="152" t="str">
        <f>Honors!AV12</f>
        <v/>
      </c>
      <c r="O13" s="153" t="str">
        <f t="shared" si="2"/>
        <v/>
      </c>
      <c r="P13" s="154" t="str">
        <f t="shared" si="3"/>
        <v/>
      </c>
      <c r="Q13" s="155" t="str">
        <f t="shared" si="5"/>
        <v/>
      </c>
      <c r="R13" s="151">
        <f t="shared" si="4"/>
        <v>0</v>
      </c>
      <c r="S13" s="1305"/>
      <c r="T13" s="125"/>
      <c r="U13" s="125"/>
      <c r="V13" s="125"/>
      <c r="W13" s="114"/>
      <c r="X13" s="114"/>
      <c r="Y13" s="114"/>
      <c r="Z13" s="114"/>
      <c r="AA13" s="114"/>
      <c r="AB13" s="114"/>
      <c r="AC13" s="114"/>
      <c r="AD13" s="114"/>
      <c r="AE13" s="114"/>
      <c r="AF13" s="114"/>
      <c r="AG13" s="114"/>
      <c r="AH13" s="114"/>
      <c r="AI13" s="114"/>
      <c r="AJ13" s="114"/>
      <c r="AK13" s="114"/>
      <c r="AL13" s="114"/>
      <c r="AM13" s="114"/>
      <c r="AN13" s="114"/>
      <c r="AO13" s="114"/>
      <c r="AP13" s="114"/>
      <c r="AQ13" s="114"/>
      <c r="AR13" s="114"/>
      <c r="AS13" s="114"/>
      <c r="AT13" s="114"/>
      <c r="AU13" s="114"/>
      <c r="AV13" s="114"/>
      <c r="AW13" s="114"/>
      <c r="AX13" s="114"/>
      <c r="AY13" s="114"/>
      <c r="AZ13" s="114"/>
      <c r="BA13" s="114"/>
      <c r="BB13" s="114"/>
    </row>
    <row r="14" spans="1:54" s="84" customFormat="1" ht="18" customHeight="1" x14ac:dyDescent="0.25">
      <c r="A14" s="119">
        <f>Admin!C12</f>
        <v>0</v>
      </c>
      <c r="B14" s="119" t="e">
        <f>Admin!#REF!</f>
        <v>#REF!</v>
      </c>
      <c r="C14" s="120">
        <f>Evals!CP11</f>
        <v>0</v>
      </c>
      <c r="D14" s="121">
        <f>Honors!C13</f>
        <v>0</v>
      </c>
      <c r="E14" s="121">
        <f>Honors!G13</f>
        <v>0</v>
      </c>
      <c r="F14" s="121">
        <f>Honors!K13</f>
        <v>0</v>
      </c>
      <c r="G14" s="121"/>
      <c r="H14" s="147">
        <f t="shared" si="0"/>
        <v>0</v>
      </c>
      <c r="I14" s="121"/>
      <c r="J14" s="121"/>
      <c r="K14" s="121"/>
      <c r="L14" s="121"/>
      <c r="M14" s="148" t="e">
        <f t="shared" si="1"/>
        <v>#DIV/0!</v>
      </c>
      <c r="N14" s="152" t="str">
        <f>Honors!AV13</f>
        <v/>
      </c>
      <c r="O14" s="153" t="str">
        <f t="shared" si="2"/>
        <v/>
      </c>
      <c r="P14" s="154" t="str">
        <f t="shared" si="3"/>
        <v/>
      </c>
      <c r="Q14" s="155" t="str">
        <f t="shared" si="5"/>
        <v/>
      </c>
      <c r="R14" s="151">
        <f t="shared" si="4"/>
        <v>0</v>
      </c>
      <c r="S14" s="1305"/>
      <c r="T14" s="125"/>
      <c r="U14" s="125"/>
      <c r="V14" s="125"/>
      <c r="W14" s="114"/>
      <c r="X14" s="114"/>
      <c r="Y14" s="114"/>
      <c r="Z14" s="114"/>
      <c r="AA14" s="114"/>
      <c r="AB14" s="114"/>
      <c r="AC14" s="114"/>
      <c r="AD14" s="114"/>
      <c r="AE14" s="114"/>
      <c r="AF14" s="114"/>
      <c r="AG14" s="114"/>
      <c r="AH14" s="114"/>
      <c r="AI14" s="114"/>
      <c r="AJ14" s="114"/>
      <c r="AK14" s="114"/>
      <c r="AL14" s="114"/>
      <c r="AM14" s="114"/>
      <c r="AN14" s="114"/>
      <c r="AO14" s="114"/>
      <c r="AP14" s="114"/>
      <c r="AQ14" s="114"/>
      <c r="AR14" s="114"/>
      <c r="AS14" s="114"/>
      <c r="AT14" s="114"/>
      <c r="AU14" s="114"/>
      <c r="AV14" s="114"/>
      <c r="AW14" s="114"/>
      <c r="AX14" s="114"/>
      <c r="AY14" s="114"/>
      <c r="AZ14" s="114"/>
      <c r="BA14" s="114"/>
      <c r="BB14" s="114"/>
    </row>
    <row r="15" spans="1:54" s="84" customFormat="1" ht="18" customHeight="1" x14ac:dyDescent="0.25">
      <c r="A15" s="119">
        <f>Admin!C13</f>
        <v>0</v>
      </c>
      <c r="B15" s="119" t="e">
        <f>Admin!#REF!</f>
        <v>#REF!</v>
      </c>
      <c r="C15" s="120">
        <f>Evals!CP12</f>
        <v>0</v>
      </c>
      <c r="D15" s="121">
        <f>Honors!C14</f>
        <v>0</v>
      </c>
      <c r="E15" s="121">
        <f>Honors!G14</f>
        <v>0</v>
      </c>
      <c r="F15" s="121">
        <f>Honors!K14</f>
        <v>0</v>
      </c>
      <c r="G15" s="121"/>
      <c r="H15" s="147">
        <f t="shared" si="0"/>
        <v>0</v>
      </c>
      <c r="I15" s="121"/>
      <c r="J15" s="121">
        <v>0.7</v>
      </c>
      <c r="K15" s="121"/>
      <c r="L15" s="121"/>
      <c r="M15" s="148">
        <f t="shared" si="1"/>
        <v>0.7</v>
      </c>
      <c r="N15" s="152" t="str">
        <f>Honors!AV14</f>
        <v/>
      </c>
      <c r="O15" s="153" t="str">
        <f t="shared" si="2"/>
        <v/>
      </c>
      <c r="P15" s="154" t="str">
        <f t="shared" si="3"/>
        <v/>
      </c>
      <c r="Q15" s="155" t="str">
        <f t="shared" si="5"/>
        <v/>
      </c>
      <c r="R15" s="151">
        <f t="shared" si="4"/>
        <v>0</v>
      </c>
      <c r="S15" s="1305"/>
      <c r="T15" s="125"/>
      <c r="U15" s="125"/>
      <c r="V15" s="125"/>
      <c r="W15" s="114"/>
      <c r="X15" s="114"/>
      <c r="Y15" s="114"/>
      <c r="Z15" s="114"/>
      <c r="AA15" s="114"/>
      <c r="AB15" s="114"/>
      <c r="AC15" s="114"/>
      <c r="AD15" s="114"/>
      <c r="AE15" s="114"/>
      <c r="AF15" s="114"/>
      <c r="AG15" s="114"/>
      <c r="AH15" s="114"/>
      <c r="AI15" s="114"/>
      <c r="AJ15" s="114"/>
      <c r="AK15" s="114"/>
      <c r="AL15" s="114"/>
      <c r="AM15" s="114"/>
      <c r="AN15" s="114"/>
      <c r="AO15" s="114"/>
      <c r="AP15" s="114"/>
      <c r="AQ15" s="114"/>
      <c r="AR15" s="114"/>
      <c r="AS15" s="114"/>
      <c r="AT15" s="114"/>
      <c r="AU15" s="114"/>
      <c r="AV15" s="114"/>
      <c r="AW15" s="114"/>
      <c r="AX15" s="114"/>
      <c r="AY15" s="114"/>
      <c r="AZ15" s="114"/>
      <c r="BA15" s="114"/>
      <c r="BB15" s="114"/>
    </row>
    <row r="16" spans="1:54" s="84" customFormat="1" ht="18" customHeight="1" x14ac:dyDescent="0.25">
      <c r="A16" s="119">
        <f>Admin!C14</f>
        <v>0</v>
      </c>
      <c r="B16" s="119" t="e">
        <f>Admin!#REF!</f>
        <v>#REF!</v>
      </c>
      <c r="C16" s="120">
        <f>Evals!CP13</f>
        <v>0</v>
      </c>
      <c r="D16" s="121">
        <f>Honors!C15</f>
        <v>0</v>
      </c>
      <c r="E16" s="121">
        <f>Honors!G15</f>
        <v>0</v>
      </c>
      <c r="F16" s="121">
        <f>Honors!K15</f>
        <v>0</v>
      </c>
      <c r="G16" s="121"/>
      <c r="H16" s="147">
        <f t="shared" si="0"/>
        <v>0</v>
      </c>
      <c r="I16" s="121"/>
      <c r="J16" s="121"/>
      <c r="K16" s="121"/>
      <c r="L16" s="121"/>
      <c r="M16" s="148" t="e">
        <f t="shared" si="1"/>
        <v>#DIV/0!</v>
      </c>
      <c r="N16" s="152" t="str">
        <f>Honors!AV15</f>
        <v/>
      </c>
      <c r="O16" s="153" t="str">
        <f t="shared" si="2"/>
        <v/>
      </c>
      <c r="P16" s="154" t="str">
        <f t="shared" si="3"/>
        <v/>
      </c>
      <c r="Q16" s="155" t="str">
        <f t="shared" si="5"/>
        <v/>
      </c>
      <c r="R16" s="151">
        <f t="shared" si="4"/>
        <v>0</v>
      </c>
      <c r="S16" s="1305"/>
      <c r="T16" s="125"/>
      <c r="U16" s="125"/>
      <c r="V16" s="125"/>
      <c r="W16" s="114"/>
      <c r="X16" s="114"/>
      <c r="Y16" s="114"/>
      <c r="Z16" s="114"/>
      <c r="AA16" s="114"/>
      <c r="AB16" s="114"/>
      <c r="AC16" s="114"/>
      <c r="AD16" s="114"/>
      <c r="AE16" s="114"/>
      <c r="AF16" s="114"/>
      <c r="AG16" s="114"/>
      <c r="AH16" s="114"/>
      <c r="AI16" s="114"/>
      <c r="AJ16" s="114"/>
      <c r="AK16" s="114"/>
      <c r="AL16" s="114"/>
      <c r="AM16" s="114"/>
      <c r="AN16" s="114"/>
      <c r="AO16" s="114"/>
      <c r="AP16" s="114"/>
      <c r="AQ16" s="114"/>
      <c r="AR16" s="114"/>
      <c r="AS16" s="114"/>
      <c r="AT16" s="114"/>
      <c r="AU16" s="114"/>
      <c r="AV16" s="114"/>
      <c r="AW16" s="114"/>
      <c r="AX16" s="114"/>
      <c r="AY16" s="114"/>
      <c r="AZ16" s="114"/>
      <c r="BA16" s="114"/>
      <c r="BB16" s="114"/>
    </row>
    <row r="17" spans="1:54" s="84" customFormat="1" ht="18" customHeight="1" x14ac:dyDescent="0.25">
      <c r="A17" s="119">
        <f>Admin!C15</f>
        <v>0</v>
      </c>
      <c r="B17" s="119" t="e">
        <f>Admin!#REF!</f>
        <v>#REF!</v>
      </c>
      <c r="C17" s="120">
        <f>Evals!CP14</f>
        <v>0</v>
      </c>
      <c r="D17" s="121"/>
      <c r="E17" s="121"/>
      <c r="F17" s="121"/>
      <c r="G17" s="121"/>
      <c r="H17" s="147" t="e">
        <f t="shared" si="0"/>
        <v>#DIV/0!</v>
      </c>
      <c r="I17" s="121"/>
      <c r="J17" s="121"/>
      <c r="K17" s="121"/>
      <c r="L17" s="121"/>
      <c r="M17" s="148" t="e">
        <f t="shared" si="1"/>
        <v>#DIV/0!</v>
      </c>
      <c r="N17" s="152" t="str">
        <f>Honors!AV25</f>
        <v/>
      </c>
      <c r="O17" s="153" t="str">
        <f t="shared" si="2"/>
        <v/>
      </c>
      <c r="P17" s="154" t="str">
        <f t="shared" si="3"/>
        <v/>
      </c>
      <c r="Q17" s="155" t="str">
        <f t="shared" si="5"/>
        <v/>
      </c>
      <c r="R17" s="151">
        <f t="shared" si="4"/>
        <v>0</v>
      </c>
      <c r="S17" s="1305"/>
      <c r="T17" s="125"/>
      <c r="U17" s="125"/>
      <c r="V17" s="125"/>
      <c r="W17" s="114"/>
      <c r="X17" s="114"/>
      <c r="Y17" s="114"/>
      <c r="Z17" s="114"/>
      <c r="AA17" s="114"/>
      <c r="AB17" s="114"/>
      <c r="AC17" s="114"/>
      <c r="AD17" s="114"/>
      <c r="AE17" s="114"/>
      <c r="AF17" s="114"/>
      <c r="AG17" s="114"/>
      <c r="AH17" s="114"/>
      <c r="AI17" s="114"/>
      <c r="AJ17" s="114"/>
      <c r="AK17" s="114"/>
      <c r="AL17" s="114"/>
      <c r="AM17" s="114"/>
      <c r="AN17" s="114"/>
      <c r="AO17" s="114"/>
      <c r="AP17" s="114"/>
      <c r="AQ17" s="114"/>
      <c r="AR17" s="114"/>
      <c r="AS17" s="114"/>
      <c r="AT17" s="114"/>
      <c r="AU17" s="114"/>
      <c r="AV17" s="114"/>
      <c r="AW17" s="114"/>
      <c r="AX17" s="114"/>
      <c r="AY17" s="114"/>
      <c r="AZ17" s="114"/>
      <c r="BA17" s="114"/>
      <c r="BB17" s="114"/>
    </row>
    <row r="18" spans="1:54" s="84" customFormat="1" ht="18" customHeight="1" x14ac:dyDescent="0.25">
      <c r="A18" s="119">
        <f>Admin!C16</f>
        <v>0</v>
      </c>
      <c r="B18" s="119" t="e">
        <f>Admin!#REF!</f>
        <v>#REF!</v>
      </c>
      <c r="C18" s="120">
        <f>Evals!CP15</f>
        <v>0</v>
      </c>
      <c r="D18" s="121"/>
      <c r="E18" s="121"/>
      <c r="F18" s="121"/>
      <c r="G18" s="121"/>
      <c r="H18" s="147" t="e">
        <f t="shared" si="0"/>
        <v>#DIV/0!</v>
      </c>
      <c r="I18" s="121"/>
      <c r="J18" s="121"/>
      <c r="K18" s="121"/>
      <c r="L18" s="121"/>
      <c r="M18" s="148" t="e">
        <f t="shared" si="1"/>
        <v>#DIV/0!</v>
      </c>
      <c r="N18" s="152" t="str">
        <f>Honors!AV26</f>
        <v/>
      </c>
      <c r="O18" s="153" t="str">
        <f t="shared" si="2"/>
        <v/>
      </c>
      <c r="P18" s="154" t="str">
        <f t="shared" si="3"/>
        <v/>
      </c>
      <c r="Q18" s="155" t="str">
        <f t="shared" si="5"/>
        <v/>
      </c>
      <c r="R18" s="151">
        <f t="shared" si="4"/>
        <v>0</v>
      </c>
      <c r="S18" s="1305"/>
      <c r="T18" s="125"/>
      <c r="U18" s="125"/>
      <c r="V18" s="125"/>
      <c r="W18" s="114"/>
      <c r="X18" s="114"/>
      <c r="Y18" s="114"/>
      <c r="Z18" s="114"/>
      <c r="AA18" s="114"/>
      <c r="AB18" s="114"/>
      <c r="AC18" s="114"/>
      <c r="AD18" s="114"/>
      <c r="AE18" s="114"/>
      <c r="AF18" s="114"/>
      <c r="AG18" s="114"/>
      <c r="AH18" s="114"/>
      <c r="AI18" s="114"/>
      <c r="AJ18" s="114"/>
      <c r="AK18" s="114"/>
      <c r="AL18" s="114"/>
      <c r="AM18" s="114"/>
      <c r="AN18" s="114"/>
      <c r="AO18" s="114"/>
      <c r="AP18" s="114"/>
      <c r="AQ18" s="114"/>
      <c r="AR18" s="114"/>
      <c r="AS18" s="114"/>
      <c r="AT18" s="114"/>
      <c r="AU18" s="114"/>
      <c r="AV18" s="114"/>
      <c r="AW18" s="114"/>
      <c r="AX18" s="114"/>
      <c r="AY18" s="114"/>
      <c r="AZ18" s="114"/>
      <c r="BA18" s="114"/>
      <c r="BB18" s="114"/>
    </row>
    <row r="19" spans="1:54" s="84" customFormat="1" ht="18" customHeight="1" x14ac:dyDescent="0.25">
      <c r="A19" s="119">
        <f>Admin!C17</f>
        <v>0</v>
      </c>
      <c r="B19" s="119" t="e">
        <f>Admin!#REF!</f>
        <v>#REF!</v>
      </c>
      <c r="C19" s="120">
        <f>Evals!CP16</f>
        <v>0</v>
      </c>
      <c r="D19" s="121"/>
      <c r="E19" s="121"/>
      <c r="F19" s="121"/>
      <c r="G19" s="121"/>
      <c r="H19" s="147" t="e">
        <f t="shared" si="0"/>
        <v>#DIV/0!</v>
      </c>
      <c r="I19" s="121"/>
      <c r="J19" s="121"/>
      <c r="K19" s="121"/>
      <c r="L19" s="121"/>
      <c r="M19" s="148" t="e">
        <f t="shared" si="1"/>
        <v>#DIV/0!</v>
      </c>
      <c r="N19" s="152" t="str">
        <f>Honors!AV27</f>
        <v/>
      </c>
      <c r="O19" s="153" t="str">
        <f t="shared" si="2"/>
        <v/>
      </c>
      <c r="P19" s="154" t="str">
        <f t="shared" si="3"/>
        <v/>
      </c>
      <c r="Q19" s="155" t="str">
        <f t="shared" si="5"/>
        <v/>
      </c>
      <c r="R19" s="151">
        <f t="shared" si="4"/>
        <v>0</v>
      </c>
      <c r="S19" s="1305"/>
      <c r="T19" s="125"/>
      <c r="U19" s="125"/>
      <c r="V19" s="125"/>
      <c r="W19" s="114"/>
      <c r="X19" s="114"/>
      <c r="Y19" s="114"/>
      <c r="Z19" s="114"/>
      <c r="AA19" s="114"/>
      <c r="AB19" s="114"/>
      <c r="AC19" s="114"/>
      <c r="AD19" s="114"/>
      <c r="AE19" s="114"/>
      <c r="AF19" s="114"/>
      <c r="AG19" s="114"/>
      <c r="AH19" s="114"/>
      <c r="AI19" s="114"/>
      <c r="AJ19" s="114"/>
      <c r="AK19" s="114"/>
      <c r="AL19" s="114"/>
      <c r="AM19" s="114"/>
      <c r="AN19" s="114"/>
      <c r="AO19" s="114"/>
      <c r="AP19" s="114"/>
      <c r="AQ19" s="114"/>
      <c r="AR19" s="114"/>
      <c r="AS19" s="114"/>
      <c r="AT19" s="114"/>
      <c r="AU19" s="114"/>
      <c r="AV19" s="114"/>
      <c r="AW19" s="114"/>
      <c r="AX19" s="114"/>
      <c r="AY19" s="114"/>
      <c r="AZ19" s="114"/>
      <c r="BA19" s="114"/>
      <c r="BB19" s="114"/>
    </row>
    <row r="20" spans="1:54" s="84" customFormat="1" ht="18" customHeight="1" x14ac:dyDescent="0.25">
      <c r="A20" s="119">
        <f>Admin!C18</f>
        <v>0</v>
      </c>
      <c r="B20" s="119" t="e">
        <f>Admin!#REF!</f>
        <v>#REF!</v>
      </c>
      <c r="C20" s="120">
        <f>Evals!CP17</f>
        <v>0</v>
      </c>
      <c r="D20" s="121"/>
      <c r="E20" s="121"/>
      <c r="F20" s="121"/>
      <c r="G20" s="121"/>
      <c r="H20" s="147" t="e">
        <f t="shared" si="0"/>
        <v>#DIV/0!</v>
      </c>
      <c r="I20" s="121"/>
      <c r="J20" s="121"/>
      <c r="K20" s="121"/>
      <c r="L20" s="121"/>
      <c r="M20" s="148" t="e">
        <f t="shared" si="1"/>
        <v>#DIV/0!</v>
      </c>
      <c r="N20" s="152" t="str">
        <f>Honors!AV28</f>
        <v/>
      </c>
      <c r="O20" s="153" t="str">
        <f t="shared" si="2"/>
        <v/>
      </c>
      <c r="P20" s="154" t="str">
        <f t="shared" si="3"/>
        <v/>
      </c>
      <c r="Q20" s="155" t="str">
        <f t="shared" si="5"/>
        <v/>
      </c>
      <c r="R20" s="151">
        <f t="shared" si="4"/>
        <v>0</v>
      </c>
      <c r="S20" s="1305"/>
      <c r="T20" s="125"/>
      <c r="U20" s="125"/>
      <c r="V20" s="125"/>
      <c r="W20" s="114"/>
      <c r="X20" s="114"/>
      <c r="Y20" s="114"/>
      <c r="Z20" s="114"/>
      <c r="AA20" s="114"/>
      <c r="AB20" s="114"/>
      <c r="AC20" s="114"/>
      <c r="AD20" s="114"/>
      <c r="AE20" s="114"/>
      <c r="AF20" s="114"/>
      <c r="AG20" s="114"/>
      <c r="AH20" s="114"/>
      <c r="AI20" s="114"/>
      <c r="AJ20" s="114"/>
      <c r="AK20" s="114"/>
      <c r="AL20" s="114"/>
      <c r="AM20" s="114"/>
      <c r="AN20" s="114"/>
      <c r="AO20" s="114"/>
      <c r="AP20" s="114"/>
      <c r="AQ20" s="114"/>
      <c r="AR20" s="114"/>
      <c r="AS20" s="114"/>
      <c r="AT20" s="114"/>
      <c r="AU20" s="114"/>
      <c r="AV20" s="114"/>
      <c r="AW20" s="114"/>
      <c r="AX20" s="114"/>
      <c r="AY20" s="114"/>
      <c r="AZ20" s="114"/>
      <c r="BA20" s="114"/>
      <c r="BB20" s="114"/>
    </row>
    <row r="21" spans="1:54" s="84" customFormat="1" ht="18" customHeight="1" x14ac:dyDescent="0.25">
      <c r="A21" s="119">
        <f>Admin!C27</f>
        <v>0</v>
      </c>
      <c r="B21" s="119" t="e">
        <f>Admin!#REF!</f>
        <v>#REF!</v>
      </c>
      <c r="C21" s="120">
        <f>Evals!CP18</f>
        <v>0</v>
      </c>
      <c r="D21" s="121"/>
      <c r="E21" s="121"/>
      <c r="F21" s="121"/>
      <c r="G21" s="121"/>
      <c r="H21" s="147" t="e">
        <f t="shared" si="0"/>
        <v>#DIV/0!</v>
      </c>
      <c r="I21" s="121"/>
      <c r="J21" s="121"/>
      <c r="K21" s="121"/>
      <c r="L21" s="121"/>
      <c r="M21" s="148" t="e">
        <f t="shared" si="1"/>
        <v>#DIV/0!</v>
      </c>
      <c r="N21" s="152" t="str">
        <f>Honors!AV29</f>
        <v/>
      </c>
      <c r="O21" s="153" t="str">
        <f t="shared" si="2"/>
        <v/>
      </c>
      <c r="P21" s="154" t="str">
        <f t="shared" si="3"/>
        <v/>
      </c>
      <c r="Q21" s="155" t="str">
        <f t="shared" si="5"/>
        <v/>
      </c>
      <c r="R21" s="151">
        <f t="shared" si="4"/>
        <v>0</v>
      </c>
      <c r="S21" s="1305"/>
      <c r="T21" s="125"/>
      <c r="U21" s="125"/>
      <c r="V21" s="125"/>
      <c r="W21" s="114"/>
      <c r="X21" s="114"/>
      <c r="Y21" s="114"/>
      <c r="Z21" s="114"/>
      <c r="AA21" s="114"/>
      <c r="AB21" s="114"/>
      <c r="AC21" s="114"/>
      <c r="AD21" s="114"/>
      <c r="AE21" s="114"/>
      <c r="AF21" s="114"/>
      <c r="AG21" s="114"/>
      <c r="AH21" s="114"/>
      <c r="AI21" s="114"/>
      <c r="AJ21" s="114"/>
      <c r="AK21" s="114"/>
      <c r="AL21" s="114"/>
      <c r="AM21" s="114"/>
      <c r="AN21" s="114"/>
      <c r="AO21" s="114"/>
      <c r="AP21" s="114"/>
      <c r="AQ21" s="114"/>
      <c r="AR21" s="114"/>
      <c r="AS21" s="114"/>
      <c r="AT21" s="114"/>
      <c r="AU21" s="114"/>
      <c r="AV21" s="114"/>
      <c r="AW21" s="114"/>
      <c r="AX21" s="114"/>
      <c r="AY21" s="114"/>
      <c r="AZ21" s="114"/>
      <c r="BA21" s="114"/>
      <c r="BB21" s="114"/>
    </row>
    <row r="22" spans="1:54" s="84" customFormat="1" ht="18" customHeight="1" x14ac:dyDescent="0.25">
      <c r="A22" s="119">
        <f>Admin!C28</f>
        <v>0</v>
      </c>
      <c r="B22" s="119" t="e">
        <f>Admin!#REF!</f>
        <v>#REF!</v>
      </c>
      <c r="C22" s="120">
        <f>Evals!CP19</f>
        <v>0</v>
      </c>
      <c r="D22" s="121"/>
      <c r="E22" s="121"/>
      <c r="F22" s="121"/>
      <c r="G22" s="121"/>
      <c r="H22" s="147" t="e">
        <f t="shared" si="0"/>
        <v>#DIV/0!</v>
      </c>
      <c r="I22" s="121"/>
      <c r="J22" s="121"/>
      <c r="K22" s="121"/>
      <c r="L22" s="121"/>
      <c r="M22" s="148" t="e">
        <f t="shared" si="1"/>
        <v>#DIV/0!</v>
      </c>
      <c r="N22" s="152" t="str">
        <f>Honors!AV30</f>
        <v/>
      </c>
      <c r="O22" s="153" t="str">
        <f t="shared" si="2"/>
        <v/>
      </c>
      <c r="P22" s="154" t="str">
        <f t="shared" si="3"/>
        <v/>
      </c>
      <c r="Q22" s="155" t="str">
        <f t="shared" si="5"/>
        <v/>
      </c>
      <c r="R22" s="151">
        <f t="shared" si="4"/>
        <v>0</v>
      </c>
      <c r="S22" s="1305"/>
      <c r="T22" s="125"/>
      <c r="U22" s="125"/>
      <c r="V22" s="125"/>
      <c r="W22" s="114"/>
      <c r="X22" s="114"/>
      <c r="Y22" s="114"/>
      <c r="Z22" s="114"/>
      <c r="AA22" s="114"/>
      <c r="AB22" s="114"/>
      <c r="AC22" s="114"/>
      <c r="AD22" s="114"/>
      <c r="AE22" s="114"/>
      <c r="AF22" s="114"/>
      <c r="AG22" s="114"/>
      <c r="AH22" s="114"/>
      <c r="AI22" s="114"/>
      <c r="AJ22" s="114"/>
      <c r="AK22" s="114"/>
      <c r="AL22" s="114"/>
      <c r="AM22" s="114"/>
      <c r="AN22" s="114"/>
      <c r="AO22" s="114"/>
      <c r="AP22" s="114"/>
      <c r="AQ22" s="114"/>
      <c r="AR22" s="114"/>
      <c r="AS22" s="114"/>
      <c r="AT22" s="114"/>
      <c r="AU22" s="114"/>
      <c r="AV22" s="114"/>
      <c r="AW22" s="114"/>
      <c r="AX22" s="114"/>
      <c r="AY22" s="114"/>
      <c r="AZ22" s="114"/>
      <c r="BA22" s="114"/>
      <c r="BB22" s="114"/>
    </row>
    <row r="23" spans="1:54" s="84" customFormat="1" ht="18" customHeight="1" x14ac:dyDescent="0.25">
      <c r="A23" s="119">
        <f>Admin!C29</f>
        <v>0</v>
      </c>
      <c r="B23" s="119" t="e">
        <f>Admin!#REF!</f>
        <v>#REF!</v>
      </c>
      <c r="C23" s="120">
        <f>Evals!CP20</f>
        <v>0</v>
      </c>
      <c r="D23" s="121"/>
      <c r="E23" s="121"/>
      <c r="F23" s="121"/>
      <c r="G23" s="121"/>
      <c r="H23" s="147" t="e">
        <f t="shared" si="0"/>
        <v>#DIV/0!</v>
      </c>
      <c r="I23" s="121"/>
      <c r="J23" s="121"/>
      <c r="K23" s="121"/>
      <c r="L23" s="121"/>
      <c r="M23" s="148" t="e">
        <f t="shared" si="1"/>
        <v>#DIV/0!</v>
      </c>
      <c r="N23" s="152" t="str">
        <f>Honors!AV31</f>
        <v/>
      </c>
      <c r="O23" s="153" t="str">
        <f t="shared" si="2"/>
        <v/>
      </c>
      <c r="P23" s="154" t="str">
        <f t="shared" si="3"/>
        <v/>
      </c>
      <c r="Q23" s="155" t="str">
        <f t="shared" si="5"/>
        <v/>
      </c>
      <c r="R23" s="151">
        <f t="shared" si="4"/>
        <v>0</v>
      </c>
      <c r="S23" s="1305"/>
      <c r="T23" s="125"/>
      <c r="U23" s="125"/>
      <c r="V23" s="125"/>
      <c r="W23" s="114"/>
      <c r="X23" s="114"/>
      <c r="Y23" s="114"/>
      <c r="Z23" s="114"/>
      <c r="AA23" s="114"/>
      <c r="AB23" s="114"/>
      <c r="AC23" s="114"/>
      <c r="AD23" s="114"/>
      <c r="AE23" s="114"/>
      <c r="AF23" s="114"/>
      <c r="AG23" s="114"/>
      <c r="AH23" s="114"/>
      <c r="AI23" s="114"/>
      <c r="AJ23" s="114"/>
      <c r="AK23" s="114"/>
      <c r="AL23" s="114"/>
      <c r="AM23" s="114"/>
      <c r="AN23" s="114"/>
      <c r="AO23" s="114"/>
      <c r="AP23" s="114"/>
      <c r="AQ23" s="114"/>
      <c r="AR23" s="114"/>
      <c r="AS23" s="114"/>
      <c r="AT23" s="114"/>
      <c r="AU23" s="114"/>
      <c r="AV23" s="114"/>
      <c r="AW23" s="114"/>
      <c r="AX23" s="114"/>
      <c r="AY23" s="114"/>
      <c r="AZ23" s="114"/>
      <c r="BA23" s="114"/>
      <c r="BB23" s="114"/>
    </row>
    <row r="24" spans="1:54" s="84" customFormat="1" ht="18" customHeight="1" x14ac:dyDescent="0.25">
      <c r="A24" s="119"/>
      <c r="B24" s="119"/>
      <c r="C24" s="120"/>
      <c r="D24" s="121"/>
      <c r="E24" s="121"/>
      <c r="F24" s="121"/>
      <c r="G24" s="121"/>
      <c r="H24" s="122"/>
      <c r="I24" s="123"/>
      <c r="J24" s="123"/>
      <c r="K24" s="123"/>
      <c r="L24" s="123"/>
      <c r="M24" s="124"/>
      <c r="N24" s="152"/>
      <c r="O24" s="153" t="str">
        <f t="shared" si="2"/>
        <v/>
      </c>
      <c r="P24" s="154" t="str">
        <f t="shared" si="3"/>
        <v/>
      </c>
      <c r="Q24" s="156"/>
      <c r="R24" s="157"/>
      <c r="S24" s="1305"/>
      <c r="T24" s="125"/>
      <c r="U24" s="125"/>
      <c r="V24" s="125"/>
      <c r="W24" s="114"/>
      <c r="X24" s="114"/>
      <c r="Y24" s="114"/>
      <c r="Z24" s="114"/>
      <c r="AA24" s="114"/>
      <c r="AB24" s="114"/>
      <c r="AC24" s="114"/>
      <c r="AD24" s="114"/>
      <c r="AE24" s="114"/>
      <c r="AF24" s="114"/>
      <c r="AG24" s="114"/>
      <c r="AH24" s="114"/>
      <c r="AI24" s="114"/>
      <c r="AJ24" s="114"/>
      <c r="AK24" s="114"/>
      <c r="AL24" s="114"/>
      <c r="AM24" s="114"/>
      <c r="AN24" s="114"/>
      <c r="AO24" s="114"/>
      <c r="AP24" s="114"/>
      <c r="AQ24" s="114"/>
      <c r="AR24" s="114"/>
      <c r="AS24" s="114"/>
      <c r="AT24" s="114"/>
      <c r="AU24" s="114"/>
      <c r="AV24" s="114"/>
      <c r="AW24" s="114"/>
      <c r="AX24" s="114"/>
      <c r="AY24" s="114"/>
      <c r="AZ24" s="114"/>
      <c r="BA24" s="114"/>
      <c r="BB24" s="114"/>
    </row>
    <row r="25" spans="1:54" s="84" customFormat="1" ht="18" customHeight="1" x14ac:dyDescent="0.25">
      <c r="A25" s="119"/>
      <c r="B25" s="119"/>
      <c r="C25" s="120"/>
      <c r="D25" s="121"/>
      <c r="E25" s="121"/>
      <c r="F25" s="121"/>
      <c r="G25" s="121"/>
      <c r="H25" s="122"/>
      <c r="I25" s="123"/>
      <c r="J25" s="123"/>
      <c r="K25" s="123"/>
      <c r="L25" s="123"/>
      <c r="M25" s="124"/>
      <c r="N25" s="152"/>
      <c r="O25" s="153" t="str">
        <f t="shared" si="2"/>
        <v/>
      </c>
      <c r="P25" s="154" t="str">
        <f t="shared" si="3"/>
        <v/>
      </c>
      <c r="Q25" s="156"/>
      <c r="R25" s="157"/>
      <c r="S25" s="1305"/>
      <c r="T25" s="125"/>
      <c r="U25" s="125"/>
      <c r="V25" s="125"/>
      <c r="W25" s="114"/>
      <c r="X25" s="114"/>
      <c r="Y25" s="114"/>
      <c r="Z25" s="114"/>
      <c r="AA25" s="114"/>
      <c r="AB25" s="114"/>
      <c r="AC25" s="114"/>
      <c r="AD25" s="114"/>
      <c r="AE25" s="114"/>
      <c r="AF25" s="114"/>
      <c r="AG25" s="114"/>
      <c r="AH25" s="114"/>
      <c r="AI25" s="114"/>
      <c r="AJ25" s="114"/>
      <c r="AK25" s="114"/>
      <c r="AL25" s="114"/>
      <c r="AM25" s="114"/>
      <c r="AN25" s="114"/>
      <c r="AO25" s="114"/>
      <c r="AP25" s="114"/>
      <c r="AQ25" s="114"/>
      <c r="AR25" s="114"/>
      <c r="AS25" s="114"/>
      <c r="AT25" s="114"/>
      <c r="AU25" s="114"/>
      <c r="AV25" s="114"/>
      <c r="AW25" s="114"/>
      <c r="AX25" s="114"/>
      <c r="AY25" s="114"/>
      <c r="AZ25" s="114"/>
      <c r="BA25" s="114"/>
      <c r="BB25" s="114"/>
    </row>
    <row r="26" spans="1:54" s="84" customFormat="1" ht="18" customHeight="1" x14ac:dyDescent="0.25">
      <c r="A26" s="119"/>
      <c r="B26" s="119"/>
      <c r="C26" s="120"/>
      <c r="D26" s="121"/>
      <c r="E26" s="121"/>
      <c r="F26" s="121"/>
      <c r="G26" s="121"/>
      <c r="H26" s="122"/>
      <c r="I26" s="123"/>
      <c r="J26" s="123"/>
      <c r="K26" s="123"/>
      <c r="L26" s="123"/>
      <c r="M26" s="124"/>
      <c r="N26" s="152"/>
      <c r="O26" s="153" t="str">
        <f t="shared" si="2"/>
        <v/>
      </c>
      <c r="P26" s="154" t="str">
        <f t="shared" si="3"/>
        <v/>
      </c>
      <c r="Q26" s="156"/>
      <c r="R26" s="157"/>
      <c r="S26" s="1305"/>
      <c r="T26" s="125"/>
      <c r="U26" s="125"/>
      <c r="V26" s="125"/>
      <c r="W26" s="114"/>
      <c r="X26" s="114"/>
      <c r="Y26" s="114"/>
      <c r="Z26" s="114"/>
      <c r="AA26" s="114"/>
      <c r="AB26" s="114"/>
      <c r="AC26" s="114"/>
      <c r="AD26" s="114"/>
      <c r="AE26" s="114"/>
      <c r="AF26" s="114"/>
      <c r="AG26" s="114"/>
      <c r="AH26" s="114"/>
      <c r="AI26" s="114"/>
      <c r="AJ26" s="114"/>
      <c r="AK26" s="114"/>
      <c r="AL26" s="114"/>
      <c r="AM26" s="114"/>
      <c r="AN26" s="114"/>
      <c r="AO26" s="114"/>
      <c r="AP26" s="114"/>
      <c r="AQ26" s="114"/>
      <c r="AR26" s="114"/>
      <c r="AS26" s="114"/>
      <c r="AT26" s="114"/>
      <c r="AU26" s="114"/>
      <c r="AV26" s="114"/>
      <c r="AW26" s="114"/>
      <c r="AX26" s="114"/>
      <c r="AY26" s="114"/>
      <c r="AZ26" s="114"/>
      <c r="BA26" s="114"/>
      <c r="BB26" s="114"/>
    </row>
    <row r="27" spans="1:54" s="84" customFormat="1" ht="18" customHeight="1" x14ac:dyDescent="0.25">
      <c r="A27" s="119"/>
      <c r="B27" s="119"/>
      <c r="C27" s="120"/>
      <c r="D27" s="121"/>
      <c r="E27" s="121"/>
      <c r="F27" s="121"/>
      <c r="G27" s="121"/>
      <c r="H27" s="122"/>
      <c r="I27" s="123"/>
      <c r="J27" s="123"/>
      <c r="K27" s="123"/>
      <c r="L27" s="123"/>
      <c r="M27" s="124"/>
      <c r="N27" s="152"/>
      <c r="O27" s="153" t="str">
        <f t="shared" si="2"/>
        <v/>
      </c>
      <c r="P27" s="154" t="str">
        <f t="shared" si="3"/>
        <v/>
      </c>
      <c r="Q27" s="156"/>
      <c r="R27" s="157"/>
      <c r="S27" s="1305"/>
      <c r="T27" s="125"/>
      <c r="U27" s="125"/>
      <c r="V27" s="125"/>
      <c r="W27" s="114"/>
      <c r="X27" s="114"/>
      <c r="Y27" s="114"/>
      <c r="Z27" s="114"/>
      <c r="AA27" s="114"/>
      <c r="AB27" s="114"/>
      <c r="AC27" s="114"/>
      <c r="AD27" s="114"/>
      <c r="AE27" s="114"/>
      <c r="AF27" s="114"/>
      <c r="AG27" s="114"/>
      <c r="AH27" s="114"/>
      <c r="AI27" s="114"/>
      <c r="AJ27" s="114"/>
      <c r="AK27" s="114"/>
      <c r="AL27" s="114"/>
      <c r="AM27" s="114"/>
      <c r="AN27" s="114"/>
      <c r="AO27" s="114"/>
      <c r="AP27" s="114"/>
      <c r="AQ27" s="114"/>
      <c r="AR27" s="114"/>
      <c r="AS27" s="114"/>
      <c r="AT27" s="114"/>
      <c r="AU27" s="114"/>
      <c r="AV27" s="114"/>
      <c r="AW27" s="114"/>
      <c r="AX27" s="114"/>
      <c r="AY27" s="114"/>
      <c r="AZ27" s="114"/>
      <c r="BA27" s="114"/>
      <c r="BB27" s="114"/>
    </row>
    <row r="28" spans="1:54" s="91" customFormat="1" ht="20.25" x14ac:dyDescent="0.2">
      <c r="A28" s="1325"/>
      <c r="B28" s="1325"/>
      <c r="C28" s="149"/>
      <c r="D28" s="127">
        <f>AVERAGE(D7:D27)</f>
        <v>0</v>
      </c>
      <c r="E28" s="127">
        <f>AVERAGE(E7:E27)</f>
        <v>0</v>
      </c>
      <c r="F28" s="127">
        <f>AVERAGE(F7:F27)</f>
        <v>0</v>
      </c>
      <c r="G28" s="127"/>
      <c r="H28" s="150">
        <f>AVERAGE(H7:H16)</f>
        <v>0</v>
      </c>
      <c r="I28" s="128"/>
      <c r="J28" s="128"/>
      <c r="K28" s="128"/>
      <c r="L28" s="128"/>
      <c r="M28" s="158"/>
      <c r="N28" s="149"/>
      <c r="O28" s="149"/>
      <c r="P28" s="149"/>
      <c r="Q28" s="149"/>
      <c r="R28" s="149"/>
      <c r="S28" s="1306"/>
      <c r="T28" s="129"/>
      <c r="U28" s="129"/>
      <c r="V28" s="129"/>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row>
    <row r="29" spans="1:54" s="114" customFormat="1" ht="13.5" thickBot="1" x14ac:dyDescent="0.25">
      <c r="A29" s="108"/>
      <c r="B29" s="108"/>
      <c r="C29" s="115"/>
      <c r="O29" s="115"/>
      <c r="P29" s="115"/>
      <c r="Q29" s="115"/>
      <c r="R29" s="115"/>
      <c r="S29" s="115"/>
      <c r="T29" s="115"/>
      <c r="U29" s="115"/>
      <c r="V29" s="115"/>
      <c r="W29" s="115"/>
      <c r="X29" s="115"/>
    </row>
    <row r="30" spans="1:54" s="84" customFormat="1" ht="16.5" thickBot="1" x14ac:dyDescent="0.3">
      <c r="A30" s="1326" t="s">
        <v>141</v>
      </c>
      <c r="B30" s="1327"/>
      <c r="C30" s="1328"/>
      <c r="D30" s="1329" t="s">
        <v>142</v>
      </c>
      <c r="E30" s="1330"/>
      <c r="F30" s="1330"/>
      <c r="G30" s="1330"/>
      <c r="H30" s="1330"/>
      <c r="I30" s="1330"/>
      <c r="J30" s="1330"/>
      <c r="K30" s="1330"/>
      <c r="L30" s="1330"/>
      <c r="M30" s="1330"/>
      <c r="N30" s="1331" t="s">
        <v>143</v>
      </c>
      <c r="O30" s="1331"/>
      <c r="P30" s="1331"/>
      <c r="Q30" s="1331"/>
      <c r="R30" s="1331"/>
      <c r="S30" s="1332"/>
      <c r="T30" s="115"/>
      <c r="U30" s="115"/>
      <c r="V30" s="131"/>
      <c r="W30" s="131"/>
      <c r="X30" s="131"/>
      <c r="Y30" s="114"/>
      <c r="Z30" s="114"/>
      <c r="AA30" s="114"/>
      <c r="AB30" s="114"/>
      <c r="AC30" s="114"/>
      <c r="AD30" s="114"/>
      <c r="AE30" s="114"/>
      <c r="AF30" s="114"/>
      <c r="AG30" s="114"/>
      <c r="AH30" s="114"/>
      <c r="AI30" s="114"/>
      <c r="AJ30" s="114"/>
      <c r="AK30" s="114"/>
      <c r="AL30" s="114"/>
      <c r="AM30" s="114"/>
      <c r="AN30" s="114"/>
      <c r="AO30" s="114"/>
      <c r="AP30" s="114"/>
      <c r="AQ30" s="114"/>
      <c r="AR30" s="114"/>
      <c r="AS30" s="114"/>
      <c r="AT30" s="114"/>
      <c r="AU30" s="114"/>
      <c r="AV30" s="114"/>
      <c r="AW30" s="114"/>
      <c r="AX30" s="114"/>
      <c r="AY30" s="114"/>
      <c r="AZ30" s="114"/>
      <c r="BA30" s="114"/>
      <c r="BB30" s="114"/>
    </row>
    <row r="31" spans="1:54" s="84" customFormat="1" ht="12.75" customHeight="1" x14ac:dyDescent="0.2">
      <c r="A31" s="1333" t="s">
        <v>144</v>
      </c>
      <c r="B31" s="1334"/>
      <c r="C31" s="1334"/>
      <c r="D31" s="1335" t="s">
        <v>145</v>
      </c>
      <c r="E31" s="1336"/>
      <c r="F31" s="1336"/>
      <c r="G31" s="1336"/>
      <c r="H31" s="1336"/>
      <c r="I31" s="1336"/>
      <c r="J31" s="1336"/>
      <c r="K31" s="1336"/>
      <c r="L31" s="1336"/>
      <c r="M31" s="1337"/>
      <c r="N31" s="1336" t="s">
        <v>146</v>
      </c>
      <c r="O31" s="1336"/>
      <c r="P31" s="1336"/>
      <c r="Q31" s="1336"/>
      <c r="R31" s="1336"/>
      <c r="S31" s="1337"/>
      <c r="T31" s="115"/>
      <c r="U31" s="115"/>
      <c r="V31" s="115"/>
      <c r="W31" s="115"/>
      <c r="X31" s="115"/>
      <c r="Y31" s="114"/>
      <c r="Z31" s="114"/>
      <c r="AA31" s="114"/>
      <c r="AB31" s="114"/>
      <c r="AC31" s="114"/>
      <c r="AD31" s="114"/>
      <c r="AE31" s="114"/>
      <c r="AF31" s="114"/>
      <c r="AG31" s="114"/>
      <c r="AH31" s="114"/>
      <c r="AI31" s="114"/>
      <c r="AJ31" s="114"/>
      <c r="AK31" s="114"/>
      <c r="AL31" s="114"/>
      <c r="AM31" s="114"/>
      <c r="AN31" s="114"/>
      <c r="AO31" s="114"/>
      <c r="AP31" s="114"/>
      <c r="AQ31" s="114"/>
      <c r="AR31" s="114"/>
      <c r="AS31" s="114"/>
      <c r="AT31" s="114"/>
      <c r="AU31" s="114"/>
      <c r="AV31" s="114"/>
      <c r="AW31" s="114"/>
      <c r="AX31" s="114"/>
      <c r="AY31" s="114"/>
      <c r="AZ31" s="114"/>
      <c r="BA31" s="114"/>
      <c r="BB31" s="114"/>
    </row>
    <row r="32" spans="1:54" s="84" customFormat="1" x14ac:dyDescent="0.2">
      <c r="A32" s="1333"/>
      <c r="B32" s="1334"/>
      <c r="C32" s="1334"/>
      <c r="D32" s="1333"/>
      <c r="E32" s="1334"/>
      <c r="F32" s="1334"/>
      <c r="G32" s="1334"/>
      <c r="H32" s="1334"/>
      <c r="I32" s="1334"/>
      <c r="J32" s="1334"/>
      <c r="K32" s="1334"/>
      <c r="L32" s="1334"/>
      <c r="M32" s="1338"/>
      <c r="N32" s="1334"/>
      <c r="O32" s="1334"/>
      <c r="P32" s="1334"/>
      <c r="Q32" s="1334"/>
      <c r="R32" s="1334"/>
      <c r="S32" s="1338"/>
      <c r="T32" s="115"/>
      <c r="U32" s="115"/>
      <c r="V32" s="132"/>
      <c r="W32" s="132"/>
      <c r="X32" s="132"/>
      <c r="Y32" s="114"/>
      <c r="Z32" s="114"/>
      <c r="AA32" s="114"/>
      <c r="AB32" s="114"/>
      <c r="AC32" s="114"/>
      <c r="AD32" s="114"/>
      <c r="AE32" s="114"/>
      <c r="AF32" s="114"/>
      <c r="AG32" s="114"/>
      <c r="AH32" s="114"/>
      <c r="AI32" s="114"/>
      <c r="AJ32" s="114"/>
      <c r="AK32" s="114"/>
      <c r="AL32" s="114"/>
      <c r="AM32" s="114"/>
      <c r="AN32" s="114"/>
      <c r="AO32" s="114"/>
      <c r="AP32" s="114"/>
      <c r="AQ32" s="114"/>
      <c r="AR32" s="114"/>
      <c r="AS32" s="114"/>
      <c r="AT32" s="114"/>
      <c r="AU32" s="114"/>
      <c r="AV32" s="114"/>
      <c r="AW32" s="114"/>
      <c r="AX32" s="114"/>
      <c r="AY32" s="114"/>
      <c r="AZ32" s="114"/>
      <c r="BA32" s="114"/>
      <c r="BB32" s="114"/>
    </row>
    <row r="33" spans="1:54" s="116" customFormat="1" x14ac:dyDescent="0.2">
      <c r="A33" s="1333"/>
      <c r="B33" s="1334"/>
      <c r="C33" s="1334"/>
      <c r="D33" s="1333"/>
      <c r="E33" s="1334"/>
      <c r="F33" s="1334"/>
      <c r="G33" s="1334"/>
      <c r="H33" s="1334"/>
      <c r="I33" s="1334"/>
      <c r="J33" s="1334"/>
      <c r="K33" s="1334"/>
      <c r="L33" s="1334"/>
      <c r="M33" s="1338"/>
      <c r="N33" s="1334"/>
      <c r="O33" s="1334"/>
      <c r="P33" s="1334"/>
      <c r="Q33" s="1334"/>
      <c r="R33" s="1334"/>
      <c r="S33" s="1338"/>
      <c r="T33" s="115"/>
      <c r="U33" s="115"/>
      <c r="V33" s="133"/>
      <c r="W33" s="133"/>
      <c r="X33" s="133"/>
      <c r="Y33" s="114"/>
      <c r="Z33" s="115"/>
      <c r="AA33" s="115"/>
      <c r="AB33" s="115"/>
      <c r="AC33" s="115"/>
      <c r="AD33" s="115"/>
      <c r="AE33" s="115"/>
      <c r="AF33" s="115"/>
      <c r="AG33" s="115"/>
      <c r="AH33" s="115"/>
      <c r="AI33" s="115"/>
      <c r="AJ33" s="115"/>
      <c r="AK33" s="115"/>
      <c r="AL33" s="115"/>
      <c r="AM33" s="115"/>
      <c r="AN33" s="115"/>
      <c r="AO33" s="115"/>
      <c r="AP33" s="115"/>
      <c r="AQ33" s="115"/>
      <c r="AR33" s="115"/>
      <c r="AS33" s="115"/>
      <c r="AT33" s="115"/>
      <c r="AU33" s="115"/>
      <c r="AV33" s="115"/>
      <c r="AW33" s="115"/>
      <c r="AX33" s="115"/>
      <c r="AY33" s="115"/>
      <c r="AZ33" s="115"/>
      <c r="BA33" s="115"/>
      <c r="BB33" s="115"/>
    </row>
    <row r="34" spans="1:54" x14ac:dyDescent="0.2">
      <c r="A34" s="1333"/>
      <c r="B34" s="1334"/>
      <c r="C34" s="1334"/>
      <c r="D34" s="1333"/>
      <c r="E34" s="1334"/>
      <c r="F34" s="1334"/>
      <c r="G34" s="1334"/>
      <c r="H34" s="1334"/>
      <c r="I34" s="1334"/>
      <c r="J34" s="1334"/>
      <c r="K34" s="1334"/>
      <c r="L34" s="1334"/>
      <c r="M34" s="1338"/>
      <c r="N34" s="1334"/>
      <c r="O34" s="1334"/>
      <c r="P34" s="1334"/>
      <c r="Q34" s="1334"/>
      <c r="R34" s="1334"/>
      <c r="S34" s="1338"/>
      <c r="T34" s="115"/>
      <c r="U34" s="115"/>
      <c r="V34" s="134"/>
      <c r="W34" s="134"/>
      <c r="X34" s="134"/>
    </row>
    <row r="35" spans="1:54" ht="12.75" customHeight="1" x14ac:dyDescent="0.2">
      <c r="A35" s="1333" t="s">
        <v>147</v>
      </c>
      <c r="B35" s="1334"/>
      <c r="C35" s="135"/>
      <c r="D35" s="1341" t="s">
        <v>148</v>
      </c>
      <c r="E35" s="1342"/>
      <c r="F35" s="1342"/>
      <c r="G35" s="1342"/>
      <c r="H35" s="1342"/>
      <c r="I35" s="1343" t="s">
        <v>149</v>
      </c>
      <c r="J35" s="1343"/>
      <c r="K35" s="1343"/>
      <c r="L35" s="1343"/>
      <c r="M35" s="1344"/>
      <c r="N35" s="1334"/>
      <c r="O35" s="1334"/>
      <c r="P35" s="1334"/>
      <c r="Q35" s="1334"/>
      <c r="R35" s="1334"/>
      <c r="S35" s="1338"/>
      <c r="T35" s="133"/>
      <c r="U35" s="133"/>
      <c r="V35" s="133"/>
      <c r="W35" s="133"/>
      <c r="X35" s="133"/>
    </row>
    <row r="36" spans="1:54" ht="12.75" customHeight="1" x14ac:dyDescent="0.2">
      <c r="A36" s="1333" t="s">
        <v>150</v>
      </c>
      <c r="B36" s="1334"/>
      <c r="C36" s="1334"/>
      <c r="D36" s="136"/>
      <c r="E36" s="137"/>
      <c r="F36" s="137"/>
      <c r="G36" s="137"/>
      <c r="H36" s="137"/>
      <c r="I36" s="1343" t="s">
        <v>151</v>
      </c>
      <c r="J36" s="1343"/>
      <c r="K36" s="1343"/>
      <c r="L36" s="1343"/>
      <c r="M36" s="1344"/>
      <c r="N36" s="1334"/>
      <c r="O36" s="1334"/>
      <c r="P36" s="1334"/>
      <c r="Q36" s="1334"/>
      <c r="R36" s="1334"/>
      <c r="S36" s="1338"/>
      <c r="T36" s="133"/>
      <c r="U36" s="133"/>
      <c r="V36" s="133"/>
      <c r="W36" s="133"/>
      <c r="X36" s="133"/>
    </row>
    <row r="37" spans="1:54" s="115" customFormat="1" ht="13.5" thickBot="1" x14ac:dyDescent="0.25">
      <c r="A37" s="138"/>
      <c r="B37" s="139"/>
      <c r="C37" s="139"/>
      <c r="D37" s="140"/>
      <c r="E37" s="141"/>
      <c r="F37" s="142"/>
      <c r="G37" s="142"/>
      <c r="H37" s="142"/>
      <c r="I37" s="141"/>
      <c r="J37" s="141"/>
      <c r="K37" s="141"/>
      <c r="L37" s="141"/>
      <c r="M37" s="143"/>
      <c r="N37" s="1339"/>
      <c r="O37" s="1339"/>
      <c r="P37" s="1339"/>
      <c r="Q37" s="1339"/>
      <c r="R37" s="1339"/>
      <c r="S37" s="1340"/>
      <c r="T37" s="133"/>
      <c r="U37" s="133"/>
      <c r="V37" s="133"/>
      <c r="W37" s="133"/>
      <c r="X37" s="133"/>
      <c r="Y37" s="114"/>
    </row>
    <row r="38" spans="1:54" s="115" customFormat="1" x14ac:dyDescent="0.2">
      <c r="A38" s="108"/>
      <c r="B38" s="107"/>
      <c r="D38" s="114"/>
      <c r="E38" s="114"/>
      <c r="F38" s="114"/>
      <c r="G38" s="114"/>
      <c r="H38" s="114"/>
      <c r="I38" s="114"/>
      <c r="J38" s="114"/>
      <c r="K38" s="114"/>
      <c r="L38" s="114"/>
      <c r="M38" s="114"/>
      <c r="N38" s="108"/>
      <c r="O38" s="107"/>
      <c r="Q38" s="132"/>
      <c r="Y38" s="114"/>
    </row>
    <row r="39" spans="1:54" s="115" customFormat="1" x14ac:dyDescent="0.2">
      <c r="A39" s="108"/>
      <c r="B39" s="107"/>
      <c r="C39" s="107"/>
      <c r="D39" s="114"/>
      <c r="E39" s="114"/>
      <c r="F39" s="114"/>
      <c r="G39" s="114"/>
      <c r="H39" s="114"/>
      <c r="I39" s="114"/>
      <c r="J39" s="114"/>
      <c r="K39" s="114"/>
      <c r="L39" s="114"/>
      <c r="M39" s="114"/>
      <c r="N39" s="114"/>
      <c r="Q39" s="132"/>
      <c r="R39" s="107"/>
      <c r="S39" s="107"/>
      <c r="T39" s="107"/>
      <c r="U39" s="107"/>
      <c r="Y39" s="114"/>
    </row>
    <row r="40" spans="1:54" s="115" customFormat="1" x14ac:dyDescent="0.2">
      <c r="A40" s="108"/>
      <c r="B40" s="107"/>
      <c r="D40" s="114"/>
      <c r="E40" s="114"/>
      <c r="F40" s="114"/>
      <c r="G40" s="114"/>
      <c r="H40" s="114"/>
      <c r="I40" s="114"/>
      <c r="J40" s="114"/>
      <c r="K40" s="114"/>
      <c r="L40" s="114"/>
      <c r="M40" s="114"/>
      <c r="N40" s="114"/>
      <c r="Q40" s="132"/>
      <c r="Y40" s="114"/>
    </row>
    <row r="41" spans="1:54" s="115" customFormat="1" x14ac:dyDescent="0.2">
      <c r="A41" s="108"/>
      <c r="B41" s="107"/>
      <c r="D41" s="114"/>
      <c r="E41" s="114"/>
      <c r="F41" s="114"/>
      <c r="G41" s="114"/>
      <c r="H41" s="114"/>
      <c r="I41" s="114"/>
      <c r="J41" s="114"/>
      <c r="K41" s="114"/>
      <c r="L41" s="114"/>
      <c r="M41" s="114"/>
      <c r="N41" s="114"/>
      <c r="Q41" s="132"/>
      <c r="Y41" s="114"/>
    </row>
    <row r="42" spans="1:54" s="115" customFormat="1" x14ac:dyDescent="0.2">
      <c r="A42" s="108"/>
      <c r="B42" s="107"/>
      <c r="D42" s="114"/>
      <c r="E42" s="114"/>
      <c r="F42" s="114"/>
      <c r="G42" s="114"/>
      <c r="H42" s="114"/>
      <c r="I42" s="114"/>
      <c r="J42" s="114"/>
      <c r="K42" s="114"/>
      <c r="L42" s="114"/>
      <c r="M42" s="114"/>
      <c r="N42" s="114"/>
      <c r="Q42" s="132"/>
      <c r="Y42" s="114"/>
    </row>
    <row r="43" spans="1:54" s="115" customFormat="1" x14ac:dyDescent="0.2">
      <c r="A43" s="108"/>
      <c r="B43" s="107"/>
      <c r="D43" s="114"/>
      <c r="E43" s="114"/>
      <c r="F43" s="114"/>
      <c r="G43" s="114"/>
      <c r="H43" s="114"/>
      <c r="I43" s="114"/>
      <c r="J43" s="114"/>
      <c r="K43" s="114"/>
      <c r="L43" s="114"/>
      <c r="M43" s="114"/>
      <c r="N43" s="114"/>
      <c r="Q43" s="132"/>
      <c r="Y43" s="114"/>
    </row>
    <row r="44" spans="1:54" s="115" customFormat="1" x14ac:dyDescent="0.2">
      <c r="A44" s="108"/>
      <c r="B44" s="107"/>
      <c r="D44" s="114"/>
      <c r="E44" s="114"/>
      <c r="F44" s="114"/>
      <c r="G44" s="114"/>
      <c r="H44" s="114"/>
      <c r="I44" s="114"/>
      <c r="J44" s="114"/>
      <c r="K44" s="114"/>
      <c r="L44" s="114"/>
      <c r="M44" s="114"/>
      <c r="N44" s="114"/>
      <c r="Q44" s="132"/>
      <c r="Y44" s="114"/>
    </row>
    <row r="45" spans="1:54" s="115" customFormat="1" x14ac:dyDescent="0.2">
      <c r="A45" s="108"/>
      <c r="B45" s="107"/>
      <c r="D45" s="114"/>
      <c r="E45" s="114"/>
      <c r="F45" s="114"/>
      <c r="G45" s="114"/>
      <c r="H45" s="114"/>
      <c r="I45" s="114"/>
      <c r="J45" s="114"/>
      <c r="K45" s="114"/>
      <c r="L45" s="114"/>
      <c r="M45" s="114"/>
      <c r="N45" s="114"/>
      <c r="O45" s="114"/>
      <c r="Y45" s="114"/>
    </row>
    <row r="46" spans="1:54" s="115" customFormat="1" x14ac:dyDescent="0.2">
      <c r="A46" s="108"/>
      <c r="B46" s="107"/>
      <c r="D46" s="114"/>
      <c r="E46" s="114"/>
      <c r="F46" s="114"/>
      <c r="G46" s="114"/>
      <c r="H46" s="114"/>
      <c r="I46" s="114"/>
      <c r="J46" s="114"/>
      <c r="K46" s="114"/>
      <c r="L46" s="114"/>
      <c r="M46" s="114"/>
      <c r="N46" s="114"/>
      <c r="O46" s="114"/>
      <c r="Y46" s="114"/>
    </row>
    <row r="47" spans="1:54" s="115" customFormat="1" x14ac:dyDescent="0.2">
      <c r="A47" s="108"/>
      <c r="B47" s="107"/>
      <c r="D47" s="114"/>
      <c r="E47" s="114"/>
      <c r="F47" s="114"/>
      <c r="G47" s="114"/>
      <c r="H47" s="114"/>
      <c r="I47" s="114"/>
      <c r="J47" s="114"/>
      <c r="K47" s="114"/>
      <c r="L47" s="114"/>
      <c r="M47" s="114"/>
      <c r="N47" s="114"/>
      <c r="O47" s="114"/>
      <c r="Y47" s="114"/>
    </row>
    <row r="48" spans="1:54" s="115" customFormat="1" x14ac:dyDescent="0.2">
      <c r="A48" s="108"/>
      <c r="B48" s="107"/>
      <c r="D48" s="114"/>
      <c r="E48" s="114"/>
      <c r="F48" s="114"/>
      <c r="G48" s="114"/>
      <c r="H48" s="114"/>
      <c r="I48" s="114"/>
      <c r="J48" s="114"/>
      <c r="K48" s="114"/>
      <c r="L48" s="114"/>
      <c r="M48" s="114"/>
      <c r="N48" s="114"/>
      <c r="O48" s="114"/>
      <c r="Y48" s="114"/>
    </row>
    <row r="49" spans="1:25" s="115" customFormat="1" x14ac:dyDescent="0.2">
      <c r="A49" s="108"/>
      <c r="B49" s="107"/>
      <c r="D49" s="114"/>
      <c r="E49" s="114"/>
      <c r="F49" s="114"/>
      <c r="G49" s="114"/>
      <c r="H49" s="114"/>
      <c r="I49" s="114"/>
      <c r="J49" s="114"/>
      <c r="K49" s="114"/>
      <c r="L49" s="114"/>
      <c r="M49" s="114"/>
      <c r="N49" s="114"/>
      <c r="O49" s="114"/>
      <c r="Y49" s="114"/>
    </row>
    <row r="50" spans="1:25" s="115" customFormat="1" x14ac:dyDescent="0.2">
      <c r="A50" s="108"/>
      <c r="B50" s="107"/>
      <c r="D50" s="114"/>
      <c r="E50" s="114"/>
      <c r="F50" s="114"/>
      <c r="G50" s="114"/>
      <c r="H50" s="114"/>
      <c r="I50" s="114"/>
      <c r="J50" s="114"/>
      <c r="K50" s="114"/>
      <c r="L50" s="114"/>
      <c r="M50" s="114"/>
      <c r="N50" s="114"/>
      <c r="O50" s="114"/>
      <c r="Y50" s="114"/>
    </row>
    <row r="51" spans="1:25" s="115" customFormat="1" x14ac:dyDescent="0.2">
      <c r="A51" s="108"/>
      <c r="B51" s="107"/>
      <c r="D51" s="114"/>
      <c r="E51" s="114"/>
      <c r="F51" s="114"/>
      <c r="G51" s="114"/>
      <c r="H51" s="114"/>
      <c r="I51" s="114"/>
      <c r="J51" s="114"/>
      <c r="K51" s="114"/>
      <c r="L51" s="114"/>
      <c r="M51" s="114"/>
      <c r="N51" s="114"/>
      <c r="O51" s="114"/>
      <c r="Y51" s="114"/>
    </row>
    <row r="52" spans="1:25" s="115" customFormat="1" x14ac:dyDescent="0.2">
      <c r="A52" s="108"/>
      <c r="B52" s="107"/>
      <c r="D52" s="114"/>
      <c r="E52" s="114"/>
      <c r="F52" s="114"/>
      <c r="G52" s="114"/>
      <c r="H52" s="114"/>
      <c r="I52" s="114"/>
      <c r="J52" s="114"/>
      <c r="K52" s="114"/>
      <c r="L52" s="114"/>
      <c r="M52" s="114"/>
      <c r="N52" s="114"/>
      <c r="O52" s="114"/>
      <c r="Y52" s="114"/>
    </row>
    <row r="53" spans="1:25" s="115" customFormat="1" x14ac:dyDescent="0.2">
      <c r="A53" s="108"/>
      <c r="B53" s="107"/>
      <c r="D53" s="114"/>
      <c r="E53" s="114"/>
      <c r="F53" s="114"/>
      <c r="G53" s="114"/>
      <c r="H53" s="114"/>
      <c r="I53" s="114"/>
      <c r="J53" s="114"/>
      <c r="K53" s="114"/>
      <c r="L53" s="114"/>
      <c r="M53" s="114"/>
      <c r="N53" s="114"/>
      <c r="O53" s="114"/>
      <c r="Y53" s="114"/>
    </row>
    <row r="54" spans="1:25" s="115" customFormat="1" x14ac:dyDescent="0.2">
      <c r="A54" s="108"/>
      <c r="B54" s="107"/>
      <c r="D54" s="114"/>
      <c r="E54" s="114"/>
      <c r="F54" s="114"/>
      <c r="G54" s="114"/>
      <c r="H54" s="114"/>
      <c r="I54" s="114"/>
      <c r="J54" s="114"/>
      <c r="K54" s="114"/>
      <c r="L54" s="114"/>
      <c r="M54" s="114"/>
      <c r="N54" s="114"/>
      <c r="O54" s="114"/>
      <c r="Y54" s="114"/>
    </row>
    <row r="55" spans="1:25" s="115" customFormat="1" x14ac:dyDescent="0.2">
      <c r="A55" s="108"/>
      <c r="B55" s="107"/>
      <c r="D55" s="114"/>
      <c r="E55" s="114"/>
      <c r="F55" s="114"/>
      <c r="G55" s="114"/>
      <c r="H55" s="114"/>
      <c r="I55" s="114"/>
      <c r="J55" s="114"/>
      <c r="K55" s="114"/>
      <c r="L55" s="114"/>
      <c r="M55" s="114"/>
      <c r="N55" s="114"/>
      <c r="O55" s="114"/>
      <c r="Y55" s="114"/>
    </row>
    <row r="56" spans="1:25" s="115" customFormat="1" x14ac:dyDescent="0.2">
      <c r="A56" s="108"/>
      <c r="B56" s="107"/>
      <c r="D56" s="114"/>
      <c r="E56" s="114"/>
      <c r="F56" s="114"/>
      <c r="G56" s="114"/>
      <c r="H56" s="114"/>
      <c r="I56" s="114"/>
      <c r="J56" s="114"/>
      <c r="K56" s="114"/>
      <c r="L56" s="114"/>
      <c r="M56" s="114"/>
      <c r="N56" s="114"/>
      <c r="O56" s="114"/>
      <c r="Y56" s="114"/>
    </row>
    <row r="57" spans="1:25" s="115" customFormat="1" x14ac:dyDescent="0.2">
      <c r="A57" s="108"/>
      <c r="B57" s="107"/>
      <c r="D57" s="114"/>
      <c r="E57" s="114"/>
      <c r="F57" s="114"/>
      <c r="G57" s="114"/>
      <c r="H57" s="114"/>
      <c r="I57" s="114"/>
      <c r="J57" s="114"/>
      <c r="K57" s="114"/>
      <c r="L57" s="114"/>
      <c r="M57" s="114"/>
      <c r="N57" s="114"/>
      <c r="O57" s="114"/>
      <c r="Y57" s="114"/>
    </row>
    <row r="58" spans="1:25" s="115" customFormat="1" x14ac:dyDescent="0.2">
      <c r="A58" s="108"/>
      <c r="B58" s="107"/>
      <c r="D58" s="114"/>
      <c r="E58" s="114"/>
      <c r="F58" s="114"/>
      <c r="G58" s="114"/>
      <c r="H58" s="114"/>
      <c r="I58" s="114"/>
      <c r="J58" s="114"/>
      <c r="K58" s="114"/>
      <c r="L58" s="114"/>
      <c r="M58" s="114"/>
      <c r="N58" s="114"/>
      <c r="O58" s="114"/>
      <c r="Y58" s="114"/>
    </row>
    <row r="59" spans="1:25" s="115" customFormat="1" x14ac:dyDescent="0.2">
      <c r="A59" s="108"/>
      <c r="B59" s="107"/>
      <c r="D59" s="114"/>
      <c r="E59" s="114"/>
      <c r="F59" s="114"/>
      <c r="G59" s="114"/>
      <c r="H59" s="114"/>
      <c r="I59" s="114"/>
      <c r="J59" s="114"/>
      <c r="K59" s="114"/>
      <c r="L59" s="114"/>
      <c r="M59" s="114"/>
      <c r="N59" s="114"/>
      <c r="O59" s="114"/>
      <c r="Y59" s="114"/>
    </row>
    <row r="60" spans="1:25" s="115" customFormat="1" x14ac:dyDescent="0.2">
      <c r="A60" s="108"/>
      <c r="B60" s="107"/>
      <c r="D60" s="114"/>
      <c r="E60" s="114"/>
      <c r="F60" s="114"/>
      <c r="G60" s="114"/>
      <c r="H60" s="114"/>
      <c r="I60" s="114"/>
      <c r="J60" s="114"/>
      <c r="K60" s="114"/>
      <c r="L60" s="114"/>
      <c r="M60" s="114"/>
      <c r="N60" s="114"/>
      <c r="O60" s="114"/>
      <c r="Y60" s="114"/>
    </row>
    <row r="61" spans="1:25" s="115" customFormat="1" x14ac:dyDescent="0.2">
      <c r="A61" s="108"/>
      <c r="B61" s="107"/>
      <c r="D61" s="144"/>
      <c r="E61" s="144"/>
      <c r="F61" s="144"/>
      <c r="G61" s="144"/>
      <c r="H61" s="144"/>
      <c r="I61" s="144"/>
      <c r="J61" s="144"/>
      <c r="K61" s="144"/>
      <c r="L61" s="114"/>
      <c r="M61" s="114"/>
      <c r="N61" s="114"/>
      <c r="Y61" s="114"/>
    </row>
    <row r="62" spans="1:25" s="115" customFormat="1" x14ac:dyDescent="0.2">
      <c r="A62" s="108"/>
      <c r="B62" s="107"/>
      <c r="D62" s="144"/>
      <c r="E62" s="144"/>
      <c r="F62" s="144"/>
      <c r="G62" s="144"/>
      <c r="H62" s="144"/>
      <c r="I62" s="144"/>
      <c r="J62" s="144"/>
      <c r="K62" s="144"/>
      <c r="L62" s="114"/>
      <c r="M62" s="114"/>
      <c r="N62" s="114"/>
      <c r="Y62" s="114"/>
    </row>
    <row r="63" spans="1:25" s="115" customFormat="1" x14ac:dyDescent="0.2">
      <c r="A63" s="108"/>
      <c r="B63" s="107"/>
      <c r="D63" s="144"/>
      <c r="E63" s="144"/>
      <c r="F63" s="144"/>
      <c r="G63" s="144"/>
      <c r="H63" s="144"/>
      <c r="I63" s="144"/>
      <c r="J63" s="144"/>
      <c r="K63" s="144"/>
      <c r="L63" s="114"/>
      <c r="M63" s="114"/>
      <c r="N63" s="114"/>
      <c r="Y63" s="114"/>
    </row>
    <row r="64" spans="1:25" s="115" customFormat="1" x14ac:dyDescent="0.2">
      <c r="A64" s="108"/>
      <c r="B64" s="107"/>
      <c r="D64" s="144"/>
      <c r="E64" s="144"/>
      <c r="F64" s="144"/>
      <c r="G64" s="144"/>
      <c r="H64" s="144"/>
      <c r="I64" s="144"/>
      <c r="J64" s="144"/>
      <c r="K64" s="144"/>
      <c r="L64" s="114"/>
      <c r="M64" s="114"/>
      <c r="N64" s="114"/>
      <c r="Y64" s="114"/>
    </row>
    <row r="65" spans="1:25" s="115" customFormat="1" x14ac:dyDescent="0.2">
      <c r="A65" s="108"/>
      <c r="B65" s="107"/>
      <c r="D65" s="144"/>
      <c r="E65" s="144"/>
      <c r="F65" s="144"/>
      <c r="G65" s="144"/>
      <c r="H65" s="144"/>
      <c r="I65" s="144"/>
      <c r="J65" s="144"/>
      <c r="K65" s="144"/>
      <c r="L65" s="114"/>
      <c r="M65" s="114"/>
      <c r="N65" s="114"/>
      <c r="Y65" s="114"/>
    </row>
    <row r="66" spans="1:25" s="115" customFormat="1" x14ac:dyDescent="0.2">
      <c r="A66" s="108"/>
      <c r="B66" s="107"/>
      <c r="D66" s="144"/>
      <c r="E66" s="144"/>
      <c r="F66" s="144"/>
      <c r="G66" s="144"/>
      <c r="H66" s="144"/>
      <c r="I66" s="144"/>
      <c r="J66" s="144"/>
      <c r="K66" s="144"/>
      <c r="L66" s="114"/>
      <c r="M66" s="114"/>
      <c r="N66" s="114"/>
      <c r="Y66" s="114"/>
    </row>
    <row r="67" spans="1:25" s="115" customFormat="1" x14ac:dyDescent="0.2">
      <c r="A67" s="108"/>
      <c r="B67" s="107"/>
      <c r="D67" s="144"/>
      <c r="E67" s="144"/>
      <c r="F67" s="144"/>
      <c r="G67" s="144"/>
      <c r="H67" s="144"/>
      <c r="I67" s="144"/>
      <c r="J67" s="144"/>
      <c r="K67" s="144"/>
      <c r="L67" s="114"/>
      <c r="M67" s="114"/>
      <c r="N67" s="114"/>
      <c r="Y67" s="114"/>
    </row>
    <row r="68" spans="1:25" s="115" customFormat="1" x14ac:dyDescent="0.2">
      <c r="A68" s="108"/>
      <c r="B68" s="107"/>
      <c r="D68" s="144"/>
      <c r="E68" s="144"/>
      <c r="F68" s="144"/>
      <c r="G68" s="144"/>
      <c r="H68" s="144"/>
      <c r="I68" s="144"/>
      <c r="J68" s="144"/>
      <c r="K68" s="144"/>
      <c r="L68" s="114"/>
      <c r="M68" s="114"/>
      <c r="N68" s="114"/>
      <c r="Y68" s="114"/>
    </row>
    <row r="69" spans="1:25" s="115" customFormat="1" x14ac:dyDescent="0.2">
      <c r="A69" s="108"/>
      <c r="B69" s="107"/>
      <c r="D69" s="144"/>
      <c r="E69" s="144"/>
      <c r="F69" s="144"/>
      <c r="G69" s="144"/>
      <c r="H69" s="144"/>
      <c r="I69" s="144"/>
      <c r="J69" s="144"/>
      <c r="K69" s="144"/>
      <c r="L69" s="114"/>
      <c r="M69" s="114"/>
      <c r="N69" s="114"/>
      <c r="Y69" s="114"/>
    </row>
    <row r="70" spans="1:25" s="115" customFormat="1" x14ac:dyDescent="0.2">
      <c r="A70" s="108"/>
      <c r="B70" s="107"/>
      <c r="D70" s="144"/>
      <c r="E70" s="144"/>
      <c r="F70" s="144"/>
      <c r="G70" s="144"/>
      <c r="H70" s="144"/>
      <c r="I70" s="144"/>
      <c r="J70" s="144"/>
      <c r="K70" s="144"/>
      <c r="L70" s="114"/>
      <c r="M70" s="114"/>
      <c r="N70" s="114"/>
      <c r="Y70" s="114"/>
    </row>
    <row r="71" spans="1:25" s="115" customFormat="1" x14ac:dyDescent="0.2">
      <c r="A71" s="108"/>
      <c r="B71" s="107"/>
      <c r="D71" s="144"/>
      <c r="E71" s="144"/>
      <c r="F71" s="144"/>
      <c r="G71" s="144"/>
      <c r="H71" s="144"/>
      <c r="I71" s="144"/>
      <c r="J71" s="144"/>
      <c r="K71" s="144"/>
      <c r="L71" s="114"/>
      <c r="M71" s="114"/>
      <c r="N71" s="114"/>
      <c r="Y71" s="114"/>
    </row>
    <row r="72" spans="1:25" s="115" customFormat="1" x14ac:dyDescent="0.2">
      <c r="A72" s="108"/>
      <c r="B72" s="107"/>
      <c r="D72" s="144"/>
      <c r="E72" s="144"/>
      <c r="F72" s="144"/>
      <c r="G72" s="144"/>
      <c r="H72" s="144"/>
      <c r="I72" s="144"/>
      <c r="J72" s="144"/>
      <c r="K72" s="144"/>
      <c r="L72" s="114"/>
      <c r="M72" s="114"/>
      <c r="N72" s="114"/>
      <c r="Y72" s="114"/>
    </row>
    <row r="73" spans="1:25" s="115" customFormat="1" x14ac:dyDescent="0.2">
      <c r="A73" s="108"/>
      <c r="B73" s="107"/>
      <c r="D73" s="144"/>
      <c r="E73" s="144"/>
      <c r="F73" s="144"/>
      <c r="G73" s="144"/>
      <c r="H73" s="144"/>
      <c r="I73" s="144"/>
      <c r="J73" s="144"/>
      <c r="K73" s="144"/>
      <c r="L73" s="114"/>
      <c r="M73" s="114"/>
      <c r="N73" s="114"/>
      <c r="Y73" s="114"/>
    </row>
    <row r="74" spans="1:25" s="115" customFormat="1" x14ac:dyDescent="0.2">
      <c r="A74" s="108"/>
      <c r="B74" s="107"/>
      <c r="D74" s="144"/>
      <c r="E74" s="144"/>
      <c r="F74" s="144"/>
      <c r="G74" s="144"/>
      <c r="H74" s="144"/>
      <c r="I74" s="144"/>
      <c r="J74" s="144"/>
      <c r="K74" s="144"/>
      <c r="L74" s="114"/>
      <c r="M74" s="114"/>
      <c r="N74" s="114"/>
      <c r="Y74" s="114"/>
    </row>
    <row r="75" spans="1:25" s="115" customFormat="1" x14ac:dyDescent="0.2">
      <c r="A75" s="108"/>
      <c r="B75" s="107"/>
      <c r="D75" s="144"/>
      <c r="E75" s="144"/>
      <c r="F75" s="144"/>
      <c r="G75" s="144"/>
      <c r="H75" s="144"/>
      <c r="I75" s="144"/>
      <c r="J75" s="144"/>
      <c r="K75" s="144"/>
      <c r="L75" s="114"/>
      <c r="M75" s="114"/>
      <c r="N75" s="114"/>
      <c r="Y75" s="114"/>
    </row>
    <row r="76" spans="1:25" s="115" customFormat="1" x14ac:dyDescent="0.2">
      <c r="A76" s="108"/>
      <c r="B76" s="107"/>
      <c r="D76" s="144"/>
      <c r="E76" s="144"/>
      <c r="F76" s="144"/>
      <c r="G76" s="144"/>
      <c r="H76" s="144"/>
      <c r="I76" s="144"/>
      <c r="J76" s="144"/>
      <c r="K76" s="144"/>
      <c r="L76" s="114"/>
      <c r="M76" s="114"/>
      <c r="N76" s="114"/>
      <c r="Y76" s="114"/>
    </row>
    <row r="77" spans="1:25" s="115" customFormat="1" x14ac:dyDescent="0.2">
      <c r="A77" s="108"/>
      <c r="B77" s="107"/>
      <c r="D77" s="144"/>
      <c r="E77" s="144"/>
      <c r="F77" s="144"/>
      <c r="G77" s="144"/>
      <c r="H77" s="144"/>
      <c r="I77" s="144"/>
      <c r="J77" s="144"/>
      <c r="K77" s="144"/>
      <c r="L77" s="114"/>
      <c r="M77" s="114"/>
      <c r="N77" s="114"/>
      <c r="Y77" s="114"/>
    </row>
    <row r="78" spans="1:25" s="115" customFormat="1" x14ac:dyDescent="0.2">
      <c r="A78" s="108"/>
      <c r="B78" s="107"/>
      <c r="D78" s="144"/>
      <c r="E78" s="144"/>
      <c r="F78" s="144"/>
      <c r="G78" s="144"/>
      <c r="H78" s="144"/>
      <c r="I78" s="144"/>
      <c r="J78" s="144"/>
      <c r="K78" s="144"/>
      <c r="L78" s="114"/>
      <c r="M78" s="114"/>
      <c r="N78" s="114"/>
      <c r="Y78" s="114"/>
    </row>
    <row r="79" spans="1:25" s="115" customFormat="1" x14ac:dyDescent="0.2">
      <c r="A79" s="108"/>
      <c r="B79" s="107"/>
      <c r="D79" s="144"/>
      <c r="E79" s="144"/>
      <c r="F79" s="144"/>
      <c r="G79" s="144"/>
      <c r="H79" s="144"/>
      <c r="I79" s="144"/>
      <c r="J79" s="144"/>
      <c r="K79" s="144"/>
      <c r="L79" s="114"/>
      <c r="M79" s="114"/>
      <c r="N79" s="114"/>
      <c r="Y79" s="114"/>
    </row>
    <row r="80" spans="1:25" s="115" customFormat="1" x14ac:dyDescent="0.2">
      <c r="A80" s="108"/>
      <c r="B80" s="107"/>
      <c r="D80" s="144"/>
      <c r="E80" s="144"/>
      <c r="F80" s="144"/>
      <c r="G80" s="144"/>
      <c r="H80" s="144"/>
      <c r="I80" s="144"/>
      <c r="J80" s="144"/>
      <c r="K80" s="144"/>
      <c r="L80" s="114"/>
      <c r="M80" s="114"/>
      <c r="N80" s="114"/>
      <c r="Y80" s="114"/>
    </row>
    <row r="81" spans="1:25" s="115" customFormat="1" x14ac:dyDescent="0.2">
      <c r="A81" s="108"/>
      <c r="B81" s="107"/>
      <c r="D81" s="144"/>
      <c r="E81" s="144"/>
      <c r="F81" s="144"/>
      <c r="G81" s="144"/>
      <c r="H81" s="144"/>
      <c r="I81" s="144"/>
      <c r="J81" s="144"/>
      <c r="K81" s="144"/>
      <c r="L81" s="114"/>
      <c r="M81" s="114"/>
      <c r="N81" s="114"/>
      <c r="Y81" s="114"/>
    </row>
    <row r="82" spans="1:25" s="115" customFormat="1" x14ac:dyDescent="0.2">
      <c r="A82" s="108"/>
      <c r="B82" s="107"/>
      <c r="D82" s="144"/>
      <c r="E82" s="144"/>
      <c r="F82" s="144"/>
      <c r="G82" s="144"/>
      <c r="H82" s="144"/>
      <c r="I82" s="144"/>
      <c r="J82" s="144"/>
      <c r="K82" s="144"/>
      <c r="L82" s="114"/>
      <c r="M82" s="114"/>
      <c r="N82" s="114"/>
      <c r="Y82" s="114"/>
    </row>
    <row r="83" spans="1:25" s="115" customFormat="1" x14ac:dyDescent="0.2">
      <c r="A83" s="108"/>
      <c r="B83" s="107"/>
      <c r="D83" s="144"/>
      <c r="E83" s="144"/>
      <c r="F83" s="144"/>
      <c r="G83" s="144"/>
      <c r="H83" s="144"/>
      <c r="I83" s="144"/>
      <c r="J83" s="144"/>
      <c r="K83" s="144"/>
      <c r="L83" s="114"/>
      <c r="M83" s="114"/>
      <c r="N83" s="114"/>
      <c r="Y83" s="114"/>
    </row>
    <row r="84" spans="1:25" s="115" customFormat="1" x14ac:dyDescent="0.2">
      <c r="A84" s="108"/>
      <c r="B84" s="107"/>
      <c r="D84" s="144"/>
      <c r="E84" s="144"/>
      <c r="F84" s="144"/>
      <c r="G84" s="144"/>
      <c r="H84" s="144"/>
      <c r="I84" s="144"/>
      <c r="J84" s="144"/>
      <c r="K84" s="144"/>
      <c r="L84" s="114"/>
      <c r="M84" s="114"/>
      <c r="N84" s="114"/>
      <c r="Y84" s="114"/>
    </row>
    <row r="85" spans="1:25" s="115" customFormat="1" x14ac:dyDescent="0.2">
      <c r="A85" s="108"/>
      <c r="B85" s="107"/>
      <c r="D85" s="144"/>
      <c r="E85" s="144"/>
      <c r="F85" s="144"/>
      <c r="G85" s="144"/>
      <c r="H85" s="144"/>
      <c r="I85" s="144"/>
      <c r="J85" s="144"/>
      <c r="K85" s="144"/>
      <c r="L85" s="114"/>
      <c r="M85" s="114"/>
      <c r="N85" s="114"/>
      <c r="Y85" s="114"/>
    </row>
    <row r="86" spans="1:25" s="115" customFormat="1" x14ac:dyDescent="0.2">
      <c r="A86" s="108"/>
      <c r="B86" s="107"/>
      <c r="D86" s="144"/>
      <c r="E86" s="144"/>
      <c r="F86" s="144"/>
      <c r="G86" s="144"/>
      <c r="H86" s="144"/>
      <c r="I86" s="144"/>
      <c r="J86" s="144"/>
      <c r="K86" s="144"/>
      <c r="L86" s="114"/>
      <c r="M86" s="114"/>
      <c r="N86" s="114"/>
      <c r="Y86" s="114"/>
    </row>
    <row r="87" spans="1:25" s="115" customFormat="1" x14ac:dyDescent="0.2">
      <c r="A87" s="108"/>
      <c r="B87" s="107"/>
      <c r="D87" s="144"/>
      <c r="E87" s="144"/>
      <c r="F87" s="144"/>
      <c r="G87" s="144"/>
      <c r="H87" s="144"/>
      <c r="I87" s="144"/>
      <c r="J87" s="144"/>
      <c r="K87" s="144"/>
      <c r="L87" s="114"/>
      <c r="M87" s="114"/>
      <c r="N87" s="114"/>
      <c r="Y87" s="114"/>
    </row>
    <row r="88" spans="1:25" s="115" customFormat="1" x14ac:dyDescent="0.2">
      <c r="A88" s="108"/>
      <c r="B88" s="107"/>
      <c r="D88" s="144"/>
      <c r="E88" s="144"/>
      <c r="F88" s="144"/>
      <c r="G88" s="144"/>
      <c r="H88" s="144"/>
      <c r="I88" s="144"/>
      <c r="J88" s="144"/>
      <c r="K88" s="144"/>
      <c r="L88" s="114"/>
      <c r="M88" s="114"/>
      <c r="N88" s="114"/>
      <c r="Y88" s="114"/>
    </row>
    <row r="89" spans="1:25" s="115" customFormat="1" x14ac:dyDescent="0.2">
      <c r="A89" s="108"/>
      <c r="B89" s="107"/>
      <c r="D89" s="144"/>
      <c r="E89" s="144"/>
      <c r="F89" s="144"/>
      <c r="G89" s="144"/>
      <c r="H89" s="144"/>
      <c r="I89" s="144"/>
      <c r="J89" s="144"/>
      <c r="K89" s="144"/>
      <c r="L89" s="114"/>
      <c r="M89" s="114"/>
      <c r="N89" s="114"/>
      <c r="Y89" s="114"/>
    </row>
    <row r="90" spans="1:25" s="115" customFormat="1" x14ac:dyDescent="0.2">
      <c r="A90" s="108"/>
      <c r="B90" s="107"/>
      <c r="D90" s="144"/>
      <c r="E90" s="144"/>
      <c r="F90" s="144"/>
      <c r="G90" s="144"/>
      <c r="H90" s="144"/>
      <c r="I90" s="144"/>
      <c r="J90" s="144"/>
      <c r="K90" s="144"/>
      <c r="L90" s="114"/>
      <c r="M90" s="114"/>
      <c r="N90" s="114"/>
      <c r="Y90" s="114"/>
    </row>
  </sheetData>
  <sheetProtection password="C64F" sheet="1"/>
  <customSheetViews>
    <customSheetView guid="{C48D4376-7E6E-43E1-BDDA-4583E8F77408}" scale="75">
      <selection activeCell="F19" sqref="F19"/>
      <pageMargins left="0.7" right="0.7" top="0.75" bottom="0.75" header="0.3" footer="0.3"/>
      <pageSetup orientation="portrait" horizontalDpi="300" verticalDpi="300" r:id="rId1"/>
    </customSheetView>
    <customSheetView guid="{8168B4B8-9A02-4791-AD5C-7A76A87A620E}" scale="75">
      <selection activeCell="F19" sqref="F19"/>
      <pageMargins left="0.7" right="0.7" top="0.75" bottom="0.75" header="0.3" footer="0.3"/>
      <pageSetup orientation="portrait" horizontalDpi="300" verticalDpi="300" r:id="rId2"/>
    </customSheetView>
    <customSheetView guid="{7F7D5A8C-9A56-4905-9300-15A5D4F74565}" scale="75">
      <selection activeCell="F19" sqref="F19"/>
      <pageMargins left="0.7" right="0.7" top="0.75" bottom="0.75" header="0.3" footer="0.3"/>
      <pageSetup orientation="portrait" horizontalDpi="300" verticalDpi="300" r:id="rId3"/>
    </customSheetView>
  </customSheetViews>
  <mergeCells count="36">
    <mergeCell ref="A28:B28"/>
    <mergeCell ref="A30:C30"/>
    <mergeCell ref="D30:M30"/>
    <mergeCell ref="N30:S30"/>
    <mergeCell ref="A31:C34"/>
    <mergeCell ref="D31:M34"/>
    <mergeCell ref="N31:S37"/>
    <mergeCell ref="A35:B35"/>
    <mergeCell ref="D35:H35"/>
    <mergeCell ref="I35:M35"/>
    <mergeCell ref="A36:C36"/>
    <mergeCell ref="I36:M36"/>
    <mergeCell ref="T1:T6"/>
    <mergeCell ref="U1:U6"/>
    <mergeCell ref="V1:V6"/>
    <mergeCell ref="D2:D6"/>
    <mergeCell ref="E2:E6"/>
    <mergeCell ref="F2:F6"/>
    <mergeCell ref="G2:G6"/>
    <mergeCell ref="H2:H6"/>
    <mergeCell ref="I2:I6"/>
    <mergeCell ref="J2:J6"/>
    <mergeCell ref="P2:P6"/>
    <mergeCell ref="Q2:Q6"/>
    <mergeCell ref="R2:R6"/>
    <mergeCell ref="S1:S28"/>
    <mergeCell ref="K2:K6"/>
    <mergeCell ref="L2:L6"/>
    <mergeCell ref="M2:M6"/>
    <mergeCell ref="O2:O6"/>
    <mergeCell ref="A1:B1"/>
    <mergeCell ref="C1:C6"/>
    <mergeCell ref="D1:M1"/>
    <mergeCell ref="N1:N6"/>
    <mergeCell ref="O1:R1"/>
    <mergeCell ref="A4:B5"/>
  </mergeCells>
  <pageMargins left="0.7" right="0.7" top="0.75" bottom="0.75" header="0.3" footer="0.3"/>
  <pageSetup orientation="portrait" horizontalDpi="300" verticalDpi="300" r:id="rId4"/>
  <ignoredErrors>
    <ignoredError sqref="M7 M8:M23 H17:H23" evalError="1"/>
    <ignoredError sqref="Q7:Q8 Q9:Q23"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V96"/>
  <sheetViews>
    <sheetView workbookViewId="0">
      <pane xSplit="1" ySplit="2" topLeftCell="B3" activePane="bottomRight" state="frozen"/>
      <selection pane="topRight" activeCell="B1" sqref="B1"/>
      <selection pane="bottomLeft" activeCell="A3" sqref="A3"/>
      <selection pane="bottomRight" activeCell="F33" sqref="F33"/>
    </sheetView>
  </sheetViews>
  <sheetFormatPr defaultRowHeight="12.75" x14ac:dyDescent="0.2"/>
  <sheetData>
    <row r="1" spans="1:22" x14ac:dyDescent="0.2">
      <c r="A1" s="12" t="s">
        <v>0</v>
      </c>
      <c r="B1" s="13" t="s">
        <v>1</v>
      </c>
      <c r="C1" s="14" t="s">
        <v>2</v>
      </c>
      <c r="D1" s="13" t="s">
        <v>3</v>
      </c>
      <c r="E1" s="14" t="s">
        <v>2</v>
      </c>
      <c r="F1" s="13" t="s">
        <v>4</v>
      </c>
      <c r="G1" s="14" t="s">
        <v>2</v>
      </c>
      <c r="H1" s="13" t="s">
        <v>5</v>
      </c>
      <c r="I1" s="14" t="s">
        <v>2</v>
      </c>
      <c r="J1" s="13" t="s">
        <v>6</v>
      </c>
      <c r="K1" s="14" t="s">
        <v>2</v>
      </c>
      <c r="L1" s="13" t="s">
        <v>7</v>
      </c>
      <c r="M1" s="14" t="s">
        <v>2</v>
      </c>
      <c r="N1" s="13" t="s">
        <v>8</v>
      </c>
      <c r="O1" s="14" t="s">
        <v>2</v>
      </c>
      <c r="P1" s="13" t="s">
        <v>9</v>
      </c>
      <c r="Q1" s="14" t="s">
        <v>2</v>
      </c>
      <c r="R1" s="13" t="s">
        <v>10</v>
      </c>
      <c r="S1" s="14" t="s">
        <v>2</v>
      </c>
      <c r="T1" s="13" t="s">
        <v>11</v>
      </c>
      <c r="U1" s="14" t="s">
        <v>2</v>
      </c>
      <c r="V1" s="13" t="s">
        <v>0</v>
      </c>
    </row>
    <row r="2" spans="1:22" x14ac:dyDescent="0.2">
      <c r="A2" s="15" t="s">
        <v>12</v>
      </c>
      <c r="B2" s="2" t="s">
        <v>13</v>
      </c>
      <c r="C2" s="3" t="s">
        <v>14</v>
      </c>
      <c r="D2" s="2" t="s">
        <v>13</v>
      </c>
      <c r="E2" s="3" t="s">
        <v>14</v>
      </c>
      <c r="F2" s="2" t="s">
        <v>13</v>
      </c>
      <c r="G2" s="3" t="s">
        <v>14</v>
      </c>
      <c r="H2" s="2" t="s">
        <v>13</v>
      </c>
      <c r="I2" s="3" t="s">
        <v>14</v>
      </c>
      <c r="J2" s="2" t="s">
        <v>13</v>
      </c>
      <c r="K2" s="3" t="s">
        <v>14</v>
      </c>
      <c r="L2" s="2" t="s">
        <v>13</v>
      </c>
      <c r="M2" s="3" t="s">
        <v>14</v>
      </c>
      <c r="N2" s="2" t="s">
        <v>13</v>
      </c>
      <c r="O2" s="3" t="s">
        <v>14</v>
      </c>
      <c r="P2" s="2" t="s">
        <v>13</v>
      </c>
      <c r="Q2" s="3" t="s">
        <v>14</v>
      </c>
      <c r="R2" s="2" t="s">
        <v>13</v>
      </c>
      <c r="S2" s="3" t="s">
        <v>14</v>
      </c>
      <c r="T2" s="2" t="s">
        <v>13</v>
      </c>
      <c r="U2" s="4" t="s">
        <v>14</v>
      </c>
      <c r="V2" s="1" t="s">
        <v>12</v>
      </c>
    </row>
    <row r="3" spans="1:22" ht="2.25" customHeight="1" x14ac:dyDescent="0.2">
      <c r="A3" s="15"/>
      <c r="B3" s="2" t="str">
        <f>"PU"&amp;B2&amp;LEFT(B1,2)</f>
        <v>PUM17</v>
      </c>
      <c r="C3" s="2" t="str">
        <f>"PU"&amp;C2&amp;LEFT(B1,2)</f>
        <v>PUF17</v>
      </c>
      <c r="D3" s="2" t="str">
        <f>"PU"&amp;D2&amp;LEFT(D1,2)</f>
        <v>PUM22</v>
      </c>
      <c r="E3" s="2" t="str">
        <f>"PU"&amp;E2&amp;LEFT(D1,2)</f>
        <v>PUF22</v>
      </c>
      <c r="F3" s="2" t="str">
        <f>"PU"&amp;F2&amp;LEFT(F1,2)</f>
        <v>PUM27</v>
      </c>
      <c r="G3" s="2" t="str">
        <f>"PU"&amp;G2&amp;LEFT(F1,2)</f>
        <v>PUF27</v>
      </c>
      <c r="H3" s="2" t="str">
        <f>"PU"&amp;H2&amp;LEFT(H1,2)</f>
        <v>PUM32</v>
      </c>
      <c r="I3" s="2" t="str">
        <f>"PU"&amp;I2&amp;LEFT(H1,2)</f>
        <v>PUF32</v>
      </c>
      <c r="J3" s="2" t="str">
        <f>"PU"&amp;J2&amp;LEFT(J1,2)</f>
        <v>PUM37</v>
      </c>
      <c r="K3" s="2" t="str">
        <f>"PU"&amp;K2&amp;LEFT(J1,2)</f>
        <v>PUF37</v>
      </c>
      <c r="L3" s="2" t="str">
        <f>"PU"&amp;L2&amp;LEFT(L1,2)</f>
        <v>PUM42</v>
      </c>
      <c r="M3" s="2" t="str">
        <f>"PU"&amp;M2&amp;LEFT(L1,2)</f>
        <v>PUF42</v>
      </c>
      <c r="N3" s="2" t="str">
        <f>"PU"&amp;N2&amp;LEFT(N1,2)</f>
        <v>PUM47</v>
      </c>
      <c r="O3" s="2" t="str">
        <f>"PU"&amp;O2&amp;LEFT(N1,2)</f>
        <v>PUF47</v>
      </c>
      <c r="P3" s="2" t="str">
        <f>"PU"&amp;P2&amp;LEFT(P1,2)</f>
        <v>PUM52</v>
      </c>
      <c r="Q3" s="2" t="str">
        <f>"PU"&amp;Q2&amp;LEFT(P1,2)</f>
        <v>PUF52</v>
      </c>
      <c r="R3" s="2" t="str">
        <f>"PU"&amp;R2&amp;LEFT(R1,2)</f>
        <v>PUM57</v>
      </c>
      <c r="S3" s="2" t="str">
        <f>"PU"&amp;S2&amp;LEFT(R1,2)</f>
        <v>PUF57</v>
      </c>
      <c r="T3" s="2" t="str">
        <f>"PU"&amp;T2&amp;LEFT(T1,2)</f>
        <v>PUM62</v>
      </c>
      <c r="U3" s="2" t="str">
        <f>"PU"&amp;U2&amp;LEFT(T1,2)</f>
        <v>PUF62</v>
      </c>
      <c r="V3" s="1"/>
    </row>
    <row r="4" spans="1:22" x14ac:dyDescent="0.2">
      <c r="A4" s="15">
        <v>1</v>
      </c>
      <c r="B4" s="60">
        <v>3</v>
      </c>
      <c r="C4" s="59">
        <v>29</v>
      </c>
      <c r="D4" s="60">
        <v>15</v>
      </c>
      <c r="E4" s="59">
        <v>38</v>
      </c>
      <c r="F4" s="60">
        <v>20</v>
      </c>
      <c r="G4" s="59">
        <v>41</v>
      </c>
      <c r="H4" s="60">
        <v>24</v>
      </c>
      <c r="I4" s="59">
        <v>41</v>
      </c>
      <c r="J4" s="60">
        <v>26</v>
      </c>
      <c r="K4" s="59">
        <v>42</v>
      </c>
      <c r="L4" s="60">
        <v>0</v>
      </c>
      <c r="M4" s="60">
        <v>0</v>
      </c>
      <c r="N4" s="60">
        <v>0</v>
      </c>
      <c r="O4" s="60">
        <v>0</v>
      </c>
      <c r="P4" s="60">
        <v>0</v>
      </c>
      <c r="Q4" s="60">
        <v>0</v>
      </c>
      <c r="R4" s="60">
        <v>0</v>
      </c>
      <c r="S4" s="60">
        <v>0</v>
      </c>
      <c r="T4" s="60">
        <v>0</v>
      </c>
      <c r="U4" s="60">
        <v>0</v>
      </c>
      <c r="V4" s="1">
        <v>1</v>
      </c>
    </row>
    <row r="5" spans="1:22" x14ac:dyDescent="0.2">
      <c r="A5" s="15">
        <v>2</v>
      </c>
      <c r="B5" s="60">
        <v>5</v>
      </c>
      <c r="C5" s="59">
        <v>30</v>
      </c>
      <c r="D5" s="60">
        <v>17</v>
      </c>
      <c r="E5" s="59">
        <v>39</v>
      </c>
      <c r="F5" s="60">
        <v>21</v>
      </c>
      <c r="G5" s="59">
        <v>42</v>
      </c>
      <c r="H5" s="60">
        <v>25</v>
      </c>
      <c r="I5" s="59">
        <v>43</v>
      </c>
      <c r="J5" s="60">
        <v>27</v>
      </c>
      <c r="K5" s="59">
        <v>44</v>
      </c>
      <c r="L5" s="60">
        <v>0</v>
      </c>
      <c r="M5" s="60">
        <v>0</v>
      </c>
      <c r="N5" s="60">
        <v>0</v>
      </c>
      <c r="O5" s="60">
        <v>0</v>
      </c>
      <c r="P5" s="60">
        <v>0</v>
      </c>
      <c r="Q5" s="60">
        <v>0</v>
      </c>
      <c r="R5" s="60">
        <v>0</v>
      </c>
      <c r="S5" s="60">
        <v>0</v>
      </c>
      <c r="T5" s="60">
        <v>0</v>
      </c>
      <c r="U5" s="60">
        <v>0</v>
      </c>
      <c r="V5" s="1">
        <v>2</v>
      </c>
    </row>
    <row r="6" spans="1:22" x14ac:dyDescent="0.2">
      <c r="A6" s="15">
        <v>3</v>
      </c>
      <c r="B6" s="60">
        <v>6</v>
      </c>
      <c r="C6" s="59">
        <v>32</v>
      </c>
      <c r="D6" s="60">
        <v>18</v>
      </c>
      <c r="E6" s="59">
        <v>41</v>
      </c>
      <c r="F6" s="60">
        <v>22</v>
      </c>
      <c r="G6" s="59">
        <v>43</v>
      </c>
      <c r="H6" s="60">
        <v>26</v>
      </c>
      <c r="I6" s="59">
        <v>44</v>
      </c>
      <c r="J6" s="60">
        <v>28</v>
      </c>
      <c r="K6" s="59">
        <v>45</v>
      </c>
      <c r="L6" s="60">
        <v>0</v>
      </c>
      <c r="M6" s="60">
        <v>0</v>
      </c>
      <c r="N6" s="60">
        <v>0</v>
      </c>
      <c r="O6" s="60">
        <v>0</v>
      </c>
      <c r="P6" s="60">
        <v>0</v>
      </c>
      <c r="Q6" s="60">
        <v>0</v>
      </c>
      <c r="R6" s="60">
        <v>0</v>
      </c>
      <c r="S6" s="60">
        <v>0</v>
      </c>
      <c r="T6" s="60">
        <v>0</v>
      </c>
      <c r="U6" s="60">
        <v>0</v>
      </c>
      <c r="V6" s="1">
        <v>3</v>
      </c>
    </row>
    <row r="7" spans="1:22" x14ac:dyDescent="0.2">
      <c r="A7" s="15">
        <v>4</v>
      </c>
      <c r="B7" s="60">
        <v>8</v>
      </c>
      <c r="C7" s="59">
        <v>34</v>
      </c>
      <c r="D7" s="60">
        <v>19</v>
      </c>
      <c r="E7" s="59">
        <v>42</v>
      </c>
      <c r="F7" s="60">
        <v>23</v>
      </c>
      <c r="G7" s="59">
        <v>44</v>
      </c>
      <c r="H7" s="60">
        <v>27</v>
      </c>
      <c r="I7" s="59">
        <v>45</v>
      </c>
      <c r="J7" s="60">
        <v>29</v>
      </c>
      <c r="K7" s="59">
        <v>47</v>
      </c>
      <c r="L7" s="60">
        <v>0</v>
      </c>
      <c r="M7" s="60">
        <v>0</v>
      </c>
      <c r="N7" s="60">
        <v>0</v>
      </c>
      <c r="O7" s="60">
        <v>0</v>
      </c>
      <c r="P7" s="60">
        <v>0</v>
      </c>
      <c r="Q7" s="60">
        <v>0</v>
      </c>
      <c r="R7" s="60">
        <v>0</v>
      </c>
      <c r="S7" s="60">
        <v>0</v>
      </c>
      <c r="T7" s="60">
        <v>0</v>
      </c>
      <c r="U7" s="60">
        <v>0</v>
      </c>
      <c r="V7" s="1">
        <v>4</v>
      </c>
    </row>
    <row r="8" spans="1:22" x14ac:dyDescent="0.2">
      <c r="A8" s="16">
        <v>5</v>
      </c>
      <c r="B8" s="60">
        <v>9</v>
      </c>
      <c r="C8" s="59">
        <v>36</v>
      </c>
      <c r="D8" s="60">
        <v>20</v>
      </c>
      <c r="E8" s="59">
        <v>43</v>
      </c>
      <c r="F8" s="60">
        <v>24</v>
      </c>
      <c r="G8" s="59">
        <v>45</v>
      </c>
      <c r="H8" s="60">
        <v>28</v>
      </c>
      <c r="I8" s="59">
        <v>47</v>
      </c>
      <c r="J8" s="60">
        <v>30</v>
      </c>
      <c r="K8" s="59">
        <v>48</v>
      </c>
      <c r="L8" s="60">
        <v>32</v>
      </c>
      <c r="M8" s="59">
        <v>49</v>
      </c>
      <c r="N8" s="60">
        <v>36</v>
      </c>
      <c r="O8" s="59">
        <v>52</v>
      </c>
      <c r="P8" s="60">
        <v>43</v>
      </c>
      <c r="Q8" s="59">
        <v>53</v>
      </c>
      <c r="R8" s="60">
        <v>45</v>
      </c>
      <c r="S8" s="59">
        <v>54</v>
      </c>
      <c r="T8" s="60">
        <v>47</v>
      </c>
      <c r="U8" s="61">
        <v>56</v>
      </c>
      <c r="V8" s="5">
        <v>5</v>
      </c>
    </row>
    <row r="9" spans="1:22" x14ac:dyDescent="0.2">
      <c r="A9" s="16">
        <v>6</v>
      </c>
      <c r="B9" s="60">
        <v>10</v>
      </c>
      <c r="C9" s="59">
        <v>37</v>
      </c>
      <c r="D9" s="60">
        <v>21</v>
      </c>
      <c r="E9" s="59">
        <v>45</v>
      </c>
      <c r="F9" s="60">
        <v>25</v>
      </c>
      <c r="G9" s="59">
        <v>47</v>
      </c>
      <c r="H9" s="60">
        <v>29</v>
      </c>
      <c r="I9" s="59">
        <v>48</v>
      </c>
      <c r="J9" s="60">
        <v>31</v>
      </c>
      <c r="K9" s="59">
        <v>50</v>
      </c>
      <c r="L9" s="60">
        <v>33</v>
      </c>
      <c r="M9" s="59">
        <v>50</v>
      </c>
      <c r="N9" s="60">
        <v>38</v>
      </c>
      <c r="O9" s="59">
        <v>53</v>
      </c>
      <c r="P9" s="60">
        <v>44</v>
      </c>
      <c r="Q9" s="59">
        <v>55</v>
      </c>
      <c r="R9" s="60">
        <v>46</v>
      </c>
      <c r="S9" s="59">
        <v>56</v>
      </c>
      <c r="T9" s="60">
        <v>48</v>
      </c>
      <c r="U9" s="59">
        <v>58</v>
      </c>
      <c r="V9" s="5">
        <v>6</v>
      </c>
    </row>
    <row r="10" spans="1:22" x14ac:dyDescent="0.2">
      <c r="A10" s="16">
        <v>7</v>
      </c>
      <c r="B10" s="7">
        <v>12</v>
      </c>
      <c r="C10" s="8">
        <v>39</v>
      </c>
      <c r="D10" s="7">
        <v>22</v>
      </c>
      <c r="E10" s="8">
        <v>46</v>
      </c>
      <c r="F10" s="7">
        <v>26</v>
      </c>
      <c r="G10" s="8">
        <v>48</v>
      </c>
      <c r="H10" s="7">
        <v>30</v>
      </c>
      <c r="I10" s="8">
        <v>49</v>
      </c>
      <c r="J10" s="7">
        <v>32</v>
      </c>
      <c r="K10" s="8">
        <v>51</v>
      </c>
      <c r="L10" s="7">
        <v>34</v>
      </c>
      <c r="M10" s="8">
        <v>52</v>
      </c>
      <c r="N10" s="7">
        <v>39</v>
      </c>
      <c r="O10" s="8">
        <v>55</v>
      </c>
      <c r="P10" s="7">
        <v>46</v>
      </c>
      <c r="Q10" s="8">
        <v>56</v>
      </c>
      <c r="R10" s="7">
        <v>47</v>
      </c>
      <c r="S10" s="8">
        <v>58</v>
      </c>
      <c r="T10" s="7">
        <v>49</v>
      </c>
      <c r="U10" s="3">
        <v>60</v>
      </c>
      <c r="V10" s="5">
        <v>7</v>
      </c>
    </row>
    <row r="11" spans="1:22" x14ac:dyDescent="0.2">
      <c r="A11" s="16">
        <v>8</v>
      </c>
      <c r="B11" s="7">
        <v>13</v>
      </c>
      <c r="C11" s="8">
        <v>41</v>
      </c>
      <c r="D11" s="7">
        <v>23</v>
      </c>
      <c r="E11" s="8">
        <v>48</v>
      </c>
      <c r="F11" s="7">
        <v>27</v>
      </c>
      <c r="G11" s="8">
        <v>49</v>
      </c>
      <c r="H11" s="7">
        <v>31</v>
      </c>
      <c r="I11" s="8">
        <v>49</v>
      </c>
      <c r="J11" s="7">
        <v>33</v>
      </c>
      <c r="K11" s="8">
        <v>53</v>
      </c>
      <c r="L11" s="7">
        <v>36</v>
      </c>
      <c r="M11" s="8">
        <v>54</v>
      </c>
      <c r="N11" s="7">
        <v>40</v>
      </c>
      <c r="O11" s="8">
        <v>57</v>
      </c>
      <c r="P11" s="7">
        <v>47</v>
      </c>
      <c r="Q11" s="8">
        <v>58</v>
      </c>
      <c r="R11" s="7">
        <v>49</v>
      </c>
      <c r="S11" s="3">
        <v>60</v>
      </c>
      <c r="T11" s="7">
        <v>51</v>
      </c>
      <c r="U11" s="9">
        <v>62</v>
      </c>
      <c r="V11" s="5">
        <v>8</v>
      </c>
    </row>
    <row r="12" spans="1:22" x14ac:dyDescent="0.2">
      <c r="A12" s="16">
        <v>9</v>
      </c>
      <c r="B12" s="7">
        <v>14</v>
      </c>
      <c r="C12" s="8">
        <v>43</v>
      </c>
      <c r="D12" s="7">
        <v>25</v>
      </c>
      <c r="E12" s="8">
        <v>49</v>
      </c>
      <c r="F12" s="7">
        <v>28</v>
      </c>
      <c r="G12" s="8">
        <v>49</v>
      </c>
      <c r="H12" s="7">
        <v>32</v>
      </c>
      <c r="I12" s="59">
        <v>50</v>
      </c>
      <c r="J12" s="7">
        <v>34</v>
      </c>
      <c r="K12" s="8">
        <v>54</v>
      </c>
      <c r="L12" s="7">
        <v>37</v>
      </c>
      <c r="M12" s="8">
        <v>55</v>
      </c>
      <c r="N12" s="7">
        <v>41</v>
      </c>
      <c r="O12" s="8">
        <v>58</v>
      </c>
      <c r="P12" s="7">
        <v>48</v>
      </c>
      <c r="Q12" s="3">
        <v>60</v>
      </c>
      <c r="R12" s="7">
        <v>50</v>
      </c>
      <c r="S12" s="8">
        <v>62</v>
      </c>
      <c r="T12" s="7">
        <v>52</v>
      </c>
      <c r="U12" s="9">
        <v>64</v>
      </c>
      <c r="V12" s="5">
        <v>9</v>
      </c>
    </row>
    <row r="13" spans="1:22" x14ac:dyDescent="0.2">
      <c r="A13" s="16">
        <v>10</v>
      </c>
      <c r="B13" s="7">
        <v>16</v>
      </c>
      <c r="C13" s="8">
        <v>44</v>
      </c>
      <c r="D13" s="7">
        <v>26</v>
      </c>
      <c r="E13" s="8">
        <v>49</v>
      </c>
      <c r="F13" s="7">
        <v>29</v>
      </c>
      <c r="G13" s="59">
        <v>50</v>
      </c>
      <c r="H13" s="7">
        <v>33</v>
      </c>
      <c r="I13" s="8">
        <v>52</v>
      </c>
      <c r="J13" s="7">
        <v>35</v>
      </c>
      <c r="K13" s="8">
        <v>56</v>
      </c>
      <c r="L13" s="7">
        <v>38</v>
      </c>
      <c r="M13" s="8">
        <v>57</v>
      </c>
      <c r="N13" s="7">
        <v>42</v>
      </c>
      <c r="O13" s="3">
        <v>60</v>
      </c>
      <c r="P13" s="7">
        <v>49</v>
      </c>
      <c r="Q13" s="8">
        <v>62</v>
      </c>
      <c r="R13" s="7">
        <v>51</v>
      </c>
      <c r="S13" s="8">
        <v>64</v>
      </c>
      <c r="T13" s="7">
        <v>53</v>
      </c>
      <c r="U13" s="9">
        <v>67</v>
      </c>
      <c r="V13" s="5">
        <v>10</v>
      </c>
    </row>
    <row r="14" spans="1:22" x14ac:dyDescent="0.2">
      <c r="A14" s="16">
        <v>11</v>
      </c>
      <c r="B14" s="7">
        <v>17</v>
      </c>
      <c r="C14" s="8">
        <v>46</v>
      </c>
      <c r="D14" s="7">
        <v>27</v>
      </c>
      <c r="E14" s="59">
        <v>50</v>
      </c>
      <c r="F14" s="7">
        <v>31</v>
      </c>
      <c r="G14" s="8">
        <v>52</v>
      </c>
      <c r="H14" s="7">
        <v>34</v>
      </c>
      <c r="I14" s="8">
        <v>54</v>
      </c>
      <c r="J14" s="7">
        <v>36</v>
      </c>
      <c r="K14" s="8">
        <v>57</v>
      </c>
      <c r="L14" s="7">
        <v>39</v>
      </c>
      <c r="M14" s="8">
        <v>58</v>
      </c>
      <c r="N14" s="7">
        <v>44</v>
      </c>
      <c r="O14" s="8">
        <v>62</v>
      </c>
      <c r="P14" s="7">
        <v>50</v>
      </c>
      <c r="Q14" s="8">
        <v>64</v>
      </c>
      <c r="R14" s="7">
        <v>52</v>
      </c>
      <c r="S14" s="8">
        <v>66</v>
      </c>
      <c r="T14" s="7">
        <v>54</v>
      </c>
      <c r="U14" s="9">
        <v>69</v>
      </c>
      <c r="V14" s="5">
        <v>11</v>
      </c>
    </row>
    <row r="15" spans="1:22" x14ac:dyDescent="0.2">
      <c r="A15" s="16">
        <v>12</v>
      </c>
      <c r="B15" s="7">
        <v>19</v>
      </c>
      <c r="C15" s="8">
        <v>48</v>
      </c>
      <c r="D15" s="7">
        <v>28</v>
      </c>
      <c r="E15" s="8">
        <v>52</v>
      </c>
      <c r="F15" s="7">
        <v>32</v>
      </c>
      <c r="G15" s="8">
        <v>54</v>
      </c>
      <c r="H15" s="7">
        <v>35</v>
      </c>
      <c r="I15" s="8">
        <v>56</v>
      </c>
      <c r="J15" s="7">
        <v>37</v>
      </c>
      <c r="K15" s="8">
        <v>59</v>
      </c>
      <c r="L15" s="7">
        <v>40</v>
      </c>
      <c r="M15" s="3">
        <v>60</v>
      </c>
      <c r="N15" s="7">
        <v>45</v>
      </c>
      <c r="O15" s="8">
        <v>63</v>
      </c>
      <c r="P15" s="7">
        <v>51</v>
      </c>
      <c r="Q15" s="8">
        <v>65</v>
      </c>
      <c r="R15" s="7">
        <v>53</v>
      </c>
      <c r="S15" s="8">
        <v>68</v>
      </c>
      <c r="T15" s="7">
        <v>55</v>
      </c>
      <c r="U15" s="9">
        <v>71</v>
      </c>
      <c r="V15" s="5">
        <v>12</v>
      </c>
    </row>
    <row r="16" spans="1:22" x14ac:dyDescent="0.2">
      <c r="A16" s="16">
        <v>13</v>
      </c>
      <c r="B16" s="7">
        <v>20</v>
      </c>
      <c r="C16" s="59">
        <v>50</v>
      </c>
      <c r="D16" s="7">
        <v>29</v>
      </c>
      <c r="E16" s="8">
        <v>54</v>
      </c>
      <c r="F16" s="7">
        <v>33</v>
      </c>
      <c r="G16" s="8">
        <v>55</v>
      </c>
      <c r="H16" s="7">
        <v>36</v>
      </c>
      <c r="I16" s="8">
        <v>58</v>
      </c>
      <c r="J16" s="7">
        <v>38</v>
      </c>
      <c r="K16" s="3">
        <v>60</v>
      </c>
      <c r="L16" s="7">
        <v>41</v>
      </c>
      <c r="M16" s="8">
        <v>62</v>
      </c>
      <c r="N16" s="7">
        <v>46</v>
      </c>
      <c r="O16" s="8">
        <v>65</v>
      </c>
      <c r="P16" s="7">
        <v>52</v>
      </c>
      <c r="Q16" s="8">
        <v>67</v>
      </c>
      <c r="R16" s="7">
        <v>54</v>
      </c>
      <c r="S16" s="8">
        <v>70</v>
      </c>
      <c r="T16" s="7">
        <v>56</v>
      </c>
      <c r="U16" s="9">
        <v>73</v>
      </c>
      <c r="V16" s="5">
        <v>13</v>
      </c>
    </row>
    <row r="17" spans="1:22" x14ac:dyDescent="0.2">
      <c r="A17" s="16">
        <v>14</v>
      </c>
      <c r="B17" s="7">
        <v>21</v>
      </c>
      <c r="C17" s="8">
        <v>51</v>
      </c>
      <c r="D17" s="7">
        <v>30</v>
      </c>
      <c r="E17" s="8">
        <v>56</v>
      </c>
      <c r="F17" s="7">
        <v>34</v>
      </c>
      <c r="G17" s="8">
        <v>56</v>
      </c>
      <c r="H17" s="7">
        <v>37</v>
      </c>
      <c r="I17" s="8">
        <v>59</v>
      </c>
      <c r="J17" s="7">
        <v>39</v>
      </c>
      <c r="K17" s="8">
        <v>61</v>
      </c>
      <c r="L17" s="7">
        <v>42</v>
      </c>
      <c r="M17" s="8">
        <v>63</v>
      </c>
      <c r="N17" s="7">
        <v>47</v>
      </c>
      <c r="O17" s="8">
        <v>67</v>
      </c>
      <c r="P17" s="7">
        <v>53</v>
      </c>
      <c r="Q17" s="8">
        <v>69</v>
      </c>
      <c r="R17" s="7">
        <v>55</v>
      </c>
      <c r="S17" s="8">
        <v>72</v>
      </c>
      <c r="T17" s="7">
        <v>58</v>
      </c>
      <c r="U17" s="9">
        <v>76</v>
      </c>
      <c r="V17" s="5">
        <v>14</v>
      </c>
    </row>
    <row r="18" spans="1:22" x14ac:dyDescent="0.2">
      <c r="A18" s="16">
        <v>15</v>
      </c>
      <c r="B18" s="7">
        <v>23</v>
      </c>
      <c r="C18" s="8">
        <v>53</v>
      </c>
      <c r="D18" s="7">
        <v>31</v>
      </c>
      <c r="E18" s="8">
        <v>57</v>
      </c>
      <c r="F18" s="7">
        <v>35</v>
      </c>
      <c r="G18" s="8">
        <v>58</v>
      </c>
      <c r="H18" s="7">
        <v>38</v>
      </c>
      <c r="I18" s="3">
        <v>60</v>
      </c>
      <c r="J18" s="7">
        <v>41</v>
      </c>
      <c r="K18" s="8">
        <v>63</v>
      </c>
      <c r="L18" s="7">
        <v>43</v>
      </c>
      <c r="M18" s="8">
        <v>65</v>
      </c>
      <c r="N18" s="7">
        <v>48</v>
      </c>
      <c r="O18" s="8">
        <v>68</v>
      </c>
      <c r="P18" s="7">
        <v>54</v>
      </c>
      <c r="Q18" s="8">
        <v>71</v>
      </c>
      <c r="R18" s="7">
        <v>57</v>
      </c>
      <c r="S18" s="8">
        <v>74</v>
      </c>
      <c r="T18" s="7">
        <v>59</v>
      </c>
      <c r="U18" s="9">
        <v>78</v>
      </c>
      <c r="V18" s="5">
        <v>15</v>
      </c>
    </row>
    <row r="19" spans="1:22" x14ac:dyDescent="0.2">
      <c r="A19" s="16">
        <v>16</v>
      </c>
      <c r="B19" s="7">
        <v>24</v>
      </c>
      <c r="C19" s="8">
        <v>55</v>
      </c>
      <c r="D19" s="7">
        <v>33</v>
      </c>
      <c r="E19" s="8">
        <v>59</v>
      </c>
      <c r="F19" s="7">
        <v>36</v>
      </c>
      <c r="G19" s="8">
        <v>59</v>
      </c>
      <c r="H19" s="7">
        <v>39</v>
      </c>
      <c r="I19" s="8">
        <v>61</v>
      </c>
      <c r="J19" s="7">
        <v>42</v>
      </c>
      <c r="K19" s="8">
        <v>64</v>
      </c>
      <c r="L19" s="7">
        <v>44</v>
      </c>
      <c r="M19" s="8">
        <v>66</v>
      </c>
      <c r="N19" s="7">
        <v>49</v>
      </c>
      <c r="O19" s="8">
        <v>70</v>
      </c>
      <c r="P19" s="7">
        <v>56</v>
      </c>
      <c r="Q19" s="8">
        <v>73</v>
      </c>
      <c r="R19" s="7">
        <v>58</v>
      </c>
      <c r="S19" s="8">
        <v>76</v>
      </c>
      <c r="T19" s="2">
        <v>60</v>
      </c>
      <c r="U19" s="8">
        <v>80</v>
      </c>
      <c r="V19" s="5">
        <v>16</v>
      </c>
    </row>
    <row r="20" spans="1:22" x14ac:dyDescent="0.2">
      <c r="A20" s="16">
        <v>17</v>
      </c>
      <c r="B20" s="7">
        <v>26</v>
      </c>
      <c r="C20" s="8">
        <v>57</v>
      </c>
      <c r="D20" s="7">
        <v>34</v>
      </c>
      <c r="E20" s="3">
        <v>60</v>
      </c>
      <c r="F20" s="7">
        <v>37</v>
      </c>
      <c r="G20" s="3">
        <v>60</v>
      </c>
      <c r="H20" s="7">
        <v>41</v>
      </c>
      <c r="I20" s="8">
        <v>63</v>
      </c>
      <c r="J20" s="7">
        <v>43</v>
      </c>
      <c r="K20" s="8">
        <v>66</v>
      </c>
      <c r="L20" s="7">
        <v>46</v>
      </c>
      <c r="M20" s="8">
        <v>68</v>
      </c>
      <c r="N20" s="7">
        <v>51</v>
      </c>
      <c r="O20" s="8">
        <v>72</v>
      </c>
      <c r="P20" s="7">
        <v>57</v>
      </c>
      <c r="Q20" s="8">
        <v>75</v>
      </c>
      <c r="R20" s="7">
        <v>59</v>
      </c>
      <c r="S20" s="8">
        <v>78</v>
      </c>
      <c r="T20" s="7">
        <v>61</v>
      </c>
      <c r="U20" s="8">
        <v>82</v>
      </c>
      <c r="V20" s="5">
        <v>17</v>
      </c>
    </row>
    <row r="21" spans="1:22" x14ac:dyDescent="0.2">
      <c r="A21" s="16">
        <v>18</v>
      </c>
      <c r="B21" s="7">
        <v>27</v>
      </c>
      <c r="C21" s="8">
        <v>58</v>
      </c>
      <c r="D21" s="7">
        <v>35</v>
      </c>
      <c r="E21" s="8">
        <v>61</v>
      </c>
      <c r="F21" s="7">
        <v>38</v>
      </c>
      <c r="G21" s="8">
        <v>61</v>
      </c>
      <c r="H21" s="7">
        <v>42</v>
      </c>
      <c r="I21" s="8">
        <v>64</v>
      </c>
      <c r="J21" s="7">
        <v>44</v>
      </c>
      <c r="K21" s="8">
        <v>67</v>
      </c>
      <c r="L21" s="7">
        <v>47</v>
      </c>
      <c r="M21" s="8">
        <v>70</v>
      </c>
      <c r="N21" s="7">
        <v>52</v>
      </c>
      <c r="O21" s="8">
        <v>73</v>
      </c>
      <c r="P21" s="7">
        <v>58</v>
      </c>
      <c r="Q21" s="8">
        <v>76</v>
      </c>
      <c r="R21" s="2">
        <v>60</v>
      </c>
      <c r="S21" s="8">
        <v>80</v>
      </c>
      <c r="T21" s="7">
        <v>62</v>
      </c>
      <c r="U21" s="8">
        <v>84</v>
      </c>
      <c r="V21" s="5">
        <v>18</v>
      </c>
    </row>
    <row r="22" spans="1:22" x14ac:dyDescent="0.2">
      <c r="A22" s="16">
        <v>19</v>
      </c>
      <c r="B22" s="7">
        <v>28</v>
      </c>
      <c r="C22" s="3">
        <v>60</v>
      </c>
      <c r="D22" s="7">
        <v>36</v>
      </c>
      <c r="E22" s="8">
        <v>63</v>
      </c>
      <c r="F22" s="7">
        <v>39</v>
      </c>
      <c r="G22" s="8">
        <v>62</v>
      </c>
      <c r="H22" s="7">
        <v>43</v>
      </c>
      <c r="I22" s="8">
        <v>65</v>
      </c>
      <c r="J22" s="7">
        <v>45</v>
      </c>
      <c r="K22" s="8">
        <v>69</v>
      </c>
      <c r="L22" s="7">
        <v>48</v>
      </c>
      <c r="M22" s="8">
        <v>71</v>
      </c>
      <c r="N22" s="7">
        <v>53</v>
      </c>
      <c r="O22" s="8">
        <v>75</v>
      </c>
      <c r="P22" s="7">
        <v>59</v>
      </c>
      <c r="Q22" s="8">
        <v>78</v>
      </c>
      <c r="R22" s="7">
        <v>61</v>
      </c>
      <c r="S22" s="8">
        <v>82</v>
      </c>
      <c r="T22" s="7">
        <v>64</v>
      </c>
      <c r="U22" s="8">
        <v>87</v>
      </c>
      <c r="V22" s="5">
        <v>19</v>
      </c>
    </row>
    <row r="23" spans="1:22" x14ac:dyDescent="0.2">
      <c r="A23" s="16">
        <v>20</v>
      </c>
      <c r="B23" s="7">
        <v>30</v>
      </c>
      <c r="C23" s="8">
        <v>62</v>
      </c>
      <c r="D23" s="7">
        <v>37</v>
      </c>
      <c r="E23" s="8">
        <v>64</v>
      </c>
      <c r="F23" s="7">
        <v>40</v>
      </c>
      <c r="G23" s="8">
        <v>64</v>
      </c>
      <c r="H23" s="7">
        <v>44</v>
      </c>
      <c r="I23" s="8">
        <v>67</v>
      </c>
      <c r="J23" s="7">
        <v>46</v>
      </c>
      <c r="K23" s="8">
        <v>70</v>
      </c>
      <c r="L23" s="7">
        <v>49</v>
      </c>
      <c r="M23" s="8">
        <v>73</v>
      </c>
      <c r="N23" s="7">
        <v>54</v>
      </c>
      <c r="O23" s="8">
        <v>77</v>
      </c>
      <c r="P23" s="2">
        <v>60</v>
      </c>
      <c r="Q23" s="8">
        <v>80</v>
      </c>
      <c r="R23" s="7">
        <v>62</v>
      </c>
      <c r="S23" s="8">
        <v>84</v>
      </c>
      <c r="T23" s="7">
        <v>65</v>
      </c>
      <c r="U23" s="8">
        <v>89</v>
      </c>
      <c r="V23" s="5">
        <v>20</v>
      </c>
    </row>
    <row r="24" spans="1:22" x14ac:dyDescent="0.2">
      <c r="A24" s="16">
        <v>21</v>
      </c>
      <c r="B24" s="7">
        <v>31</v>
      </c>
      <c r="C24" s="8">
        <v>63</v>
      </c>
      <c r="D24" s="7">
        <v>38</v>
      </c>
      <c r="E24" s="8">
        <v>66</v>
      </c>
      <c r="F24" s="7">
        <v>41</v>
      </c>
      <c r="G24" s="8">
        <v>65</v>
      </c>
      <c r="H24" s="7">
        <v>45</v>
      </c>
      <c r="I24" s="8">
        <v>68</v>
      </c>
      <c r="J24" s="7">
        <v>47</v>
      </c>
      <c r="K24" s="8">
        <v>72</v>
      </c>
      <c r="L24" s="7">
        <v>50</v>
      </c>
      <c r="M24" s="8">
        <v>74</v>
      </c>
      <c r="N24" s="7">
        <v>55</v>
      </c>
      <c r="O24" s="8">
        <v>78</v>
      </c>
      <c r="P24" s="7">
        <v>61</v>
      </c>
      <c r="Q24" s="8">
        <v>82</v>
      </c>
      <c r="R24" s="7">
        <v>63</v>
      </c>
      <c r="S24" s="8">
        <v>86</v>
      </c>
      <c r="T24" s="7">
        <v>66</v>
      </c>
      <c r="U24" s="8">
        <v>91</v>
      </c>
      <c r="V24" s="5">
        <v>21</v>
      </c>
    </row>
    <row r="25" spans="1:22" x14ac:dyDescent="0.2">
      <c r="A25" s="16">
        <v>22</v>
      </c>
      <c r="B25" s="7">
        <v>32</v>
      </c>
      <c r="C25" s="8">
        <v>65</v>
      </c>
      <c r="D25" s="7">
        <v>39</v>
      </c>
      <c r="E25" s="8">
        <v>67</v>
      </c>
      <c r="F25" s="7">
        <v>42</v>
      </c>
      <c r="G25" s="8">
        <v>66</v>
      </c>
      <c r="H25" s="7">
        <v>46</v>
      </c>
      <c r="I25" s="8">
        <v>69</v>
      </c>
      <c r="J25" s="7">
        <v>48</v>
      </c>
      <c r="K25" s="8">
        <v>73</v>
      </c>
      <c r="L25" s="7">
        <v>51</v>
      </c>
      <c r="M25" s="8">
        <v>76</v>
      </c>
      <c r="N25" s="7">
        <v>56</v>
      </c>
      <c r="O25" s="8">
        <v>80</v>
      </c>
      <c r="P25" s="7">
        <v>62</v>
      </c>
      <c r="Q25" s="8">
        <v>84</v>
      </c>
      <c r="R25" s="7">
        <v>65</v>
      </c>
      <c r="S25" s="8">
        <v>88</v>
      </c>
      <c r="T25" s="7">
        <v>67</v>
      </c>
      <c r="U25" s="8">
        <v>93</v>
      </c>
      <c r="V25" s="5">
        <v>22</v>
      </c>
    </row>
    <row r="26" spans="1:22" x14ac:dyDescent="0.2">
      <c r="A26" s="16">
        <v>23</v>
      </c>
      <c r="B26" s="7">
        <v>34</v>
      </c>
      <c r="C26" s="8">
        <v>67</v>
      </c>
      <c r="D26" s="7">
        <v>41</v>
      </c>
      <c r="E26" s="8">
        <v>68</v>
      </c>
      <c r="F26" s="7">
        <v>43</v>
      </c>
      <c r="G26" s="8">
        <v>67</v>
      </c>
      <c r="H26" s="7">
        <v>47</v>
      </c>
      <c r="I26" s="8">
        <v>71</v>
      </c>
      <c r="J26" s="7">
        <v>49</v>
      </c>
      <c r="K26" s="8">
        <v>75</v>
      </c>
      <c r="L26" s="7">
        <v>52</v>
      </c>
      <c r="M26" s="8">
        <v>78</v>
      </c>
      <c r="N26" s="7">
        <v>58</v>
      </c>
      <c r="O26" s="8">
        <v>82</v>
      </c>
      <c r="P26" s="7">
        <v>63</v>
      </c>
      <c r="Q26" s="8">
        <v>85</v>
      </c>
      <c r="R26" s="7">
        <v>66</v>
      </c>
      <c r="S26" s="8">
        <v>90</v>
      </c>
      <c r="T26" s="7">
        <v>68</v>
      </c>
      <c r="U26" s="8">
        <v>96</v>
      </c>
      <c r="V26" s="5">
        <v>23</v>
      </c>
    </row>
    <row r="27" spans="1:22" x14ac:dyDescent="0.2">
      <c r="A27" s="16">
        <v>24</v>
      </c>
      <c r="B27" s="7">
        <v>35</v>
      </c>
      <c r="C27" s="8">
        <v>69</v>
      </c>
      <c r="D27" s="7">
        <v>42</v>
      </c>
      <c r="E27" s="8">
        <v>70</v>
      </c>
      <c r="F27" s="7">
        <v>44</v>
      </c>
      <c r="G27" s="8">
        <v>68</v>
      </c>
      <c r="H27" s="7">
        <v>48</v>
      </c>
      <c r="I27" s="8">
        <v>72</v>
      </c>
      <c r="J27" s="60">
        <v>50</v>
      </c>
      <c r="K27" s="8">
        <v>76</v>
      </c>
      <c r="L27" s="7">
        <v>53</v>
      </c>
      <c r="M27" s="8">
        <v>79</v>
      </c>
      <c r="N27" s="7">
        <v>59</v>
      </c>
      <c r="O27" s="8">
        <v>83</v>
      </c>
      <c r="P27" s="7">
        <v>64</v>
      </c>
      <c r="Q27" s="8">
        <v>87</v>
      </c>
      <c r="R27" s="7">
        <v>67</v>
      </c>
      <c r="S27" s="8">
        <v>92</v>
      </c>
      <c r="T27" s="7">
        <v>69</v>
      </c>
      <c r="U27" s="8">
        <v>98</v>
      </c>
      <c r="V27" s="5">
        <v>24</v>
      </c>
    </row>
    <row r="28" spans="1:22" x14ac:dyDescent="0.2">
      <c r="A28" s="16">
        <v>25</v>
      </c>
      <c r="B28" s="7">
        <v>37</v>
      </c>
      <c r="C28" s="8">
        <v>70</v>
      </c>
      <c r="D28" s="7">
        <v>43</v>
      </c>
      <c r="E28" s="8">
        <v>71</v>
      </c>
      <c r="F28" s="7">
        <v>45</v>
      </c>
      <c r="G28" s="8">
        <v>70</v>
      </c>
      <c r="H28" s="7">
        <v>49</v>
      </c>
      <c r="I28" s="8">
        <v>73</v>
      </c>
      <c r="J28" s="7">
        <v>51</v>
      </c>
      <c r="K28" s="8">
        <v>78</v>
      </c>
      <c r="L28" s="7">
        <v>54</v>
      </c>
      <c r="M28" s="8">
        <v>81</v>
      </c>
      <c r="N28" s="2">
        <v>60</v>
      </c>
      <c r="O28" s="8">
        <v>85</v>
      </c>
      <c r="P28" s="7">
        <v>66</v>
      </c>
      <c r="Q28" s="8">
        <v>89</v>
      </c>
      <c r="R28" s="7">
        <v>68</v>
      </c>
      <c r="S28" s="8">
        <v>94</v>
      </c>
      <c r="T28" s="7">
        <v>71</v>
      </c>
      <c r="U28" s="3">
        <v>100</v>
      </c>
      <c r="V28" s="5">
        <v>25</v>
      </c>
    </row>
    <row r="29" spans="1:22" x14ac:dyDescent="0.2">
      <c r="A29" s="16">
        <v>26</v>
      </c>
      <c r="B29" s="7">
        <v>38</v>
      </c>
      <c r="C29" s="8">
        <v>72</v>
      </c>
      <c r="D29" s="7">
        <v>44</v>
      </c>
      <c r="E29" s="8">
        <v>72</v>
      </c>
      <c r="F29" s="7">
        <v>46</v>
      </c>
      <c r="G29" s="8">
        <v>71</v>
      </c>
      <c r="H29" s="60">
        <v>50</v>
      </c>
      <c r="I29" s="8">
        <v>75</v>
      </c>
      <c r="J29" s="7">
        <v>52</v>
      </c>
      <c r="K29" s="8">
        <v>79</v>
      </c>
      <c r="L29" s="7">
        <v>56</v>
      </c>
      <c r="M29" s="8">
        <v>82</v>
      </c>
      <c r="N29" s="7">
        <v>61</v>
      </c>
      <c r="O29" s="8">
        <v>87</v>
      </c>
      <c r="P29" s="7">
        <v>67</v>
      </c>
      <c r="Q29" s="8">
        <v>91</v>
      </c>
      <c r="R29" s="7">
        <v>69</v>
      </c>
      <c r="S29" s="8">
        <v>96</v>
      </c>
      <c r="T29" s="7">
        <v>72</v>
      </c>
      <c r="U29" s="2">
        <v>100</v>
      </c>
      <c r="V29" s="5">
        <v>26</v>
      </c>
    </row>
    <row r="30" spans="1:22" x14ac:dyDescent="0.2">
      <c r="A30" s="16">
        <v>27</v>
      </c>
      <c r="B30" s="7">
        <v>39</v>
      </c>
      <c r="C30" s="8">
        <v>74</v>
      </c>
      <c r="D30" s="7">
        <v>45</v>
      </c>
      <c r="E30" s="8">
        <v>74</v>
      </c>
      <c r="F30" s="7">
        <v>47</v>
      </c>
      <c r="G30" s="8">
        <v>72</v>
      </c>
      <c r="H30" s="7">
        <v>51</v>
      </c>
      <c r="I30" s="8">
        <v>76</v>
      </c>
      <c r="J30" s="7">
        <v>53</v>
      </c>
      <c r="K30" s="8">
        <v>81</v>
      </c>
      <c r="L30" s="7">
        <v>57</v>
      </c>
      <c r="M30" s="8">
        <v>84</v>
      </c>
      <c r="N30" s="7">
        <v>62</v>
      </c>
      <c r="O30" s="8">
        <v>88</v>
      </c>
      <c r="P30" s="7">
        <v>68</v>
      </c>
      <c r="Q30" s="8">
        <v>93</v>
      </c>
      <c r="R30" s="7">
        <v>70</v>
      </c>
      <c r="S30" s="8">
        <v>98</v>
      </c>
      <c r="T30" s="7">
        <v>73</v>
      </c>
      <c r="U30" s="2">
        <v>100</v>
      </c>
      <c r="V30" s="5">
        <v>27</v>
      </c>
    </row>
    <row r="31" spans="1:22" x14ac:dyDescent="0.2">
      <c r="A31" s="16">
        <v>28</v>
      </c>
      <c r="B31" s="7">
        <v>41</v>
      </c>
      <c r="C31" s="8">
        <v>76</v>
      </c>
      <c r="D31" s="7">
        <v>46</v>
      </c>
      <c r="E31" s="8">
        <v>75</v>
      </c>
      <c r="F31" s="7">
        <v>48</v>
      </c>
      <c r="G31" s="8">
        <v>73</v>
      </c>
      <c r="H31" s="7">
        <v>52</v>
      </c>
      <c r="I31" s="8">
        <v>77</v>
      </c>
      <c r="J31" s="7">
        <v>54</v>
      </c>
      <c r="K31" s="8">
        <v>82</v>
      </c>
      <c r="L31" s="7">
        <v>58</v>
      </c>
      <c r="M31" s="8">
        <v>86</v>
      </c>
      <c r="N31" s="7">
        <v>64</v>
      </c>
      <c r="O31" s="8">
        <v>90</v>
      </c>
      <c r="P31" s="7">
        <v>69</v>
      </c>
      <c r="Q31" s="8">
        <v>95</v>
      </c>
      <c r="R31" s="7">
        <v>71</v>
      </c>
      <c r="S31" s="3">
        <v>100</v>
      </c>
      <c r="T31" s="7">
        <v>74</v>
      </c>
      <c r="U31" s="2">
        <v>100</v>
      </c>
      <c r="V31" s="5">
        <v>28</v>
      </c>
    </row>
    <row r="32" spans="1:22" x14ac:dyDescent="0.2">
      <c r="A32" s="16">
        <v>29</v>
      </c>
      <c r="B32" s="7">
        <v>42</v>
      </c>
      <c r="C32" s="8">
        <v>77</v>
      </c>
      <c r="D32" s="7">
        <v>47</v>
      </c>
      <c r="E32" s="8">
        <v>77</v>
      </c>
      <c r="F32" s="7">
        <v>49</v>
      </c>
      <c r="G32" s="8">
        <v>75</v>
      </c>
      <c r="H32" s="7">
        <v>53</v>
      </c>
      <c r="I32" s="8">
        <v>79</v>
      </c>
      <c r="J32" s="7">
        <v>55</v>
      </c>
      <c r="K32" s="8">
        <v>84</v>
      </c>
      <c r="L32" s="7">
        <v>59</v>
      </c>
      <c r="M32" s="8">
        <v>87</v>
      </c>
      <c r="N32" s="7">
        <v>65</v>
      </c>
      <c r="O32" s="8">
        <v>92</v>
      </c>
      <c r="P32" s="7">
        <v>70</v>
      </c>
      <c r="Q32" s="8">
        <v>96</v>
      </c>
      <c r="R32" s="7">
        <v>73</v>
      </c>
      <c r="S32" s="2">
        <v>100</v>
      </c>
      <c r="T32" s="7">
        <v>75</v>
      </c>
      <c r="U32" s="2">
        <v>100</v>
      </c>
      <c r="V32" s="5">
        <v>29</v>
      </c>
    </row>
    <row r="33" spans="1:22" x14ac:dyDescent="0.2">
      <c r="A33" s="16">
        <v>30</v>
      </c>
      <c r="B33" s="7">
        <v>43</v>
      </c>
      <c r="C33" s="8">
        <v>79</v>
      </c>
      <c r="D33" s="7">
        <v>49</v>
      </c>
      <c r="E33" s="8">
        <v>78</v>
      </c>
      <c r="F33" s="60">
        <v>50</v>
      </c>
      <c r="G33" s="8">
        <v>76</v>
      </c>
      <c r="H33" s="7">
        <v>54</v>
      </c>
      <c r="I33" s="8">
        <v>80</v>
      </c>
      <c r="J33" s="7">
        <v>56</v>
      </c>
      <c r="K33" s="8">
        <v>85</v>
      </c>
      <c r="L33" s="2">
        <v>60</v>
      </c>
      <c r="M33" s="8">
        <v>89</v>
      </c>
      <c r="N33" s="7">
        <v>66</v>
      </c>
      <c r="O33" s="8">
        <v>93</v>
      </c>
      <c r="P33" s="7">
        <v>71</v>
      </c>
      <c r="Q33" s="8">
        <v>98</v>
      </c>
      <c r="R33" s="7">
        <v>74</v>
      </c>
      <c r="S33" s="2">
        <v>100</v>
      </c>
      <c r="T33" s="7">
        <v>76</v>
      </c>
      <c r="U33" s="2">
        <v>100</v>
      </c>
      <c r="V33" s="5">
        <v>30</v>
      </c>
    </row>
    <row r="34" spans="1:22" x14ac:dyDescent="0.2">
      <c r="A34" s="16">
        <v>31</v>
      </c>
      <c r="B34" s="7">
        <v>45</v>
      </c>
      <c r="C34" s="8">
        <v>81</v>
      </c>
      <c r="D34" s="60">
        <v>50</v>
      </c>
      <c r="E34" s="8">
        <v>79</v>
      </c>
      <c r="F34" s="7">
        <v>52</v>
      </c>
      <c r="G34" s="8">
        <v>77</v>
      </c>
      <c r="H34" s="7">
        <v>55</v>
      </c>
      <c r="I34" s="8">
        <v>81</v>
      </c>
      <c r="J34" s="7">
        <v>57</v>
      </c>
      <c r="K34" s="8">
        <v>87</v>
      </c>
      <c r="L34" s="7">
        <v>61</v>
      </c>
      <c r="M34" s="8">
        <v>90</v>
      </c>
      <c r="N34" s="7">
        <v>67</v>
      </c>
      <c r="O34" s="8">
        <v>95</v>
      </c>
      <c r="P34" s="7">
        <v>72</v>
      </c>
      <c r="Q34" s="3">
        <v>100</v>
      </c>
      <c r="R34" s="7">
        <v>75</v>
      </c>
      <c r="S34" s="2">
        <v>100</v>
      </c>
      <c r="T34" s="7">
        <v>78</v>
      </c>
      <c r="U34" s="2">
        <v>100</v>
      </c>
      <c r="V34" s="5">
        <v>31</v>
      </c>
    </row>
    <row r="35" spans="1:22" x14ac:dyDescent="0.2">
      <c r="A35" s="16">
        <v>32</v>
      </c>
      <c r="B35" s="7">
        <v>46</v>
      </c>
      <c r="C35" s="8">
        <v>83</v>
      </c>
      <c r="D35" s="7">
        <v>51</v>
      </c>
      <c r="E35" s="8">
        <v>81</v>
      </c>
      <c r="F35" s="7">
        <v>53</v>
      </c>
      <c r="G35" s="8">
        <v>78</v>
      </c>
      <c r="H35" s="7">
        <v>56</v>
      </c>
      <c r="I35" s="8">
        <v>83</v>
      </c>
      <c r="J35" s="7">
        <v>58</v>
      </c>
      <c r="K35" s="8">
        <v>88</v>
      </c>
      <c r="L35" s="7">
        <v>62</v>
      </c>
      <c r="M35" s="8">
        <v>92</v>
      </c>
      <c r="N35" s="7">
        <v>68</v>
      </c>
      <c r="O35" s="8">
        <v>97</v>
      </c>
      <c r="P35" s="7">
        <v>73</v>
      </c>
      <c r="Q35" s="2">
        <v>100</v>
      </c>
      <c r="R35" s="7">
        <v>76</v>
      </c>
      <c r="S35" s="2">
        <v>100</v>
      </c>
      <c r="T35" s="7">
        <v>79</v>
      </c>
      <c r="U35" s="2">
        <v>100</v>
      </c>
      <c r="V35" s="5">
        <v>32</v>
      </c>
    </row>
    <row r="36" spans="1:22" x14ac:dyDescent="0.2">
      <c r="A36" s="16">
        <v>33</v>
      </c>
      <c r="B36" s="7">
        <v>48</v>
      </c>
      <c r="C36" s="8">
        <v>84</v>
      </c>
      <c r="D36" s="7">
        <v>52</v>
      </c>
      <c r="E36" s="8">
        <v>82</v>
      </c>
      <c r="F36" s="7">
        <v>54</v>
      </c>
      <c r="G36" s="8">
        <v>79</v>
      </c>
      <c r="H36" s="7">
        <v>57</v>
      </c>
      <c r="I36" s="8">
        <v>84</v>
      </c>
      <c r="J36" s="7">
        <v>59</v>
      </c>
      <c r="K36" s="8">
        <v>90</v>
      </c>
      <c r="L36" s="7">
        <v>63</v>
      </c>
      <c r="M36" s="8">
        <v>94</v>
      </c>
      <c r="N36" s="7">
        <v>69</v>
      </c>
      <c r="O36" s="8">
        <v>98</v>
      </c>
      <c r="P36" s="7">
        <v>74</v>
      </c>
      <c r="Q36" s="2">
        <v>100</v>
      </c>
      <c r="R36" s="7">
        <v>77</v>
      </c>
      <c r="S36" s="2">
        <v>100</v>
      </c>
      <c r="T36" s="7">
        <v>80</v>
      </c>
      <c r="U36" s="2">
        <v>100</v>
      </c>
      <c r="V36" s="5">
        <v>33</v>
      </c>
    </row>
    <row r="37" spans="1:22" x14ac:dyDescent="0.2">
      <c r="A37" s="16">
        <v>34</v>
      </c>
      <c r="B37" s="7">
        <v>49</v>
      </c>
      <c r="C37" s="8">
        <v>86</v>
      </c>
      <c r="D37" s="7">
        <v>53</v>
      </c>
      <c r="E37" s="8">
        <v>83</v>
      </c>
      <c r="F37" s="7">
        <v>55</v>
      </c>
      <c r="G37" s="8">
        <v>81</v>
      </c>
      <c r="H37" s="7">
        <v>58</v>
      </c>
      <c r="I37" s="8">
        <v>85</v>
      </c>
      <c r="J37" s="2">
        <v>60</v>
      </c>
      <c r="K37" s="8">
        <v>91</v>
      </c>
      <c r="L37" s="7">
        <v>64</v>
      </c>
      <c r="M37" s="8">
        <v>95</v>
      </c>
      <c r="N37" s="7">
        <v>71</v>
      </c>
      <c r="O37" s="3">
        <v>100</v>
      </c>
      <c r="P37" s="7">
        <v>76</v>
      </c>
      <c r="Q37" s="2">
        <v>100</v>
      </c>
      <c r="R37" s="7">
        <v>78</v>
      </c>
      <c r="S37" s="2">
        <v>100</v>
      </c>
      <c r="T37" s="7">
        <v>81</v>
      </c>
      <c r="U37" s="2">
        <v>100</v>
      </c>
      <c r="V37" s="5">
        <v>34</v>
      </c>
    </row>
    <row r="38" spans="1:22" x14ac:dyDescent="0.2">
      <c r="A38" s="16">
        <v>35</v>
      </c>
      <c r="B38" s="60">
        <v>50</v>
      </c>
      <c r="C38" s="8">
        <v>88</v>
      </c>
      <c r="D38" s="7">
        <v>54</v>
      </c>
      <c r="E38" s="8">
        <v>85</v>
      </c>
      <c r="F38" s="7">
        <v>56</v>
      </c>
      <c r="G38" s="8">
        <v>82</v>
      </c>
      <c r="H38" s="7">
        <v>59</v>
      </c>
      <c r="I38" s="8">
        <v>87</v>
      </c>
      <c r="J38" s="7">
        <v>61</v>
      </c>
      <c r="K38" s="8">
        <v>93</v>
      </c>
      <c r="L38" s="7">
        <v>66</v>
      </c>
      <c r="M38" s="8">
        <v>97</v>
      </c>
      <c r="N38" s="7">
        <v>72</v>
      </c>
      <c r="O38" s="2">
        <v>100</v>
      </c>
      <c r="P38" s="7">
        <v>77</v>
      </c>
      <c r="Q38" s="2">
        <v>100</v>
      </c>
      <c r="R38" s="7">
        <v>79</v>
      </c>
      <c r="S38" s="2">
        <v>100</v>
      </c>
      <c r="T38" s="7">
        <v>82</v>
      </c>
      <c r="U38" s="2">
        <v>100</v>
      </c>
      <c r="V38" s="5">
        <v>35</v>
      </c>
    </row>
    <row r="39" spans="1:22" x14ac:dyDescent="0.2">
      <c r="A39" s="16">
        <v>36</v>
      </c>
      <c r="B39" s="7">
        <v>52</v>
      </c>
      <c r="C39" s="8">
        <v>90</v>
      </c>
      <c r="D39" s="7">
        <v>55</v>
      </c>
      <c r="E39" s="8">
        <v>86</v>
      </c>
      <c r="F39" s="7">
        <v>57</v>
      </c>
      <c r="G39" s="8">
        <v>83</v>
      </c>
      <c r="H39" s="2">
        <v>60</v>
      </c>
      <c r="I39" s="8">
        <v>88</v>
      </c>
      <c r="J39" s="7">
        <v>62</v>
      </c>
      <c r="K39" s="8">
        <v>94</v>
      </c>
      <c r="L39" s="7">
        <v>67</v>
      </c>
      <c r="M39" s="8">
        <v>98</v>
      </c>
      <c r="N39" s="7">
        <v>73</v>
      </c>
      <c r="O39" s="2">
        <v>100</v>
      </c>
      <c r="P39" s="7">
        <v>78</v>
      </c>
      <c r="Q39" s="2">
        <v>100</v>
      </c>
      <c r="R39" s="7">
        <v>81</v>
      </c>
      <c r="S39" s="2">
        <v>100</v>
      </c>
      <c r="T39" s="7">
        <v>84</v>
      </c>
      <c r="U39" s="2">
        <v>100</v>
      </c>
      <c r="V39" s="5">
        <v>36</v>
      </c>
    </row>
    <row r="40" spans="1:22" x14ac:dyDescent="0.2">
      <c r="A40" s="16">
        <v>37</v>
      </c>
      <c r="B40" s="7">
        <v>53</v>
      </c>
      <c r="C40" s="8">
        <v>91</v>
      </c>
      <c r="D40" s="7">
        <v>57</v>
      </c>
      <c r="E40" s="8">
        <v>88</v>
      </c>
      <c r="F40" s="7">
        <v>58</v>
      </c>
      <c r="G40" s="8">
        <v>84</v>
      </c>
      <c r="H40" s="7">
        <v>61</v>
      </c>
      <c r="I40" s="8">
        <v>89</v>
      </c>
      <c r="J40" s="7">
        <v>63</v>
      </c>
      <c r="K40" s="8">
        <v>96</v>
      </c>
      <c r="L40" s="7">
        <v>68</v>
      </c>
      <c r="M40" s="3">
        <v>100</v>
      </c>
      <c r="N40" s="7">
        <v>74</v>
      </c>
      <c r="O40" s="2">
        <v>100</v>
      </c>
      <c r="P40" s="7">
        <v>79</v>
      </c>
      <c r="Q40" s="2">
        <v>100</v>
      </c>
      <c r="R40" s="7">
        <v>82</v>
      </c>
      <c r="S40" s="2">
        <v>100</v>
      </c>
      <c r="T40" s="7">
        <v>85</v>
      </c>
      <c r="U40" s="2">
        <v>100</v>
      </c>
      <c r="V40" s="5">
        <v>37</v>
      </c>
    </row>
    <row r="41" spans="1:22" x14ac:dyDescent="0.2">
      <c r="A41" s="16">
        <v>38</v>
      </c>
      <c r="B41" s="7">
        <v>54</v>
      </c>
      <c r="C41" s="8">
        <v>93</v>
      </c>
      <c r="D41" s="7">
        <v>58</v>
      </c>
      <c r="E41" s="8">
        <v>89</v>
      </c>
      <c r="F41" s="7">
        <v>59</v>
      </c>
      <c r="G41" s="8">
        <v>85</v>
      </c>
      <c r="H41" s="7">
        <v>62</v>
      </c>
      <c r="I41" s="8">
        <v>91</v>
      </c>
      <c r="J41" s="7">
        <v>64</v>
      </c>
      <c r="K41" s="8">
        <v>97</v>
      </c>
      <c r="L41" s="7">
        <v>69</v>
      </c>
      <c r="M41" s="2">
        <v>100</v>
      </c>
      <c r="N41" s="7">
        <v>75</v>
      </c>
      <c r="O41" s="2">
        <v>100</v>
      </c>
      <c r="P41" s="7">
        <v>80</v>
      </c>
      <c r="Q41" s="2">
        <v>100</v>
      </c>
      <c r="R41" s="7">
        <v>83</v>
      </c>
      <c r="S41" s="2">
        <v>100</v>
      </c>
      <c r="T41" s="7">
        <v>86</v>
      </c>
      <c r="U41" s="2">
        <v>100</v>
      </c>
      <c r="V41" s="5">
        <v>38</v>
      </c>
    </row>
    <row r="42" spans="1:22" x14ac:dyDescent="0.2">
      <c r="A42" s="16">
        <v>39</v>
      </c>
      <c r="B42" s="7">
        <v>56</v>
      </c>
      <c r="C42" s="8">
        <v>95</v>
      </c>
      <c r="D42" s="7">
        <v>59</v>
      </c>
      <c r="E42" s="8">
        <v>90</v>
      </c>
      <c r="F42" s="2">
        <v>60</v>
      </c>
      <c r="G42" s="8">
        <v>87</v>
      </c>
      <c r="H42" s="7">
        <v>63</v>
      </c>
      <c r="I42" s="8">
        <v>92</v>
      </c>
      <c r="J42" s="7">
        <v>65</v>
      </c>
      <c r="K42" s="8">
        <v>99</v>
      </c>
      <c r="L42" s="7">
        <v>70</v>
      </c>
      <c r="M42" s="2">
        <v>100</v>
      </c>
      <c r="N42" s="7">
        <v>76</v>
      </c>
      <c r="O42" s="2">
        <v>100</v>
      </c>
      <c r="P42" s="7">
        <v>81</v>
      </c>
      <c r="Q42" s="2">
        <v>100</v>
      </c>
      <c r="R42" s="7">
        <v>84</v>
      </c>
      <c r="S42" s="2">
        <v>100</v>
      </c>
      <c r="T42" s="7">
        <v>87</v>
      </c>
      <c r="U42" s="2">
        <v>100</v>
      </c>
      <c r="V42" s="5">
        <v>39</v>
      </c>
    </row>
    <row r="43" spans="1:22" x14ac:dyDescent="0.2">
      <c r="A43" s="16">
        <v>40</v>
      </c>
      <c r="B43" s="7">
        <v>57</v>
      </c>
      <c r="C43" s="8">
        <v>97</v>
      </c>
      <c r="D43" s="2">
        <v>60</v>
      </c>
      <c r="E43" s="8">
        <v>92</v>
      </c>
      <c r="F43" s="7">
        <v>61</v>
      </c>
      <c r="G43" s="8">
        <v>88</v>
      </c>
      <c r="H43" s="7">
        <v>64</v>
      </c>
      <c r="I43" s="8">
        <v>93</v>
      </c>
      <c r="J43" s="7">
        <v>66</v>
      </c>
      <c r="K43" s="3">
        <v>100</v>
      </c>
      <c r="L43" s="7">
        <v>71</v>
      </c>
      <c r="M43" s="2">
        <v>100</v>
      </c>
      <c r="N43" s="7">
        <v>78</v>
      </c>
      <c r="O43" s="2">
        <v>100</v>
      </c>
      <c r="P43" s="7">
        <v>82</v>
      </c>
      <c r="Q43" s="2">
        <v>100</v>
      </c>
      <c r="R43" s="7">
        <v>85</v>
      </c>
      <c r="S43" s="2">
        <v>100</v>
      </c>
      <c r="T43" s="7">
        <v>88</v>
      </c>
      <c r="U43" s="2">
        <v>100</v>
      </c>
      <c r="V43" s="5">
        <v>40</v>
      </c>
    </row>
    <row r="44" spans="1:22" x14ac:dyDescent="0.2">
      <c r="A44" s="16">
        <v>41</v>
      </c>
      <c r="B44" s="7">
        <v>59</v>
      </c>
      <c r="C44" s="8">
        <v>98</v>
      </c>
      <c r="D44" s="7">
        <v>61</v>
      </c>
      <c r="E44" s="8">
        <v>93</v>
      </c>
      <c r="F44" s="7">
        <v>62</v>
      </c>
      <c r="G44" s="8">
        <v>89</v>
      </c>
      <c r="H44" s="7">
        <v>65</v>
      </c>
      <c r="I44" s="8">
        <v>95</v>
      </c>
      <c r="J44" s="7">
        <v>67</v>
      </c>
      <c r="K44" s="2">
        <v>100</v>
      </c>
      <c r="L44" s="7">
        <v>72</v>
      </c>
      <c r="M44" s="2">
        <v>100</v>
      </c>
      <c r="N44" s="7">
        <v>79</v>
      </c>
      <c r="O44" s="2">
        <v>100</v>
      </c>
      <c r="P44" s="7">
        <v>83</v>
      </c>
      <c r="Q44" s="2">
        <v>100</v>
      </c>
      <c r="R44" s="7">
        <v>86</v>
      </c>
      <c r="S44" s="2">
        <v>100</v>
      </c>
      <c r="T44" s="7">
        <v>89</v>
      </c>
      <c r="U44" s="2">
        <v>100</v>
      </c>
      <c r="V44" s="5">
        <v>41</v>
      </c>
    </row>
    <row r="45" spans="1:22" x14ac:dyDescent="0.2">
      <c r="A45" s="16">
        <v>42</v>
      </c>
      <c r="B45" s="2">
        <v>60</v>
      </c>
      <c r="C45" s="3">
        <v>100</v>
      </c>
      <c r="D45" s="7">
        <v>62</v>
      </c>
      <c r="E45" s="8">
        <v>94</v>
      </c>
      <c r="F45" s="7">
        <v>63</v>
      </c>
      <c r="G45" s="8">
        <v>90</v>
      </c>
      <c r="H45" s="7">
        <v>66</v>
      </c>
      <c r="I45" s="8">
        <v>96</v>
      </c>
      <c r="J45" s="7">
        <v>68</v>
      </c>
      <c r="K45" s="2">
        <v>100</v>
      </c>
      <c r="L45" s="7">
        <v>73</v>
      </c>
      <c r="M45" s="2">
        <v>100</v>
      </c>
      <c r="N45" s="7">
        <v>80</v>
      </c>
      <c r="O45" s="2">
        <v>100</v>
      </c>
      <c r="P45" s="7">
        <v>84</v>
      </c>
      <c r="Q45" s="2">
        <v>100</v>
      </c>
      <c r="R45" s="7">
        <v>87</v>
      </c>
      <c r="S45" s="2">
        <v>100</v>
      </c>
      <c r="T45" s="7">
        <v>91</v>
      </c>
      <c r="U45" s="2">
        <v>100</v>
      </c>
      <c r="V45" s="5">
        <v>42</v>
      </c>
    </row>
    <row r="46" spans="1:22" x14ac:dyDescent="0.2">
      <c r="A46" s="16">
        <v>43</v>
      </c>
      <c r="B46" s="7">
        <v>61</v>
      </c>
      <c r="C46" s="2">
        <v>100</v>
      </c>
      <c r="D46" s="7">
        <v>63</v>
      </c>
      <c r="E46" s="8">
        <v>96</v>
      </c>
      <c r="F46" s="7">
        <v>64</v>
      </c>
      <c r="G46" s="8">
        <v>92</v>
      </c>
      <c r="H46" s="7">
        <v>67</v>
      </c>
      <c r="I46" s="8">
        <v>97</v>
      </c>
      <c r="J46" s="7">
        <v>69</v>
      </c>
      <c r="K46" s="2">
        <v>100</v>
      </c>
      <c r="L46" s="7">
        <v>74</v>
      </c>
      <c r="M46" s="2">
        <v>100</v>
      </c>
      <c r="N46" s="7">
        <v>81</v>
      </c>
      <c r="O46" s="2">
        <v>100</v>
      </c>
      <c r="P46" s="7">
        <v>86</v>
      </c>
      <c r="Q46" s="2">
        <v>100</v>
      </c>
      <c r="R46" s="7">
        <v>89</v>
      </c>
      <c r="S46" s="2">
        <v>100</v>
      </c>
      <c r="T46" s="7">
        <v>92</v>
      </c>
      <c r="U46" s="2">
        <v>100</v>
      </c>
      <c r="V46" s="5">
        <v>43</v>
      </c>
    </row>
    <row r="47" spans="1:22" x14ac:dyDescent="0.2">
      <c r="A47" s="16">
        <v>44</v>
      </c>
      <c r="B47" s="7">
        <v>63</v>
      </c>
      <c r="C47" s="2">
        <v>100</v>
      </c>
      <c r="D47" s="7">
        <v>65</v>
      </c>
      <c r="E47" s="8">
        <v>97</v>
      </c>
      <c r="F47" s="7">
        <v>65</v>
      </c>
      <c r="G47" s="8">
        <v>93</v>
      </c>
      <c r="H47" s="7">
        <v>68</v>
      </c>
      <c r="I47" s="8">
        <v>99</v>
      </c>
      <c r="J47" s="7">
        <v>70</v>
      </c>
      <c r="K47" s="2">
        <v>100</v>
      </c>
      <c r="L47" s="7">
        <v>76</v>
      </c>
      <c r="M47" s="2">
        <v>100</v>
      </c>
      <c r="N47" s="7">
        <v>82</v>
      </c>
      <c r="O47" s="2">
        <v>100</v>
      </c>
      <c r="P47" s="7">
        <v>87</v>
      </c>
      <c r="Q47" s="2">
        <v>100</v>
      </c>
      <c r="R47" s="7">
        <v>90</v>
      </c>
      <c r="S47" s="2">
        <v>100</v>
      </c>
      <c r="T47" s="7">
        <v>93</v>
      </c>
      <c r="U47" s="2">
        <v>100</v>
      </c>
      <c r="V47" s="5">
        <v>44</v>
      </c>
    </row>
    <row r="48" spans="1:22" x14ac:dyDescent="0.2">
      <c r="A48" s="16">
        <v>45</v>
      </c>
      <c r="B48" s="7">
        <v>64</v>
      </c>
      <c r="C48" s="2">
        <v>100</v>
      </c>
      <c r="D48" s="7">
        <v>66</v>
      </c>
      <c r="E48" s="8">
        <v>99</v>
      </c>
      <c r="F48" s="7">
        <v>66</v>
      </c>
      <c r="G48" s="8">
        <v>94</v>
      </c>
      <c r="H48" s="7">
        <v>69</v>
      </c>
      <c r="I48" s="3">
        <v>100</v>
      </c>
      <c r="J48" s="7">
        <v>71</v>
      </c>
      <c r="K48" s="2">
        <v>100</v>
      </c>
      <c r="L48" s="7">
        <v>77</v>
      </c>
      <c r="M48" s="2">
        <v>100</v>
      </c>
      <c r="N48" s="7">
        <v>84</v>
      </c>
      <c r="O48" s="2">
        <v>100</v>
      </c>
      <c r="P48" s="7">
        <v>88</v>
      </c>
      <c r="Q48" s="2">
        <v>100</v>
      </c>
      <c r="R48" s="7">
        <v>91</v>
      </c>
      <c r="S48" s="2">
        <v>100</v>
      </c>
      <c r="T48" s="7">
        <v>94</v>
      </c>
      <c r="U48" s="2">
        <v>100</v>
      </c>
      <c r="V48" s="5">
        <v>45</v>
      </c>
    </row>
    <row r="49" spans="1:22" x14ac:dyDescent="0.2">
      <c r="A49" s="16">
        <v>46</v>
      </c>
      <c r="B49" s="7">
        <v>66</v>
      </c>
      <c r="C49" s="2">
        <v>100</v>
      </c>
      <c r="D49" s="7">
        <v>67</v>
      </c>
      <c r="E49" s="2">
        <v>100</v>
      </c>
      <c r="F49" s="7">
        <v>67</v>
      </c>
      <c r="G49" s="8">
        <v>95</v>
      </c>
      <c r="H49" s="7">
        <v>70</v>
      </c>
      <c r="I49" s="2">
        <v>100</v>
      </c>
      <c r="J49" s="7">
        <v>72</v>
      </c>
      <c r="K49" s="2">
        <v>100</v>
      </c>
      <c r="L49" s="7">
        <v>78</v>
      </c>
      <c r="M49" s="2">
        <v>100</v>
      </c>
      <c r="N49" s="7">
        <v>85</v>
      </c>
      <c r="O49" s="2">
        <v>100</v>
      </c>
      <c r="P49" s="7">
        <v>89</v>
      </c>
      <c r="Q49" s="2">
        <v>100</v>
      </c>
      <c r="R49" s="7">
        <v>92</v>
      </c>
      <c r="S49" s="2">
        <v>100</v>
      </c>
      <c r="T49" s="7">
        <v>95</v>
      </c>
      <c r="U49" s="2">
        <v>100</v>
      </c>
      <c r="V49" s="5">
        <v>46</v>
      </c>
    </row>
    <row r="50" spans="1:22" x14ac:dyDescent="0.2">
      <c r="A50" s="16">
        <v>47</v>
      </c>
      <c r="B50" s="7">
        <v>67</v>
      </c>
      <c r="C50" s="2">
        <v>100</v>
      </c>
      <c r="D50" s="7">
        <v>68</v>
      </c>
      <c r="E50" s="2">
        <v>100</v>
      </c>
      <c r="F50" s="7">
        <v>68</v>
      </c>
      <c r="G50" s="8">
        <v>96</v>
      </c>
      <c r="H50" s="7">
        <v>71</v>
      </c>
      <c r="I50" s="2">
        <v>100</v>
      </c>
      <c r="J50" s="7">
        <v>73</v>
      </c>
      <c r="K50" s="2">
        <v>100</v>
      </c>
      <c r="L50" s="7">
        <v>79</v>
      </c>
      <c r="M50" s="2">
        <v>100</v>
      </c>
      <c r="N50" s="7">
        <v>86</v>
      </c>
      <c r="O50" s="2">
        <v>100</v>
      </c>
      <c r="P50" s="7">
        <v>90</v>
      </c>
      <c r="Q50" s="2">
        <v>100</v>
      </c>
      <c r="R50" s="7">
        <v>93</v>
      </c>
      <c r="S50" s="2">
        <v>100</v>
      </c>
      <c r="T50" s="7">
        <v>96</v>
      </c>
      <c r="U50" s="2">
        <v>100</v>
      </c>
      <c r="V50" s="5">
        <v>47</v>
      </c>
    </row>
    <row r="51" spans="1:22" x14ac:dyDescent="0.2">
      <c r="A51" s="16">
        <v>48</v>
      </c>
      <c r="B51" s="7">
        <v>68</v>
      </c>
      <c r="C51" s="2">
        <v>100</v>
      </c>
      <c r="D51" s="7">
        <v>69</v>
      </c>
      <c r="E51" s="2">
        <v>100</v>
      </c>
      <c r="F51" s="7">
        <v>69</v>
      </c>
      <c r="G51" s="8">
        <v>98</v>
      </c>
      <c r="H51" s="7">
        <v>72</v>
      </c>
      <c r="I51" s="2">
        <v>100</v>
      </c>
      <c r="J51" s="7">
        <v>74</v>
      </c>
      <c r="K51" s="2">
        <v>100</v>
      </c>
      <c r="L51" s="7">
        <v>80</v>
      </c>
      <c r="M51" s="2">
        <v>100</v>
      </c>
      <c r="N51" s="7">
        <v>87</v>
      </c>
      <c r="O51" s="2">
        <v>100</v>
      </c>
      <c r="P51" s="7">
        <v>91</v>
      </c>
      <c r="Q51" s="2">
        <v>100</v>
      </c>
      <c r="R51" s="7">
        <v>94</v>
      </c>
      <c r="S51" s="2">
        <v>100</v>
      </c>
      <c r="T51" s="7">
        <v>98</v>
      </c>
      <c r="U51" s="2">
        <v>100</v>
      </c>
      <c r="V51" s="5">
        <v>48</v>
      </c>
    </row>
    <row r="52" spans="1:22" x14ac:dyDescent="0.2">
      <c r="A52" s="16">
        <v>49</v>
      </c>
      <c r="B52" s="7">
        <v>70</v>
      </c>
      <c r="C52" s="2">
        <v>100</v>
      </c>
      <c r="D52" s="7">
        <v>70</v>
      </c>
      <c r="E52" s="2">
        <v>100</v>
      </c>
      <c r="F52" s="7">
        <v>71</v>
      </c>
      <c r="G52" s="8">
        <v>99</v>
      </c>
      <c r="H52" s="7">
        <v>73</v>
      </c>
      <c r="I52" s="2">
        <v>100</v>
      </c>
      <c r="J52" s="7">
        <v>75</v>
      </c>
      <c r="K52" s="2">
        <v>100</v>
      </c>
      <c r="L52" s="7">
        <v>81</v>
      </c>
      <c r="M52" s="2">
        <v>100</v>
      </c>
      <c r="N52" s="7">
        <v>88</v>
      </c>
      <c r="O52" s="2">
        <v>100</v>
      </c>
      <c r="P52" s="7">
        <v>92</v>
      </c>
      <c r="Q52" s="2">
        <v>100</v>
      </c>
      <c r="R52" s="7">
        <v>95</v>
      </c>
      <c r="S52" s="2">
        <v>100</v>
      </c>
      <c r="T52" s="7">
        <v>99</v>
      </c>
      <c r="U52" s="2">
        <v>100</v>
      </c>
      <c r="V52" s="5">
        <v>49</v>
      </c>
    </row>
    <row r="53" spans="1:22" x14ac:dyDescent="0.2">
      <c r="A53" s="16">
        <v>50</v>
      </c>
      <c r="B53" s="7">
        <v>71</v>
      </c>
      <c r="C53" s="2">
        <v>100</v>
      </c>
      <c r="D53" s="7">
        <v>71</v>
      </c>
      <c r="E53" s="2">
        <v>100</v>
      </c>
      <c r="F53" s="7">
        <v>72</v>
      </c>
      <c r="G53" s="2">
        <v>100</v>
      </c>
      <c r="H53" s="7">
        <v>74</v>
      </c>
      <c r="I53" s="2">
        <v>100</v>
      </c>
      <c r="J53" s="7">
        <v>76</v>
      </c>
      <c r="K53" s="2">
        <v>100</v>
      </c>
      <c r="L53" s="7">
        <v>82</v>
      </c>
      <c r="M53" s="2">
        <v>100</v>
      </c>
      <c r="N53" s="7">
        <v>89</v>
      </c>
      <c r="O53" s="2">
        <v>100</v>
      </c>
      <c r="P53" s="7">
        <v>93</v>
      </c>
      <c r="Q53" s="2">
        <v>100</v>
      </c>
      <c r="R53" s="7">
        <v>97</v>
      </c>
      <c r="S53" s="2">
        <v>100</v>
      </c>
      <c r="T53" s="2">
        <v>100</v>
      </c>
      <c r="U53" s="2">
        <v>100</v>
      </c>
      <c r="V53" s="5">
        <v>50</v>
      </c>
    </row>
    <row r="54" spans="1:22" x14ac:dyDescent="0.2">
      <c r="A54" s="16">
        <v>51</v>
      </c>
      <c r="B54" s="7">
        <v>72</v>
      </c>
      <c r="C54" s="2">
        <v>100</v>
      </c>
      <c r="D54" s="7">
        <v>73</v>
      </c>
      <c r="E54" s="2">
        <v>100</v>
      </c>
      <c r="F54" s="7">
        <v>73</v>
      </c>
      <c r="G54" s="2">
        <v>100</v>
      </c>
      <c r="H54" s="7">
        <v>75</v>
      </c>
      <c r="I54" s="2">
        <v>100</v>
      </c>
      <c r="J54" s="7">
        <v>77</v>
      </c>
      <c r="K54" s="2">
        <v>100</v>
      </c>
      <c r="L54" s="7">
        <v>83</v>
      </c>
      <c r="M54" s="2">
        <v>100</v>
      </c>
      <c r="N54" s="7">
        <v>91</v>
      </c>
      <c r="O54" s="2">
        <v>100</v>
      </c>
      <c r="P54" s="7">
        <v>94</v>
      </c>
      <c r="Q54" s="2">
        <v>100</v>
      </c>
      <c r="R54" s="7">
        <v>98</v>
      </c>
      <c r="S54" s="2">
        <v>100</v>
      </c>
      <c r="T54" s="2">
        <v>100</v>
      </c>
      <c r="U54" s="2">
        <v>100</v>
      </c>
      <c r="V54" s="5">
        <v>51</v>
      </c>
    </row>
    <row r="55" spans="1:22" x14ac:dyDescent="0.2">
      <c r="A55" s="16">
        <v>52</v>
      </c>
      <c r="B55" s="7">
        <v>74</v>
      </c>
      <c r="C55" s="2">
        <v>100</v>
      </c>
      <c r="D55" s="7">
        <v>74</v>
      </c>
      <c r="E55" s="2">
        <v>100</v>
      </c>
      <c r="F55" s="7">
        <v>74</v>
      </c>
      <c r="G55" s="2">
        <v>100</v>
      </c>
      <c r="H55" s="7">
        <v>76</v>
      </c>
      <c r="I55" s="2">
        <v>100</v>
      </c>
      <c r="J55" s="7">
        <v>78</v>
      </c>
      <c r="K55" s="2">
        <v>100</v>
      </c>
      <c r="L55" s="7">
        <v>84</v>
      </c>
      <c r="M55" s="2">
        <v>100</v>
      </c>
      <c r="N55" s="7">
        <v>92</v>
      </c>
      <c r="O55" s="2">
        <v>100</v>
      </c>
      <c r="P55" s="7">
        <v>96</v>
      </c>
      <c r="Q55" s="2">
        <v>100</v>
      </c>
      <c r="R55" s="7">
        <v>99</v>
      </c>
      <c r="S55" s="2">
        <v>100</v>
      </c>
      <c r="T55" s="2">
        <v>100</v>
      </c>
      <c r="U55" s="2">
        <v>100</v>
      </c>
      <c r="V55" s="5">
        <v>52</v>
      </c>
    </row>
    <row r="56" spans="1:22" x14ac:dyDescent="0.2">
      <c r="A56" s="16">
        <v>53</v>
      </c>
      <c r="B56" s="7">
        <v>75</v>
      </c>
      <c r="C56" s="2">
        <v>100</v>
      </c>
      <c r="D56" s="7">
        <v>75</v>
      </c>
      <c r="E56" s="2">
        <v>100</v>
      </c>
      <c r="F56" s="7">
        <v>75</v>
      </c>
      <c r="G56" s="2">
        <v>100</v>
      </c>
      <c r="H56" s="7">
        <v>77</v>
      </c>
      <c r="I56" s="2">
        <v>100</v>
      </c>
      <c r="J56" s="7">
        <v>79</v>
      </c>
      <c r="K56" s="2">
        <v>100</v>
      </c>
      <c r="L56" s="7">
        <v>86</v>
      </c>
      <c r="M56" s="2">
        <v>100</v>
      </c>
      <c r="N56" s="7">
        <v>93</v>
      </c>
      <c r="O56" s="2">
        <v>100</v>
      </c>
      <c r="P56" s="7">
        <v>97</v>
      </c>
      <c r="Q56" s="2">
        <v>100</v>
      </c>
      <c r="R56" s="2">
        <v>100</v>
      </c>
      <c r="S56" s="2">
        <v>100</v>
      </c>
      <c r="T56" s="2">
        <v>100</v>
      </c>
      <c r="U56" s="2">
        <v>100</v>
      </c>
      <c r="V56" s="5">
        <v>53</v>
      </c>
    </row>
    <row r="57" spans="1:22" x14ac:dyDescent="0.2">
      <c r="A57" s="16">
        <v>54</v>
      </c>
      <c r="B57" s="7">
        <v>77</v>
      </c>
      <c r="C57" s="2">
        <v>100</v>
      </c>
      <c r="D57" s="7">
        <v>76</v>
      </c>
      <c r="E57" s="2">
        <v>100</v>
      </c>
      <c r="F57" s="7">
        <v>76</v>
      </c>
      <c r="G57" s="2">
        <v>100</v>
      </c>
      <c r="H57" s="7">
        <v>78</v>
      </c>
      <c r="I57" s="2">
        <v>100</v>
      </c>
      <c r="J57" s="7">
        <v>81</v>
      </c>
      <c r="K57" s="2">
        <v>100</v>
      </c>
      <c r="L57" s="7">
        <v>87</v>
      </c>
      <c r="M57" s="2">
        <v>100</v>
      </c>
      <c r="N57" s="7">
        <v>94</v>
      </c>
      <c r="O57" s="2">
        <v>100</v>
      </c>
      <c r="P57" s="7">
        <v>98</v>
      </c>
      <c r="Q57" s="2">
        <v>100</v>
      </c>
      <c r="R57" s="2">
        <v>100</v>
      </c>
      <c r="S57" s="2">
        <v>100</v>
      </c>
      <c r="T57" s="2">
        <v>100</v>
      </c>
      <c r="U57" s="2">
        <v>100</v>
      </c>
      <c r="V57" s="5">
        <v>54</v>
      </c>
    </row>
    <row r="58" spans="1:22" x14ac:dyDescent="0.2">
      <c r="A58" s="16">
        <v>55</v>
      </c>
      <c r="B58" s="7">
        <v>78</v>
      </c>
      <c r="C58" s="2">
        <v>100</v>
      </c>
      <c r="D58" s="7">
        <v>77</v>
      </c>
      <c r="E58" s="2">
        <v>100</v>
      </c>
      <c r="F58" s="7">
        <v>77</v>
      </c>
      <c r="G58" s="2">
        <v>100</v>
      </c>
      <c r="H58" s="7">
        <v>79</v>
      </c>
      <c r="I58" s="2">
        <v>100</v>
      </c>
      <c r="J58" s="7">
        <v>82</v>
      </c>
      <c r="K58" s="2">
        <v>100</v>
      </c>
      <c r="L58" s="7">
        <v>88</v>
      </c>
      <c r="M58" s="2">
        <v>100</v>
      </c>
      <c r="N58" s="7">
        <v>95</v>
      </c>
      <c r="O58" s="2">
        <v>100</v>
      </c>
      <c r="P58" s="7">
        <v>99</v>
      </c>
      <c r="Q58" s="2">
        <v>100</v>
      </c>
      <c r="R58" s="2">
        <v>100</v>
      </c>
      <c r="S58" s="2">
        <v>100</v>
      </c>
      <c r="T58" s="2">
        <v>100</v>
      </c>
      <c r="U58" s="2">
        <v>100</v>
      </c>
      <c r="V58" s="5">
        <v>55</v>
      </c>
    </row>
    <row r="59" spans="1:22" x14ac:dyDescent="0.2">
      <c r="A59" s="16">
        <v>56</v>
      </c>
      <c r="B59" s="7">
        <v>79</v>
      </c>
      <c r="C59" s="2">
        <v>100</v>
      </c>
      <c r="D59" s="7">
        <v>78</v>
      </c>
      <c r="E59" s="2">
        <v>100</v>
      </c>
      <c r="F59" s="7">
        <v>78</v>
      </c>
      <c r="G59" s="2">
        <v>100</v>
      </c>
      <c r="H59" s="7">
        <v>81</v>
      </c>
      <c r="I59" s="2">
        <v>100</v>
      </c>
      <c r="J59" s="7">
        <v>83</v>
      </c>
      <c r="K59" s="2">
        <v>100</v>
      </c>
      <c r="L59" s="7">
        <v>89</v>
      </c>
      <c r="M59" s="2">
        <v>100</v>
      </c>
      <c r="N59" s="7">
        <v>96</v>
      </c>
      <c r="O59" s="2">
        <v>100</v>
      </c>
      <c r="P59" s="2">
        <v>100</v>
      </c>
      <c r="Q59" s="2">
        <v>100</v>
      </c>
      <c r="R59" s="2">
        <v>100</v>
      </c>
      <c r="S59" s="2">
        <v>100</v>
      </c>
      <c r="T59" s="2">
        <v>100</v>
      </c>
      <c r="U59" s="2">
        <v>100</v>
      </c>
      <c r="V59" s="5">
        <v>56</v>
      </c>
    </row>
    <row r="60" spans="1:22" x14ac:dyDescent="0.2">
      <c r="A60" s="16">
        <v>57</v>
      </c>
      <c r="B60" s="7">
        <v>81</v>
      </c>
      <c r="C60" s="2">
        <v>100</v>
      </c>
      <c r="D60" s="7">
        <v>79</v>
      </c>
      <c r="E60" s="2">
        <v>100</v>
      </c>
      <c r="F60" s="7">
        <v>79</v>
      </c>
      <c r="G60" s="2">
        <v>100</v>
      </c>
      <c r="H60" s="7">
        <v>82</v>
      </c>
      <c r="I60" s="2">
        <v>100</v>
      </c>
      <c r="J60" s="7">
        <v>84</v>
      </c>
      <c r="K60" s="2">
        <v>100</v>
      </c>
      <c r="L60" s="7">
        <v>90</v>
      </c>
      <c r="M60" s="2">
        <v>100</v>
      </c>
      <c r="N60" s="7">
        <v>98</v>
      </c>
      <c r="O60" s="2">
        <v>100</v>
      </c>
      <c r="P60" s="2">
        <v>100</v>
      </c>
      <c r="Q60" s="2">
        <v>100</v>
      </c>
      <c r="R60" s="2">
        <v>100</v>
      </c>
      <c r="S60" s="2">
        <v>100</v>
      </c>
      <c r="T60" s="2">
        <v>100</v>
      </c>
      <c r="U60" s="2">
        <v>100</v>
      </c>
      <c r="V60" s="5">
        <v>57</v>
      </c>
    </row>
    <row r="61" spans="1:22" x14ac:dyDescent="0.2">
      <c r="A61" s="16">
        <v>58</v>
      </c>
      <c r="B61" s="7">
        <v>82</v>
      </c>
      <c r="C61" s="2">
        <v>100</v>
      </c>
      <c r="D61" s="7">
        <v>81</v>
      </c>
      <c r="E61" s="2">
        <v>100</v>
      </c>
      <c r="F61" s="7">
        <v>80</v>
      </c>
      <c r="G61" s="2">
        <v>100</v>
      </c>
      <c r="H61" s="7">
        <v>83</v>
      </c>
      <c r="I61" s="2">
        <v>100</v>
      </c>
      <c r="J61" s="7">
        <v>85</v>
      </c>
      <c r="K61" s="2">
        <v>100</v>
      </c>
      <c r="L61" s="7">
        <v>91</v>
      </c>
      <c r="M61" s="2">
        <v>100</v>
      </c>
      <c r="N61" s="7">
        <v>99</v>
      </c>
      <c r="O61" s="2">
        <v>100</v>
      </c>
      <c r="P61" s="2">
        <v>100</v>
      </c>
      <c r="Q61" s="2">
        <v>100</v>
      </c>
      <c r="R61" s="2">
        <v>100</v>
      </c>
      <c r="S61" s="2">
        <v>100</v>
      </c>
      <c r="T61" s="2">
        <v>100</v>
      </c>
      <c r="U61" s="2">
        <v>100</v>
      </c>
      <c r="V61" s="5">
        <v>58</v>
      </c>
    </row>
    <row r="62" spans="1:22" x14ac:dyDescent="0.2">
      <c r="A62" s="16">
        <v>59</v>
      </c>
      <c r="B62" s="7">
        <v>83</v>
      </c>
      <c r="C62" s="2">
        <v>100</v>
      </c>
      <c r="D62" s="7">
        <v>82</v>
      </c>
      <c r="E62" s="2">
        <v>100</v>
      </c>
      <c r="F62" s="7">
        <v>81</v>
      </c>
      <c r="G62" s="2">
        <v>100</v>
      </c>
      <c r="H62" s="7">
        <v>84</v>
      </c>
      <c r="I62" s="2">
        <v>100</v>
      </c>
      <c r="J62" s="7">
        <v>86</v>
      </c>
      <c r="K62" s="2">
        <v>100</v>
      </c>
      <c r="L62" s="7">
        <v>92</v>
      </c>
      <c r="M62" s="2">
        <v>100</v>
      </c>
      <c r="N62" s="2">
        <v>100</v>
      </c>
      <c r="O62" s="2">
        <v>100</v>
      </c>
      <c r="P62" s="2">
        <v>100</v>
      </c>
      <c r="Q62" s="2">
        <v>100</v>
      </c>
      <c r="R62" s="2">
        <v>100</v>
      </c>
      <c r="S62" s="2">
        <v>100</v>
      </c>
      <c r="T62" s="2">
        <v>100</v>
      </c>
      <c r="U62" s="2">
        <v>100</v>
      </c>
      <c r="V62" s="5">
        <v>59</v>
      </c>
    </row>
    <row r="63" spans="1:22" x14ac:dyDescent="0.2">
      <c r="A63" s="16">
        <v>60</v>
      </c>
      <c r="B63" s="7">
        <v>85</v>
      </c>
      <c r="C63" s="2">
        <v>100</v>
      </c>
      <c r="D63" s="7">
        <v>83</v>
      </c>
      <c r="E63" s="2">
        <v>100</v>
      </c>
      <c r="F63" s="7">
        <v>82</v>
      </c>
      <c r="G63" s="2">
        <v>100</v>
      </c>
      <c r="H63" s="7">
        <v>85</v>
      </c>
      <c r="I63" s="2">
        <v>100</v>
      </c>
      <c r="J63" s="7">
        <v>87</v>
      </c>
      <c r="K63" s="2">
        <v>100</v>
      </c>
      <c r="L63" s="7">
        <v>93</v>
      </c>
      <c r="M63" s="2">
        <v>100</v>
      </c>
      <c r="N63" s="2">
        <v>100</v>
      </c>
      <c r="O63" s="2">
        <v>100</v>
      </c>
      <c r="P63" s="2">
        <v>100</v>
      </c>
      <c r="Q63" s="2">
        <v>100</v>
      </c>
      <c r="R63" s="2">
        <v>100</v>
      </c>
      <c r="S63" s="2">
        <v>100</v>
      </c>
      <c r="T63" s="2">
        <v>100</v>
      </c>
      <c r="U63" s="2">
        <v>100</v>
      </c>
      <c r="V63" s="5">
        <v>60</v>
      </c>
    </row>
    <row r="64" spans="1:22" x14ac:dyDescent="0.2">
      <c r="A64" s="16">
        <v>61</v>
      </c>
      <c r="B64" s="7">
        <v>86</v>
      </c>
      <c r="C64" s="2">
        <v>100</v>
      </c>
      <c r="D64" s="7">
        <v>84</v>
      </c>
      <c r="E64" s="2">
        <v>100</v>
      </c>
      <c r="F64" s="7">
        <v>83</v>
      </c>
      <c r="G64" s="2">
        <v>100</v>
      </c>
      <c r="H64" s="7">
        <v>86</v>
      </c>
      <c r="I64" s="2">
        <v>100</v>
      </c>
      <c r="J64" s="7">
        <v>88</v>
      </c>
      <c r="K64" s="2">
        <v>100</v>
      </c>
      <c r="L64" s="7">
        <v>94</v>
      </c>
      <c r="M64" s="2">
        <v>100</v>
      </c>
      <c r="N64" s="2">
        <v>100</v>
      </c>
      <c r="O64" s="2">
        <v>100</v>
      </c>
      <c r="P64" s="2">
        <v>100</v>
      </c>
      <c r="Q64" s="2">
        <v>100</v>
      </c>
      <c r="R64" s="2">
        <v>100</v>
      </c>
      <c r="S64" s="2">
        <v>100</v>
      </c>
      <c r="T64" s="2">
        <v>100</v>
      </c>
      <c r="U64" s="2">
        <v>100</v>
      </c>
      <c r="V64" s="5">
        <v>61</v>
      </c>
    </row>
    <row r="65" spans="1:22" x14ac:dyDescent="0.2">
      <c r="A65" s="16">
        <v>62</v>
      </c>
      <c r="B65" s="7">
        <v>88</v>
      </c>
      <c r="C65" s="2">
        <v>100</v>
      </c>
      <c r="D65" s="7">
        <v>85</v>
      </c>
      <c r="E65" s="2">
        <v>100</v>
      </c>
      <c r="F65" s="7">
        <v>84</v>
      </c>
      <c r="G65" s="2">
        <v>100</v>
      </c>
      <c r="H65" s="7">
        <v>87</v>
      </c>
      <c r="I65" s="2">
        <v>100</v>
      </c>
      <c r="J65" s="7">
        <v>89</v>
      </c>
      <c r="K65" s="2">
        <v>100</v>
      </c>
      <c r="L65" s="7">
        <v>96</v>
      </c>
      <c r="M65" s="2">
        <v>100</v>
      </c>
      <c r="N65" s="2">
        <v>100</v>
      </c>
      <c r="O65" s="2">
        <v>100</v>
      </c>
      <c r="P65" s="2">
        <v>100</v>
      </c>
      <c r="Q65" s="2">
        <v>100</v>
      </c>
      <c r="R65" s="2">
        <v>100</v>
      </c>
      <c r="S65" s="2">
        <v>100</v>
      </c>
      <c r="T65" s="2">
        <v>100</v>
      </c>
      <c r="U65" s="2">
        <v>100</v>
      </c>
      <c r="V65" s="5">
        <v>62</v>
      </c>
    </row>
    <row r="66" spans="1:22" x14ac:dyDescent="0.2">
      <c r="A66" s="16">
        <v>63</v>
      </c>
      <c r="B66" s="7">
        <v>89</v>
      </c>
      <c r="C66" s="2">
        <v>100</v>
      </c>
      <c r="D66" s="7">
        <v>86</v>
      </c>
      <c r="E66" s="2">
        <v>100</v>
      </c>
      <c r="F66" s="7">
        <v>85</v>
      </c>
      <c r="G66" s="2">
        <v>100</v>
      </c>
      <c r="H66" s="7">
        <v>88</v>
      </c>
      <c r="I66" s="2">
        <v>100</v>
      </c>
      <c r="J66" s="7">
        <v>90</v>
      </c>
      <c r="K66" s="2">
        <v>100</v>
      </c>
      <c r="L66" s="7">
        <v>97</v>
      </c>
      <c r="M66" s="2">
        <v>100</v>
      </c>
      <c r="N66" s="2">
        <v>100</v>
      </c>
      <c r="O66" s="2">
        <v>100</v>
      </c>
      <c r="P66" s="2">
        <v>100</v>
      </c>
      <c r="Q66" s="2">
        <v>100</v>
      </c>
      <c r="R66" s="2">
        <v>100</v>
      </c>
      <c r="S66" s="2">
        <v>100</v>
      </c>
      <c r="T66" s="2">
        <v>100</v>
      </c>
      <c r="U66" s="2">
        <v>100</v>
      </c>
      <c r="V66" s="5">
        <v>63</v>
      </c>
    </row>
    <row r="67" spans="1:22" x14ac:dyDescent="0.2">
      <c r="A67" s="16">
        <v>64</v>
      </c>
      <c r="B67" s="7">
        <v>90</v>
      </c>
      <c r="C67" s="2">
        <v>100</v>
      </c>
      <c r="D67" s="7">
        <v>87</v>
      </c>
      <c r="E67" s="2">
        <v>100</v>
      </c>
      <c r="F67" s="7">
        <v>86</v>
      </c>
      <c r="G67" s="2">
        <v>100</v>
      </c>
      <c r="H67" s="7">
        <v>89</v>
      </c>
      <c r="I67" s="2">
        <v>100</v>
      </c>
      <c r="J67" s="7">
        <v>91</v>
      </c>
      <c r="K67" s="2">
        <v>100</v>
      </c>
      <c r="L67" s="7">
        <v>98</v>
      </c>
      <c r="M67" s="2">
        <v>100</v>
      </c>
      <c r="N67" s="2">
        <v>100</v>
      </c>
      <c r="O67" s="2">
        <v>100</v>
      </c>
      <c r="P67" s="2">
        <v>100</v>
      </c>
      <c r="Q67" s="2">
        <v>100</v>
      </c>
      <c r="R67" s="2">
        <v>100</v>
      </c>
      <c r="S67" s="2">
        <v>100</v>
      </c>
      <c r="T67" s="2">
        <v>100</v>
      </c>
      <c r="U67" s="2">
        <v>100</v>
      </c>
      <c r="V67" s="5">
        <v>64</v>
      </c>
    </row>
    <row r="68" spans="1:22" x14ac:dyDescent="0.2">
      <c r="A68" s="16">
        <v>65</v>
      </c>
      <c r="B68" s="7">
        <v>92</v>
      </c>
      <c r="C68" s="2">
        <v>100</v>
      </c>
      <c r="D68" s="7">
        <v>89</v>
      </c>
      <c r="E68" s="2">
        <v>100</v>
      </c>
      <c r="F68" s="7">
        <v>87</v>
      </c>
      <c r="G68" s="2">
        <v>100</v>
      </c>
      <c r="H68" s="7">
        <v>90</v>
      </c>
      <c r="I68" s="2">
        <v>100</v>
      </c>
      <c r="J68" s="7">
        <v>92</v>
      </c>
      <c r="K68" s="2">
        <v>100</v>
      </c>
      <c r="L68" s="7">
        <v>99</v>
      </c>
      <c r="M68" s="2">
        <v>100</v>
      </c>
      <c r="N68" s="2">
        <v>100</v>
      </c>
      <c r="O68" s="2">
        <v>100</v>
      </c>
      <c r="P68" s="2">
        <v>100</v>
      </c>
      <c r="Q68" s="2">
        <v>100</v>
      </c>
      <c r="R68" s="2">
        <v>100</v>
      </c>
      <c r="S68" s="2">
        <v>100</v>
      </c>
      <c r="T68" s="2">
        <v>100</v>
      </c>
      <c r="U68" s="2">
        <v>100</v>
      </c>
      <c r="V68" s="5">
        <v>65</v>
      </c>
    </row>
    <row r="69" spans="1:22" x14ac:dyDescent="0.2">
      <c r="A69" s="16">
        <v>66</v>
      </c>
      <c r="B69" s="7">
        <v>93</v>
      </c>
      <c r="C69" s="2">
        <v>100</v>
      </c>
      <c r="D69" s="7">
        <v>90</v>
      </c>
      <c r="E69" s="2">
        <v>100</v>
      </c>
      <c r="F69" s="7">
        <v>88</v>
      </c>
      <c r="G69" s="2">
        <v>100</v>
      </c>
      <c r="H69" s="7">
        <v>91</v>
      </c>
      <c r="I69" s="2">
        <v>100</v>
      </c>
      <c r="J69" s="7">
        <v>93</v>
      </c>
      <c r="K69" s="2">
        <v>100</v>
      </c>
      <c r="L69" s="2">
        <v>100</v>
      </c>
      <c r="M69" s="2">
        <v>100</v>
      </c>
      <c r="N69" s="2">
        <v>100</v>
      </c>
      <c r="O69" s="2">
        <v>100</v>
      </c>
      <c r="P69" s="2">
        <v>100</v>
      </c>
      <c r="Q69" s="2">
        <v>100</v>
      </c>
      <c r="R69" s="2">
        <v>100</v>
      </c>
      <c r="S69" s="2">
        <v>100</v>
      </c>
      <c r="T69" s="2">
        <v>100</v>
      </c>
      <c r="U69" s="2">
        <v>100</v>
      </c>
      <c r="V69" s="5">
        <v>66</v>
      </c>
    </row>
    <row r="70" spans="1:22" x14ac:dyDescent="0.2">
      <c r="A70" s="16">
        <v>67</v>
      </c>
      <c r="B70" s="7">
        <v>94</v>
      </c>
      <c r="C70" s="2">
        <v>100</v>
      </c>
      <c r="D70" s="7">
        <v>91</v>
      </c>
      <c r="E70" s="2">
        <v>100</v>
      </c>
      <c r="F70" s="7">
        <v>89</v>
      </c>
      <c r="G70" s="2">
        <v>100</v>
      </c>
      <c r="H70" s="7">
        <v>92</v>
      </c>
      <c r="I70" s="2">
        <v>100</v>
      </c>
      <c r="J70" s="7">
        <v>94</v>
      </c>
      <c r="K70" s="2">
        <v>100</v>
      </c>
      <c r="L70" s="2">
        <v>100</v>
      </c>
      <c r="M70" s="2">
        <v>100</v>
      </c>
      <c r="N70" s="2">
        <v>100</v>
      </c>
      <c r="O70" s="2">
        <v>100</v>
      </c>
      <c r="P70" s="2">
        <v>100</v>
      </c>
      <c r="Q70" s="2">
        <v>100</v>
      </c>
      <c r="R70" s="2">
        <v>100</v>
      </c>
      <c r="S70" s="2">
        <v>100</v>
      </c>
      <c r="T70" s="2">
        <v>100</v>
      </c>
      <c r="U70" s="2">
        <v>100</v>
      </c>
      <c r="V70" s="5">
        <v>67</v>
      </c>
    </row>
    <row r="71" spans="1:22" x14ac:dyDescent="0.2">
      <c r="A71" s="16">
        <v>68</v>
      </c>
      <c r="B71" s="7">
        <v>96</v>
      </c>
      <c r="C71" s="2">
        <v>100</v>
      </c>
      <c r="D71" s="7">
        <v>92</v>
      </c>
      <c r="E71" s="2">
        <v>100</v>
      </c>
      <c r="F71" s="7">
        <v>91</v>
      </c>
      <c r="G71" s="2">
        <v>100</v>
      </c>
      <c r="H71" s="7">
        <v>93</v>
      </c>
      <c r="I71" s="2">
        <v>100</v>
      </c>
      <c r="J71" s="7">
        <v>95</v>
      </c>
      <c r="K71" s="2">
        <v>100</v>
      </c>
      <c r="L71" s="2">
        <v>100</v>
      </c>
      <c r="M71" s="2">
        <v>100</v>
      </c>
      <c r="N71" s="2">
        <v>100</v>
      </c>
      <c r="O71" s="2">
        <v>100</v>
      </c>
      <c r="P71" s="2">
        <v>100</v>
      </c>
      <c r="Q71" s="2">
        <v>100</v>
      </c>
      <c r="R71" s="2">
        <v>100</v>
      </c>
      <c r="S71" s="2">
        <v>100</v>
      </c>
      <c r="T71" s="2">
        <v>100</v>
      </c>
      <c r="U71" s="2">
        <v>100</v>
      </c>
      <c r="V71" s="5">
        <v>68</v>
      </c>
    </row>
    <row r="72" spans="1:22" x14ac:dyDescent="0.2">
      <c r="A72" s="16">
        <v>69</v>
      </c>
      <c r="B72" s="7">
        <v>97</v>
      </c>
      <c r="C72" s="2">
        <v>100</v>
      </c>
      <c r="D72" s="7">
        <v>93</v>
      </c>
      <c r="E72" s="2">
        <v>100</v>
      </c>
      <c r="F72" s="7">
        <v>92</v>
      </c>
      <c r="G72" s="2">
        <v>100</v>
      </c>
      <c r="H72" s="7">
        <v>94</v>
      </c>
      <c r="I72" s="2">
        <v>100</v>
      </c>
      <c r="J72" s="7">
        <v>96</v>
      </c>
      <c r="K72" s="2">
        <v>100</v>
      </c>
      <c r="L72" s="2">
        <v>100</v>
      </c>
      <c r="M72" s="2">
        <v>100</v>
      </c>
      <c r="N72" s="2">
        <v>100</v>
      </c>
      <c r="O72" s="2">
        <v>100</v>
      </c>
      <c r="P72" s="2">
        <v>100</v>
      </c>
      <c r="Q72" s="2">
        <v>100</v>
      </c>
      <c r="R72" s="2">
        <v>100</v>
      </c>
      <c r="S72" s="2">
        <v>100</v>
      </c>
      <c r="T72" s="2">
        <v>100</v>
      </c>
      <c r="U72" s="2">
        <v>100</v>
      </c>
      <c r="V72" s="5">
        <v>69</v>
      </c>
    </row>
    <row r="73" spans="1:22" x14ac:dyDescent="0.2">
      <c r="A73" s="16">
        <v>70</v>
      </c>
      <c r="B73" s="7">
        <v>99</v>
      </c>
      <c r="C73" s="2">
        <v>100</v>
      </c>
      <c r="D73" s="7">
        <v>94</v>
      </c>
      <c r="E73" s="2">
        <v>100</v>
      </c>
      <c r="F73" s="7">
        <v>93</v>
      </c>
      <c r="G73" s="2">
        <v>100</v>
      </c>
      <c r="H73" s="7">
        <v>95</v>
      </c>
      <c r="I73" s="2">
        <v>100</v>
      </c>
      <c r="J73" s="7">
        <v>97</v>
      </c>
      <c r="K73" s="2">
        <v>100</v>
      </c>
      <c r="L73" s="2">
        <v>100</v>
      </c>
      <c r="M73" s="2">
        <v>100</v>
      </c>
      <c r="N73" s="2">
        <v>100</v>
      </c>
      <c r="O73" s="2">
        <v>100</v>
      </c>
      <c r="P73" s="2">
        <v>100</v>
      </c>
      <c r="Q73" s="2">
        <v>100</v>
      </c>
      <c r="R73" s="2">
        <v>100</v>
      </c>
      <c r="S73" s="2">
        <v>100</v>
      </c>
      <c r="T73" s="2">
        <v>100</v>
      </c>
      <c r="U73" s="2">
        <v>100</v>
      </c>
      <c r="V73" s="5">
        <v>70</v>
      </c>
    </row>
    <row r="74" spans="1:22" x14ac:dyDescent="0.2">
      <c r="A74" s="16">
        <v>71</v>
      </c>
      <c r="B74" s="2">
        <v>100</v>
      </c>
      <c r="C74" s="2">
        <v>100</v>
      </c>
      <c r="D74" s="7">
        <v>95</v>
      </c>
      <c r="E74" s="2">
        <v>100</v>
      </c>
      <c r="F74" s="7">
        <v>94</v>
      </c>
      <c r="G74" s="2">
        <v>100</v>
      </c>
      <c r="H74" s="7">
        <v>96</v>
      </c>
      <c r="I74" s="2">
        <v>100</v>
      </c>
      <c r="J74" s="7">
        <v>98</v>
      </c>
      <c r="K74" s="2">
        <v>100</v>
      </c>
      <c r="L74" s="2">
        <v>100</v>
      </c>
      <c r="M74" s="2">
        <v>100</v>
      </c>
      <c r="N74" s="2">
        <v>100</v>
      </c>
      <c r="O74" s="2">
        <v>100</v>
      </c>
      <c r="P74" s="2">
        <v>100</v>
      </c>
      <c r="Q74" s="2">
        <v>100</v>
      </c>
      <c r="R74" s="2">
        <v>100</v>
      </c>
      <c r="S74" s="2">
        <v>100</v>
      </c>
      <c r="T74" s="2">
        <v>100</v>
      </c>
      <c r="U74" s="2">
        <v>100</v>
      </c>
      <c r="V74" s="5">
        <v>71</v>
      </c>
    </row>
    <row r="75" spans="1:22" x14ac:dyDescent="0.2">
      <c r="A75" s="16">
        <v>72</v>
      </c>
      <c r="B75" s="2">
        <v>100</v>
      </c>
      <c r="C75" s="2">
        <v>100</v>
      </c>
      <c r="D75" s="7">
        <v>97</v>
      </c>
      <c r="E75" s="2">
        <v>100</v>
      </c>
      <c r="F75" s="7">
        <v>95</v>
      </c>
      <c r="G75" s="2">
        <v>100</v>
      </c>
      <c r="H75" s="7">
        <v>97</v>
      </c>
      <c r="I75" s="2">
        <v>100</v>
      </c>
      <c r="J75" s="7">
        <v>99</v>
      </c>
      <c r="K75" s="2">
        <v>100</v>
      </c>
      <c r="L75" s="2">
        <v>100</v>
      </c>
      <c r="M75" s="2">
        <v>100</v>
      </c>
      <c r="N75" s="2">
        <v>100</v>
      </c>
      <c r="O75" s="2">
        <v>100</v>
      </c>
      <c r="P75" s="2">
        <v>100</v>
      </c>
      <c r="Q75" s="2">
        <v>100</v>
      </c>
      <c r="R75" s="2">
        <v>100</v>
      </c>
      <c r="S75" s="2">
        <v>100</v>
      </c>
      <c r="T75" s="2">
        <v>100</v>
      </c>
      <c r="U75" s="2">
        <v>100</v>
      </c>
      <c r="V75" s="5">
        <v>72</v>
      </c>
    </row>
    <row r="76" spans="1:22" x14ac:dyDescent="0.2">
      <c r="A76" s="16">
        <v>73</v>
      </c>
      <c r="B76" s="2">
        <v>100</v>
      </c>
      <c r="C76" s="2">
        <v>100</v>
      </c>
      <c r="D76" s="7">
        <v>98</v>
      </c>
      <c r="E76" s="2">
        <v>100</v>
      </c>
      <c r="F76" s="7">
        <v>96</v>
      </c>
      <c r="G76" s="2">
        <v>100</v>
      </c>
      <c r="H76" s="7">
        <v>98</v>
      </c>
      <c r="I76" s="2">
        <v>100</v>
      </c>
      <c r="J76" s="2">
        <v>100</v>
      </c>
      <c r="K76" s="2">
        <v>100</v>
      </c>
      <c r="L76" s="2">
        <v>100</v>
      </c>
      <c r="M76" s="2">
        <v>100</v>
      </c>
      <c r="N76" s="2">
        <v>100</v>
      </c>
      <c r="O76" s="2">
        <v>100</v>
      </c>
      <c r="P76" s="2">
        <v>100</v>
      </c>
      <c r="Q76" s="2">
        <v>100</v>
      </c>
      <c r="R76" s="2">
        <v>100</v>
      </c>
      <c r="S76" s="2">
        <v>100</v>
      </c>
      <c r="T76" s="2">
        <v>100</v>
      </c>
      <c r="U76" s="2">
        <v>100</v>
      </c>
      <c r="V76" s="5">
        <v>73</v>
      </c>
    </row>
    <row r="77" spans="1:22" x14ac:dyDescent="0.2">
      <c r="A77" s="16">
        <v>74</v>
      </c>
      <c r="B77" s="2">
        <v>100</v>
      </c>
      <c r="C77" s="2">
        <v>100</v>
      </c>
      <c r="D77" s="7">
        <v>99</v>
      </c>
      <c r="E77" s="2">
        <v>100</v>
      </c>
      <c r="F77" s="7">
        <v>97</v>
      </c>
      <c r="G77" s="2">
        <v>100</v>
      </c>
      <c r="H77" s="7">
        <v>99</v>
      </c>
      <c r="I77" s="2">
        <v>100</v>
      </c>
      <c r="J77" s="2">
        <v>100</v>
      </c>
      <c r="K77" s="2">
        <v>100</v>
      </c>
      <c r="L77" s="2">
        <v>100</v>
      </c>
      <c r="M77" s="2">
        <v>100</v>
      </c>
      <c r="N77" s="2">
        <v>100</v>
      </c>
      <c r="O77" s="2">
        <v>100</v>
      </c>
      <c r="P77" s="2">
        <v>100</v>
      </c>
      <c r="Q77" s="2">
        <v>100</v>
      </c>
      <c r="R77" s="2">
        <v>100</v>
      </c>
      <c r="S77" s="2">
        <v>100</v>
      </c>
      <c r="T77" s="2">
        <v>100</v>
      </c>
      <c r="U77" s="2">
        <v>100</v>
      </c>
      <c r="V77" s="5">
        <v>74</v>
      </c>
    </row>
    <row r="78" spans="1:22" x14ac:dyDescent="0.2">
      <c r="A78" s="16">
        <v>75</v>
      </c>
      <c r="B78" s="2">
        <v>100</v>
      </c>
      <c r="C78" s="2">
        <v>100</v>
      </c>
      <c r="D78" s="2">
        <v>100</v>
      </c>
      <c r="E78" s="2">
        <v>100</v>
      </c>
      <c r="F78" s="7">
        <v>98</v>
      </c>
      <c r="G78" s="2">
        <v>100</v>
      </c>
      <c r="H78" s="2">
        <v>100</v>
      </c>
      <c r="I78" s="2">
        <v>100</v>
      </c>
      <c r="J78" s="2">
        <v>100</v>
      </c>
      <c r="K78" s="2">
        <v>100</v>
      </c>
      <c r="L78" s="2">
        <v>100</v>
      </c>
      <c r="M78" s="2">
        <v>100</v>
      </c>
      <c r="N78" s="2">
        <v>100</v>
      </c>
      <c r="O78" s="2">
        <v>100</v>
      </c>
      <c r="P78" s="2">
        <v>100</v>
      </c>
      <c r="Q78" s="2">
        <v>100</v>
      </c>
      <c r="R78" s="2">
        <v>100</v>
      </c>
      <c r="S78" s="2">
        <v>100</v>
      </c>
      <c r="T78" s="2">
        <v>100</v>
      </c>
      <c r="U78" s="2">
        <v>100</v>
      </c>
      <c r="V78" s="5">
        <v>75</v>
      </c>
    </row>
    <row r="79" spans="1:22" x14ac:dyDescent="0.2">
      <c r="A79" s="16">
        <v>76</v>
      </c>
      <c r="B79" s="2">
        <v>100</v>
      </c>
      <c r="C79" s="2">
        <v>100</v>
      </c>
      <c r="D79" s="2">
        <v>100</v>
      </c>
      <c r="E79" s="2">
        <v>100</v>
      </c>
      <c r="F79" s="7">
        <v>99</v>
      </c>
      <c r="G79" s="2">
        <v>100</v>
      </c>
      <c r="H79" s="2">
        <v>100</v>
      </c>
      <c r="I79" s="2">
        <v>100</v>
      </c>
      <c r="J79" s="2">
        <v>100</v>
      </c>
      <c r="K79" s="2">
        <v>100</v>
      </c>
      <c r="L79" s="2">
        <v>100</v>
      </c>
      <c r="M79" s="2">
        <v>100</v>
      </c>
      <c r="N79" s="2">
        <v>100</v>
      </c>
      <c r="O79" s="2">
        <v>100</v>
      </c>
      <c r="P79" s="2">
        <v>100</v>
      </c>
      <c r="Q79" s="2">
        <v>100</v>
      </c>
      <c r="R79" s="2">
        <v>100</v>
      </c>
      <c r="S79" s="2">
        <v>100</v>
      </c>
      <c r="T79" s="2">
        <v>100</v>
      </c>
      <c r="U79" s="2">
        <v>100</v>
      </c>
      <c r="V79" s="5">
        <v>76</v>
      </c>
    </row>
    <row r="80" spans="1:22" x14ac:dyDescent="0.2">
      <c r="A80" s="16">
        <v>77</v>
      </c>
      <c r="B80" s="2">
        <v>100</v>
      </c>
      <c r="C80" s="2">
        <v>100</v>
      </c>
      <c r="D80" s="2">
        <v>100</v>
      </c>
      <c r="E80" s="2">
        <v>100</v>
      </c>
      <c r="F80" s="2">
        <v>100</v>
      </c>
      <c r="G80" s="2">
        <v>100</v>
      </c>
      <c r="H80" s="2">
        <v>100</v>
      </c>
      <c r="I80" s="2">
        <v>100</v>
      </c>
      <c r="J80" s="2">
        <v>100</v>
      </c>
      <c r="K80" s="2">
        <v>100</v>
      </c>
      <c r="L80" s="2">
        <v>100</v>
      </c>
      <c r="M80" s="2">
        <v>100</v>
      </c>
      <c r="N80" s="2">
        <v>100</v>
      </c>
      <c r="O80" s="2">
        <v>100</v>
      </c>
      <c r="P80" s="2">
        <v>100</v>
      </c>
      <c r="Q80" s="2">
        <v>100</v>
      </c>
      <c r="R80" s="2">
        <v>100</v>
      </c>
      <c r="S80" s="2">
        <v>100</v>
      </c>
      <c r="T80" s="2">
        <v>100</v>
      </c>
      <c r="U80" s="2">
        <v>100</v>
      </c>
      <c r="V80" s="5">
        <v>77</v>
      </c>
    </row>
    <row r="81" spans="1:22" x14ac:dyDescent="0.2">
      <c r="A81" s="16">
        <v>78</v>
      </c>
      <c r="B81" s="2">
        <v>100</v>
      </c>
      <c r="C81" s="2">
        <v>100</v>
      </c>
      <c r="D81" s="2">
        <v>100</v>
      </c>
      <c r="E81" s="2">
        <v>100</v>
      </c>
      <c r="F81" s="2">
        <v>100</v>
      </c>
      <c r="G81" s="2">
        <v>100</v>
      </c>
      <c r="H81" s="2">
        <v>100</v>
      </c>
      <c r="I81" s="2">
        <v>100</v>
      </c>
      <c r="J81" s="2">
        <v>100</v>
      </c>
      <c r="K81" s="2">
        <v>100</v>
      </c>
      <c r="L81" s="2">
        <v>100</v>
      </c>
      <c r="M81" s="2">
        <v>100</v>
      </c>
      <c r="N81" s="2">
        <v>100</v>
      </c>
      <c r="O81" s="2">
        <v>100</v>
      </c>
      <c r="P81" s="2">
        <v>100</v>
      </c>
      <c r="Q81" s="2">
        <v>100</v>
      </c>
      <c r="R81" s="2">
        <v>100</v>
      </c>
      <c r="S81" s="2">
        <v>100</v>
      </c>
      <c r="T81" s="2">
        <v>100</v>
      </c>
      <c r="U81" s="2">
        <v>100</v>
      </c>
      <c r="V81" s="5">
        <v>77</v>
      </c>
    </row>
    <row r="82" spans="1:22" x14ac:dyDescent="0.2">
      <c r="A82" s="16">
        <v>79</v>
      </c>
      <c r="B82" s="2">
        <v>100</v>
      </c>
      <c r="C82" s="2">
        <v>100</v>
      </c>
      <c r="D82" s="2">
        <v>100</v>
      </c>
      <c r="E82" s="2">
        <v>100</v>
      </c>
      <c r="F82" s="2">
        <v>100</v>
      </c>
      <c r="G82" s="2">
        <v>100</v>
      </c>
      <c r="H82" s="2">
        <v>100</v>
      </c>
      <c r="I82" s="2">
        <v>100</v>
      </c>
      <c r="J82" s="2">
        <v>100</v>
      </c>
      <c r="K82" s="2">
        <v>100</v>
      </c>
      <c r="L82" s="2">
        <v>100</v>
      </c>
      <c r="M82" s="2">
        <v>100</v>
      </c>
      <c r="N82" s="2">
        <v>100</v>
      </c>
      <c r="O82" s="2">
        <v>100</v>
      </c>
      <c r="P82" s="2">
        <v>100</v>
      </c>
      <c r="Q82" s="2">
        <v>100</v>
      </c>
      <c r="R82" s="2">
        <v>100</v>
      </c>
      <c r="S82" s="2">
        <v>100</v>
      </c>
      <c r="T82" s="2">
        <v>100</v>
      </c>
      <c r="U82" s="2">
        <v>100</v>
      </c>
      <c r="V82" s="5">
        <v>77</v>
      </c>
    </row>
    <row r="83" spans="1:22" x14ac:dyDescent="0.2">
      <c r="A83" s="16">
        <v>80</v>
      </c>
      <c r="B83" s="2">
        <v>100</v>
      </c>
      <c r="C83" s="2">
        <v>100</v>
      </c>
      <c r="D83" s="2">
        <v>100</v>
      </c>
      <c r="E83" s="2">
        <v>100</v>
      </c>
      <c r="F83" s="2">
        <v>100</v>
      </c>
      <c r="G83" s="2">
        <v>100</v>
      </c>
      <c r="H83" s="2">
        <v>100</v>
      </c>
      <c r="I83" s="2">
        <v>100</v>
      </c>
      <c r="J83" s="2">
        <v>100</v>
      </c>
      <c r="K83" s="2">
        <v>100</v>
      </c>
      <c r="L83" s="2">
        <v>100</v>
      </c>
      <c r="M83" s="2">
        <v>100</v>
      </c>
      <c r="N83" s="2">
        <v>100</v>
      </c>
      <c r="O83" s="2">
        <v>100</v>
      </c>
      <c r="P83" s="2">
        <v>100</v>
      </c>
      <c r="Q83" s="2">
        <v>100</v>
      </c>
      <c r="R83" s="2">
        <v>100</v>
      </c>
      <c r="S83" s="2">
        <v>100</v>
      </c>
      <c r="T83" s="2">
        <v>100</v>
      </c>
      <c r="U83" s="2">
        <v>100</v>
      </c>
      <c r="V83" s="5">
        <v>77</v>
      </c>
    </row>
    <row r="84" spans="1:22" x14ac:dyDescent="0.2">
      <c r="A84" s="16">
        <v>81</v>
      </c>
      <c r="B84" s="2">
        <v>100</v>
      </c>
      <c r="C84" s="2">
        <v>100</v>
      </c>
      <c r="D84" s="2">
        <v>100</v>
      </c>
      <c r="E84" s="2">
        <v>100</v>
      </c>
      <c r="F84" s="2">
        <v>100</v>
      </c>
      <c r="G84" s="2">
        <v>100</v>
      </c>
      <c r="H84" s="2">
        <v>100</v>
      </c>
      <c r="I84" s="2">
        <v>100</v>
      </c>
      <c r="J84" s="2">
        <v>100</v>
      </c>
      <c r="K84" s="2">
        <v>100</v>
      </c>
      <c r="L84" s="2">
        <v>100</v>
      </c>
      <c r="M84" s="2">
        <v>100</v>
      </c>
      <c r="N84" s="2">
        <v>100</v>
      </c>
      <c r="O84" s="2">
        <v>100</v>
      </c>
      <c r="P84" s="2">
        <v>100</v>
      </c>
      <c r="Q84" s="2">
        <v>100</v>
      </c>
      <c r="R84" s="2">
        <v>100</v>
      </c>
      <c r="S84" s="2">
        <v>100</v>
      </c>
      <c r="T84" s="2">
        <v>100</v>
      </c>
      <c r="U84" s="2">
        <v>100</v>
      </c>
      <c r="V84" s="5">
        <v>77</v>
      </c>
    </row>
    <row r="85" spans="1:22" x14ac:dyDescent="0.2">
      <c r="A85" s="16">
        <v>82</v>
      </c>
      <c r="B85" s="2">
        <v>100</v>
      </c>
      <c r="C85" s="2">
        <v>100</v>
      </c>
      <c r="D85" s="2">
        <v>100</v>
      </c>
      <c r="E85" s="2">
        <v>100</v>
      </c>
      <c r="F85" s="2">
        <v>100</v>
      </c>
      <c r="G85" s="2">
        <v>100</v>
      </c>
      <c r="H85" s="2">
        <v>100</v>
      </c>
      <c r="I85" s="2">
        <v>100</v>
      </c>
      <c r="J85" s="2">
        <v>100</v>
      </c>
      <c r="K85" s="2">
        <v>100</v>
      </c>
      <c r="L85" s="2">
        <v>100</v>
      </c>
      <c r="M85" s="2">
        <v>100</v>
      </c>
      <c r="N85" s="2">
        <v>100</v>
      </c>
      <c r="O85" s="2">
        <v>100</v>
      </c>
      <c r="P85" s="2">
        <v>100</v>
      </c>
      <c r="Q85" s="2">
        <v>100</v>
      </c>
      <c r="R85" s="2">
        <v>100</v>
      </c>
      <c r="S85" s="2">
        <v>100</v>
      </c>
      <c r="T85" s="2">
        <v>100</v>
      </c>
      <c r="U85" s="2">
        <v>100</v>
      </c>
      <c r="V85" s="5">
        <v>77</v>
      </c>
    </row>
    <row r="86" spans="1:22" x14ac:dyDescent="0.2">
      <c r="A86" s="16">
        <v>83</v>
      </c>
      <c r="B86" s="2">
        <v>100</v>
      </c>
      <c r="C86" s="2">
        <v>100</v>
      </c>
      <c r="D86" s="2">
        <v>100</v>
      </c>
      <c r="E86" s="2">
        <v>100</v>
      </c>
      <c r="F86" s="2">
        <v>100</v>
      </c>
      <c r="G86" s="2">
        <v>100</v>
      </c>
      <c r="H86" s="2">
        <v>100</v>
      </c>
      <c r="I86" s="2">
        <v>100</v>
      </c>
      <c r="J86" s="2">
        <v>100</v>
      </c>
      <c r="K86" s="2">
        <v>100</v>
      </c>
      <c r="L86" s="2">
        <v>100</v>
      </c>
      <c r="M86" s="2">
        <v>100</v>
      </c>
      <c r="N86" s="2">
        <v>100</v>
      </c>
      <c r="O86" s="2">
        <v>100</v>
      </c>
      <c r="P86" s="2">
        <v>100</v>
      </c>
      <c r="Q86" s="2">
        <v>100</v>
      </c>
      <c r="R86" s="2">
        <v>100</v>
      </c>
      <c r="S86" s="2">
        <v>100</v>
      </c>
      <c r="T86" s="2">
        <v>100</v>
      </c>
      <c r="U86" s="2">
        <v>100</v>
      </c>
      <c r="V86" s="5">
        <v>77</v>
      </c>
    </row>
    <row r="87" spans="1:22" x14ac:dyDescent="0.2">
      <c r="A87" s="16">
        <v>84</v>
      </c>
      <c r="B87" s="2">
        <v>100</v>
      </c>
      <c r="C87" s="2">
        <v>100</v>
      </c>
      <c r="D87" s="2">
        <v>100</v>
      </c>
      <c r="E87" s="2">
        <v>100</v>
      </c>
      <c r="F87" s="2">
        <v>100</v>
      </c>
      <c r="G87" s="2">
        <v>100</v>
      </c>
      <c r="H87" s="2">
        <v>100</v>
      </c>
      <c r="I87" s="2">
        <v>100</v>
      </c>
      <c r="J87" s="2">
        <v>100</v>
      </c>
      <c r="K87" s="2">
        <v>100</v>
      </c>
      <c r="L87" s="2">
        <v>100</v>
      </c>
      <c r="M87" s="2">
        <v>100</v>
      </c>
      <c r="N87" s="2">
        <v>100</v>
      </c>
      <c r="O87" s="2">
        <v>100</v>
      </c>
      <c r="P87" s="2">
        <v>100</v>
      </c>
      <c r="Q87" s="2">
        <v>100</v>
      </c>
      <c r="R87" s="2">
        <v>100</v>
      </c>
      <c r="S87" s="2">
        <v>100</v>
      </c>
      <c r="T87" s="2">
        <v>100</v>
      </c>
      <c r="U87" s="2">
        <v>100</v>
      </c>
      <c r="V87" s="5">
        <v>77</v>
      </c>
    </row>
    <row r="88" spans="1:22" x14ac:dyDescent="0.2">
      <c r="A88" s="16">
        <v>85</v>
      </c>
      <c r="B88" s="2">
        <v>100</v>
      </c>
      <c r="C88" s="2">
        <v>100</v>
      </c>
      <c r="D88" s="2">
        <v>100</v>
      </c>
      <c r="E88" s="2">
        <v>100</v>
      </c>
      <c r="F88" s="2">
        <v>100</v>
      </c>
      <c r="G88" s="2">
        <v>100</v>
      </c>
      <c r="H88" s="2">
        <v>100</v>
      </c>
      <c r="I88" s="2">
        <v>100</v>
      </c>
      <c r="J88" s="2">
        <v>100</v>
      </c>
      <c r="K88" s="2">
        <v>100</v>
      </c>
      <c r="L88" s="2">
        <v>100</v>
      </c>
      <c r="M88" s="2">
        <v>100</v>
      </c>
      <c r="N88" s="2">
        <v>100</v>
      </c>
      <c r="O88" s="2">
        <v>100</v>
      </c>
      <c r="P88" s="2">
        <v>100</v>
      </c>
      <c r="Q88" s="2">
        <v>100</v>
      </c>
      <c r="R88" s="2">
        <v>100</v>
      </c>
      <c r="S88" s="2">
        <v>100</v>
      </c>
      <c r="T88" s="2">
        <v>100</v>
      </c>
      <c r="U88" s="2">
        <v>100</v>
      </c>
      <c r="V88" s="5">
        <v>77</v>
      </c>
    </row>
    <row r="89" spans="1:22" x14ac:dyDescent="0.2">
      <c r="A89" s="16">
        <v>86</v>
      </c>
      <c r="B89" s="2">
        <v>100</v>
      </c>
      <c r="C89" s="2">
        <v>100</v>
      </c>
      <c r="D89" s="2">
        <v>100</v>
      </c>
      <c r="E89" s="2">
        <v>100</v>
      </c>
      <c r="F89" s="2">
        <v>100</v>
      </c>
      <c r="G89" s="2">
        <v>100</v>
      </c>
      <c r="H89" s="2">
        <v>100</v>
      </c>
      <c r="I89" s="2">
        <v>100</v>
      </c>
      <c r="J89" s="2">
        <v>100</v>
      </c>
      <c r="K89" s="2">
        <v>100</v>
      </c>
      <c r="L89" s="2">
        <v>100</v>
      </c>
      <c r="M89" s="2">
        <v>100</v>
      </c>
      <c r="N89" s="2">
        <v>100</v>
      </c>
      <c r="O89" s="2">
        <v>100</v>
      </c>
      <c r="P89" s="2">
        <v>100</v>
      </c>
      <c r="Q89" s="2">
        <v>100</v>
      </c>
      <c r="R89" s="2">
        <v>100</v>
      </c>
      <c r="S89" s="2">
        <v>100</v>
      </c>
      <c r="T89" s="2">
        <v>100</v>
      </c>
      <c r="U89" s="2">
        <v>100</v>
      </c>
      <c r="V89" s="5">
        <v>77</v>
      </c>
    </row>
    <row r="90" spans="1:22" x14ac:dyDescent="0.2">
      <c r="A90" s="15" t="s">
        <v>12</v>
      </c>
      <c r="B90" s="10" t="s">
        <v>13</v>
      </c>
      <c r="C90" s="6" t="s">
        <v>14</v>
      </c>
      <c r="D90" s="10" t="s">
        <v>13</v>
      </c>
      <c r="E90" s="6" t="s">
        <v>14</v>
      </c>
      <c r="F90" s="10" t="s">
        <v>13</v>
      </c>
      <c r="G90" s="6" t="s">
        <v>14</v>
      </c>
      <c r="H90" s="10" t="s">
        <v>13</v>
      </c>
      <c r="I90" s="6" t="s">
        <v>14</v>
      </c>
      <c r="J90" s="10" t="s">
        <v>13</v>
      </c>
      <c r="K90" s="6" t="s">
        <v>14</v>
      </c>
      <c r="L90" s="10" t="s">
        <v>13</v>
      </c>
      <c r="M90" s="6" t="s">
        <v>14</v>
      </c>
      <c r="N90" s="10" t="s">
        <v>13</v>
      </c>
      <c r="O90" s="6" t="s">
        <v>14</v>
      </c>
      <c r="P90" s="10" t="s">
        <v>13</v>
      </c>
      <c r="Q90" s="6" t="s">
        <v>14</v>
      </c>
      <c r="R90" s="10" t="s">
        <v>13</v>
      </c>
      <c r="S90" s="6" t="s">
        <v>14</v>
      </c>
      <c r="T90" s="10" t="s">
        <v>13</v>
      </c>
      <c r="U90" s="5" t="s">
        <v>14</v>
      </c>
      <c r="V90" s="1" t="s">
        <v>12</v>
      </c>
    </row>
    <row r="91" spans="1:22" x14ac:dyDescent="0.2">
      <c r="A91" s="17" t="s">
        <v>0</v>
      </c>
      <c r="B91" s="18" t="s">
        <v>1</v>
      </c>
      <c r="C91" s="19" t="s">
        <v>2</v>
      </c>
      <c r="D91" s="18" t="s">
        <v>3</v>
      </c>
      <c r="E91" s="20" t="s">
        <v>2</v>
      </c>
      <c r="F91" s="18" t="s">
        <v>4</v>
      </c>
      <c r="G91" s="20" t="s">
        <v>2</v>
      </c>
      <c r="H91" s="18" t="s">
        <v>5</v>
      </c>
      <c r="I91" s="20" t="s">
        <v>2</v>
      </c>
      <c r="J91" s="18" t="s">
        <v>6</v>
      </c>
      <c r="K91" s="20" t="s">
        <v>2</v>
      </c>
      <c r="L91" s="18" t="s">
        <v>7</v>
      </c>
      <c r="M91" s="20" t="s">
        <v>2</v>
      </c>
      <c r="N91" s="18" t="s">
        <v>8</v>
      </c>
      <c r="O91" s="20" t="s">
        <v>2</v>
      </c>
      <c r="P91" s="18" t="s">
        <v>9</v>
      </c>
      <c r="Q91" s="20" t="s">
        <v>2</v>
      </c>
      <c r="R91" s="18" t="s">
        <v>10</v>
      </c>
      <c r="S91" s="20" t="s">
        <v>2</v>
      </c>
      <c r="T91" s="18" t="s">
        <v>11</v>
      </c>
      <c r="U91" s="20" t="s">
        <v>2</v>
      </c>
      <c r="V91" s="18" t="s">
        <v>0</v>
      </c>
    </row>
    <row r="92" spans="1:22" x14ac:dyDescent="0.2">
      <c r="B92">
        <v>17</v>
      </c>
      <c r="D92">
        <v>22</v>
      </c>
      <c r="F92">
        <v>27</v>
      </c>
      <c r="H92">
        <v>32</v>
      </c>
      <c r="J92">
        <v>37</v>
      </c>
      <c r="L92">
        <v>42</v>
      </c>
      <c r="N92">
        <v>47</v>
      </c>
      <c r="P92">
        <v>52</v>
      </c>
      <c r="R92">
        <v>57</v>
      </c>
      <c r="T92">
        <v>62</v>
      </c>
    </row>
    <row r="93" spans="1:22" x14ac:dyDescent="0.2">
      <c r="B93">
        <v>2</v>
      </c>
      <c r="D93">
        <v>4</v>
      </c>
      <c r="F93">
        <v>6</v>
      </c>
      <c r="H93">
        <v>8</v>
      </c>
      <c r="J93">
        <v>10</v>
      </c>
      <c r="L93">
        <v>12</v>
      </c>
      <c r="N93">
        <v>14</v>
      </c>
      <c r="P93">
        <v>16</v>
      </c>
      <c r="R93">
        <v>18</v>
      </c>
      <c r="T93">
        <v>20</v>
      </c>
    </row>
    <row r="95" spans="1:22" x14ac:dyDescent="0.2">
      <c r="A95" t="s">
        <v>27</v>
      </c>
      <c r="B95">
        <v>71</v>
      </c>
      <c r="C95">
        <v>42</v>
      </c>
      <c r="D95">
        <v>75</v>
      </c>
      <c r="E95">
        <v>46</v>
      </c>
      <c r="F95">
        <v>77</v>
      </c>
      <c r="G95">
        <v>50</v>
      </c>
      <c r="H95">
        <v>75</v>
      </c>
      <c r="I95">
        <v>45</v>
      </c>
      <c r="J95">
        <v>73</v>
      </c>
      <c r="K95">
        <v>40</v>
      </c>
      <c r="L95">
        <v>66</v>
      </c>
      <c r="M95">
        <v>37</v>
      </c>
      <c r="N95">
        <v>59</v>
      </c>
      <c r="O95">
        <v>34</v>
      </c>
      <c r="P95">
        <v>56</v>
      </c>
      <c r="Q95">
        <v>31</v>
      </c>
      <c r="R95">
        <v>53</v>
      </c>
      <c r="S95">
        <v>28</v>
      </c>
      <c r="T95">
        <v>50</v>
      </c>
      <c r="U95">
        <v>25</v>
      </c>
    </row>
    <row r="96" spans="1:22" x14ac:dyDescent="0.2">
      <c r="B96">
        <v>42</v>
      </c>
      <c r="D96">
        <v>46</v>
      </c>
      <c r="F96">
        <v>50</v>
      </c>
      <c r="H96">
        <v>45</v>
      </c>
      <c r="J96">
        <v>40</v>
      </c>
      <c r="L96">
        <v>37</v>
      </c>
      <c r="N96">
        <v>34</v>
      </c>
      <c r="P96">
        <v>31</v>
      </c>
      <c r="R96">
        <v>28</v>
      </c>
      <c r="T96">
        <v>25</v>
      </c>
    </row>
  </sheetData>
  <sheetProtection password="C64F" sheet="1" objects="1" scenarios="1"/>
  <customSheetViews>
    <customSheetView guid="{C48D4376-7E6E-43E1-BDDA-4583E8F77408}">
      <pane xSplit="1" ySplit="2" topLeftCell="B3" activePane="bottomRight" state="frozen"/>
      <selection pane="bottomRight" activeCell="F33" sqref="F33"/>
      <pageMargins left="0.75" right="0.75" top="1" bottom="1" header="0.5" footer="0.5"/>
      <pageSetup orientation="portrait" horizontalDpi="360" verticalDpi="0" copies="0" r:id="rId1"/>
      <headerFooter alignWithMargins="0"/>
    </customSheetView>
    <customSheetView guid="{8168B4B8-9A02-4791-AD5C-7A76A87A620E}">
      <pane xSplit="1" ySplit="2" topLeftCell="B3" activePane="bottomRight" state="frozen"/>
      <selection pane="bottomRight" activeCell="F33" sqref="F33"/>
      <pageMargins left="0.75" right="0.75" top="1" bottom="1" header="0.5" footer="0.5"/>
      <pageSetup orientation="portrait" horizontalDpi="360" verticalDpi="0" copies="0" r:id="rId2"/>
      <headerFooter alignWithMargins="0"/>
    </customSheetView>
    <customSheetView guid="{7F7D5A8C-9A56-4905-9300-15A5D4F74565}">
      <pane xSplit="1" ySplit="2" topLeftCell="B3" activePane="bottomRight" state="frozen"/>
      <selection pane="bottomRight" activeCell="F33" sqref="F33"/>
      <pageMargins left="0.75" right="0.75" top="1" bottom="1" header="0.5" footer="0.5"/>
      <pageSetup orientation="portrait" horizontalDpi="360" r:id="rId3"/>
      <headerFooter alignWithMargins="0"/>
    </customSheetView>
  </customSheetViews>
  <phoneticPr fontId="0" type="noConversion"/>
  <pageMargins left="0.75" right="0.75" top="1" bottom="1" header="0.5" footer="0.5"/>
  <pageSetup orientation="portrait" horizontalDpi="360" r:id="rId4"/>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T91"/>
  <sheetViews>
    <sheetView zoomScale="160" zoomScaleNormal="160" workbookViewId="0">
      <pane xSplit="1" ySplit="3" topLeftCell="B73"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12" ht="18.75" x14ac:dyDescent="0.2">
      <c r="A1" s="22" t="s">
        <v>0</v>
      </c>
      <c r="B1" s="23" t="s">
        <v>1</v>
      </c>
      <c r="C1" s="23" t="s">
        <v>3</v>
      </c>
      <c r="D1" s="23" t="s">
        <v>4</v>
      </c>
      <c r="E1" s="23" t="s">
        <v>5</v>
      </c>
      <c r="F1" s="23" t="s">
        <v>6</v>
      </c>
      <c r="G1" s="23" t="s">
        <v>7</v>
      </c>
      <c r="H1" s="23" t="s">
        <v>8</v>
      </c>
      <c r="I1" s="23" t="s">
        <v>9</v>
      </c>
      <c r="J1" s="23" t="s">
        <v>10</v>
      </c>
      <c r="K1" s="24" t="s">
        <v>11</v>
      </c>
      <c r="L1" s="23" t="s">
        <v>0</v>
      </c>
    </row>
    <row r="2" spans="1:12" ht="21" customHeight="1" x14ac:dyDescent="0.2">
      <c r="A2" s="15" t="s">
        <v>12</v>
      </c>
      <c r="B2" s="6" t="s">
        <v>15</v>
      </c>
      <c r="C2" s="6" t="s">
        <v>15</v>
      </c>
      <c r="D2" s="6" t="s">
        <v>15</v>
      </c>
      <c r="E2" s="6" t="s">
        <v>15</v>
      </c>
      <c r="F2" s="6" t="s">
        <v>15</v>
      </c>
      <c r="G2" s="6" t="s">
        <v>15</v>
      </c>
      <c r="H2" s="6" t="s">
        <v>15</v>
      </c>
      <c r="I2" s="6" t="s">
        <v>15</v>
      </c>
      <c r="J2" s="6" t="s">
        <v>15</v>
      </c>
      <c r="K2" s="6" t="s">
        <v>15</v>
      </c>
      <c r="L2" s="1" t="s">
        <v>12</v>
      </c>
    </row>
    <row r="3" spans="1:12" ht="6" customHeight="1" x14ac:dyDescent="0.2">
      <c r="A3" s="15"/>
      <c r="B3" s="6" t="str">
        <f>"SUM"&amp;LEFT(B1,2)</f>
        <v>SUM17</v>
      </c>
      <c r="C3" s="6" t="str">
        <f t="shared" ref="C3:K3" si="0">"SUM"&amp;LEFT(C1,2)</f>
        <v>SUM22</v>
      </c>
      <c r="D3" s="6" t="str">
        <f t="shared" si="0"/>
        <v>SUM27</v>
      </c>
      <c r="E3" s="6" t="str">
        <f t="shared" si="0"/>
        <v>SUM32</v>
      </c>
      <c r="F3" s="6" t="str">
        <f t="shared" si="0"/>
        <v>SUM37</v>
      </c>
      <c r="G3" s="6" t="str">
        <f t="shared" si="0"/>
        <v>SUM42</v>
      </c>
      <c r="H3" s="6" t="str">
        <f t="shared" si="0"/>
        <v>SUM47</v>
      </c>
      <c r="I3" s="6" t="str">
        <f t="shared" si="0"/>
        <v>SUM52</v>
      </c>
      <c r="J3" s="6" t="str">
        <f t="shared" si="0"/>
        <v>SUM57</v>
      </c>
      <c r="K3" s="6" t="str">
        <f t="shared" si="0"/>
        <v>SUM62</v>
      </c>
      <c r="L3" s="1"/>
    </row>
    <row r="4" spans="1:12" x14ac:dyDescent="0.2">
      <c r="A4" s="25">
        <v>1</v>
      </c>
      <c r="B4" s="8">
        <v>0</v>
      </c>
      <c r="C4" s="8">
        <v>0</v>
      </c>
      <c r="D4" s="8">
        <v>0</v>
      </c>
      <c r="E4" s="8">
        <v>0</v>
      </c>
      <c r="F4" s="8">
        <v>0</v>
      </c>
      <c r="G4" s="8">
        <v>0</v>
      </c>
      <c r="H4" s="8">
        <v>0</v>
      </c>
      <c r="I4" s="8">
        <v>0</v>
      </c>
      <c r="J4" s="8">
        <v>0</v>
      </c>
      <c r="K4" s="8">
        <v>0</v>
      </c>
      <c r="L4" s="5">
        <v>21</v>
      </c>
    </row>
    <row r="5" spans="1:12" x14ac:dyDescent="0.2">
      <c r="A5" s="25">
        <v>21</v>
      </c>
      <c r="B5" s="8">
        <v>9</v>
      </c>
      <c r="C5" s="8">
        <v>21</v>
      </c>
      <c r="D5" s="8">
        <v>34</v>
      </c>
      <c r="E5" s="8">
        <v>35</v>
      </c>
      <c r="F5" s="8">
        <v>42</v>
      </c>
      <c r="G5" s="8">
        <v>49</v>
      </c>
      <c r="H5" s="8">
        <v>50</v>
      </c>
      <c r="I5" s="8">
        <v>53</v>
      </c>
      <c r="J5" s="8">
        <v>54</v>
      </c>
      <c r="K5" s="8">
        <v>55</v>
      </c>
      <c r="L5" s="5">
        <v>21</v>
      </c>
    </row>
    <row r="6" spans="1:12" x14ac:dyDescent="0.2">
      <c r="A6" s="25">
        <v>22</v>
      </c>
      <c r="B6" s="8">
        <v>10</v>
      </c>
      <c r="C6" s="8">
        <v>23</v>
      </c>
      <c r="D6" s="8">
        <v>35</v>
      </c>
      <c r="E6" s="8">
        <v>36</v>
      </c>
      <c r="F6" s="8">
        <v>43</v>
      </c>
      <c r="G6" s="8">
        <v>50</v>
      </c>
      <c r="H6" s="8">
        <v>51</v>
      </c>
      <c r="I6" s="8">
        <v>54</v>
      </c>
      <c r="J6" s="8">
        <v>55</v>
      </c>
      <c r="K6" s="8">
        <v>56</v>
      </c>
      <c r="L6" s="5">
        <v>22</v>
      </c>
    </row>
    <row r="7" spans="1:12" x14ac:dyDescent="0.2">
      <c r="A7" s="25">
        <v>23</v>
      </c>
      <c r="B7" s="8">
        <v>12</v>
      </c>
      <c r="C7" s="8">
        <v>24</v>
      </c>
      <c r="D7" s="8">
        <v>36</v>
      </c>
      <c r="E7" s="8">
        <v>38</v>
      </c>
      <c r="F7" s="8">
        <v>44</v>
      </c>
      <c r="G7" s="8">
        <v>51</v>
      </c>
      <c r="H7" s="8">
        <v>52</v>
      </c>
      <c r="I7" s="8">
        <v>55</v>
      </c>
      <c r="J7" s="8">
        <v>56</v>
      </c>
      <c r="K7" s="8">
        <v>57</v>
      </c>
      <c r="L7" s="5">
        <v>23</v>
      </c>
    </row>
    <row r="8" spans="1:12" x14ac:dyDescent="0.2">
      <c r="A8" s="25">
        <v>24</v>
      </c>
      <c r="B8" s="8">
        <v>14</v>
      </c>
      <c r="C8" s="8">
        <v>25</v>
      </c>
      <c r="D8" s="8">
        <v>37</v>
      </c>
      <c r="E8" s="8">
        <v>39</v>
      </c>
      <c r="F8" s="8">
        <v>45</v>
      </c>
      <c r="G8" s="8">
        <v>52</v>
      </c>
      <c r="H8" s="8">
        <v>53</v>
      </c>
      <c r="I8" s="8">
        <v>56</v>
      </c>
      <c r="J8" s="8">
        <v>57</v>
      </c>
      <c r="K8" s="8">
        <v>58</v>
      </c>
      <c r="L8" s="5">
        <v>24</v>
      </c>
    </row>
    <row r="9" spans="1:12" x14ac:dyDescent="0.2">
      <c r="A9" s="25">
        <v>25</v>
      </c>
      <c r="B9" s="8">
        <v>15</v>
      </c>
      <c r="C9" s="8">
        <v>27</v>
      </c>
      <c r="D9" s="8">
        <v>38</v>
      </c>
      <c r="E9" s="8">
        <v>40</v>
      </c>
      <c r="F9" s="8">
        <v>46</v>
      </c>
      <c r="G9" s="8">
        <v>53</v>
      </c>
      <c r="H9" s="8">
        <v>54</v>
      </c>
      <c r="I9" s="8">
        <v>57</v>
      </c>
      <c r="J9" s="8">
        <v>58</v>
      </c>
      <c r="K9" s="8">
        <v>59</v>
      </c>
      <c r="L9" s="5">
        <v>25</v>
      </c>
    </row>
    <row r="10" spans="1:12" x14ac:dyDescent="0.2">
      <c r="A10" s="25">
        <v>26</v>
      </c>
      <c r="B10" s="8">
        <v>17</v>
      </c>
      <c r="C10" s="8">
        <v>28</v>
      </c>
      <c r="D10" s="8">
        <v>39</v>
      </c>
      <c r="E10" s="8">
        <v>41</v>
      </c>
      <c r="F10" s="8">
        <v>47</v>
      </c>
      <c r="G10" s="8">
        <v>54</v>
      </c>
      <c r="H10" s="8">
        <v>56</v>
      </c>
      <c r="I10" s="8">
        <v>58</v>
      </c>
      <c r="J10" s="8">
        <v>59</v>
      </c>
      <c r="K10" s="3">
        <v>60</v>
      </c>
      <c r="L10" s="5">
        <v>26</v>
      </c>
    </row>
    <row r="11" spans="1:12" x14ac:dyDescent="0.2">
      <c r="A11" s="25">
        <v>27</v>
      </c>
      <c r="B11" s="8">
        <v>18</v>
      </c>
      <c r="C11" s="8">
        <v>29</v>
      </c>
      <c r="D11" s="8">
        <v>41</v>
      </c>
      <c r="E11" s="8">
        <v>42</v>
      </c>
      <c r="F11" s="8">
        <v>48</v>
      </c>
      <c r="G11" s="8">
        <v>55</v>
      </c>
      <c r="H11" s="8">
        <v>57</v>
      </c>
      <c r="I11" s="8">
        <v>59</v>
      </c>
      <c r="J11" s="3">
        <v>60</v>
      </c>
      <c r="K11" s="8">
        <v>61</v>
      </c>
      <c r="L11" s="5">
        <v>27</v>
      </c>
    </row>
    <row r="12" spans="1:12" x14ac:dyDescent="0.2">
      <c r="A12" s="25">
        <v>28</v>
      </c>
      <c r="B12" s="8">
        <v>20</v>
      </c>
      <c r="C12" s="8">
        <v>31</v>
      </c>
      <c r="D12" s="8">
        <v>42</v>
      </c>
      <c r="E12" s="8">
        <v>44</v>
      </c>
      <c r="F12" s="8">
        <v>49</v>
      </c>
      <c r="G12" s="8">
        <v>56</v>
      </c>
      <c r="H12" s="8">
        <v>58</v>
      </c>
      <c r="I12" s="3">
        <v>60</v>
      </c>
      <c r="J12" s="8">
        <v>61</v>
      </c>
      <c r="K12" s="8">
        <v>62</v>
      </c>
      <c r="L12" s="5">
        <v>28</v>
      </c>
    </row>
    <row r="13" spans="1:12" x14ac:dyDescent="0.2">
      <c r="A13" s="25">
        <v>29</v>
      </c>
      <c r="B13" s="8">
        <v>22</v>
      </c>
      <c r="C13" s="8">
        <v>32</v>
      </c>
      <c r="D13" s="8">
        <v>43</v>
      </c>
      <c r="E13" s="8">
        <v>45</v>
      </c>
      <c r="F13" s="59">
        <v>50</v>
      </c>
      <c r="G13" s="8">
        <v>57</v>
      </c>
      <c r="H13" s="8">
        <v>59</v>
      </c>
      <c r="I13" s="8">
        <v>61</v>
      </c>
      <c r="J13" s="8">
        <v>62</v>
      </c>
      <c r="K13" s="8">
        <v>63</v>
      </c>
      <c r="L13" s="5">
        <v>29</v>
      </c>
    </row>
    <row r="14" spans="1:12" x14ac:dyDescent="0.2">
      <c r="A14" s="25">
        <v>30</v>
      </c>
      <c r="B14" s="8">
        <v>23</v>
      </c>
      <c r="C14" s="8">
        <v>33</v>
      </c>
      <c r="D14" s="8">
        <v>44</v>
      </c>
      <c r="E14" s="8">
        <v>46</v>
      </c>
      <c r="F14" s="8">
        <v>52</v>
      </c>
      <c r="G14" s="8">
        <v>58</v>
      </c>
      <c r="H14" s="3">
        <v>60</v>
      </c>
      <c r="I14" s="8">
        <v>62</v>
      </c>
      <c r="J14" s="8">
        <v>63</v>
      </c>
      <c r="K14" s="8">
        <v>64</v>
      </c>
      <c r="L14" s="5">
        <v>30</v>
      </c>
    </row>
    <row r="15" spans="1:12" x14ac:dyDescent="0.2">
      <c r="A15" s="25">
        <v>31</v>
      </c>
      <c r="B15" s="8">
        <v>25</v>
      </c>
      <c r="C15" s="8">
        <v>35</v>
      </c>
      <c r="D15" s="8">
        <v>45</v>
      </c>
      <c r="E15" s="8">
        <v>47</v>
      </c>
      <c r="F15" s="8">
        <v>53</v>
      </c>
      <c r="G15" s="8">
        <v>59</v>
      </c>
      <c r="H15" s="8">
        <v>61</v>
      </c>
      <c r="I15" s="8">
        <v>63</v>
      </c>
      <c r="J15" s="8">
        <v>64</v>
      </c>
      <c r="K15" s="8">
        <v>65</v>
      </c>
      <c r="L15" s="5">
        <v>31</v>
      </c>
    </row>
    <row r="16" spans="1:12" x14ac:dyDescent="0.2">
      <c r="A16" s="25">
        <v>32</v>
      </c>
      <c r="B16" s="8">
        <v>26</v>
      </c>
      <c r="C16" s="8">
        <v>36</v>
      </c>
      <c r="D16" s="8">
        <v>46</v>
      </c>
      <c r="E16" s="8">
        <v>48</v>
      </c>
      <c r="F16" s="8">
        <v>54</v>
      </c>
      <c r="G16" s="3">
        <v>60</v>
      </c>
      <c r="H16" s="8">
        <v>62</v>
      </c>
      <c r="I16" s="8">
        <v>64</v>
      </c>
      <c r="J16" s="8">
        <v>65</v>
      </c>
      <c r="K16" s="8">
        <v>66</v>
      </c>
      <c r="L16" s="5">
        <v>32</v>
      </c>
    </row>
    <row r="17" spans="1:12" x14ac:dyDescent="0.2">
      <c r="A17" s="25">
        <v>33</v>
      </c>
      <c r="B17" s="8">
        <v>28</v>
      </c>
      <c r="C17" s="8">
        <v>37</v>
      </c>
      <c r="D17" s="8">
        <v>47</v>
      </c>
      <c r="E17" s="8">
        <v>49</v>
      </c>
      <c r="F17" s="8">
        <v>55</v>
      </c>
      <c r="G17" s="8">
        <v>61</v>
      </c>
      <c r="H17" s="8">
        <v>63</v>
      </c>
      <c r="I17" s="8">
        <v>65</v>
      </c>
      <c r="J17" s="8">
        <v>66</v>
      </c>
      <c r="K17" s="8">
        <v>68</v>
      </c>
      <c r="L17" s="5">
        <v>33</v>
      </c>
    </row>
    <row r="18" spans="1:12" x14ac:dyDescent="0.2">
      <c r="A18" s="25">
        <v>34</v>
      </c>
      <c r="B18" s="8">
        <v>30</v>
      </c>
      <c r="C18" s="8">
        <v>39</v>
      </c>
      <c r="D18" s="8">
        <v>48</v>
      </c>
      <c r="E18" s="59">
        <v>50</v>
      </c>
      <c r="F18" s="8">
        <v>56</v>
      </c>
      <c r="G18" s="8">
        <v>62</v>
      </c>
      <c r="H18" s="8">
        <v>64</v>
      </c>
      <c r="I18" s="8">
        <v>66</v>
      </c>
      <c r="J18" s="8">
        <v>68</v>
      </c>
      <c r="K18" s="8">
        <v>69</v>
      </c>
      <c r="L18" s="5">
        <v>34</v>
      </c>
    </row>
    <row r="19" spans="1:12" x14ac:dyDescent="0.2">
      <c r="A19" s="25">
        <v>35</v>
      </c>
      <c r="B19" s="8">
        <v>31</v>
      </c>
      <c r="C19" s="8">
        <v>40</v>
      </c>
      <c r="D19" s="8">
        <v>49</v>
      </c>
      <c r="E19" s="8">
        <v>52</v>
      </c>
      <c r="F19" s="8">
        <v>57</v>
      </c>
      <c r="G19" s="8">
        <v>63</v>
      </c>
      <c r="H19" s="8">
        <v>66</v>
      </c>
      <c r="I19" s="8">
        <v>67</v>
      </c>
      <c r="J19" s="8">
        <v>69</v>
      </c>
      <c r="K19" s="8">
        <v>70</v>
      </c>
      <c r="L19" s="5">
        <v>35</v>
      </c>
    </row>
    <row r="20" spans="1:12" x14ac:dyDescent="0.2">
      <c r="A20" s="25">
        <v>36</v>
      </c>
      <c r="B20" s="8">
        <v>33</v>
      </c>
      <c r="C20" s="8">
        <v>41</v>
      </c>
      <c r="D20" s="59">
        <v>50</v>
      </c>
      <c r="E20" s="8">
        <v>53</v>
      </c>
      <c r="F20" s="8">
        <v>58</v>
      </c>
      <c r="G20" s="8">
        <v>64</v>
      </c>
      <c r="H20" s="8">
        <v>67</v>
      </c>
      <c r="I20" s="8">
        <v>68</v>
      </c>
      <c r="J20" s="8">
        <v>70</v>
      </c>
      <c r="K20" s="8">
        <v>71</v>
      </c>
      <c r="L20" s="5">
        <v>36</v>
      </c>
    </row>
    <row r="21" spans="1:12" x14ac:dyDescent="0.2">
      <c r="A21" s="25">
        <v>37</v>
      </c>
      <c r="B21" s="8">
        <v>34</v>
      </c>
      <c r="C21" s="8">
        <v>43</v>
      </c>
      <c r="D21" s="8">
        <v>51</v>
      </c>
      <c r="E21" s="8">
        <v>54</v>
      </c>
      <c r="F21" s="8">
        <v>59</v>
      </c>
      <c r="G21" s="8">
        <v>65</v>
      </c>
      <c r="H21" s="8">
        <v>68</v>
      </c>
      <c r="I21" s="8">
        <v>69</v>
      </c>
      <c r="J21" s="8">
        <v>71</v>
      </c>
      <c r="K21" s="8">
        <v>72</v>
      </c>
      <c r="L21" s="5">
        <v>37</v>
      </c>
    </row>
    <row r="22" spans="1:12" x14ac:dyDescent="0.2">
      <c r="A22" s="25">
        <v>38</v>
      </c>
      <c r="B22" s="8">
        <v>36</v>
      </c>
      <c r="C22" s="8">
        <v>44</v>
      </c>
      <c r="D22" s="8">
        <v>52</v>
      </c>
      <c r="E22" s="8">
        <v>55</v>
      </c>
      <c r="F22" s="3">
        <v>60</v>
      </c>
      <c r="G22" s="8">
        <v>66</v>
      </c>
      <c r="H22" s="8">
        <v>69</v>
      </c>
      <c r="I22" s="8">
        <v>71</v>
      </c>
      <c r="J22" s="8">
        <v>72</v>
      </c>
      <c r="K22" s="8">
        <v>73</v>
      </c>
      <c r="L22" s="5">
        <v>38</v>
      </c>
    </row>
    <row r="23" spans="1:12" x14ac:dyDescent="0.2">
      <c r="A23" s="25">
        <v>39</v>
      </c>
      <c r="B23" s="8">
        <v>38</v>
      </c>
      <c r="C23" s="8">
        <v>45</v>
      </c>
      <c r="D23" s="8">
        <v>54</v>
      </c>
      <c r="E23" s="8">
        <v>56</v>
      </c>
      <c r="F23" s="8">
        <v>61</v>
      </c>
      <c r="G23" s="59">
        <v>67</v>
      </c>
      <c r="H23" s="8">
        <v>70</v>
      </c>
      <c r="I23" s="8">
        <v>72</v>
      </c>
      <c r="J23" s="8">
        <v>73</v>
      </c>
      <c r="K23" s="8">
        <v>74</v>
      </c>
      <c r="L23" s="5">
        <v>39</v>
      </c>
    </row>
    <row r="24" spans="1:12" x14ac:dyDescent="0.2">
      <c r="A24" s="25">
        <v>40</v>
      </c>
      <c r="B24" s="8">
        <v>39</v>
      </c>
      <c r="C24" s="8">
        <v>47</v>
      </c>
      <c r="D24" s="8">
        <v>55</v>
      </c>
      <c r="E24" s="8">
        <v>58</v>
      </c>
      <c r="F24" s="8">
        <v>62</v>
      </c>
      <c r="G24" s="8">
        <v>68</v>
      </c>
      <c r="H24" s="8">
        <v>71</v>
      </c>
      <c r="I24" s="8">
        <v>73</v>
      </c>
      <c r="J24" s="8">
        <v>74</v>
      </c>
      <c r="K24" s="8">
        <v>75</v>
      </c>
      <c r="L24" s="5">
        <v>40</v>
      </c>
    </row>
    <row r="25" spans="1:12" x14ac:dyDescent="0.2">
      <c r="A25" s="25">
        <v>41</v>
      </c>
      <c r="B25" s="8">
        <v>41</v>
      </c>
      <c r="C25" s="8">
        <v>48</v>
      </c>
      <c r="D25" s="8">
        <v>56</v>
      </c>
      <c r="E25" s="8">
        <v>59</v>
      </c>
      <c r="F25" s="8">
        <v>63</v>
      </c>
      <c r="G25" s="8">
        <v>69</v>
      </c>
      <c r="H25" s="8">
        <v>72</v>
      </c>
      <c r="I25" s="8">
        <v>74</v>
      </c>
      <c r="J25" s="8">
        <v>75</v>
      </c>
      <c r="K25" s="8">
        <v>76</v>
      </c>
      <c r="L25" s="5">
        <v>41</v>
      </c>
    </row>
    <row r="26" spans="1:12" x14ac:dyDescent="0.2">
      <c r="A26" s="25">
        <v>42</v>
      </c>
      <c r="B26" s="8">
        <v>42</v>
      </c>
      <c r="C26" s="8">
        <v>49</v>
      </c>
      <c r="D26" s="8">
        <v>57</v>
      </c>
      <c r="E26" s="3">
        <v>60</v>
      </c>
      <c r="F26" s="8">
        <v>64</v>
      </c>
      <c r="G26" s="8">
        <v>70</v>
      </c>
      <c r="H26" s="8">
        <v>73</v>
      </c>
      <c r="I26" s="8">
        <v>75</v>
      </c>
      <c r="J26" s="8">
        <v>76</v>
      </c>
      <c r="K26" s="8">
        <v>77</v>
      </c>
      <c r="L26" s="5">
        <v>42</v>
      </c>
    </row>
    <row r="27" spans="1:12" x14ac:dyDescent="0.2">
      <c r="A27" s="25">
        <v>43</v>
      </c>
      <c r="B27" s="8">
        <v>44</v>
      </c>
      <c r="C27" s="59">
        <v>50</v>
      </c>
      <c r="D27" s="8">
        <v>58</v>
      </c>
      <c r="E27" s="8">
        <v>61</v>
      </c>
      <c r="F27" s="8">
        <v>65</v>
      </c>
      <c r="G27" s="8">
        <v>71</v>
      </c>
      <c r="H27" s="8">
        <v>74</v>
      </c>
      <c r="I27" s="8">
        <v>76</v>
      </c>
      <c r="J27" s="8">
        <v>77</v>
      </c>
      <c r="K27" s="8">
        <v>78</v>
      </c>
      <c r="L27" s="5">
        <v>43</v>
      </c>
    </row>
    <row r="28" spans="1:12" x14ac:dyDescent="0.2">
      <c r="A28" s="25">
        <v>44</v>
      </c>
      <c r="B28" s="8">
        <v>46</v>
      </c>
      <c r="C28" s="8">
        <v>52</v>
      </c>
      <c r="D28" s="8">
        <v>59</v>
      </c>
      <c r="E28" s="8">
        <v>62</v>
      </c>
      <c r="F28" s="8">
        <v>66</v>
      </c>
      <c r="G28" s="8">
        <v>72</v>
      </c>
      <c r="H28" s="8">
        <v>76</v>
      </c>
      <c r="I28" s="8">
        <v>77</v>
      </c>
      <c r="J28" s="8">
        <v>78</v>
      </c>
      <c r="K28" s="8">
        <v>79</v>
      </c>
      <c r="L28" s="5">
        <v>44</v>
      </c>
    </row>
    <row r="29" spans="1:12" x14ac:dyDescent="0.2">
      <c r="A29" s="25">
        <v>45</v>
      </c>
      <c r="B29" s="8">
        <v>47</v>
      </c>
      <c r="C29" s="8">
        <v>53</v>
      </c>
      <c r="D29" s="3">
        <v>60</v>
      </c>
      <c r="E29" s="8">
        <v>64</v>
      </c>
      <c r="F29" s="8">
        <v>67</v>
      </c>
      <c r="G29" s="8">
        <v>73</v>
      </c>
      <c r="H29" s="8">
        <v>77</v>
      </c>
      <c r="I29" s="8">
        <v>78</v>
      </c>
      <c r="J29" s="8">
        <v>79</v>
      </c>
      <c r="K29" s="8">
        <v>81</v>
      </c>
      <c r="L29" s="5">
        <v>45</v>
      </c>
    </row>
    <row r="30" spans="1:12" x14ac:dyDescent="0.2">
      <c r="A30" s="25">
        <v>46</v>
      </c>
      <c r="B30" s="8">
        <v>49</v>
      </c>
      <c r="C30" s="8">
        <v>55</v>
      </c>
      <c r="D30" s="8">
        <v>61</v>
      </c>
      <c r="E30" s="8">
        <v>65</v>
      </c>
      <c r="F30" s="8">
        <v>68</v>
      </c>
      <c r="G30" s="8">
        <v>74</v>
      </c>
      <c r="H30" s="8">
        <v>78</v>
      </c>
      <c r="I30" s="8">
        <v>79</v>
      </c>
      <c r="J30" s="8">
        <v>81</v>
      </c>
      <c r="K30" s="8">
        <v>82</v>
      </c>
      <c r="L30" s="5">
        <v>46</v>
      </c>
    </row>
    <row r="31" spans="1:12" x14ac:dyDescent="0.2">
      <c r="A31" s="25">
        <v>47</v>
      </c>
      <c r="B31" s="59">
        <v>50</v>
      </c>
      <c r="C31" s="8">
        <v>56</v>
      </c>
      <c r="D31" s="8">
        <v>62</v>
      </c>
      <c r="E31" s="8">
        <v>66</v>
      </c>
      <c r="F31" s="8">
        <v>69</v>
      </c>
      <c r="G31" s="8">
        <v>75</v>
      </c>
      <c r="H31" s="8">
        <v>79</v>
      </c>
      <c r="I31" s="8">
        <v>80</v>
      </c>
      <c r="J31" s="8">
        <v>82</v>
      </c>
      <c r="K31" s="8">
        <v>83</v>
      </c>
      <c r="L31" s="5">
        <v>47</v>
      </c>
    </row>
    <row r="32" spans="1:12" x14ac:dyDescent="0.2">
      <c r="A32" s="25">
        <v>48</v>
      </c>
      <c r="B32" s="8">
        <v>52</v>
      </c>
      <c r="C32" s="8">
        <v>57</v>
      </c>
      <c r="D32" s="8">
        <v>63</v>
      </c>
      <c r="E32" s="8">
        <v>67</v>
      </c>
      <c r="F32" s="8">
        <v>71</v>
      </c>
      <c r="G32" s="8">
        <v>76</v>
      </c>
      <c r="H32" s="8">
        <v>80</v>
      </c>
      <c r="I32" s="8">
        <v>81</v>
      </c>
      <c r="J32" s="8">
        <v>83</v>
      </c>
      <c r="K32" s="8">
        <v>84</v>
      </c>
      <c r="L32" s="5">
        <v>48</v>
      </c>
    </row>
    <row r="33" spans="1:12" x14ac:dyDescent="0.2">
      <c r="A33" s="25">
        <v>49</v>
      </c>
      <c r="B33" s="8">
        <v>54</v>
      </c>
      <c r="C33" s="8">
        <v>59</v>
      </c>
      <c r="D33" s="8">
        <v>64</v>
      </c>
      <c r="E33" s="8">
        <v>68</v>
      </c>
      <c r="F33" s="8">
        <v>72</v>
      </c>
      <c r="G33" s="8">
        <v>77</v>
      </c>
      <c r="H33" s="8">
        <v>81</v>
      </c>
      <c r="I33" s="8">
        <v>82</v>
      </c>
      <c r="J33" s="8">
        <v>84</v>
      </c>
      <c r="K33" s="8">
        <v>85</v>
      </c>
      <c r="L33" s="5">
        <v>49</v>
      </c>
    </row>
    <row r="34" spans="1:12" x14ac:dyDescent="0.2">
      <c r="A34" s="25">
        <v>50</v>
      </c>
      <c r="B34" s="8">
        <v>55</v>
      </c>
      <c r="C34" s="3">
        <v>60</v>
      </c>
      <c r="D34" s="8">
        <v>65</v>
      </c>
      <c r="E34" s="8">
        <v>69</v>
      </c>
      <c r="F34" s="8">
        <v>73</v>
      </c>
      <c r="G34" s="8">
        <v>78</v>
      </c>
      <c r="H34" s="8">
        <v>82</v>
      </c>
      <c r="I34" s="8">
        <v>83</v>
      </c>
      <c r="J34" s="8">
        <v>85</v>
      </c>
      <c r="K34" s="8">
        <v>86</v>
      </c>
      <c r="L34" s="5">
        <v>50</v>
      </c>
    </row>
    <row r="35" spans="1:12" x14ac:dyDescent="0.2">
      <c r="A35" s="25">
        <v>51</v>
      </c>
      <c r="B35" s="8">
        <v>57</v>
      </c>
      <c r="C35" s="8">
        <v>61</v>
      </c>
      <c r="D35" s="8">
        <v>66</v>
      </c>
      <c r="E35" s="8">
        <v>71</v>
      </c>
      <c r="F35" s="8">
        <v>74</v>
      </c>
      <c r="G35" s="8">
        <v>79</v>
      </c>
      <c r="H35" s="8">
        <v>83</v>
      </c>
      <c r="I35" s="8">
        <v>84</v>
      </c>
      <c r="J35" s="8">
        <v>86</v>
      </c>
      <c r="K35" s="8">
        <v>87</v>
      </c>
      <c r="L35" s="5">
        <v>51</v>
      </c>
    </row>
    <row r="36" spans="1:12" x14ac:dyDescent="0.2">
      <c r="A36" s="25">
        <v>52</v>
      </c>
      <c r="B36" s="8">
        <v>58</v>
      </c>
      <c r="C36" s="8">
        <v>63</v>
      </c>
      <c r="D36" s="8">
        <v>68</v>
      </c>
      <c r="E36" s="8">
        <v>72</v>
      </c>
      <c r="F36" s="8">
        <v>75</v>
      </c>
      <c r="G36" s="8">
        <v>80</v>
      </c>
      <c r="H36" s="8">
        <v>84</v>
      </c>
      <c r="I36" s="8">
        <v>85</v>
      </c>
      <c r="J36" s="8">
        <v>87</v>
      </c>
      <c r="K36" s="8">
        <v>88</v>
      </c>
      <c r="L36" s="5">
        <v>52</v>
      </c>
    </row>
    <row r="37" spans="1:12" x14ac:dyDescent="0.2">
      <c r="A37" s="25">
        <v>53</v>
      </c>
      <c r="B37" s="3">
        <v>60</v>
      </c>
      <c r="C37" s="8">
        <v>64</v>
      </c>
      <c r="D37" s="8">
        <v>69</v>
      </c>
      <c r="E37" s="8">
        <v>73</v>
      </c>
      <c r="F37" s="8">
        <v>76</v>
      </c>
      <c r="G37" s="8">
        <v>81</v>
      </c>
      <c r="H37" s="8">
        <v>86</v>
      </c>
      <c r="I37" s="8">
        <v>86</v>
      </c>
      <c r="J37" s="8">
        <v>88</v>
      </c>
      <c r="K37" s="8">
        <v>89</v>
      </c>
      <c r="L37" s="5">
        <v>53</v>
      </c>
    </row>
    <row r="38" spans="1:12" x14ac:dyDescent="0.2">
      <c r="A38" s="25">
        <v>54</v>
      </c>
      <c r="B38" s="8">
        <v>62</v>
      </c>
      <c r="C38" s="8">
        <v>65</v>
      </c>
      <c r="D38" s="8">
        <v>70</v>
      </c>
      <c r="E38" s="8">
        <v>74</v>
      </c>
      <c r="F38" s="8">
        <v>77</v>
      </c>
      <c r="G38" s="8">
        <v>82</v>
      </c>
      <c r="H38" s="8">
        <v>87</v>
      </c>
      <c r="I38" s="8">
        <v>87</v>
      </c>
      <c r="J38" s="8">
        <v>89</v>
      </c>
      <c r="K38" s="8">
        <v>90</v>
      </c>
      <c r="L38" s="5">
        <v>54</v>
      </c>
    </row>
    <row r="39" spans="1:12" x14ac:dyDescent="0.2">
      <c r="A39" s="25">
        <v>55</v>
      </c>
      <c r="B39" s="8">
        <v>63</v>
      </c>
      <c r="C39" s="8">
        <v>67</v>
      </c>
      <c r="D39" s="8">
        <v>71</v>
      </c>
      <c r="E39" s="8">
        <v>75</v>
      </c>
      <c r="F39" s="8">
        <v>78</v>
      </c>
      <c r="G39" s="8">
        <v>83</v>
      </c>
      <c r="H39" s="8">
        <v>88</v>
      </c>
      <c r="I39" s="8">
        <v>88</v>
      </c>
      <c r="J39" s="8">
        <v>90</v>
      </c>
      <c r="K39" s="8">
        <v>91</v>
      </c>
      <c r="L39" s="5">
        <v>55</v>
      </c>
    </row>
    <row r="40" spans="1:12" x14ac:dyDescent="0.2">
      <c r="A40" s="25">
        <v>56</v>
      </c>
      <c r="B40" s="8">
        <v>65</v>
      </c>
      <c r="C40" s="8">
        <v>68</v>
      </c>
      <c r="D40" s="8">
        <v>72</v>
      </c>
      <c r="E40" s="8">
        <v>76</v>
      </c>
      <c r="F40" s="8">
        <v>79</v>
      </c>
      <c r="G40" s="8">
        <v>84</v>
      </c>
      <c r="H40" s="8">
        <v>89</v>
      </c>
      <c r="I40" s="8">
        <v>89</v>
      </c>
      <c r="J40" s="8">
        <v>91</v>
      </c>
      <c r="K40" s="8">
        <v>92</v>
      </c>
      <c r="L40" s="5">
        <v>56</v>
      </c>
    </row>
    <row r="41" spans="1:12" x14ac:dyDescent="0.2">
      <c r="A41" s="25">
        <v>57</v>
      </c>
      <c r="B41" s="8">
        <v>66</v>
      </c>
      <c r="C41" s="8">
        <v>69</v>
      </c>
      <c r="D41" s="8">
        <v>73</v>
      </c>
      <c r="E41" s="8">
        <v>78</v>
      </c>
      <c r="F41" s="8">
        <v>80</v>
      </c>
      <c r="G41" s="8">
        <v>85</v>
      </c>
      <c r="H41" s="8">
        <v>90</v>
      </c>
      <c r="I41" s="8">
        <v>91</v>
      </c>
      <c r="J41" s="8">
        <v>92</v>
      </c>
      <c r="K41" s="8">
        <v>94</v>
      </c>
      <c r="L41" s="5">
        <v>57</v>
      </c>
    </row>
    <row r="42" spans="1:12" x14ac:dyDescent="0.2">
      <c r="A42" s="25">
        <v>58</v>
      </c>
      <c r="B42" s="8">
        <v>68</v>
      </c>
      <c r="C42" s="8">
        <v>71</v>
      </c>
      <c r="D42" s="8">
        <v>74</v>
      </c>
      <c r="E42" s="8">
        <v>79</v>
      </c>
      <c r="F42" s="8">
        <v>81</v>
      </c>
      <c r="G42" s="8">
        <v>86</v>
      </c>
      <c r="H42" s="8">
        <v>91</v>
      </c>
      <c r="I42" s="8">
        <v>92</v>
      </c>
      <c r="J42" s="8">
        <v>94</v>
      </c>
      <c r="K42" s="8">
        <v>95</v>
      </c>
      <c r="L42" s="5">
        <v>58</v>
      </c>
    </row>
    <row r="43" spans="1:12" x14ac:dyDescent="0.2">
      <c r="A43" s="25">
        <v>59</v>
      </c>
      <c r="B43" s="8">
        <v>70</v>
      </c>
      <c r="C43" s="8">
        <v>72</v>
      </c>
      <c r="D43" s="8">
        <v>75</v>
      </c>
      <c r="E43" s="8">
        <v>80</v>
      </c>
      <c r="F43" s="8">
        <v>82</v>
      </c>
      <c r="G43" s="8">
        <v>87</v>
      </c>
      <c r="H43" s="8">
        <v>92</v>
      </c>
      <c r="I43" s="8">
        <v>93</v>
      </c>
      <c r="J43" s="8">
        <v>95</v>
      </c>
      <c r="K43" s="8">
        <v>96</v>
      </c>
      <c r="L43" s="5">
        <v>59</v>
      </c>
    </row>
    <row r="44" spans="1:12" x14ac:dyDescent="0.2">
      <c r="A44" s="25">
        <v>60</v>
      </c>
      <c r="B44" s="8">
        <v>71</v>
      </c>
      <c r="C44" s="8">
        <v>73</v>
      </c>
      <c r="D44" s="8">
        <v>76</v>
      </c>
      <c r="E44" s="8">
        <v>81</v>
      </c>
      <c r="F44" s="8">
        <v>83</v>
      </c>
      <c r="G44" s="8">
        <v>88</v>
      </c>
      <c r="H44" s="8">
        <v>93</v>
      </c>
      <c r="I44" s="8">
        <v>94</v>
      </c>
      <c r="J44" s="8">
        <v>96</v>
      </c>
      <c r="K44" s="8">
        <v>97</v>
      </c>
      <c r="L44" s="5">
        <v>60</v>
      </c>
    </row>
    <row r="45" spans="1:12" x14ac:dyDescent="0.2">
      <c r="A45" s="25">
        <v>61</v>
      </c>
      <c r="B45" s="8">
        <v>73</v>
      </c>
      <c r="C45" s="8">
        <v>75</v>
      </c>
      <c r="D45" s="8">
        <v>77</v>
      </c>
      <c r="E45" s="8">
        <v>82</v>
      </c>
      <c r="F45" s="8">
        <v>84</v>
      </c>
      <c r="G45" s="8">
        <v>89</v>
      </c>
      <c r="H45" s="8">
        <v>94</v>
      </c>
      <c r="I45" s="8">
        <v>95</v>
      </c>
      <c r="J45" s="8">
        <v>97</v>
      </c>
      <c r="K45" s="8">
        <v>98</v>
      </c>
      <c r="L45" s="5">
        <v>61</v>
      </c>
    </row>
    <row r="46" spans="1:12" x14ac:dyDescent="0.2">
      <c r="A46" s="25">
        <v>62</v>
      </c>
      <c r="B46" s="8">
        <v>74</v>
      </c>
      <c r="C46" s="8">
        <v>76</v>
      </c>
      <c r="D46" s="8">
        <v>78</v>
      </c>
      <c r="E46" s="8">
        <v>84</v>
      </c>
      <c r="F46" s="8">
        <v>85</v>
      </c>
      <c r="G46" s="8">
        <v>90</v>
      </c>
      <c r="H46" s="8">
        <v>96</v>
      </c>
      <c r="I46" s="8">
        <v>96</v>
      </c>
      <c r="J46" s="8">
        <v>98</v>
      </c>
      <c r="K46" s="8">
        <v>99</v>
      </c>
      <c r="L46" s="5">
        <v>62</v>
      </c>
    </row>
    <row r="47" spans="1:12" x14ac:dyDescent="0.2">
      <c r="A47" s="25">
        <v>63</v>
      </c>
      <c r="B47" s="8">
        <v>76</v>
      </c>
      <c r="C47" s="8">
        <v>77</v>
      </c>
      <c r="D47" s="8">
        <v>79</v>
      </c>
      <c r="E47" s="8">
        <v>85</v>
      </c>
      <c r="F47" s="8">
        <v>86</v>
      </c>
      <c r="G47" s="8">
        <v>91</v>
      </c>
      <c r="H47" s="8">
        <v>97</v>
      </c>
      <c r="I47" s="8">
        <v>97</v>
      </c>
      <c r="J47" s="8">
        <v>99</v>
      </c>
      <c r="K47" s="3">
        <v>100</v>
      </c>
      <c r="L47" s="5">
        <v>63</v>
      </c>
    </row>
    <row r="48" spans="1:12" x14ac:dyDescent="0.2">
      <c r="A48" s="25">
        <v>64</v>
      </c>
      <c r="B48" s="8">
        <v>78</v>
      </c>
      <c r="C48" s="8">
        <v>79</v>
      </c>
      <c r="D48" s="8">
        <v>81</v>
      </c>
      <c r="E48" s="8">
        <v>86</v>
      </c>
      <c r="F48" s="8">
        <v>87</v>
      </c>
      <c r="G48" s="8">
        <v>92</v>
      </c>
      <c r="H48" s="8">
        <v>98</v>
      </c>
      <c r="I48" s="8">
        <v>98</v>
      </c>
      <c r="J48" s="3">
        <v>100</v>
      </c>
      <c r="K48" s="3">
        <v>100</v>
      </c>
      <c r="L48" s="5">
        <v>64</v>
      </c>
    </row>
    <row r="49" spans="1:12" x14ac:dyDescent="0.2">
      <c r="A49" s="25">
        <v>65</v>
      </c>
      <c r="B49" s="8">
        <v>79</v>
      </c>
      <c r="C49" s="8">
        <v>80</v>
      </c>
      <c r="D49" s="8">
        <v>82</v>
      </c>
      <c r="E49" s="8">
        <v>87</v>
      </c>
      <c r="F49" s="8">
        <v>88</v>
      </c>
      <c r="G49" s="8">
        <v>93</v>
      </c>
      <c r="H49" s="8">
        <v>99</v>
      </c>
      <c r="I49" s="8">
        <v>99</v>
      </c>
      <c r="J49" s="3">
        <v>100</v>
      </c>
      <c r="K49" s="3">
        <v>100</v>
      </c>
      <c r="L49" s="5">
        <v>65</v>
      </c>
    </row>
    <row r="50" spans="1:12" x14ac:dyDescent="0.2">
      <c r="A50" s="25">
        <v>66</v>
      </c>
      <c r="B50" s="8">
        <v>81</v>
      </c>
      <c r="C50" s="8">
        <v>81</v>
      </c>
      <c r="D50" s="8">
        <v>83</v>
      </c>
      <c r="E50" s="8">
        <v>88</v>
      </c>
      <c r="F50" s="8">
        <v>89</v>
      </c>
      <c r="G50" s="8">
        <v>94</v>
      </c>
      <c r="H50" s="3">
        <v>100</v>
      </c>
      <c r="I50" s="3">
        <v>100</v>
      </c>
      <c r="J50" s="3">
        <v>100</v>
      </c>
      <c r="K50" s="3">
        <v>100</v>
      </c>
      <c r="L50" s="5">
        <v>66</v>
      </c>
    </row>
    <row r="51" spans="1:12" x14ac:dyDescent="0.2">
      <c r="A51" s="25">
        <v>67</v>
      </c>
      <c r="B51" s="8">
        <v>82</v>
      </c>
      <c r="C51" s="8">
        <v>83</v>
      </c>
      <c r="D51" s="8">
        <v>84</v>
      </c>
      <c r="E51" s="8">
        <v>89</v>
      </c>
      <c r="F51" s="8">
        <v>91</v>
      </c>
      <c r="G51" s="8">
        <v>95</v>
      </c>
      <c r="H51" s="3">
        <v>100</v>
      </c>
      <c r="I51" s="3">
        <v>100</v>
      </c>
      <c r="J51" s="3">
        <v>100</v>
      </c>
      <c r="K51" s="3">
        <v>100</v>
      </c>
      <c r="L51" s="5">
        <v>67</v>
      </c>
    </row>
    <row r="52" spans="1:12" x14ac:dyDescent="0.2">
      <c r="A52" s="25">
        <v>68</v>
      </c>
      <c r="B52" s="8">
        <v>84</v>
      </c>
      <c r="C52" s="8">
        <v>84</v>
      </c>
      <c r="D52" s="8">
        <v>85</v>
      </c>
      <c r="E52" s="8">
        <v>91</v>
      </c>
      <c r="F52" s="8">
        <v>92</v>
      </c>
      <c r="G52" s="8">
        <v>96</v>
      </c>
      <c r="H52" s="3">
        <v>100</v>
      </c>
      <c r="I52" s="3">
        <v>100</v>
      </c>
      <c r="J52" s="3">
        <v>100</v>
      </c>
      <c r="K52" s="3">
        <v>100</v>
      </c>
      <c r="L52" s="5">
        <v>68</v>
      </c>
    </row>
    <row r="53" spans="1:12" x14ac:dyDescent="0.2">
      <c r="A53" s="25">
        <v>69</v>
      </c>
      <c r="B53" s="8">
        <v>86</v>
      </c>
      <c r="C53" s="8">
        <v>85</v>
      </c>
      <c r="D53" s="8">
        <v>86</v>
      </c>
      <c r="E53" s="8">
        <v>92</v>
      </c>
      <c r="F53" s="8">
        <v>93</v>
      </c>
      <c r="G53" s="8">
        <v>97</v>
      </c>
      <c r="H53" s="3">
        <v>100</v>
      </c>
      <c r="I53" s="3">
        <v>100</v>
      </c>
      <c r="J53" s="3">
        <v>100</v>
      </c>
      <c r="K53" s="3">
        <v>100</v>
      </c>
      <c r="L53" s="5">
        <v>69</v>
      </c>
    </row>
    <row r="54" spans="1:12" x14ac:dyDescent="0.2">
      <c r="A54" s="25">
        <v>70</v>
      </c>
      <c r="B54" s="8">
        <v>87</v>
      </c>
      <c r="C54" s="8">
        <v>87</v>
      </c>
      <c r="D54" s="8">
        <v>87</v>
      </c>
      <c r="E54" s="8">
        <v>93</v>
      </c>
      <c r="F54" s="8">
        <v>94</v>
      </c>
      <c r="G54" s="8">
        <v>98</v>
      </c>
      <c r="H54" s="3">
        <v>100</v>
      </c>
      <c r="I54" s="3">
        <v>100</v>
      </c>
      <c r="J54" s="3">
        <v>100</v>
      </c>
      <c r="K54" s="3">
        <v>100</v>
      </c>
      <c r="L54" s="5">
        <v>70</v>
      </c>
    </row>
    <row r="55" spans="1:12" x14ac:dyDescent="0.2">
      <c r="A55" s="25">
        <v>71</v>
      </c>
      <c r="B55" s="8">
        <v>89</v>
      </c>
      <c r="C55" s="8">
        <v>88</v>
      </c>
      <c r="D55" s="8">
        <v>88</v>
      </c>
      <c r="E55" s="8">
        <v>94</v>
      </c>
      <c r="F55" s="8">
        <v>95</v>
      </c>
      <c r="G55" s="8">
        <v>99</v>
      </c>
      <c r="H55" s="3">
        <v>100</v>
      </c>
      <c r="I55" s="3">
        <v>100</v>
      </c>
      <c r="J55" s="3">
        <v>100</v>
      </c>
      <c r="K55" s="3">
        <v>100</v>
      </c>
      <c r="L55" s="5">
        <v>71</v>
      </c>
    </row>
    <row r="56" spans="1:12" x14ac:dyDescent="0.2">
      <c r="A56" s="25">
        <v>72</v>
      </c>
      <c r="B56" s="8">
        <v>90</v>
      </c>
      <c r="C56" s="8">
        <v>89</v>
      </c>
      <c r="D56" s="8">
        <v>89</v>
      </c>
      <c r="E56" s="8">
        <v>95</v>
      </c>
      <c r="F56" s="8">
        <v>96</v>
      </c>
      <c r="G56" s="3">
        <v>100</v>
      </c>
      <c r="H56" s="3">
        <v>100</v>
      </c>
      <c r="I56" s="3">
        <v>100</v>
      </c>
      <c r="J56" s="3">
        <v>100</v>
      </c>
      <c r="K56" s="3">
        <v>100</v>
      </c>
      <c r="L56" s="5">
        <v>72</v>
      </c>
    </row>
    <row r="57" spans="1:12" x14ac:dyDescent="0.2">
      <c r="A57" s="25">
        <v>73</v>
      </c>
      <c r="B57" s="8">
        <v>92</v>
      </c>
      <c r="C57" s="8">
        <v>91</v>
      </c>
      <c r="D57" s="8">
        <v>90</v>
      </c>
      <c r="E57" s="8">
        <v>96</v>
      </c>
      <c r="F57" s="8">
        <v>97</v>
      </c>
      <c r="G57" s="3">
        <v>100</v>
      </c>
      <c r="H57" s="3">
        <v>100</v>
      </c>
      <c r="I57" s="3">
        <v>100</v>
      </c>
      <c r="J57" s="3">
        <v>100</v>
      </c>
      <c r="K57" s="3">
        <v>100</v>
      </c>
      <c r="L57" s="5">
        <v>73</v>
      </c>
    </row>
    <row r="58" spans="1:12" x14ac:dyDescent="0.2">
      <c r="A58" s="25">
        <v>74</v>
      </c>
      <c r="B58" s="8">
        <v>94</v>
      </c>
      <c r="C58" s="8">
        <v>92</v>
      </c>
      <c r="D58" s="8">
        <v>91</v>
      </c>
      <c r="E58" s="8">
        <v>98</v>
      </c>
      <c r="F58" s="8">
        <v>98</v>
      </c>
      <c r="G58" s="3">
        <v>100</v>
      </c>
      <c r="H58" s="3">
        <v>100</v>
      </c>
      <c r="I58" s="3">
        <v>100</v>
      </c>
      <c r="J58" s="3">
        <v>100</v>
      </c>
      <c r="K58" s="3">
        <v>100</v>
      </c>
      <c r="L58" s="5">
        <v>74</v>
      </c>
    </row>
    <row r="59" spans="1:12" x14ac:dyDescent="0.2">
      <c r="A59" s="25">
        <v>75</v>
      </c>
      <c r="B59" s="8">
        <v>95</v>
      </c>
      <c r="C59" s="8">
        <v>93</v>
      </c>
      <c r="D59" s="8">
        <v>92</v>
      </c>
      <c r="E59" s="8">
        <v>99</v>
      </c>
      <c r="F59" s="8">
        <v>99</v>
      </c>
      <c r="G59" s="3">
        <v>100</v>
      </c>
      <c r="H59" s="3">
        <v>100</v>
      </c>
      <c r="I59" s="3">
        <v>100</v>
      </c>
      <c r="J59" s="3">
        <v>100</v>
      </c>
      <c r="K59" s="3">
        <v>100</v>
      </c>
      <c r="L59" s="5">
        <v>75</v>
      </c>
    </row>
    <row r="60" spans="1:12" x14ac:dyDescent="0.2">
      <c r="A60" s="25">
        <v>76</v>
      </c>
      <c r="B60" s="8">
        <v>97</v>
      </c>
      <c r="C60" s="8">
        <v>95</v>
      </c>
      <c r="D60" s="8">
        <v>94</v>
      </c>
      <c r="E60" s="3">
        <v>100</v>
      </c>
      <c r="F60" s="3">
        <v>100</v>
      </c>
      <c r="G60" s="3">
        <v>100</v>
      </c>
      <c r="H60" s="3">
        <v>100</v>
      </c>
      <c r="I60" s="3">
        <v>100</v>
      </c>
      <c r="J60" s="3">
        <v>100</v>
      </c>
      <c r="K60" s="3">
        <v>100</v>
      </c>
      <c r="L60" s="5">
        <v>76</v>
      </c>
    </row>
    <row r="61" spans="1:12" x14ac:dyDescent="0.2">
      <c r="A61" s="25">
        <v>77</v>
      </c>
      <c r="B61" s="8">
        <v>98</v>
      </c>
      <c r="C61" s="8">
        <v>96</v>
      </c>
      <c r="D61" s="8">
        <v>95</v>
      </c>
      <c r="E61" s="3">
        <v>100</v>
      </c>
      <c r="F61" s="3">
        <v>100</v>
      </c>
      <c r="G61" s="3">
        <v>100</v>
      </c>
      <c r="H61" s="3">
        <v>100</v>
      </c>
      <c r="I61" s="3">
        <v>100</v>
      </c>
      <c r="J61" s="3">
        <v>100</v>
      </c>
      <c r="K61" s="3">
        <v>100</v>
      </c>
      <c r="L61" s="5">
        <v>77</v>
      </c>
    </row>
    <row r="62" spans="1:12" x14ac:dyDescent="0.2">
      <c r="A62" s="25">
        <v>78</v>
      </c>
      <c r="B62" s="3">
        <v>100</v>
      </c>
      <c r="C62" s="8">
        <v>97</v>
      </c>
      <c r="D62" s="8">
        <v>96</v>
      </c>
      <c r="E62" s="3">
        <v>100</v>
      </c>
      <c r="F62" s="3">
        <v>100</v>
      </c>
      <c r="G62" s="3">
        <v>100</v>
      </c>
      <c r="H62" s="3">
        <v>100</v>
      </c>
      <c r="I62" s="3">
        <v>100</v>
      </c>
      <c r="J62" s="3">
        <v>100</v>
      </c>
      <c r="K62" s="3">
        <v>100</v>
      </c>
      <c r="L62" s="5">
        <v>78</v>
      </c>
    </row>
    <row r="63" spans="1:12" x14ac:dyDescent="0.2">
      <c r="A63" s="25">
        <v>79</v>
      </c>
      <c r="B63" s="3">
        <v>100</v>
      </c>
      <c r="C63" s="8">
        <v>99</v>
      </c>
      <c r="D63" s="8">
        <v>97</v>
      </c>
      <c r="E63" s="3">
        <v>100</v>
      </c>
      <c r="F63" s="3">
        <v>100</v>
      </c>
      <c r="G63" s="3">
        <v>100</v>
      </c>
      <c r="H63" s="3">
        <v>100</v>
      </c>
      <c r="I63" s="3">
        <v>100</v>
      </c>
      <c r="J63" s="3">
        <v>100</v>
      </c>
      <c r="K63" s="3">
        <v>100</v>
      </c>
      <c r="L63" s="5">
        <v>79</v>
      </c>
    </row>
    <row r="64" spans="1:12" x14ac:dyDescent="0.2">
      <c r="A64" s="25">
        <v>80</v>
      </c>
      <c r="B64" s="3">
        <v>100</v>
      </c>
      <c r="C64" s="3">
        <v>100</v>
      </c>
      <c r="D64" s="8">
        <v>98</v>
      </c>
      <c r="E64" s="3">
        <v>100</v>
      </c>
      <c r="F64" s="3">
        <v>100</v>
      </c>
      <c r="G64" s="3">
        <v>100</v>
      </c>
      <c r="H64" s="3">
        <v>100</v>
      </c>
      <c r="I64" s="3">
        <v>100</v>
      </c>
      <c r="J64" s="3">
        <v>100</v>
      </c>
      <c r="K64" s="3">
        <v>100</v>
      </c>
      <c r="L64" s="5">
        <v>80</v>
      </c>
    </row>
    <row r="65" spans="1:12" x14ac:dyDescent="0.2">
      <c r="A65" s="25">
        <v>81</v>
      </c>
      <c r="B65" s="3">
        <v>100</v>
      </c>
      <c r="C65" s="3">
        <v>100</v>
      </c>
      <c r="D65" s="8">
        <v>99</v>
      </c>
      <c r="E65" s="3">
        <v>100</v>
      </c>
      <c r="F65" s="3">
        <v>100</v>
      </c>
      <c r="G65" s="3">
        <v>100</v>
      </c>
      <c r="H65" s="3">
        <v>100</v>
      </c>
      <c r="I65" s="3">
        <v>100</v>
      </c>
      <c r="J65" s="3">
        <v>100</v>
      </c>
      <c r="K65" s="3">
        <v>100</v>
      </c>
      <c r="L65" s="5">
        <v>81</v>
      </c>
    </row>
    <row r="66" spans="1:12" x14ac:dyDescent="0.2">
      <c r="A66" s="16">
        <v>82</v>
      </c>
      <c r="B66" s="3">
        <v>100</v>
      </c>
      <c r="C66" s="3">
        <v>100</v>
      </c>
      <c r="D66" s="3">
        <v>100</v>
      </c>
      <c r="E66" s="3">
        <v>100</v>
      </c>
      <c r="F66" s="3">
        <v>100</v>
      </c>
      <c r="G66" s="3">
        <v>100</v>
      </c>
      <c r="H66" s="3">
        <v>100</v>
      </c>
      <c r="I66" s="3">
        <v>100</v>
      </c>
      <c r="J66" s="3">
        <v>100</v>
      </c>
      <c r="K66" s="3">
        <v>100</v>
      </c>
      <c r="L66" s="5">
        <v>82</v>
      </c>
    </row>
    <row r="67" spans="1:12" x14ac:dyDescent="0.2">
      <c r="A67" s="25">
        <v>83</v>
      </c>
      <c r="B67" s="3">
        <v>100</v>
      </c>
      <c r="C67" s="3">
        <v>100</v>
      </c>
      <c r="D67" s="3">
        <v>100</v>
      </c>
      <c r="E67" s="3">
        <v>100</v>
      </c>
      <c r="F67" s="3">
        <v>100</v>
      </c>
      <c r="G67" s="3">
        <v>100</v>
      </c>
      <c r="H67" s="3">
        <v>100</v>
      </c>
      <c r="I67" s="3">
        <v>100</v>
      </c>
      <c r="J67" s="3">
        <v>100</v>
      </c>
      <c r="K67" s="3">
        <v>100</v>
      </c>
      <c r="L67" s="25">
        <v>83</v>
      </c>
    </row>
    <row r="68" spans="1:12" x14ac:dyDescent="0.2">
      <c r="A68" s="25">
        <v>84</v>
      </c>
      <c r="B68" s="3">
        <v>100</v>
      </c>
      <c r="C68" s="3">
        <v>100</v>
      </c>
      <c r="D68" s="3">
        <v>100</v>
      </c>
      <c r="E68" s="3">
        <v>100</v>
      </c>
      <c r="F68" s="3">
        <v>100</v>
      </c>
      <c r="G68" s="3">
        <v>100</v>
      </c>
      <c r="H68" s="3">
        <v>100</v>
      </c>
      <c r="I68" s="3">
        <v>100</v>
      </c>
      <c r="J68" s="3">
        <v>100</v>
      </c>
      <c r="K68" s="3">
        <v>100</v>
      </c>
      <c r="L68" s="25">
        <v>84</v>
      </c>
    </row>
    <row r="69" spans="1:12" x14ac:dyDescent="0.2">
      <c r="A69" s="25">
        <v>85</v>
      </c>
      <c r="B69" s="3">
        <v>100</v>
      </c>
      <c r="C69" s="3">
        <v>100</v>
      </c>
      <c r="D69" s="3">
        <v>100</v>
      </c>
      <c r="E69" s="3">
        <v>100</v>
      </c>
      <c r="F69" s="3">
        <v>100</v>
      </c>
      <c r="G69" s="3">
        <v>100</v>
      </c>
      <c r="H69" s="3">
        <v>100</v>
      </c>
      <c r="I69" s="3">
        <v>100</v>
      </c>
      <c r="J69" s="3">
        <v>100</v>
      </c>
      <c r="K69" s="3">
        <v>100</v>
      </c>
      <c r="L69" s="25">
        <v>85</v>
      </c>
    </row>
    <row r="70" spans="1:12" x14ac:dyDescent="0.2">
      <c r="A70" s="25">
        <v>86</v>
      </c>
      <c r="B70" s="3">
        <v>100</v>
      </c>
      <c r="C70" s="3">
        <v>100</v>
      </c>
      <c r="D70" s="3">
        <v>100</v>
      </c>
      <c r="E70" s="3">
        <v>100</v>
      </c>
      <c r="F70" s="3">
        <v>100</v>
      </c>
      <c r="G70" s="3">
        <v>100</v>
      </c>
      <c r="H70" s="3">
        <v>100</v>
      </c>
      <c r="I70" s="3">
        <v>100</v>
      </c>
      <c r="J70" s="3">
        <v>100</v>
      </c>
      <c r="K70" s="3">
        <v>100</v>
      </c>
      <c r="L70" s="25">
        <v>86</v>
      </c>
    </row>
    <row r="71" spans="1:12" x14ac:dyDescent="0.2">
      <c r="A71" s="25">
        <v>87</v>
      </c>
      <c r="B71" s="3">
        <v>100</v>
      </c>
      <c r="C71" s="3">
        <v>100</v>
      </c>
      <c r="D71" s="3">
        <v>100</v>
      </c>
      <c r="E71" s="3">
        <v>100</v>
      </c>
      <c r="F71" s="3">
        <v>100</v>
      </c>
      <c r="G71" s="3">
        <v>100</v>
      </c>
      <c r="H71" s="3">
        <v>100</v>
      </c>
      <c r="I71" s="3">
        <v>100</v>
      </c>
      <c r="J71" s="3">
        <v>100</v>
      </c>
      <c r="K71" s="3">
        <v>100</v>
      </c>
      <c r="L71" s="25">
        <v>87</v>
      </c>
    </row>
    <row r="72" spans="1:12" x14ac:dyDescent="0.2">
      <c r="A72" s="25">
        <v>88</v>
      </c>
      <c r="B72" s="3">
        <v>100</v>
      </c>
      <c r="C72" s="3">
        <v>100</v>
      </c>
      <c r="D72" s="3">
        <v>100</v>
      </c>
      <c r="E72" s="3">
        <v>100</v>
      </c>
      <c r="F72" s="3">
        <v>100</v>
      </c>
      <c r="G72" s="3">
        <v>100</v>
      </c>
      <c r="H72" s="3">
        <v>100</v>
      </c>
      <c r="I72" s="3">
        <v>100</v>
      </c>
      <c r="J72" s="3">
        <v>100</v>
      </c>
      <c r="K72" s="3">
        <v>100</v>
      </c>
      <c r="L72" s="25">
        <v>88</v>
      </c>
    </row>
    <row r="73" spans="1:12" x14ac:dyDescent="0.2">
      <c r="A73" s="25">
        <v>89</v>
      </c>
      <c r="B73" s="3">
        <v>100</v>
      </c>
      <c r="C73" s="3">
        <v>100</v>
      </c>
      <c r="D73" s="3">
        <v>100</v>
      </c>
      <c r="E73" s="3">
        <v>100</v>
      </c>
      <c r="F73" s="3">
        <v>100</v>
      </c>
      <c r="G73" s="3">
        <v>100</v>
      </c>
      <c r="H73" s="3">
        <v>100</v>
      </c>
      <c r="I73" s="3">
        <v>100</v>
      </c>
      <c r="J73" s="3">
        <v>100</v>
      </c>
      <c r="K73" s="3">
        <v>100</v>
      </c>
      <c r="L73" s="25">
        <v>89</v>
      </c>
    </row>
    <row r="74" spans="1:12" x14ac:dyDescent="0.2">
      <c r="A74" s="25">
        <v>90</v>
      </c>
      <c r="B74" s="3">
        <v>100</v>
      </c>
      <c r="C74" s="3">
        <v>100</v>
      </c>
      <c r="D74" s="3">
        <v>100</v>
      </c>
      <c r="E74" s="3">
        <v>100</v>
      </c>
      <c r="F74" s="3">
        <v>100</v>
      </c>
      <c r="G74" s="3">
        <v>100</v>
      </c>
      <c r="H74" s="3">
        <v>100</v>
      </c>
      <c r="I74" s="3">
        <v>100</v>
      </c>
      <c r="J74" s="3">
        <v>100</v>
      </c>
      <c r="K74" s="3">
        <v>100</v>
      </c>
      <c r="L74" s="25">
        <v>90</v>
      </c>
    </row>
    <row r="75" spans="1:12" x14ac:dyDescent="0.2">
      <c r="A75" s="25">
        <v>91</v>
      </c>
      <c r="B75" s="3">
        <v>100</v>
      </c>
      <c r="C75" s="3">
        <v>100</v>
      </c>
      <c r="D75" s="3">
        <v>100</v>
      </c>
      <c r="E75" s="3">
        <v>100</v>
      </c>
      <c r="F75" s="3">
        <v>100</v>
      </c>
      <c r="G75" s="3">
        <v>100</v>
      </c>
      <c r="H75" s="3">
        <v>100</v>
      </c>
      <c r="I75" s="3">
        <v>100</v>
      </c>
      <c r="J75" s="3">
        <v>100</v>
      </c>
      <c r="K75" s="3">
        <v>100</v>
      </c>
      <c r="L75" s="25">
        <v>91</v>
      </c>
    </row>
    <row r="76" spans="1:12" x14ac:dyDescent="0.2">
      <c r="A76" s="25">
        <v>92</v>
      </c>
      <c r="B76" s="3">
        <v>100</v>
      </c>
      <c r="C76" s="3">
        <v>100</v>
      </c>
      <c r="D76" s="3">
        <v>100</v>
      </c>
      <c r="E76" s="3">
        <v>100</v>
      </c>
      <c r="F76" s="3">
        <v>100</v>
      </c>
      <c r="G76" s="3">
        <v>100</v>
      </c>
      <c r="H76" s="3">
        <v>100</v>
      </c>
      <c r="I76" s="3">
        <v>100</v>
      </c>
      <c r="J76" s="3">
        <v>100</v>
      </c>
      <c r="K76" s="3">
        <v>100</v>
      </c>
      <c r="L76" s="25">
        <v>92</v>
      </c>
    </row>
    <row r="77" spans="1:12" x14ac:dyDescent="0.2">
      <c r="A77" s="25">
        <v>93</v>
      </c>
      <c r="B77" s="3">
        <v>100</v>
      </c>
      <c r="C77" s="3">
        <v>100</v>
      </c>
      <c r="D77" s="3">
        <v>100</v>
      </c>
      <c r="E77" s="3">
        <v>100</v>
      </c>
      <c r="F77" s="3">
        <v>100</v>
      </c>
      <c r="G77" s="3">
        <v>100</v>
      </c>
      <c r="H77" s="3">
        <v>100</v>
      </c>
      <c r="I77" s="3">
        <v>100</v>
      </c>
      <c r="J77" s="3">
        <v>100</v>
      </c>
      <c r="K77" s="3">
        <v>100</v>
      </c>
      <c r="L77" s="25">
        <v>93</v>
      </c>
    </row>
    <row r="78" spans="1:12" x14ac:dyDescent="0.2">
      <c r="A78" s="25">
        <v>94</v>
      </c>
      <c r="B78" s="3">
        <v>100</v>
      </c>
      <c r="C78" s="3">
        <v>100</v>
      </c>
      <c r="D78" s="3">
        <v>100</v>
      </c>
      <c r="E78" s="3">
        <v>100</v>
      </c>
      <c r="F78" s="3">
        <v>100</v>
      </c>
      <c r="G78" s="3">
        <v>100</v>
      </c>
      <c r="H78" s="3">
        <v>100</v>
      </c>
      <c r="I78" s="3">
        <v>100</v>
      </c>
      <c r="J78" s="3">
        <v>100</v>
      </c>
      <c r="K78" s="3">
        <v>100</v>
      </c>
      <c r="L78" s="25">
        <v>94</v>
      </c>
    </row>
    <row r="79" spans="1:12" x14ac:dyDescent="0.2">
      <c r="A79" s="25">
        <v>95</v>
      </c>
      <c r="B79" s="3">
        <v>100</v>
      </c>
      <c r="C79" s="3">
        <v>100</v>
      </c>
      <c r="D79" s="3">
        <v>100</v>
      </c>
      <c r="E79" s="3">
        <v>100</v>
      </c>
      <c r="F79" s="3">
        <v>100</v>
      </c>
      <c r="G79" s="3">
        <v>100</v>
      </c>
      <c r="H79" s="3">
        <v>100</v>
      </c>
      <c r="I79" s="3">
        <v>100</v>
      </c>
      <c r="J79" s="3">
        <v>100</v>
      </c>
      <c r="K79" s="3">
        <v>100</v>
      </c>
      <c r="L79" s="25">
        <v>95</v>
      </c>
    </row>
    <row r="80" spans="1:12" x14ac:dyDescent="0.2">
      <c r="A80" s="25">
        <v>96</v>
      </c>
      <c r="B80" s="3">
        <v>100</v>
      </c>
      <c r="C80" s="3">
        <v>100</v>
      </c>
      <c r="D80" s="3">
        <v>100</v>
      </c>
      <c r="E80" s="3">
        <v>100</v>
      </c>
      <c r="F80" s="3">
        <v>100</v>
      </c>
      <c r="G80" s="3">
        <v>100</v>
      </c>
      <c r="H80" s="3">
        <v>100</v>
      </c>
      <c r="I80" s="3">
        <v>100</v>
      </c>
      <c r="J80" s="3">
        <v>100</v>
      </c>
      <c r="K80" s="3">
        <v>100</v>
      </c>
      <c r="L80" s="25">
        <v>96</v>
      </c>
    </row>
    <row r="81" spans="1:20" x14ac:dyDescent="0.2">
      <c r="A81" s="25">
        <v>97</v>
      </c>
      <c r="B81" s="3">
        <v>100</v>
      </c>
      <c r="C81" s="3">
        <v>100</v>
      </c>
      <c r="D81" s="3">
        <v>100</v>
      </c>
      <c r="E81" s="3">
        <v>100</v>
      </c>
      <c r="F81" s="3">
        <v>100</v>
      </c>
      <c r="G81" s="3">
        <v>100</v>
      </c>
      <c r="H81" s="3">
        <v>100</v>
      </c>
      <c r="I81" s="3">
        <v>100</v>
      </c>
      <c r="J81" s="3">
        <v>100</v>
      </c>
      <c r="K81" s="3">
        <v>100</v>
      </c>
      <c r="L81" s="25">
        <v>97</v>
      </c>
    </row>
    <row r="82" spans="1:20" x14ac:dyDescent="0.2">
      <c r="A82" s="25">
        <v>98</v>
      </c>
      <c r="B82" s="3">
        <v>100</v>
      </c>
      <c r="C82" s="3">
        <v>100</v>
      </c>
      <c r="D82" s="3">
        <v>100</v>
      </c>
      <c r="E82" s="3">
        <v>100</v>
      </c>
      <c r="F82" s="3">
        <v>100</v>
      </c>
      <c r="G82" s="3">
        <v>100</v>
      </c>
      <c r="H82" s="3">
        <v>100</v>
      </c>
      <c r="I82" s="3">
        <v>100</v>
      </c>
      <c r="J82" s="3">
        <v>100</v>
      </c>
      <c r="K82" s="3">
        <v>100</v>
      </c>
      <c r="L82" s="25">
        <v>98</v>
      </c>
    </row>
    <row r="83" spans="1:20" x14ac:dyDescent="0.2">
      <c r="A83" s="25">
        <v>99</v>
      </c>
      <c r="B83" s="3">
        <v>100</v>
      </c>
      <c r="C83" s="3">
        <v>100</v>
      </c>
      <c r="D83" s="3">
        <v>100</v>
      </c>
      <c r="E83" s="3">
        <v>100</v>
      </c>
      <c r="F83" s="3">
        <v>100</v>
      </c>
      <c r="G83" s="3">
        <v>100</v>
      </c>
      <c r="H83" s="3">
        <v>100</v>
      </c>
      <c r="I83" s="3">
        <v>100</v>
      </c>
      <c r="J83" s="3">
        <v>100</v>
      </c>
      <c r="K83" s="3">
        <v>100</v>
      </c>
      <c r="L83" s="25">
        <v>99</v>
      </c>
    </row>
    <row r="84" spans="1:20" x14ac:dyDescent="0.2">
      <c r="A84" s="25">
        <v>100</v>
      </c>
      <c r="B84" s="3">
        <v>100</v>
      </c>
      <c r="C84" s="3">
        <v>100</v>
      </c>
      <c r="D84" s="3">
        <v>100</v>
      </c>
      <c r="E84" s="3">
        <v>100</v>
      </c>
      <c r="F84" s="3">
        <v>100</v>
      </c>
      <c r="G84" s="3">
        <v>100</v>
      </c>
      <c r="H84" s="3">
        <v>100</v>
      </c>
      <c r="I84" s="3">
        <v>100</v>
      </c>
      <c r="J84" s="3">
        <v>100</v>
      </c>
      <c r="K84" s="3">
        <v>100</v>
      </c>
      <c r="L84" s="25">
        <v>100</v>
      </c>
    </row>
    <row r="85" spans="1:20" x14ac:dyDescent="0.2">
      <c r="A85" s="25">
        <v>200</v>
      </c>
      <c r="B85" s="3">
        <v>100</v>
      </c>
      <c r="C85" s="3">
        <v>100</v>
      </c>
      <c r="D85" s="3">
        <v>100</v>
      </c>
      <c r="E85" s="3">
        <v>100</v>
      </c>
      <c r="F85" s="3">
        <v>100</v>
      </c>
      <c r="G85" s="3">
        <v>100</v>
      </c>
      <c r="H85" s="3">
        <v>100</v>
      </c>
      <c r="I85" s="3">
        <v>100</v>
      </c>
      <c r="J85" s="3">
        <v>100</v>
      </c>
      <c r="K85" s="3">
        <v>100</v>
      </c>
      <c r="L85" s="25">
        <v>100</v>
      </c>
    </row>
    <row r="86" spans="1:20" x14ac:dyDescent="0.2">
      <c r="A86" s="15" t="s">
        <v>12</v>
      </c>
      <c r="B86" s="6" t="s">
        <v>15</v>
      </c>
      <c r="C86" s="6" t="s">
        <v>15</v>
      </c>
      <c r="D86" s="6" t="s">
        <v>15</v>
      </c>
      <c r="E86" s="6" t="s">
        <v>15</v>
      </c>
      <c r="F86" s="6" t="s">
        <v>15</v>
      </c>
      <c r="G86" s="6" t="s">
        <v>15</v>
      </c>
      <c r="H86" s="6" t="s">
        <v>15</v>
      </c>
      <c r="I86" s="6" t="s">
        <v>15</v>
      </c>
      <c r="J86" s="6" t="s">
        <v>15</v>
      </c>
      <c r="K86" s="6" t="s">
        <v>15</v>
      </c>
      <c r="L86" s="1" t="s">
        <v>12</v>
      </c>
    </row>
    <row r="87" spans="1:20" x14ac:dyDescent="0.2">
      <c r="A87" s="17" t="s">
        <v>0</v>
      </c>
      <c r="B87" s="26" t="s">
        <v>1</v>
      </c>
      <c r="C87" s="26" t="s">
        <v>3</v>
      </c>
      <c r="D87" s="26" t="s">
        <v>4</v>
      </c>
      <c r="E87" s="26" t="s">
        <v>5</v>
      </c>
      <c r="F87" s="26" t="s">
        <v>6</v>
      </c>
      <c r="G87" s="27" t="s">
        <v>7</v>
      </c>
      <c r="H87" s="26" t="s">
        <v>8</v>
      </c>
      <c r="I87" s="26" t="s">
        <v>9</v>
      </c>
      <c r="J87" s="26" t="s">
        <v>10</v>
      </c>
      <c r="K87" s="21" t="s">
        <v>11</v>
      </c>
      <c r="L87" s="18" t="s">
        <v>0</v>
      </c>
    </row>
    <row r="88" spans="1:20" x14ac:dyDescent="0.2">
      <c r="B88">
        <v>17</v>
      </c>
      <c r="C88">
        <v>22</v>
      </c>
      <c r="D88">
        <v>27</v>
      </c>
      <c r="E88">
        <v>32</v>
      </c>
      <c r="F88">
        <v>37</v>
      </c>
      <c r="G88">
        <v>42</v>
      </c>
      <c r="H88">
        <v>47</v>
      </c>
      <c r="I88">
        <v>52</v>
      </c>
      <c r="J88">
        <v>57</v>
      </c>
      <c r="K88">
        <v>62</v>
      </c>
      <c r="P88">
        <v>52</v>
      </c>
      <c r="R88">
        <v>57</v>
      </c>
      <c r="T88">
        <v>62</v>
      </c>
    </row>
    <row r="89" spans="1:20" x14ac:dyDescent="0.2">
      <c r="B89">
        <v>2</v>
      </c>
      <c r="C89">
        <v>3</v>
      </c>
      <c r="D89">
        <v>4</v>
      </c>
      <c r="E89">
        <v>5</v>
      </c>
      <c r="F89">
        <v>6</v>
      </c>
      <c r="G89">
        <v>7</v>
      </c>
      <c r="H89">
        <v>8</v>
      </c>
      <c r="I89">
        <v>9</v>
      </c>
      <c r="J89">
        <v>10</v>
      </c>
      <c r="K89">
        <v>11</v>
      </c>
      <c r="P89">
        <v>16</v>
      </c>
      <c r="R89">
        <v>18</v>
      </c>
      <c r="T89">
        <v>20</v>
      </c>
    </row>
    <row r="91" spans="1:20" x14ac:dyDescent="0.2">
      <c r="A91" t="s">
        <v>27</v>
      </c>
      <c r="B91">
        <v>78</v>
      </c>
      <c r="C91">
        <v>80</v>
      </c>
      <c r="D91">
        <v>82</v>
      </c>
      <c r="E91">
        <v>76</v>
      </c>
      <c r="F91">
        <v>76</v>
      </c>
      <c r="G91">
        <v>72</v>
      </c>
      <c r="H91">
        <v>66</v>
      </c>
      <c r="I91">
        <v>66</v>
      </c>
      <c r="J91">
        <v>64</v>
      </c>
      <c r="K91">
        <v>63</v>
      </c>
    </row>
  </sheetData>
  <sheetProtection password="C64F" sheet="1" objects="1" scenarios="1"/>
  <customSheetViews>
    <customSheetView guid="{C48D4376-7E6E-43E1-BDDA-4583E8F77408}" scale="160">
      <pane xSplit="1" ySplit="3" topLeftCell="B73" activePane="bottomRight" state="frozen"/>
      <selection pane="bottomRight" activeCell="F33" sqref="F33"/>
      <pageMargins left="0.75" right="0.75" top="1" bottom="1" header="0.5" footer="0.5"/>
      <headerFooter alignWithMargins="0"/>
    </customSheetView>
    <customSheetView guid="{8168B4B8-9A02-4791-AD5C-7A76A87A620E}" scale="160">
      <pane xSplit="1" ySplit="3" topLeftCell="B73" activePane="bottomRight" state="frozen"/>
      <selection pane="bottomRight" activeCell="F33" sqref="F33"/>
      <pageMargins left="0.75" right="0.75" top="1" bottom="1" header="0.5" footer="0.5"/>
      <headerFooter alignWithMargins="0"/>
    </customSheetView>
    <customSheetView guid="{7F7D5A8C-9A56-4905-9300-15A5D4F74565}" scale="160">
      <pane xSplit="1" ySplit="3" topLeftCell="B73" activePane="bottomRight" state="frozen"/>
      <selection pane="bottomRight" activeCell="F33" sqref="F33"/>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V149"/>
  <sheetViews>
    <sheetView workbookViewId="0">
      <pane xSplit="1" ySplit="3" topLeftCell="B22"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22" x14ac:dyDescent="0.2">
      <c r="A1" s="12" t="s">
        <v>0</v>
      </c>
      <c r="B1" s="13" t="s">
        <v>1</v>
      </c>
      <c r="C1" s="14"/>
      <c r="D1" s="13" t="s">
        <v>3</v>
      </c>
      <c r="E1" s="14"/>
      <c r="F1" s="13" t="s">
        <v>4</v>
      </c>
      <c r="G1" s="14"/>
      <c r="H1" s="13" t="s">
        <v>5</v>
      </c>
      <c r="I1" s="14"/>
      <c r="J1" s="13" t="s">
        <v>6</v>
      </c>
      <c r="K1" s="14"/>
      <c r="L1" s="13" t="s">
        <v>7</v>
      </c>
      <c r="M1" s="14"/>
      <c r="N1" s="13" t="s">
        <v>8</v>
      </c>
      <c r="O1" s="14"/>
      <c r="P1" s="13" t="s">
        <v>9</v>
      </c>
      <c r="Q1" s="14"/>
      <c r="R1" s="13" t="s">
        <v>10</v>
      </c>
      <c r="S1" s="14"/>
      <c r="T1" s="13" t="s">
        <v>11</v>
      </c>
      <c r="U1" s="14"/>
      <c r="V1" s="13" t="s">
        <v>0</v>
      </c>
    </row>
    <row r="2" spans="1:22" x14ac:dyDescent="0.2">
      <c r="A2" s="15" t="s">
        <v>16</v>
      </c>
      <c r="B2" s="28" t="s">
        <v>13</v>
      </c>
      <c r="C2" s="11" t="s">
        <v>14</v>
      </c>
      <c r="D2" s="28" t="s">
        <v>13</v>
      </c>
      <c r="E2" s="11" t="s">
        <v>14</v>
      </c>
      <c r="F2" s="28" t="s">
        <v>13</v>
      </c>
      <c r="G2" s="11" t="s">
        <v>14</v>
      </c>
      <c r="H2" s="28" t="s">
        <v>13</v>
      </c>
      <c r="I2" s="11" t="s">
        <v>14</v>
      </c>
      <c r="J2" s="28" t="s">
        <v>13</v>
      </c>
      <c r="K2" s="11" t="s">
        <v>14</v>
      </c>
      <c r="L2" s="28" t="s">
        <v>13</v>
      </c>
      <c r="M2" s="11" t="s">
        <v>14</v>
      </c>
      <c r="N2" s="28" t="s">
        <v>13</v>
      </c>
      <c r="O2" s="11" t="s">
        <v>14</v>
      </c>
      <c r="P2" s="28" t="s">
        <v>13</v>
      </c>
      <c r="Q2" s="11" t="s">
        <v>14</v>
      </c>
      <c r="R2" s="28" t="s">
        <v>13</v>
      </c>
      <c r="S2" s="11" t="s">
        <v>14</v>
      </c>
      <c r="T2" s="28" t="s">
        <v>13</v>
      </c>
      <c r="U2" s="11" t="s">
        <v>14</v>
      </c>
      <c r="V2" s="11" t="s">
        <v>16</v>
      </c>
    </row>
    <row r="3" spans="1:22" ht="3" customHeight="1" x14ac:dyDescent="0.2">
      <c r="A3" s="39"/>
      <c r="B3" s="28" t="str">
        <f>"RUN"&amp;B2&amp;LEFT(B1,2)</f>
        <v>RUNM17</v>
      </c>
      <c r="C3" s="28" t="str">
        <f>"RUN"&amp;C2&amp;LEFT(B1,2)</f>
        <v>RUNF17</v>
      </c>
      <c r="D3" s="28" t="str">
        <f>"RUN"&amp;D2&amp;LEFT(D1,2)</f>
        <v>RUNM22</v>
      </c>
      <c r="E3" s="28" t="str">
        <f>"RUN"&amp;E2&amp;LEFT(D1,2)</f>
        <v>RUNF22</v>
      </c>
      <c r="F3" s="28" t="str">
        <f>"RUN"&amp;F2&amp;LEFT(F1,2)</f>
        <v>RUNM27</v>
      </c>
      <c r="G3" s="28" t="str">
        <f>"RUN"&amp;G2&amp;LEFT(F1,2)</f>
        <v>RUNF27</v>
      </c>
      <c r="H3" s="28" t="str">
        <f>"RUN"&amp;H2&amp;LEFT(H1,2)</f>
        <v>RUNM32</v>
      </c>
      <c r="I3" s="28" t="str">
        <f>"RUN"&amp;I2&amp;LEFT(H1,2)</f>
        <v>RUNF32</v>
      </c>
      <c r="J3" s="28" t="str">
        <f>"RUN"&amp;J2&amp;LEFT(J1,2)</f>
        <v>RUNM37</v>
      </c>
      <c r="K3" s="28" t="str">
        <f>"RUN"&amp;K2&amp;LEFT(J1,2)</f>
        <v>RUNF37</v>
      </c>
      <c r="L3" s="28" t="str">
        <f>"RUN"&amp;L2&amp;LEFT(L1,2)</f>
        <v>RUNM42</v>
      </c>
      <c r="M3" s="28" t="str">
        <f>"RUN"&amp;M2&amp;LEFT(L1,2)</f>
        <v>RUNF42</v>
      </c>
      <c r="N3" s="28" t="str">
        <f>"RUN"&amp;N2&amp;LEFT(N1,2)</f>
        <v>RUNM47</v>
      </c>
      <c r="O3" s="28" t="str">
        <f>"RUN"&amp;O2&amp;LEFT(N1,2)</f>
        <v>RUNF47</v>
      </c>
      <c r="P3" s="28" t="str">
        <f>"RUN"&amp;P2&amp;LEFT(P1,2)</f>
        <v>RUNM52</v>
      </c>
      <c r="Q3" s="28" t="str">
        <f>"RUN"&amp;Q2&amp;LEFT(P1,2)</f>
        <v>RUNF52</v>
      </c>
      <c r="R3" s="28" t="str">
        <f>"RUN"&amp;R2&amp;LEFT(R1,2)</f>
        <v>RUNM57</v>
      </c>
      <c r="S3" s="28" t="str">
        <f>"RUN"&amp;S2&amp;LEFT(R1,2)</f>
        <v>RUNF57</v>
      </c>
      <c r="T3" s="28" t="str">
        <f>"RUN"&amp;T2&amp;LEFT(T1,2)</f>
        <v>RUNM62</v>
      </c>
      <c r="U3" s="28" t="str">
        <f>"RUN"&amp;U2&amp;LEFT(T1,2)</f>
        <v>RUNF62</v>
      </c>
      <c r="V3" s="40"/>
    </row>
    <row r="4" spans="1:22" x14ac:dyDescent="0.2">
      <c r="A4" s="32">
        <v>3.472222222222222E-3</v>
      </c>
      <c r="B4" s="55">
        <v>100</v>
      </c>
      <c r="C4" s="56">
        <v>100</v>
      </c>
      <c r="D4" s="55">
        <v>100</v>
      </c>
      <c r="E4" s="56">
        <v>100</v>
      </c>
      <c r="F4" s="55">
        <v>100</v>
      </c>
      <c r="G4" s="56">
        <v>100</v>
      </c>
      <c r="H4" s="55">
        <v>100</v>
      </c>
      <c r="I4" s="56">
        <v>100</v>
      </c>
      <c r="J4" s="55">
        <v>100</v>
      </c>
      <c r="K4" s="56">
        <v>100</v>
      </c>
      <c r="L4" s="55">
        <v>100</v>
      </c>
      <c r="M4" s="56">
        <v>100</v>
      </c>
      <c r="N4" s="55">
        <v>100</v>
      </c>
      <c r="O4" s="56">
        <v>100</v>
      </c>
      <c r="P4" s="55">
        <v>100</v>
      </c>
      <c r="Q4" s="56">
        <v>100</v>
      </c>
      <c r="R4" s="55">
        <v>100</v>
      </c>
      <c r="S4" s="57">
        <v>100</v>
      </c>
      <c r="T4" s="58">
        <v>100</v>
      </c>
      <c r="U4" s="57">
        <v>100</v>
      </c>
      <c r="V4" s="32">
        <v>3.472222222222222E-3</v>
      </c>
    </row>
    <row r="5" spans="1:22" x14ac:dyDescent="0.2">
      <c r="A5" s="32">
        <v>8.9583333333333338E-3</v>
      </c>
      <c r="B5" s="55">
        <v>100</v>
      </c>
      <c r="C5" s="56">
        <v>100</v>
      </c>
      <c r="D5" s="55">
        <v>100</v>
      </c>
      <c r="E5" s="56">
        <v>100</v>
      </c>
      <c r="F5" s="55">
        <v>100</v>
      </c>
      <c r="G5" s="56">
        <v>100</v>
      </c>
      <c r="H5" s="55">
        <v>100</v>
      </c>
      <c r="I5" s="56">
        <v>100</v>
      </c>
      <c r="J5" s="55">
        <v>100</v>
      </c>
      <c r="K5" s="56">
        <v>100</v>
      </c>
      <c r="L5" s="55">
        <v>100</v>
      </c>
      <c r="M5" s="56">
        <v>100</v>
      </c>
      <c r="N5" s="55">
        <v>100</v>
      </c>
      <c r="O5" s="56">
        <v>100</v>
      </c>
      <c r="P5" s="55">
        <v>100</v>
      </c>
      <c r="Q5" s="56">
        <v>100</v>
      </c>
      <c r="R5" s="55">
        <v>100</v>
      </c>
      <c r="S5" s="56">
        <v>100</v>
      </c>
      <c r="T5" s="55">
        <v>100</v>
      </c>
      <c r="U5" s="56">
        <v>100</v>
      </c>
      <c r="V5" s="32">
        <v>8.9583333333333338E-3</v>
      </c>
    </row>
    <row r="6" spans="1:22" x14ac:dyDescent="0.2">
      <c r="A6" s="32">
        <v>9.0277777777777769E-3</v>
      </c>
      <c r="B6" s="55">
        <v>100</v>
      </c>
      <c r="C6" s="56">
        <v>100</v>
      </c>
      <c r="D6" s="55">
        <v>100</v>
      </c>
      <c r="E6" s="56">
        <v>100</v>
      </c>
      <c r="F6" s="55">
        <v>100</v>
      </c>
      <c r="G6" s="56">
        <v>100</v>
      </c>
      <c r="H6" s="55">
        <v>100</v>
      </c>
      <c r="I6" s="56">
        <v>100</v>
      </c>
      <c r="J6" s="55">
        <v>100</v>
      </c>
      <c r="K6" s="56">
        <v>100</v>
      </c>
      <c r="L6" s="55">
        <v>100</v>
      </c>
      <c r="M6" s="56">
        <v>100</v>
      </c>
      <c r="N6" s="55">
        <v>100</v>
      </c>
      <c r="O6" s="56">
        <v>100</v>
      </c>
      <c r="P6" s="55">
        <v>100</v>
      </c>
      <c r="Q6" s="56">
        <v>100</v>
      </c>
      <c r="R6" s="55">
        <v>100</v>
      </c>
      <c r="S6" s="56">
        <v>100</v>
      </c>
      <c r="T6" s="55">
        <v>100</v>
      </c>
      <c r="U6" s="56">
        <v>100</v>
      </c>
      <c r="V6" s="32">
        <v>9.0277777777777769E-3</v>
      </c>
    </row>
    <row r="7" spans="1:22" x14ac:dyDescent="0.2">
      <c r="A7" s="32">
        <v>9.0972222222222218E-3</v>
      </c>
      <c r="B7" s="7">
        <v>99</v>
      </c>
      <c r="C7" s="56">
        <v>100</v>
      </c>
      <c r="D7" s="7">
        <v>99</v>
      </c>
      <c r="E7" s="56">
        <v>100</v>
      </c>
      <c r="F7" s="55">
        <v>100</v>
      </c>
      <c r="G7" s="56">
        <v>100</v>
      </c>
      <c r="H7" s="55">
        <v>100</v>
      </c>
      <c r="I7" s="56">
        <v>100</v>
      </c>
      <c r="J7" s="55">
        <v>100</v>
      </c>
      <c r="K7" s="56">
        <v>100</v>
      </c>
      <c r="L7" s="55">
        <v>100</v>
      </c>
      <c r="M7" s="56">
        <v>100</v>
      </c>
      <c r="N7" s="55">
        <v>100</v>
      </c>
      <c r="O7" s="56">
        <v>100</v>
      </c>
      <c r="P7" s="55">
        <v>100</v>
      </c>
      <c r="Q7" s="56">
        <v>100</v>
      </c>
      <c r="R7" s="55">
        <v>100</v>
      </c>
      <c r="S7" s="56">
        <v>100</v>
      </c>
      <c r="T7" s="55">
        <v>100</v>
      </c>
      <c r="U7" s="56">
        <v>100</v>
      </c>
      <c r="V7" s="32">
        <v>9.0972222222222218E-3</v>
      </c>
    </row>
    <row r="8" spans="1:22" x14ac:dyDescent="0.2">
      <c r="A8" s="32">
        <v>9.1666666666666667E-3</v>
      </c>
      <c r="B8" s="7">
        <v>97</v>
      </c>
      <c r="C8" s="56">
        <v>100</v>
      </c>
      <c r="D8" s="7">
        <v>98</v>
      </c>
      <c r="E8" s="56">
        <v>100</v>
      </c>
      <c r="F8" s="55">
        <v>100</v>
      </c>
      <c r="G8" s="56">
        <v>100</v>
      </c>
      <c r="H8" s="55">
        <v>100</v>
      </c>
      <c r="I8" s="56">
        <v>100</v>
      </c>
      <c r="J8" s="55">
        <v>100</v>
      </c>
      <c r="K8" s="56">
        <v>100</v>
      </c>
      <c r="L8" s="55">
        <v>100</v>
      </c>
      <c r="M8" s="56">
        <v>100</v>
      </c>
      <c r="N8" s="55">
        <v>100</v>
      </c>
      <c r="O8" s="56">
        <v>100</v>
      </c>
      <c r="P8" s="55">
        <v>100</v>
      </c>
      <c r="Q8" s="56">
        <v>100</v>
      </c>
      <c r="R8" s="55">
        <v>100</v>
      </c>
      <c r="S8" s="56">
        <v>100</v>
      </c>
      <c r="T8" s="55">
        <v>100</v>
      </c>
      <c r="U8" s="56">
        <v>100</v>
      </c>
      <c r="V8" s="32">
        <v>9.1666666666666667E-3</v>
      </c>
    </row>
    <row r="9" spans="1:22" x14ac:dyDescent="0.2">
      <c r="A9" s="32">
        <v>9.2361111111111116E-3</v>
      </c>
      <c r="B9" s="7">
        <v>96</v>
      </c>
      <c r="C9" s="56">
        <v>100</v>
      </c>
      <c r="D9" s="7">
        <v>97</v>
      </c>
      <c r="E9" s="56">
        <v>100</v>
      </c>
      <c r="F9" s="55">
        <v>100</v>
      </c>
      <c r="G9" s="56">
        <v>100</v>
      </c>
      <c r="H9" s="55">
        <v>100</v>
      </c>
      <c r="I9" s="56">
        <v>100</v>
      </c>
      <c r="J9" s="55">
        <v>100</v>
      </c>
      <c r="K9" s="56">
        <v>100</v>
      </c>
      <c r="L9" s="55">
        <v>100</v>
      </c>
      <c r="M9" s="56">
        <v>100</v>
      </c>
      <c r="N9" s="55">
        <v>100</v>
      </c>
      <c r="O9" s="56">
        <v>100</v>
      </c>
      <c r="P9" s="55">
        <v>100</v>
      </c>
      <c r="Q9" s="56">
        <v>100</v>
      </c>
      <c r="R9" s="55">
        <v>100</v>
      </c>
      <c r="S9" s="56">
        <v>100</v>
      </c>
      <c r="T9" s="55">
        <v>100</v>
      </c>
      <c r="U9" s="56">
        <v>100</v>
      </c>
      <c r="V9" s="32">
        <v>9.2361111111111116E-3</v>
      </c>
    </row>
    <row r="10" spans="1:22" x14ac:dyDescent="0.2">
      <c r="A10" s="32">
        <v>9.3055555555555565E-3</v>
      </c>
      <c r="B10" s="7">
        <v>94</v>
      </c>
      <c r="C10" s="56">
        <v>100</v>
      </c>
      <c r="D10" s="7">
        <v>96</v>
      </c>
      <c r="E10" s="56">
        <v>100</v>
      </c>
      <c r="F10" s="7">
        <v>99</v>
      </c>
      <c r="G10" s="56">
        <v>100</v>
      </c>
      <c r="H10" s="7">
        <v>99</v>
      </c>
      <c r="I10" s="56">
        <v>100</v>
      </c>
      <c r="J10" s="55">
        <v>100</v>
      </c>
      <c r="K10" s="56">
        <v>100</v>
      </c>
      <c r="L10" s="55">
        <v>100</v>
      </c>
      <c r="M10" s="56">
        <v>100</v>
      </c>
      <c r="N10" s="55">
        <v>100</v>
      </c>
      <c r="O10" s="56">
        <v>100</v>
      </c>
      <c r="P10" s="55">
        <v>100</v>
      </c>
      <c r="Q10" s="56">
        <v>100</v>
      </c>
      <c r="R10" s="55">
        <v>100</v>
      </c>
      <c r="S10" s="56">
        <v>100</v>
      </c>
      <c r="T10" s="55">
        <v>100</v>
      </c>
      <c r="U10" s="56">
        <v>100</v>
      </c>
      <c r="V10" s="32">
        <v>9.3055555555555565E-3</v>
      </c>
    </row>
    <row r="11" spans="1:22" x14ac:dyDescent="0.2">
      <c r="A11" s="32">
        <v>9.3749999999999997E-3</v>
      </c>
      <c r="B11" s="7">
        <v>93</v>
      </c>
      <c r="C11" s="56">
        <v>100</v>
      </c>
      <c r="D11" s="7">
        <v>94</v>
      </c>
      <c r="E11" s="56">
        <v>100</v>
      </c>
      <c r="F11" s="7">
        <v>98</v>
      </c>
      <c r="G11" s="56">
        <v>100</v>
      </c>
      <c r="H11" s="7">
        <v>98</v>
      </c>
      <c r="I11" s="56">
        <v>100</v>
      </c>
      <c r="J11" s="55">
        <v>100</v>
      </c>
      <c r="K11" s="56">
        <v>100</v>
      </c>
      <c r="L11" s="55">
        <v>100</v>
      </c>
      <c r="M11" s="56">
        <v>100</v>
      </c>
      <c r="N11" s="55">
        <v>100</v>
      </c>
      <c r="O11" s="56">
        <v>100</v>
      </c>
      <c r="P11" s="55">
        <v>100</v>
      </c>
      <c r="Q11" s="56">
        <v>100</v>
      </c>
      <c r="R11" s="55">
        <v>100</v>
      </c>
      <c r="S11" s="56">
        <v>100</v>
      </c>
      <c r="T11" s="55">
        <v>100</v>
      </c>
      <c r="U11" s="56">
        <v>100</v>
      </c>
      <c r="V11" s="32">
        <v>9.3749999999999997E-3</v>
      </c>
    </row>
    <row r="12" spans="1:22" x14ac:dyDescent="0.2">
      <c r="A12" s="32">
        <v>9.4444444444444445E-3</v>
      </c>
      <c r="B12" s="7">
        <v>92</v>
      </c>
      <c r="C12" s="56">
        <v>100</v>
      </c>
      <c r="D12" s="7">
        <v>93</v>
      </c>
      <c r="E12" s="56">
        <v>100</v>
      </c>
      <c r="F12" s="7">
        <v>97</v>
      </c>
      <c r="G12" s="56">
        <v>100</v>
      </c>
      <c r="H12" s="7">
        <v>97</v>
      </c>
      <c r="I12" s="56">
        <v>100</v>
      </c>
      <c r="J12" s="55">
        <v>100</v>
      </c>
      <c r="K12" s="56">
        <v>100</v>
      </c>
      <c r="L12" s="55">
        <v>100</v>
      </c>
      <c r="M12" s="56">
        <v>100</v>
      </c>
      <c r="N12" s="55">
        <v>100</v>
      </c>
      <c r="O12" s="56">
        <v>100</v>
      </c>
      <c r="P12" s="55">
        <v>100</v>
      </c>
      <c r="Q12" s="56">
        <v>100</v>
      </c>
      <c r="R12" s="55">
        <v>100</v>
      </c>
      <c r="S12" s="56">
        <v>100</v>
      </c>
      <c r="T12" s="55">
        <v>100</v>
      </c>
      <c r="U12" s="56">
        <v>100</v>
      </c>
      <c r="V12" s="32">
        <v>9.4444444444444445E-3</v>
      </c>
    </row>
    <row r="13" spans="1:22" x14ac:dyDescent="0.2">
      <c r="A13" s="32">
        <v>9.5138888888888877E-3</v>
      </c>
      <c r="B13" s="7">
        <v>90</v>
      </c>
      <c r="C13" s="56">
        <v>100</v>
      </c>
      <c r="D13" s="7">
        <v>92</v>
      </c>
      <c r="E13" s="56">
        <v>100</v>
      </c>
      <c r="F13" s="7">
        <v>96</v>
      </c>
      <c r="G13" s="56">
        <v>100</v>
      </c>
      <c r="H13" s="7">
        <v>96</v>
      </c>
      <c r="I13" s="56">
        <v>100</v>
      </c>
      <c r="J13" s="7">
        <v>99</v>
      </c>
      <c r="K13" s="56">
        <v>100</v>
      </c>
      <c r="L13" s="55">
        <v>100</v>
      </c>
      <c r="M13" s="56">
        <v>100</v>
      </c>
      <c r="N13" s="55">
        <v>100</v>
      </c>
      <c r="O13" s="56">
        <v>100</v>
      </c>
      <c r="P13" s="55">
        <v>100</v>
      </c>
      <c r="Q13" s="56">
        <v>100</v>
      </c>
      <c r="R13" s="55">
        <v>100</v>
      </c>
      <c r="S13" s="56">
        <v>100</v>
      </c>
      <c r="T13" s="55">
        <v>100</v>
      </c>
      <c r="U13" s="56">
        <v>100</v>
      </c>
      <c r="V13" s="32">
        <v>9.5138888888888877E-3</v>
      </c>
    </row>
    <row r="14" spans="1:22" x14ac:dyDescent="0.2">
      <c r="A14" s="32">
        <v>9.5833333333333326E-3</v>
      </c>
      <c r="B14" s="7">
        <v>89</v>
      </c>
      <c r="C14" s="56">
        <v>100</v>
      </c>
      <c r="D14" s="7">
        <v>91</v>
      </c>
      <c r="E14" s="56">
        <v>100</v>
      </c>
      <c r="F14" s="7">
        <v>95</v>
      </c>
      <c r="G14" s="56">
        <v>100</v>
      </c>
      <c r="H14" s="7">
        <v>95</v>
      </c>
      <c r="I14" s="56">
        <v>100</v>
      </c>
      <c r="J14" s="7">
        <v>98</v>
      </c>
      <c r="K14" s="56">
        <v>100</v>
      </c>
      <c r="L14" s="55">
        <v>100</v>
      </c>
      <c r="M14" s="56">
        <v>100</v>
      </c>
      <c r="N14" s="55">
        <v>100</v>
      </c>
      <c r="O14" s="56">
        <v>100</v>
      </c>
      <c r="P14" s="55">
        <v>100</v>
      </c>
      <c r="Q14" s="56">
        <v>100</v>
      </c>
      <c r="R14" s="55">
        <v>100</v>
      </c>
      <c r="S14" s="56">
        <v>100</v>
      </c>
      <c r="T14" s="55">
        <v>100</v>
      </c>
      <c r="U14" s="56">
        <v>100</v>
      </c>
      <c r="V14" s="32">
        <v>9.5833333333333326E-3</v>
      </c>
    </row>
    <row r="15" spans="1:22" x14ac:dyDescent="0.2">
      <c r="A15" s="32">
        <v>9.6527777777777792E-3</v>
      </c>
      <c r="B15" s="7">
        <v>88</v>
      </c>
      <c r="C15" s="56">
        <v>100</v>
      </c>
      <c r="D15" s="7">
        <v>90</v>
      </c>
      <c r="E15" s="56">
        <v>100</v>
      </c>
      <c r="F15" s="7">
        <v>94</v>
      </c>
      <c r="G15" s="56">
        <v>100</v>
      </c>
      <c r="H15" s="7">
        <v>95</v>
      </c>
      <c r="I15" s="56">
        <v>100</v>
      </c>
      <c r="J15" s="7">
        <v>97</v>
      </c>
      <c r="K15" s="56">
        <v>100</v>
      </c>
      <c r="L15" s="55">
        <v>100</v>
      </c>
      <c r="M15" s="56">
        <v>100</v>
      </c>
      <c r="N15" s="55">
        <v>100</v>
      </c>
      <c r="O15" s="56">
        <v>100</v>
      </c>
      <c r="P15" s="55">
        <v>100</v>
      </c>
      <c r="Q15" s="56">
        <v>100</v>
      </c>
      <c r="R15" s="55">
        <v>100</v>
      </c>
      <c r="S15" s="56">
        <v>100</v>
      </c>
      <c r="T15" s="55">
        <v>100</v>
      </c>
      <c r="U15" s="56">
        <v>100</v>
      </c>
      <c r="V15" s="32">
        <v>9.6527777777777792E-3</v>
      </c>
    </row>
    <row r="16" spans="1:22" x14ac:dyDescent="0.2">
      <c r="A16" s="32">
        <v>9.7222222222222224E-3</v>
      </c>
      <c r="B16" s="7">
        <v>86</v>
      </c>
      <c r="C16" s="56">
        <v>100</v>
      </c>
      <c r="D16" s="7">
        <v>89</v>
      </c>
      <c r="E16" s="56">
        <v>100</v>
      </c>
      <c r="F16" s="7">
        <v>92</v>
      </c>
      <c r="G16" s="56">
        <v>100</v>
      </c>
      <c r="H16" s="7">
        <v>94</v>
      </c>
      <c r="I16" s="56">
        <v>100</v>
      </c>
      <c r="J16" s="7">
        <v>97</v>
      </c>
      <c r="K16" s="56">
        <v>100</v>
      </c>
      <c r="L16" s="55">
        <v>100</v>
      </c>
      <c r="M16" s="56">
        <v>100</v>
      </c>
      <c r="N16" s="55">
        <v>100</v>
      </c>
      <c r="O16" s="56">
        <v>100</v>
      </c>
      <c r="P16" s="55">
        <v>100</v>
      </c>
      <c r="Q16" s="56">
        <v>100</v>
      </c>
      <c r="R16" s="55">
        <v>100</v>
      </c>
      <c r="S16" s="56">
        <v>100</v>
      </c>
      <c r="T16" s="55">
        <v>100</v>
      </c>
      <c r="U16" s="56">
        <v>100</v>
      </c>
      <c r="V16" s="32">
        <v>9.7222222222222224E-3</v>
      </c>
    </row>
    <row r="17" spans="1:22" x14ac:dyDescent="0.2">
      <c r="A17" s="32">
        <v>9.7916666666666673E-3</v>
      </c>
      <c r="B17" s="7">
        <v>85</v>
      </c>
      <c r="C17" s="56">
        <v>100</v>
      </c>
      <c r="D17" s="7">
        <v>88</v>
      </c>
      <c r="E17" s="56">
        <v>100</v>
      </c>
      <c r="F17" s="7">
        <v>91</v>
      </c>
      <c r="G17" s="56">
        <v>100</v>
      </c>
      <c r="H17" s="7">
        <v>93</v>
      </c>
      <c r="I17" s="56">
        <v>100</v>
      </c>
      <c r="J17" s="7">
        <v>96</v>
      </c>
      <c r="K17" s="56">
        <v>100</v>
      </c>
      <c r="L17" s="55">
        <v>100</v>
      </c>
      <c r="M17" s="56">
        <v>100</v>
      </c>
      <c r="N17" s="55">
        <v>100</v>
      </c>
      <c r="O17" s="56">
        <v>100</v>
      </c>
      <c r="P17" s="55">
        <v>100</v>
      </c>
      <c r="Q17" s="56">
        <v>100</v>
      </c>
      <c r="R17" s="55">
        <v>100</v>
      </c>
      <c r="S17" s="56">
        <v>100</v>
      </c>
      <c r="T17" s="55">
        <v>100</v>
      </c>
      <c r="U17" s="56">
        <v>100</v>
      </c>
      <c r="V17" s="32">
        <v>9.7916666666666673E-3</v>
      </c>
    </row>
    <row r="18" spans="1:22" x14ac:dyDescent="0.2">
      <c r="A18" s="32">
        <v>9.8611111111111104E-3</v>
      </c>
      <c r="B18" s="7">
        <v>83</v>
      </c>
      <c r="C18" s="56">
        <v>100</v>
      </c>
      <c r="D18" s="7">
        <v>87</v>
      </c>
      <c r="E18" s="56">
        <v>100</v>
      </c>
      <c r="F18" s="7">
        <v>90</v>
      </c>
      <c r="G18" s="56">
        <v>100</v>
      </c>
      <c r="H18" s="7">
        <v>92</v>
      </c>
      <c r="I18" s="56">
        <v>100</v>
      </c>
      <c r="J18" s="7">
        <v>95</v>
      </c>
      <c r="K18" s="56">
        <v>100</v>
      </c>
      <c r="L18" s="7">
        <v>99</v>
      </c>
      <c r="M18" s="56">
        <v>100</v>
      </c>
      <c r="N18" s="55">
        <v>100</v>
      </c>
      <c r="O18" s="56">
        <v>100</v>
      </c>
      <c r="P18" s="55">
        <v>100</v>
      </c>
      <c r="Q18" s="56">
        <v>100</v>
      </c>
      <c r="R18" s="55">
        <v>100</v>
      </c>
      <c r="S18" s="56">
        <v>100</v>
      </c>
      <c r="T18" s="55">
        <v>100</v>
      </c>
      <c r="U18" s="56">
        <v>100</v>
      </c>
      <c r="V18" s="32">
        <v>9.8611111111111104E-3</v>
      </c>
    </row>
    <row r="19" spans="1:22" x14ac:dyDescent="0.2">
      <c r="A19" s="32">
        <v>9.9305555555555553E-3</v>
      </c>
      <c r="B19" s="7">
        <v>82</v>
      </c>
      <c r="C19" s="56">
        <v>100</v>
      </c>
      <c r="D19" s="7">
        <v>86</v>
      </c>
      <c r="E19" s="56">
        <v>100</v>
      </c>
      <c r="F19" s="7">
        <v>89</v>
      </c>
      <c r="G19" s="56">
        <v>100</v>
      </c>
      <c r="H19" s="7">
        <v>91</v>
      </c>
      <c r="I19" s="56">
        <v>100</v>
      </c>
      <c r="J19" s="7">
        <v>94</v>
      </c>
      <c r="K19" s="56">
        <v>100</v>
      </c>
      <c r="L19" s="7">
        <v>98</v>
      </c>
      <c r="M19" s="56">
        <v>100</v>
      </c>
      <c r="N19" s="55">
        <v>100</v>
      </c>
      <c r="O19" s="56">
        <v>100</v>
      </c>
      <c r="P19" s="55">
        <v>100</v>
      </c>
      <c r="Q19" s="56">
        <v>100</v>
      </c>
      <c r="R19" s="55">
        <v>100</v>
      </c>
      <c r="S19" s="56">
        <v>100</v>
      </c>
      <c r="T19" s="55">
        <v>100</v>
      </c>
      <c r="U19" s="56">
        <v>100</v>
      </c>
      <c r="V19" s="32">
        <v>9.9305555555555553E-3</v>
      </c>
    </row>
    <row r="20" spans="1:22" x14ac:dyDescent="0.2">
      <c r="A20" s="32">
        <v>0.01</v>
      </c>
      <c r="B20" s="7">
        <v>81</v>
      </c>
      <c r="C20" s="56">
        <v>100</v>
      </c>
      <c r="D20" s="7">
        <v>84</v>
      </c>
      <c r="E20" s="56">
        <v>100</v>
      </c>
      <c r="F20" s="7">
        <v>88</v>
      </c>
      <c r="G20" s="56">
        <v>100</v>
      </c>
      <c r="H20" s="7">
        <v>90</v>
      </c>
      <c r="I20" s="56">
        <v>100</v>
      </c>
      <c r="J20" s="7">
        <v>93</v>
      </c>
      <c r="K20" s="56">
        <v>100</v>
      </c>
      <c r="L20" s="7">
        <v>97</v>
      </c>
      <c r="M20" s="56">
        <v>100</v>
      </c>
      <c r="N20" s="55">
        <v>100</v>
      </c>
      <c r="O20" s="56">
        <v>100</v>
      </c>
      <c r="P20" s="55">
        <v>100</v>
      </c>
      <c r="Q20" s="56">
        <v>100</v>
      </c>
      <c r="R20" s="55">
        <v>100</v>
      </c>
      <c r="S20" s="56">
        <v>100</v>
      </c>
      <c r="T20" s="55">
        <v>100</v>
      </c>
      <c r="U20" s="56">
        <v>100</v>
      </c>
      <c r="V20" s="32">
        <v>0.01</v>
      </c>
    </row>
    <row r="21" spans="1:22" x14ac:dyDescent="0.2">
      <c r="A21" s="32">
        <v>1.0069444444444443E-2</v>
      </c>
      <c r="B21" s="7">
        <v>79</v>
      </c>
      <c r="C21" s="56">
        <v>100</v>
      </c>
      <c r="D21" s="7">
        <v>83</v>
      </c>
      <c r="E21" s="56">
        <v>100</v>
      </c>
      <c r="F21" s="7">
        <v>87</v>
      </c>
      <c r="G21" s="56">
        <v>100</v>
      </c>
      <c r="H21" s="7">
        <v>89</v>
      </c>
      <c r="I21" s="56">
        <v>100</v>
      </c>
      <c r="J21" s="7">
        <v>92</v>
      </c>
      <c r="K21" s="56">
        <v>100</v>
      </c>
      <c r="L21" s="7">
        <v>97</v>
      </c>
      <c r="M21" s="56">
        <v>100</v>
      </c>
      <c r="N21" s="7">
        <v>99</v>
      </c>
      <c r="O21" s="56">
        <v>100</v>
      </c>
      <c r="P21" s="55">
        <v>100</v>
      </c>
      <c r="Q21" s="56">
        <v>100</v>
      </c>
      <c r="R21" s="55">
        <v>100</v>
      </c>
      <c r="S21" s="56">
        <v>100</v>
      </c>
      <c r="T21" s="55">
        <v>100</v>
      </c>
      <c r="U21" s="56">
        <v>100</v>
      </c>
      <c r="V21" s="32">
        <v>1.0069444444444443E-2</v>
      </c>
    </row>
    <row r="22" spans="1:22" x14ac:dyDescent="0.2">
      <c r="A22" s="32">
        <v>1.0138888888888888E-2</v>
      </c>
      <c r="B22" s="7">
        <v>78</v>
      </c>
      <c r="C22" s="56">
        <v>100</v>
      </c>
      <c r="D22" s="7">
        <v>82</v>
      </c>
      <c r="E22" s="56">
        <v>100</v>
      </c>
      <c r="F22" s="7">
        <v>86</v>
      </c>
      <c r="G22" s="56">
        <v>100</v>
      </c>
      <c r="H22" s="7">
        <v>88</v>
      </c>
      <c r="I22" s="56">
        <v>100</v>
      </c>
      <c r="J22" s="7">
        <v>91</v>
      </c>
      <c r="K22" s="56">
        <v>100</v>
      </c>
      <c r="L22" s="7">
        <v>96</v>
      </c>
      <c r="M22" s="56">
        <v>100</v>
      </c>
      <c r="N22" s="7">
        <v>98</v>
      </c>
      <c r="O22" s="56">
        <v>100</v>
      </c>
      <c r="P22" s="55">
        <v>100</v>
      </c>
      <c r="Q22" s="56">
        <v>100</v>
      </c>
      <c r="R22" s="55">
        <v>100</v>
      </c>
      <c r="S22" s="56">
        <v>100</v>
      </c>
      <c r="T22" s="55">
        <v>100</v>
      </c>
      <c r="U22" s="56">
        <v>100</v>
      </c>
      <c r="V22" s="32">
        <v>1.0138888888888888E-2</v>
      </c>
    </row>
    <row r="23" spans="1:22" x14ac:dyDescent="0.2">
      <c r="A23" s="32">
        <v>1.0208333333333335E-2</v>
      </c>
      <c r="B23" s="7">
        <v>77</v>
      </c>
      <c r="C23" s="56">
        <v>100</v>
      </c>
      <c r="D23" s="7">
        <v>81</v>
      </c>
      <c r="E23" s="56">
        <v>100</v>
      </c>
      <c r="F23" s="7">
        <v>85</v>
      </c>
      <c r="G23" s="56">
        <v>100</v>
      </c>
      <c r="H23" s="7">
        <v>87</v>
      </c>
      <c r="I23" s="56">
        <v>100</v>
      </c>
      <c r="J23" s="7">
        <v>91</v>
      </c>
      <c r="K23" s="56">
        <v>100</v>
      </c>
      <c r="L23" s="7">
        <v>95</v>
      </c>
      <c r="M23" s="56">
        <v>100</v>
      </c>
      <c r="N23" s="7">
        <v>98</v>
      </c>
      <c r="O23" s="56">
        <v>100</v>
      </c>
      <c r="P23" s="55">
        <v>100</v>
      </c>
      <c r="Q23" s="56">
        <v>100</v>
      </c>
      <c r="R23" s="55">
        <v>100</v>
      </c>
      <c r="S23" s="56">
        <v>100</v>
      </c>
      <c r="T23" s="55">
        <v>100</v>
      </c>
      <c r="U23" s="56">
        <v>100</v>
      </c>
      <c r="V23" s="32">
        <v>1.0208333333333335E-2</v>
      </c>
    </row>
    <row r="24" spans="1:22" x14ac:dyDescent="0.2">
      <c r="A24" s="32">
        <v>1.0277777777777778E-2</v>
      </c>
      <c r="B24" s="7">
        <v>75</v>
      </c>
      <c r="C24" s="56">
        <v>100</v>
      </c>
      <c r="D24" s="7">
        <v>80</v>
      </c>
      <c r="E24" s="56">
        <v>100</v>
      </c>
      <c r="F24" s="7">
        <v>84</v>
      </c>
      <c r="G24" s="56">
        <v>100</v>
      </c>
      <c r="H24" s="7">
        <v>86</v>
      </c>
      <c r="I24" s="56">
        <v>100</v>
      </c>
      <c r="J24" s="7">
        <v>90</v>
      </c>
      <c r="K24" s="56">
        <v>100</v>
      </c>
      <c r="L24" s="7">
        <v>94</v>
      </c>
      <c r="M24" s="56">
        <v>100</v>
      </c>
      <c r="N24" s="7">
        <v>97</v>
      </c>
      <c r="O24" s="56">
        <v>100</v>
      </c>
      <c r="P24" s="7">
        <v>99</v>
      </c>
      <c r="Q24" s="56">
        <v>100</v>
      </c>
      <c r="R24" s="55">
        <v>100</v>
      </c>
      <c r="S24" s="56">
        <v>100</v>
      </c>
      <c r="T24" s="55">
        <v>100</v>
      </c>
      <c r="U24" s="56">
        <v>100</v>
      </c>
      <c r="V24" s="32">
        <v>1.0277777777777778E-2</v>
      </c>
    </row>
    <row r="25" spans="1:22" x14ac:dyDescent="0.2">
      <c r="A25" s="32">
        <v>1.0347222222222223E-2</v>
      </c>
      <c r="B25" s="7">
        <v>74</v>
      </c>
      <c r="C25" s="56">
        <v>100</v>
      </c>
      <c r="D25" s="7">
        <v>79</v>
      </c>
      <c r="E25" s="56">
        <v>100</v>
      </c>
      <c r="F25" s="7">
        <v>83</v>
      </c>
      <c r="G25" s="56">
        <v>100</v>
      </c>
      <c r="H25" s="7">
        <v>85</v>
      </c>
      <c r="I25" s="56">
        <v>100</v>
      </c>
      <c r="J25" s="7">
        <v>89</v>
      </c>
      <c r="K25" s="56">
        <v>100</v>
      </c>
      <c r="L25" s="7">
        <v>93</v>
      </c>
      <c r="M25" s="56">
        <v>100</v>
      </c>
      <c r="N25" s="7">
        <v>96</v>
      </c>
      <c r="O25" s="56">
        <v>100</v>
      </c>
      <c r="P25" s="7">
        <v>98</v>
      </c>
      <c r="Q25" s="56">
        <v>100</v>
      </c>
      <c r="R25" s="55">
        <v>100</v>
      </c>
      <c r="S25" s="56">
        <v>100</v>
      </c>
      <c r="T25" s="55">
        <v>100</v>
      </c>
      <c r="U25" s="56">
        <v>100</v>
      </c>
      <c r="V25" s="32">
        <v>1.0347222222222223E-2</v>
      </c>
    </row>
    <row r="26" spans="1:22" x14ac:dyDescent="0.2">
      <c r="A26" s="32">
        <v>1.0416666666666666E-2</v>
      </c>
      <c r="B26" s="7">
        <v>72</v>
      </c>
      <c r="C26" s="56">
        <v>100</v>
      </c>
      <c r="D26" s="7">
        <v>78</v>
      </c>
      <c r="E26" s="56">
        <v>100</v>
      </c>
      <c r="F26" s="7">
        <v>82</v>
      </c>
      <c r="G26" s="56">
        <v>100</v>
      </c>
      <c r="H26" s="7">
        <v>85</v>
      </c>
      <c r="I26" s="56">
        <v>100</v>
      </c>
      <c r="J26" s="7">
        <v>88</v>
      </c>
      <c r="K26" s="56">
        <v>100</v>
      </c>
      <c r="L26" s="7">
        <v>92</v>
      </c>
      <c r="M26" s="56">
        <v>100</v>
      </c>
      <c r="N26" s="7">
        <v>95</v>
      </c>
      <c r="O26" s="56">
        <v>100</v>
      </c>
      <c r="P26" s="7">
        <v>98</v>
      </c>
      <c r="Q26" s="56">
        <v>100</v>
      </c>
      <c r="R26" s="55">
        <v>100</v>
      </c>
      <c r="S26" s="56">
        <v>100</v>
      </c>
      <c r="T26" s="55">
        <v>100</v>
      </c>
      <c r="U26" s="56">
        <v>100</v>
      </c>
      <c r="V26" s="32">
        <v>1.0416666666666666E-2</v>
      </c>
    </row>
    <row r="27" spans="1:22" x14ac:dyDescent="0.2">
      <c r="A27" s="32">
        <v>1.0486111111111111E-2</v>
      </c>
      <c r="B27" s="7">
        <v>71</v>
      </c>
      <c r="C27" s="56">
        <v>100</v>
      </c>
      <c r="D27" s="7">
        <v>77</v>
      </c>
      <c r="E27" s="56">
        <v>100</v>
      </c>
      <c r="F27" s="7">
        <v>81</v>
      </c>
      <c r="G27" s="56">
        <v>100</v>
      </c>
      <c r="H27" s="7">
        <v>84</v>
      </c>
      <c r="I27" s="56">
        <v>100</v>
      </c>
      <c r="J27" s="7">
        <v>87</v>
      </c>
      <c r="K27" s="56">
        <v>100</v>
      </c>
      <c r="L27" s="7">
        <v>91</v>
      </c>
      <c r="M27" s="56">
        <v>100</v>
      </c>
      <c r="N27" s="7">
        <v>95</v>
      </c>
      <c r="O27" s="56">
        <v>100</v>
      </c>
      <c r="P27" s="7">
        <v>97</v>
      </c>
      <c r="Q27" s="56">
        <v>100</v>
      </c>
      <c r="R27" s="55">
        <v>100</v>
      </c>
      <c r="S27" s="56">
        <v>100</v>
      </c>
      <c r="T27" s="55">
        <v>100</v>
      </c>
      <c r="U27" s="56">
        <v>100</v>
      </c>
      <c r="V27" s="32">
        <v>1.0486111111111111E-2</v>
      </c>
    </row>
    <row r="28" spans="1:22" x14ac:dyDescent="0.2">
      <c r="A28" s="32">
        <v>1.0555555555555556E-2</v>
      </c>
      <c r="B28" s="7">
        <v>70</v>
      </c>
      <c r="C28" s="56">
        <v>100</v>
      </c>
      <c r="D28" s="7">
        <v>76</v>
      </c>
      <c r="E28" s="56">
        <v>100</v>
      </c>
      <c r="F28" s="7">
        <v>79</v>
      </c>
      <c r="G28" s="56">
        <v>100</v>
      </c>
      <c r="H28" s="7">
        <v>83</v>
      </c>
      <c r="I28" s="56">
        <v>100</v>
      </c>
      <c r="J28" s="7">
        <v>86</v>
      </c>
      <c r="K28" s="56">
        <v>100</v>
      </c>
      <c r="L28" s="7">
        <v>90</v>
      </c>
      <c r="M28" s="56">
        <v>100</v>
      </c>
      <c r="N28" s="7">
        <v>94</v>
      </c>
      <c r="O28" s="56">
        <v>100</v>
      </c>
      <c r="P28" s="7">
        <v>96</v>
      </c>
      <c r="Q28" s="56">
        <v>100</v>
      </c>
      <c r="R28" s="55">
        <v>100</v>
      </c>
      <c r="S28" s="56">
        <v>100</v>
      </c>
      <c r="T28" s="55">
        <v>100</v>
      </c>
      <c r="U28" s="56">
        <v>100</v>
      </c>
      <c r="V28" s="32">
        <v>1.0555555555555556E-2</v>
      </c>
    </row>
    <row r="29" spans="1:22" x14ac:dyDescent="0.2">
      <c r="A29" s="32">
        <v>1.0625000000000001E-2</v>
      </c>
      <c r="B29" s="7">
        <v>68</v>
      </c>
      <c r="C29" s="56">
        <v>100</v>
      </c>
      <c r="D29" s="7">
        <v>74</v>
      </c>
      <c r="E29" s="56">
        <v>100</v>
      </c>
      <c r="F29" s="7">
        <v>78</v>
      </c>
      <c r="G29" s="56">
        <v>100</v>
      </c>
      <c r="H29" s="7">
        <v>82</v>
      </c>
      <c r="I29" s="56">
        <v>100</v>
      </c>
      <c r="J29" s="7">
        <v>86</v>
      </c>
      <c r="K29" s="56">
        <v>100</v>
      </c>
      <c r="L29" s="7">
        <v>90</v>
      </c>
      <c r="M29" s="56">
        <v>100</v>
      </c>
      <c r="N29" s="7">
        <v>93</v>
      </c>
      <c r="O29" s="56">
        <v>100</v>
      </c>
      <c r="P29" s="7">
        <v>95</v>
      </c>
      <c r="Q29" s="56">
        <v>100</v>
      </c>
      <c r="R29" s="55">
        <v>100</v>
      </c>
      <c r="S29" s="56">
        <v>100</v>
      </c>
      <c r="T29" s="55">
        <v>100</v>
      </c>
      <c r="U29" s="56">
        <v>100</v>
      </c>
      <c r="V29" s="32">
        <v>1.0625000000000001E-2</v>
      </c>
    </row>
    <row r="30" spans="1:22" x14ac:dyDescent="0.2">
      <c r="A30" s="32">
        <v>1.0694444444444446E-2</v>
      </c>
      <c r="B30" s="7">
        <v>67</v>
      </c>
      <c r="C30" s="56">
        <v>100</v>
      </c>
      <c r="D30" s="7">
        <v>73</v>
      </c>
      <c r="E30" s="56">
        <v>100</v>
      </c>
      <c r="F30" s="7">
        <v>77</v>
      </c>
      <c r="G30" s="56">
        <v>100</v>
      </c>
      <c r="H30" s="7">
        <v>81</v>
      </c>
      <c r="I30" s="56">
        <v>100</v>
      </c>
      <c r="J30" s="7">
        <v>85</v>
      </c>
      <c r="K30" s="56">
        <v>100</v>
      </c>
      <c r="L30" s="7">
        <v>89</v>
      </c>
      <c r="M30" s="56">
        <v>100</v>
      </c>
      <c r="N30" s="7">
        <v>92</v>
      </c>
      <c r="O30" s="56">
        <v>100</v>
      </c>
      <c r="P30" s="7">
        <v>95</v>
      </c>
      <c r="Q30" s="56">
        <v>100</v>
      </c>
      <c r="R30" s="7">
        <v>99</v>
      </c>
      <c r="S30" s="56">
        <v>100</v>
      </c>
      <c r="T30" s="55">
        <v>100</v>
      </c>
      <c r="U30" s="56">
        <v>100</v>
      </c>
      <c r="V30" s="32">
        <v>1.0694444444444446E-2</v>
      </c>
    </row>
    <row r="31" spans="1:22" x14ac:dyDescent="0.2">
      <c r="A31" s="32">
        <v>1.0763888888888889E-2</v>
      </c>
      <c r="B31" s="7">
        <v>66</v>
      </c>
      <c r="C31" s="56">
        <v>100</v>
      </c>
      <c r="D31" s="7">
        <v>72</v>
      </c>
      <c r="E31" s="56">
        <v>100</v>
      </c>
      <c r="F31" s="7">
        <v>76</v>
      </c>
      <c r="G31" s="56">
        <v>100</v>
      </c>
      <c r="H31" s="7">
        <v>80</v>
      </c>
      <c r="I31" s="56">
        <v>100</v>
      </c>
      <c r="J31" s="7">
        <v>84</v>
      </c>
      <c r="K31" s="56">
        <v>100</v>
      </c>
      <c r="L31" s="7">
        <v>88</v>
      </c>
      <c r="M31" s="56">
        <v>100</v>
      </c>
      <c r="N31" s="7">
        <v>91</v>
      </c>
      <c r="O31" s="56">
        <v>100</v>
      </c>
      <c r="P31" s="7">
        <v>94</v>
      </c>
      <c r="Q31" s="56">
        <v>100</v>
      </c>
      <c r="R31" s="7">
        <v>98</v>
      </c>
      <c r="S31" s="56">
        <v>100</v>
      </c>
      <c r="T31" s="55">
        <v>100</v>
      </c>
      <c r="U31" s="56">
        <v>100</v>
      </c>
      <c r="V31" s="32">
        <v>1.0763888888888889E-2</v>
      </c>
    </row>
    <row r="32" spans="1:22" x14ac:dyDescent="0.2">
      <c r="A32" s="32">
        <v>1.0833333333333334E-2</v>
      </c>
      <c r="B32" s="7">
        <v>64</v>
      </c>
      <c r="C32" s="56">
        <v>100</v>
      </c>
      <c r="D32" s="7">
        <v>71</v>
      </c>
      <c r="E32" s="56">
        <v>100</v>
      </c>
      <c r="F32" s="7">
        <v>75</v>
      </c>
      <c r="G32" s="56">
        <v>100</v>
      </c>
      <c r="H32" s="7">
        <v>79</v>
      </c>
      <c r="I32" s="56">
        <v>100</v>
      </c>
      <c r="J32" s="7">
        <v>83</v>
      </c>
      <c r="K32" s="56">
        <v>100</v>
      </c>
      <c r="L32" s="7">
        <v>87</v>
      </c>
      <c r="M32" s="56">
        <v>100</v>
      </c>
      <c r="N32" s="7">
        <v>91</v>
      </c>
      <c r="O32" s="56">
        <v>100</v>
      </c>
      <c r="P32" s="7">
        <v>93</v>
      </c>
      <c r="Q32" s="56">
        <v>100</v>
      </c>
      <c r="R32" s="7">
        <v>97</v>
      </c>
      <c r="S32" s="56">
        <v>100</v>
      </c>
      <c r="T32" s="55">
        <v>100</v>
      </c>
      <c r="U32" s="56">
        <v>100</v>
      </c>
      <c r="V32" s="32">
        <v>1.0833333333333334E-2</v>
      </c>
    </row>
    <row r="33" spans="1:22" x14ac:dyDescent="0.2">
      <c r="A33" s="32">
        <v>1.0902777777777779E-2</v>
      </c>
      <c r="B33" s="7">
        <v>63</v>
      </c>
      <c r="C33" s="8">
        <v>99</v>
      </c>
      <c r="D33" s="7">
        <v>70</v>
      </c>
      <c r="E33" s="8">
        <v>99</v>
      </c>
      <c r="F33" s="7">
        <v>74</v>
      </c>
      <c r="G33" s="56">
        <v>100</v>
      </c>
      <c r="H33" s="7">
        <v>78</v>
      </c>
      <c r="I33" s="56">
        <v>100</v>
      </c>
      <c r="J33" s="7">
        <v>82</v>
      </c>
      <c r="K33" s="56">
        <v>100</v>
      </c>
      <c r="L33" s="7">
        <v>86</v>
      </c>
      <c r="M33" s="56">
        <v>100</v>
      </c>
      <c r="N33" s="7">
        <v>90</v>
      </c>
      <c r="O33" s="56">
        <v>100</v>
      </c>
      <c r="P33" s="7">
        <v>92</v>
      </c>
      <c r="Q33" s="56">
        <v>100</v>
      </c>
      <c r="R33" s="7">
        <v>97</v>
      </c>
      <c r="S33" s="56">
        <v>100</v>
      </c>
      <c r="T33" s="55">
        <v>100</v>
      </c>
      <c r="U33" s="56">
        <v>100</v>
      </c>
      <c r="V33" s="32">
        <v>1.0902777777777779E-2</v>
      </c>
    </row>
    <row r="34" spans="1:22" x14ac:dyDescent="0.2">
      <c r="A34" s="32">
        <v>1.0972222222222222E-2</v>
      </c>
      <c r="B34" s="7">
        <v>61</v>
      </c>
      <c r="C34" s="8">
        <v>98</v>
      </c>
      <c r="D34" s="7">
        <v>69</v>
      </c>
      <c r="E34" s="8">
        <v>98</v>
      </c>
      <c r="F34" s="7">
        <v>73</v>
      </c>
      <c r="G34" s="56">
        <v>100</v>
      </c>
      <c r="H34" s="7">
        <v>77</v>
      </c>
      <c r="I34" s="56">
        <v>100</v>
      </c>
      <c r="J34" s="7">
        <v>81</v>
      </c>
      <c r="K34" s="56">
        <v>100</v>
      </c>
      <c r="L34" s="7">
        <v>85</v>
      </c>
      <c r="M34" s="56">
        <v>100</v>
      </c>
      <c r="N34" s="7">
        <v>89</v>
      </c>
      <c r="O34" s="56">
        <v>100</v>
      </c>
      <c r="P34" s="7">
        <v>91</v>
      </c>
      <c r="Q34" s="56">
        <v>100</v>
      </c>
      <c r="R34" s="7">
        <v>96</v>
      </c>
      <c r="S34" s="56">
        <v>100</v>
      </c>
      <c r="T34" s="7">
        <v>99</v>
      </c>
      <c r="U34" s="56">
        <v>100</v>
      </c>
      <c r="V34" s="32">
        <v>1.0972222222222222E-2</v>
      </c>
    </row>
    <row r="35" spans="1:22" x14ac:dyDescent="0.2">
      <c r="A35" s="32">
        <v>1.1041666666666667E-2</v>
      </c>
      <c r="B35" s="55">
        <v>60</v>
      </c>
      <c r="C35" s="8">
        <v>96</v>
      </c>
      <c r="D35" s="7">
        <v>68</v>
      </c>
      <c r="E35" s="8">
        <v>97</v>
      </c>
      <c r="F35" s="7">
        <v>72</v>
      </c>
      <c r="G35" s="8">
        <v>99</v>
      </c>
      <c r="H35" s="7">
        <v>76</v>
      </c>
      <c r="I35" s="56">
        <v>100</v>
      </c>
      <c r="J35" s="7">
        <v>80</v>
      </c>
      <c r="K35" s="56">
        <v>100</v>
      </c>
      <c r="L35" s="7">
        <v>84</v>
      </c>
      <c r="M35" s="56">
        <v>100</v>
      </c>
      <c r="N35" s="7">
        <v>88</v>
      </c>
      <c r="O35" s="56">
        <v>100</v>
      </c>
      <c r="P35" s="7">
        <v>91</v>
      </c>
      <c r="Q35" s="56">
        <v>100</v>
      </c>
      <c r="R35" s="7">
        <v>95</v>
      </c>
      <c r="S35" s="56">
        <v>100</v>
      </c>
      <c r="T35" s="7">
        <v>98</v>
      </c>
      <c r="U35" s="56">
        <v>100</v>
      </c>
      <c r="V35" s="32">
        <v>1.1041666666666667E-2</v>
      </c>
    </row>
    <row r="36" spans="1:22" x14ac:dyDescent="0.2">
      <c r="A36" s="32">
        <v>1.111111111111111E-2</v>
      </c>
      <c r="B36" s="7">
        <v>59</v>
      </c>
      <c r="C36" s="8">
        <v>95</v>
      </c>
      <c r="D36" s="7">
        <v>67</v>
      </c>
      <c r="E36" s="8">
        <v>96</v>
      </c>
      <c r="F36" s="7">
        <v>71</v>
      </c>
      <c r="G36" s="8">
        <v>98</v>
      </c>
      <c r="H36" s="7">
        <v>75</v>
      </c>
      <c r="I36" s="8">
        <v>99</v>
      </c>
      <c r="J36" s="7">
        <v>80</v>
      </c>
      <c r="K36" s="56">
        <v>100</v>
      </c>
      <c r="L36" s="7">
        <v>83</v>
      </c>
      <c r="M36" s="56">
        <v>100</v>
      </c>
      <c r="N36" s="7">
        <v>87</v>
      </c>
      <c r="O36" s="56">
        <v>100</v>
      </c>
      <c r="P36" s="7">
        <v>90</v>
      </c>
      <c r="Q36" s="56">
        <v>100</v>
      </c>
      <c r="R36" s="7">
        <v>94</v>
      </c>
      <c r="S36" s="56">
        <v>100</v>
      </c>
      <c r="T36" s="7">
        <v>97</v>
      </c>
      <c r="U36" s="56">
        <v>100</v>
      </c>
      <c r="V36" s="32">
        <v>1.111111111111111E-2</v>
      </c>
    </row>
    <row r="37" spans="1:22" x14ac:dyDescent="0.2">
      <c r="A37" s="32">
        <v>1.1180555555555556E-2</v>
      </c>
      <c r="B37" s="7">
        <v>57</v>
      </c>
      <c r="C37" s="8">
        <v>94</v>
      </c>
      <c r="D37" s="7">
        <v>66</v>
      </c>
      <c r="E37" s="8">
        <v>95</v>
      </c>
      <c r="F37" s="7">
        <v>70</v>
      </c>
      <c r="G37" s="8">
        <v>97</v>
      </c>
      <c r="H37" s="7">
        <v>75</v>
      </c>
      <c r="I37" s="8">
        <v>99</v>
      </c>
      <c r="J37" s="7">
        <v>79</v>
      </c>
      <c r="K37" s="56">
        <v>100</v>
      </c>
      <c r="L37" s="7">
        <v>83</v>
      </c>
      <c r="M37" s="56">
        <v>100</v>
      </c>
      <c r="N37" s="7">
        <v>87</v>
      </c>
      <c r="O37" s="56">
        <v>100</v>
      </c>
      <c r="P37" s="7">
        <v>89</v>
      </c>
      <c r="Q37" s="56">
        <v>100</v>
      </c>
      <c r="R37" s="7">
        <v>93</v>
      </c>
      <c r="S37" s="56">
        <v>100</v>
      </c>
      <c r="T37" s="7">
        <v>96</v>
      </c>
      <c r="U37" s="56">
        <v>100</v>
      </c>
      <c r="V37" s="32">
        <v>1.1180555555555556E-2</v>
      </c>
    </row>
    <row r="38" spans="1:22" x14ac:dyDescent="0.2">
      <c r="A38" s="32">
        <v>1.125E-2</v>
      </c>
      <c r="B38" s="7">
        <v>56</v>
      </c>
      <c r="C38" s="8">
        <v>93</v>
      </c>
      <c r="D38" s="7">
        <v>64</v>
      </c>
      <c r="E38" s="8">
        <v>94</v>
      </c>
      <c r="F38" s="7">
        <v>69</v>
      </c>
      <c r="G38" s="8">
        <v>97</v>
      </c>
      <c r="H38" s="7">
        <v>74</v>
      </c>
      <c r="I38" s="8">
        <v>98</v>
      </c>
      <c r="J38" s="7">
        <v>78</v>
      </c>
      <c r="K38" s="56">
        <v>100</v>
      </c>
      <c r="L38" s="7">
        <v>82</v>
      </c>
      <c r="M38" s="56">
        <v>100</v>
      </c>
      <c r="N38" s="7">
        <v>86</v>
      </c>
      <c r="O38" s="56">
        <v>100</v>
      </c>
      <c r="P38" s="7">
        <v>88</v>
      </c>
      <c r="Q38" s="56">
        <v>100</v>
      </c>
      <c r="R38" s="7">
        <v>92</v>
      </c>
      <c r="S38" s="56">
        <v>100</v>
      </c>
      <c r="T38" s="7">
        <v>95</v>
      </c>
      <c r="U38" s="56">
        <v>100</v>
      </c>
      <c r="V38" s="32">
        <v>1.125E-2</v>
      </c>
    </row>
    <row r="39" spans="1:22" x14ac:dyDescent="0.2">
      <c r="A39" s="32">
        <v>1.1319444444444444E-2</v>
      </c>
      <c r="B39" s="7">
        <v>54</v>
      </c>
      <c r="C39" s="8">
        <v>92</v>
      </c>
      <c r="D39" s="7">
        <v>63</v>
      </c>
      <c r="E39" s="8">
        <v>93</v>
      </c>
      <c r="F39" s="7">
        <v>68</v>
      </c>
      <c r="G39" s="8">
        <v>96</v>
      </c>
      <c r="H39" s="7">
        <v>73</v>
      </c>
      <c r="I39" s="8">
        <v>97</v>
      </c>
      <c r="J39" s="7">
        <v>77</v>
      </c>
      <c r="K39" s="56">
        <v>100</v>
      </c>
      <c r="L39" s="7">
        <v>81</v>
      </c>
      <c r="M39" s="56">
        <v>100</v>
      </c>
      <c r="N39" s="7">
        <v>85</v>
      </c>
      <c r="O39" s="56">
        <v>100</v>
      </c>
      <c r="P39" s="7">
        <v>87</v>
      </c>
      <c r="Q39" s="56">
        <v>100</v>
      </c>
      <c r="R39" s="7">
        <v>91</v>
      </c>
      <c r="S39" s="56">
        <v>100</v>
      </c>
      <c r="T39" s="7">
        <v>94</v>
      </c>
      <c r="U39" s="56">
        <v>100</v>
      </c>
      <c r="V39" s="32">
        <v>1.1319444444444444E-2</v>
      </c>
    </row>
    <row r="40" spans="1:22" x14ac:dyDescent="0.2">
      <c r="A40" s="32">
        <v>1.1388888888888888E-2</v>
      </c>
      <c r="B40" s="7">
        <v>53</v>
      </c>
      <c r="C40" s="8">
        <v>90</v>
      </c>
      <c r="D40" s="7">
        <v>62</v>
      </c>
      <c r="E40" s="8">
        <v>92</v>
      </c>
      <c r="F40" s="7">
        <v>66</v>
      </c>
      <c r="G40" s="8">
        <v>95</v>
      </c>
      <c r="H40" s="7">
        <v>72</v>
      </c>
      <c r="I40" s="8">
        <v>97</v>
      </c>
      <c r="J40" s="7">
        <v>76</v>
      </c>
      <c r="K40" s="56">
        <v>100</v>
      </c>
      <c r="L40" s="7">
        <v>80</v>
      </c>
      <c r="M40" s="56">
        <v>100</v>
      </c>
      <c r="N40" s="7">
        <v>84</v>
      </c>
      <c r="O40" s="56">
        <v>100</v>
      </c>
      <c r="P40" s="7">
        <v>87</v>
      </c>
      <c r="Q40" s="56">
        <v>100</v>
      </c>
      <c r="R40" s="7">
        <v>90</v>
      </c>
      <c r="S40" s="56">
        <v>100</v>
      </c>
      <c r="T40" s="7">
        <v>93</v>
      </c>
      <c r="U40" s="56">
        <v>100</v>
      </c>
      <c r="V40" s="32">
        <v>1.1388888888888888E-2</v>
      </c>
    </row>
    <row r="41" spans="1:22" x14ac:dyDescent="0.2">
      <c r="A41" s="32">
        <v>1.1458333333333333E-2</v>
      </c>
      <c r="B41" s="7">
        <v>52</v>
      </c>
      <c r="C41" s="8">
        <v>89</v>
      </c>
      <c r="D41" s="7">
        <v>61</v>
      </c>
      <c r="E41" s="8">
        <v>91</v>
      </c>
      <c r="F41" s="7">
        <v>65</v>
      </c>
      <c r="G41" s="8">
        <v>94</v>
      </c>
      <c r="H41" s="7">
        <v>71</v>
      </c>
      <c r="I41" s="8">
        <v>96</v>
      </c>
      <c r="J41" s="7">
        <v>75</v>
      </c>
      <c r="K41" s="56">
        <v>100</v>
      </c>
      <c r="L41" s="7">
        <v>79</v>
      </c>
      <c r="M41" s="56">
        <v>100</v>
      </c>
      <c r="N41" s="7">
        <v>84</v>
      </c>
      <c r="O41" s="56">
        <v>100</v>
      </c>
      <c r="P41" s="7">
        <v>86</v>
      </c>
      <c r="Q41" s="56">
        <v>100</v>
      </c>
      <c r="R41" s="7">
        <v>90</v>
      </c>
      <c r="S41" s="56">
        <v>100</v>
      </c>
      <c r="T41" s="7">
        <v>93</v>
      </c>
      <c r="U41" s="56">
        <v>100</v>
      </c>
      <c r="V41" s="32">
        <v>1.1458333333333333E-2</v>
      </c>
    </row>
    <row r="42" spans="1:22" x14ac:dyDescent="0.2">
      <c r="A42" s="32">
        <v>1.1527777777777779E-2</v>
      </c>
      <c r="B42" s="7">
        <v>50</v>
      </c>
      <c r="C42" s="8">
        <v>88</v>
      </c>
      <c r="D42" s="55">
        <v>60</v>
      </c>
      <c r="E42" s="8">
        <v>90</v>
      </c>
      <c r="F42" s="7">
        <v>64</v>
      </c>
      <c r="G42" s="8">
        <v>93</v>
      </c>
      <c r="H42" s="7">
        <v>70</v>
      </c>
      <c r="I42" s="8">
        <v>95</v>
      </c>
      <c r="J42" s="7">
        <v>74</v>
      </c>
      <c r="K42" s="56">
        <v>100</v>
      </c>
      <c r="L42" s="7">
        <v>78</v>
      </c>
      <c r="M42" s="56">
        <v>100</v>
      </c>
      <c r="N42" s="7">
        <v>83</v>
      </c>
      <c r="O42" s="56">
        <v>100</v>
      </c>
      <c r="P42" s="7">
        <v>85</v>
      </c>
      <c r="Q42" s="56">
        <v>100</v>
      </c>
      <c r="R42" s="7">
        <v>89</v>
      </c>
      <c r="S42" s="56">
        <v>100</v>
      </c>
      <c r="T42" s="7">
        <v>92</v>
      </c>
      <c r="U42" s="56">
        <v>100</v>
      </c>
      <c r="V42" s="32">
        <v>1.1527777777777779E-2</v>
      </c>
    </row>
    <row r="43" spans="1:22" x14ac:dyDescent="0.2">
      <c r="A43" s="32">
        <v>1.1597222222222222E-2</v>
      </c>
      <c r="B43" s="7">
        <v>49</v>
      </c>
      <c r="C43" s="8">
        <v>87</v>
      </c>
      <c r="D43" s="7">
        <v>59</v>
      </c>
      <c r="E43" s="8">
        <v>89</v>
      </c>
      <c r="F43" s="7">
        <v>63</v>
      </c>
      <c r="G43" s="8">
        <v>92</v>
      </c>
      <c r="H43" s="7">
        <v>69</v>
      </c>
      <c r="I43" s="8">
        <v>94</v>
      </c>
      <c r="J43" s="7">
        <v>74</v>
      </c>
      <c r="K43" s="56">
        <v>100</v>
      </c>
      <c r="L43" s="7">
        <v>77</v>
      </c>
      <c r="M43" s="56">
        <v>100</v>
      </c>
      <c r="N43" s="7">
        <v>82</v>
      </c>
      <c r="O43" s="56">
        <v>100</v>
      </c>
      <c r="P43" s="7">
        <v>84</v>
      </c>
      <c r="Q43" s="56">
        <v>100</v>
      </c>
      <c r="R43" s="7">
        <v>88</v>
      </c>
      <c r="S43" s="56">
        <v>100</v>
      </c>
      <c r="T43" s="7">
        <v>91</v>
      </c>
      <c r="U43" s="56">
        <v>100</v>
      </c>
      <c r="V43" s="32">
        <v>1.1597222222222222E-2</v>
      </c>
    </row>
    <row r="44" spans="1:22" x14ac:dyDescent="0.2">
      <c r="A44" s="32">
        <v>1.1666666666666665E-2</v>
      </c>
      <c r="B44" s="7">
        <v>48</v>
      </c>
      <c r="C44" s="8">
        <v>85</v>
      </c>
      <c r="D44" s="7">
        <v>58</v>
      </c>
      <c r="E44" s="8">
        <v>88</v>
      </c>
      <c r="F44" s="7">
        <v>62</v>
      </c>
      <c r="G44" s="8">
        <v>91</v>
      </c>
      <c r="H44" s="7">
        <v>68</v>
      </c>
      <c r="I44" s="8">
        <v>94</v>
      </c>
      <c r="J44" s="7">
        <v>73</v>
      </c>
      <c r="K44" s="56">
        <v>100</v>
      </c>
      <c r="L44" s="7">
        <v>77</v>
      </c>
      <c r="M44" s="56">
        <v>100</v>
      </c>
      <c r="N44" s="7">
        <v>81</v>
      </c>
      <c r="O44" s="56">
        <v>100</v>
      </c>
      <c r="P44" s="7">
        <v>84</v>
      </c>
      <c r="Q44" s="56">
        <v>100</v>
      </c>
      <c r="R44" s="7">
        <v>87</v>
      </c>
      <c r="S44" s="56">
        <v>100</v>
      </c>
      <c r="T44" s="7">
        <v>90</v>
      </c>
      <c r="U44" s="56">
        <v>100</v>
      </c>
      <c r="V44" s="32">
        <v>1.1666666666666665E-2</v>
      </c>
    </row>
    <row r="45" spans="1:22" x14ac:dyDescent="0.2">
      <c r="A45" s="32">
        <v>1.173611111111111E-2</v>
      </c>
      <c r="B45" s="7">
        <v>46</v>
      </c>
      <c r="C45" s="8">
        <v>84</v>
      </c>
      <c r="D45" s="7">
        <v>57</v>
      </c>
      <c r="E45" s="8">
        <v>87</v>
      </c>
      <c r="F45" s="7">
        <v>61</v>
      </c>
      <c r="G45" s="8">
        <v>91</v>
      </c>
      <c r="H45" s="7">
        <v>67</v>
      </c>
      <c r="I45" s="8">
        <v>93</v>
      </c>
      <c r="J45" s="7">
        <v>72</v>
      </c>
      <c r="K45" s="56">
        <v>100</v>
      </c>
      <c r="L45" s="7">
        <v>76</v>
      </c>
      <c r="M45" s="56">
        <v>100</v>
      </c>
      <c r="N45" s="7">
        <v>80</v>
      </c>
      <c r="O45" s="56">
        <v>100</v>
      </c>
      <c r="P45" s="7">
        <v>83</v>
      </c>
      <c r="Q45" s="56">
        <v>100</v>
      </c>
      <c r="R45" s="7">
        <v>86</v>
      </c>
      <c r="S45" s="56">
        <v>100</v>
      </c>
      <c r="T45" s="7">
        <v>89</v>
      </c>
      <c r="U45" s="56">
        <v>100</v>
      </c>
      <c r="V45" s="32">
        <v>1.173611111111111E-2</v>
      </c>
    </row>
    <row r="46" spans="1:22" x14ac:dyDescent="0.2">
      <c r="A46" s="32">
        <v>1.1805555555555557E-2</v>
      </c>
      <c r="B46" s="7">
        <v>45</v>
      </c>
      <c r="C46" s="8">
        <v>83</v>
      </c>
      <c r="D46" s="7">
        <v>56</v>
      </c>
      <c r="E46" s="8">
        <v>86</v>
      </c>
      <c r="F46" s="55">
        <v>60</v>
      </c>
      <c r="G46" s="8">
        <v>90</v>
      </c>
      <c r="H46" s="7">
        <v>66</v>
      </c>
      <c r="I46" s="8">
        <v>92</v>
      </c>
      <c r="J46" s="7">
        <v>71</v>
      </c>
      <c r="K46" s="56">
        <v>100</v>
      </c>
      <c r="L46" s="7">
        <v>75</v>
      </c>
      <c r="M46" s="56">
        <v>100</v>
      </c>
      <c r="N46" s="7">
        <v>80</v>
      </c>
      <c r="O46" s="56">
        <v>100</v>
      </c>
      <c r="P46" s="7">
        <v>82</v>
      </c>
      <c r="Q46" s="56">
        <v>100</v>
      </c>
      <c r="R46" s="7">
        <v>85</v>
      </c>
      <c r="S46" s="56">
        <v>100</v>
      </c>
      <c r="T46" s="7">
        <v>88</v>
      </c>
      <c r="U46" s="56">
        <v>100</v>
      </c>
      <c r="V46" s="32">
        <v>1.1805555555555557E-2</v>
      </c>
    </row>
    <row r="47" spans="1:22" x14ac:dyDescent="0.2">
      <c r="A47" s="32">
        <v>1.1875E-2</v>
      </c>
      <c r="B47" s="7">
        <v>43</v>
      </c>
      <c r="C47" s="8">
        <v>82</v>
      </c>
      <c r="D47" s="7">
        <v>54</v>
      </c>
      <c r="E47" s="8">
        <v>85</v>
      </c>
      <c r="F47" s="7">
        <v>59</v>
      </c>
      <c r="G47" s="8">
        <v>89</v>
      </c>
      <c r="H47" s="7">
        <v>65</v>
      </c>
      <c r="I47" s="8">
        <v>92</v>
      </c>
      <c r="J47" s="7">
        <v>70</v>
      </c>
      <c r="K47" s="8">
        <v>99</v>
      </c>
      <c r="L47" s="7">
        <v>74</v>
      </c>
      <c r="M47" s="56">
        <v>100</v>
      </c>
      <c r="N47" s="7">
        <v>79</v>
      </c>
      <c r="O47" s="56">
        <v>100</v>
      </c>
      <c r="P47" s="7">
        <v>81</v>
      </c>
      <c r="Q47" s="56">
        <v>100</v>
      </c>
      <c r="R47" s="7">
        <v>84</v>
      </c>
      <c r="S47" s="56">
        <v>100</v>
      </c>
      <c r="T47" s="7">
        <v>87</v>
      </c>
      <c r="U47" s="56">
        <v>100</v>
      </c>
      <c r="V47" s="32">
        <v>1.1875E-2</v>
      </c>
    </row>
    <row r="48" spans="1:22" x14ac:dyDescent="0.2">
      <c r="A48" s="32">
        <v>1.1944444444444445E-2</v>
      </c>
      <c r="B48" s="7">
        <v>42</v>
      </c>
      <c r="C48" s="8">
        <v>81</v>
      </c>
      <c r="D48" s="7">
        <v>53</v>
      </c>
      <c r="E48" s="8">
        <v>84</v>
      </c>
      <c r="F48" s="7">
        <v>58</v>
      </c>
      <c r="G48" s="8">
        <v>88</v>
      </c>
      <c r="H48" s="7">
        <v>65</v>
      </c>
      <c r="I48" s="8">
        <v>91</v>
      </c>
      <c r="J48" s="7">
        <v>69</v>
      </c>
      <c r="K48" s="8">
        <v>99</v>
      </c>
      <c r="L48" s="7">
        <v>73</v>
      </c>
      <c r="M48" s="56">
        <v>100</v>
      </c>
      <c r="N48" s="7">
        <v>78</v>
      </c>
      <c r="O48" s="56">
        <v>100</v>
      </c>
      <c r="P48" s="7">
        <v>80</v>
      </c>
      <c r="Q48" s="56">
        <v>100</v>
      </c>
      <c r="R48" s="7">
        <v>83</v>
      </c>
      <c r="S48" s="56">
        <v>100</v>
      </c>
      <c r="T48" s="7">
        <v>86</v>
      </c>
      <c r="U48" s="56">
        <v>100</v>
      </c>
      <c r="V48" s="32">
        <v>1.1944444444444445E-2</v>
      </c>
    </row>
    <row r="49" spans="1:22" x14ac:dyDescent="0.2">
      <c r="A49" s="32">
        <v>1.2013888888888888E-2</v>
      </c>
      <c r="B49" s="7">
        <v>41</v>
      </c>
      <c r="C49" s="8">
        <v>79</v>
      </c>
      <c r="D49" s="7">
        <v>52</v>
      </c>
      <c r="E49" s="8">
        <v>83</v>
      </c>
      <c r="F49" s="7">
        <v>57</v>
      </c>
      <c r="G49" s="8">
        <v>87</v>
      </c>
      <c r="H49" s="7">
        <v>64</v>
      </c>
      <c r="I49" s="8">
        <v>90</v>
      </c>
      <c r="J49" s="7">
        <v>69</v>
      </c>
      <c r="K49" s="8">
        <v>98</v>
      </c>
      <c r="L49" s="7">
        <v>72</v>
      </c>
      <c r="M49" s="56">
        <v>100</v>
      </c>
      <c r="N49" s="7">
        <v>77</v>
      </c>
      <c r="O49" s="56">
        <v>100</v>
      </c>
      <c r="P49" s="7">
        <v>80</v>
      </c>
      <c r="Q49" s="56">
        <v>100</v>
      </c>
      <c r="R49" s="7">
        <v>83</v>
      </c>
      <c r="S49" s="56">
        <v>100</v>
      </c>
      <c r="T49" s="7">
        <v>85</v>
      </c>
      <c r="U49" s="56">
        <v>100</v>
      </c>
      <c r="V49" s="32">
        <v>1.2013888888888888E-2</v>
      </c>
    </row>
    <row r="50" spans="1:22" x14ac:dyDescent="0.2">
      <c r="A50" s="32">
        <v>1.2083333333333333E-2</v>
      </c>
      <c r="B50" s="7">
        <v>39</v>
      </c>
      <c r="C50" s="8">
        <v>78</v>
      </c>
      <c r="D50" s="7">
        <v>51</v>
      </c>
      <c r="E50" s="8">
        <v>82</v>
      </c>
      <c r="F50" s="7">
        <v>56</v>
      </c>
      <c r="G50" s="8">
        <v>86</v>
      </c>
      <c r="H50" s="7">
        <v>63</v>
      </c>
      <c r="I50" s="8">
        <v>90</v>
      </c>
      <c r="J50" s="7">
        <v>68</v>
      </c>
      <c r="K50" s="8">
        <v>97</v>
      </c>
      <c r="L50" s="7">
        <v>71</v>
      </c>
      <c r="M50" s="56">
        <v>100</v>
      </c>
      <c r="N50" s="7">
        <v>76</v>
      </c>
      <c r="O50" s="56">
        <v>100</v>
      </c>
      <c r="P50" s="7">
        <v>79</v>
      </c>
      <c r="Q50" s="56">
        <v>100</v>
      </c>
      <c r="R50" s="7">
        <v>82</v>
      </c>
      <c r="S50" s="56">
        <v>100</v>
      </c>
      <c r="T50" s="7">
        <v>84</v>
      </c>
      <c r="U50" s="56">
        <v>100</v>
      </c>
      <c r="V50" s="32">
        <v>1.2083333333333333E-2</v>
      </c>
    </row>
    <row r="51" spans="1:22" x14ac:dyDescent="0.2">
      <c r="A51" s="32">
        <v>1.2152777777777778E-2</v>
      </c>
      <c r="B51" s="7">
        <v>38</v>
      </c>
      <c r="C51" s="8">
        <v>77</v>
      </c>
      <c r="D51" s="7">
        <v>50</v>
      </c>
      <c r="E51" s="8">
        <v>81</v>
      </c>
      <c r="F51" s="7">
        <v>55</v>
      </c>
      <c r="G51" s="8">
        <v>86</v>
      </c>
      <c r="H51" s="7">
        <v>62</v>
      </c>
      <c r="I51" s="8">
        <v>89</v>
      </c>
      <c r="J51" s="7">
        <v>67</v>
      </c>
      <c r="K51" s="8">
        <v>96</v>
      </c>
      <c r="L51" s="7">
        <v>70</v>
      </c>
      <c r="M51" s="8">
        <v>99</v>
      </c>
      <c r="N51" s="7">
        <v>76</v>
      </c>
      <c r="O51" s="56">
        <v>100</v>
      </c>
      <c r="P51" s="7">
        <v>78</v>
      </c>
      <c r="Q51" s="56">
        <v>100</v>
      </c>
      <c r="R51" s="7">
        <v>81</v>
      </c>
      <c r="S51" s="56">
        <v>100</v>
      </c>
      <c r="T51" s="7">
        <v>83</v>
      </c>
      <c r="U51" s="56">
        <v>100</v>
      </c>
      <c r="V51" s="32">
        <v>1.2152777777777778E-2</v>
      </c>
    </row>
    <row r="52" spans="1:22" x14ac:dyDescent="0.2">
      <c r="A52" s="32">
        <v>1.2222222222222223E-2</v>
      </c>
      <c r="B52" s="7">
        <v>37</v>
      </c>
      <c r="C52" s="8">
        <v>76</v>
      </c>
      <c r="D52" s="7">
        <v>49</v>
      </c>
      <c r="E52" s="8">
        <v>80</v>
      </c>
      <c r="F52" s="7">
        <v>54</v>
      </c>
      <c r="G52" s="8">
        <v>85</v>
      </c>
      <c r="H52" s="7">
        <v>61</v>
      </c>
      <c r="I52" s="8">
        <v>88</v>
      </c>
      <c r="J52" s="7">
        <v>66</v>
      </c>
      <c r="K52" s="8">
        <v>96</v>
      </c>
      <c r="L52" s="7">
        <v>70</v>
      </c>
      <c r="M52" s="8">
        <v>99</v>
      </c>
      <c r="N52" s="7">
        <v>75</v>
      </c>
      <c r="O52" s="56">
        <v>100</v>
      </c>
      <c r="P52" s="7">
        <v>77</v>
      </c>
      <c r="Q52" s="56">
        <v>100</v>
      </c>
      <c r="R52" s="7">
        <v>80</v>
      </c>
      <c r="S52" s="56">
        <v>100</v>
      </c>
      <c r="T52" s="7">
        <v>82</v>
      </c>
      <c r="U52" s="56">
        <v>100</v>
      </c>
      <c r="V52" s="32">
        <v>1.2222222222222223E-2</v>
      </c>
    </row>
    <row r="53" spans="1:22" x14ac:dyDescent="0.2">
      <c r="A53" s="32">
        <v>1.2291666666666668E-2</v>
      </c>
      <c r="B53" s="7">
        <v>35</v>
      </c>
      <c r="C53" s="8">
        <v>75</v>
      </c>
      <c r="D53" s="7">
        <v>48</v>
      </c>
      <c r="E53" s="8">
        <v>79</v>
      </c>
      <c r="F53" s="7">
        <v>52</v>
      </c>
      <c r="G53" s="8">
        <v>84</v>
      </c>
      <c r="H53" s="55">
        <v>60</v>
      </c>
      <c r="I53" s="8">
        <v>88</v>
      </c>
      <c r="J53" s="7">
        <v>65</v>
      </c>
      <c r="K53" s="8">
        <v>95</v>
      </c>
      <c r="L53" s="7">
        <v>69</v>
      </c>
      <c r="M53" s="8">
        <v>98</v>
      </c>
      <c r="N53" s="7">
        <v>74</v>
      </c>
      <c r="O53" s="8">
        <v>99</v>
      </c>
      <c r="P53" s="7">
        <v>76</v>
      </c>
      <c r="Q53" s="56">
        <v>100</v>
      </c>
      <c r="R53" s="7">
        <v>79</v>
      </c>
      <c r="S53" s="56">
        <v>100</v>
      </c>
      <c r="T53" s="7">
        <v>81</v>
      </c>
      <c r="U53" s="56">
        <v>100</v>
      </c>
      <c r="V53" s="32">
        <v>1.2291666666666668E-2</v>
      </c>
    </row>
    <row r="54" spans="1:22" x14ac:dyDescent="0.2">
      <c r="A54" s="32">
        <v>1.2361111111111111E-2</v>
      </c>
      <c r="B54" s="7">
        <v>34</v>
      </c>
      <c r="C54" s="8">
        <v>73</v>
      </c>
      <c r="D54" s="7">
        <v>47</v>
      </c>
      <c r="E54" s="8">
        <v>78</v>
      </c>
      <c r="F54" s="7">
        <v>51</v>
      </c>
      <c r="G54" s="8">
        <v>83</v>
      </c>
      <c r="H54" s="7">
        <v>59</v>
      </c>
      <c r="I54" s="8">
        <v>87</v>
      </c>
      <c r="J54" s="7">
        <v>64</v>
      </c>
      <c r="K54" s="8">
        <v>94</v>
      </c>
      <c r="L54" s="7">
        <v>68</v>
      </c>
      <c r="M54" s="8">
        <v>97</v>
      </c>
      <c r="N54" s="7">
        <v>73</v>
      </c>
      <c r="O54" s="8">
        <v>99</v>
      </c>
      <c r="P54" s="7">
        <v>76</v>
      </c>
      <c r="Q54" s="56">
        <v>100</v>
      </c>
      <c r="R54" s="7">
        <v>78</v>
      </c>
      <c r="S54" s="56">
        <v>100</v>
      </c>
      <c r="T54" s="7">
        <v>80</v>
      </c>
      <c r="U54" s="56">
        <v>100</v>
      </c>
      <c r="V54" s="32">
        <v>1.2361111111111111E-2</v>
      </c>
    </row>
    <row r="55" spans="1:22" x14ac:dyDescent="0.2">
      <c r="A55" s="32">
        <v>1.2430555555555554E-2</v>
      </c>
      <c r="B55" s="7">
        <v>32</v>
      </c>
      <c r="C55" s="8">
        <v>72</v>
      </c>
      <c r="D55" s="7">
        <v>46</v>
      </c>
      <c r="E55" s="8">
        <v>77</v>
      </c>
      <c r="F55" s="7">
        <v>50</v>
      </c>
      <c r="G55" s="8">
        <v>82</v>
      </c>
      <c r="H55" s="7">
        <v>58</v>
      </c>
      <c r="I55" s="8">
        <v>86</v>
      </c>
      <c r="J55" s="7">
        <v>63</v>
      </c>
      <c r="K55" s="8">
        <v>94</v>
      </c>
      <c r="L55" s="7">
        <v>67</v>
      </c>
      <c r="M55" s="8">
        <v>97</v>
      </c>
      <c r="N55" s="7">
        <v>73</v>
      </c>
      <c r="O55" s="8">
        <v>98</v>
      </c>
      <c r="P55" s="7">
        <v>75</v>
      </c>
      <c r="Q55" s="56">
        <v>100</v>
      </c>
      <c r="R55" s="7">
        <v>77</v>
      </c>
      <c r="S55" s="56">
        <v>100</v>
      </c>
      <c r="T55" s="7">
        <v>80</v>
      </c>
      <c r="U55" s="56">
        <v>100</v>
      </c>
      <c r="V55" s="32">
        <v>1.2430555555555554E-2</v>
      </c>
    </row>
    <row r="56" spans="1:22" x14ac:dyDescent="0.2">
      <c r="A56" s="32">
        <v>1.2500000000000001E-2</v>
      </c>
      <c r="B56" s="7">
        <v>31</v>
      </c>
      <c r="C56" s="8">
        <v>71</v>
      </c>
      <c r="D56" s="7">
        <v>44</v>
      </c>
      <c r="E56" s="8">
        <v>76</v>
      </c>
      <c r="F56" s="7">
        <v>49</v>
      </c>
      <c r="G56" s="8">
        <v>81</v>
      </c>
      <c r="H56" s="7">
        <v>57</v>
      </c>
      <c r="I56" s="8">
        <v>86</v>
      </c>
      <c r="J56" s="7">
        <v>63</v>
      </c>
      <c r="K56" s="8">
        <v>93</v>
      </c>
      <c r="L56" s="7">
        <v>66</v>
      </c>
      <c r="M56" s="8">
        <v>96</v>
      </c>
      <c r="N56" s="7">
        <v>72</v>
      </c>
      <c r="O56" s="8">
        <v>97</v>
      </c>
      <c r="P56" s="7">
        <v>74</v>
      </c>
      <c r="Q56" s="56">
        <v>100</v>
      </c>
      <c r="R56" s="7">
        <v>77</v>
      </c>
      <c r="S56" s="56">
        <v>100</v>
      </c>
      <c r="T56" s="7">
        <v>79</v>
      </c>
      <c r="U56" s="56">
        <v>100</v>
      </c>
      <c r="V56" s="32">
        <v>1.2500000000000001E-2</v>
      </c>
    </row>
    <row r="57" spans="1:22" x14ac:dyDescent="0.2">
      <c r="A57" s="32">
        <v>1.2569444444444446E-2</v>
      </c>
      <c r="B57" s="7">
        <v>30</v>
      </c>
      <c r="C57" s="8">
        <v>70</v>
      </c>
      <c r="D57" s="7">
        <v>43</v>
      </c>
      <c r="E57" s="8">
        <v>75</v>
      </c>
      <c r="F57" s="7">
        <v>48</v>
      </c>
      <c r="G57" s="8">
        <v>80</v>
      </c>
      <c r="H57" s="7">
        <v>56</v>
      </c>
      <c r="I57" s="8">
        <v>85</v>
      </c>
      <c r="J57" s="7">
        <v>62</v>
      </c>
      <c r="K57" s="8">
        <v>92</v>
      </c>
      <c r="L57" s="7">
        <v>65</v>
      </c>
      <c r="M57" s="8">
        <v>96</v>
      </c>
      <c r="N57" s="7">
        <v>71</v>
      </c>
      <c r="O57" s="8">
        <v>97</v>
      </c>
      <c r="P57" s="7">
        <v>73</v>
      </c>
      <c r="Q57" s="56">
        <v>100</v>
      </c>
      <c r="R57" s="7">
        <v>76</v>
      </c>
      <c r="S57" s="56">
        <v>100</v>
      </c>
      <c r="T57" s="7">
        <v>78</v>
      </c>
      <c r="U57" s="56">
        <v>100</v>
      </c>
      <c r="V57" s="32">
        <v>1.2569444444444446E-2</v>
      </c>
    </row>
    <row r="58" spans="1:22" x14ac:dyDescent="0.2">
      <c r="A58" s="32">
        <v>1.2638888888888889E-2</v>
      </c>
      <c r="B58" s="7">
        <v>28</v>
      </c>
      <c r="C58" s="8">
        <v>68</v>
      </c>
      <c r="D58" s="7">
        <v>42</v>
      </c>
      <c r="E58" s="8">
        <v>74</v>
      </c>
      <c r="F58" s="7">
        <v>47</v>
      </c>
      <c r="G58" s="8">
        <v>80</v>
      </c>
      <c r="H58" s="7">
        <v>55</v>
      </c>
      <c r="I58" s="8">
        <v>84</v>
      </c>
      <c r="J58" s="7">
        <v>61</v>
      </c>
      <c r="K58" s="8">
        <v>92</v>
      </c>
      <c r="L58" s="7">
        <v>64</v>
      </c>
      <c r="M58" s="8">
        <v>95</v>
      </c>
      <c r="N58" s="7">
        <v>70</v>
      </c>
      <c r="O58" s="8">
        <v>96</v>
      </c>
      <c r="P58" s="7">
        <v>73</v>
      </c>
      <c r="Q58" s="56">
        <v>100</v>
      </c>
      <c r="R58" s="7">
        <v>75</v>
      </c>
      <c r="S58" s="56">
        <v>100</v>
      </c>
      <c r="T58" s="7">
        <v>77</v>
      </c>
      <c r="U58" s="56">
        <v>100</v>
      </c>
      <c r="V58" s="32">
        <v>1.2638888888888889E-2</v>
      </c>
    </row>
    <row r="59" spans="1:22" x14ac:dyDescent="0.2">
      <c r="A59" s="32">
        <v>1.2708333333333332E-2</v>
      </c>
      <c r="B59" s="7">
        <v>27</v>
      </c>
      <c r="C59" s="8">
        <v>67</v>
      </c>
      <c r="D59" s="7">
        <v>41</v>
      </c>
      <c r="E59" s="8">
        <v>73</v>
      </c>
      <c r="F59" s="7">
        <v>46</v>
      </c>
      <c r="G59" s="8">
        <v>79</v>
      </c>
      <c r="H59" s="7">
        <v>55</v>
      </c>
      <c r="I59" s="8">
        <v>83</v>
      </c>
      <c r="J59" s="55">
        <v>60</v>
      </c>
      <c r="K59" s="8">
        <v>91</v>
      </c>
      <c r="L59" s="7">
        <v>63</v>
      </c>
      <c r="M59" s="8">
        <v>94</v>
      </c>
      <c r="N59" s="7">
        <v>69</v>
      </c>
      <c r="O59" s="8">
        <v>96</v>
      </c>
      <c r="P59" s="7">
        <v>72</v>
      </c>
      <c r="Q59" s="56">
        <v>100</v>
      </c>
      <c r="R59" s="7">
        <v>74</v>
      </c>
      <c r="S59" s="56">
        <v>100</v>
      </c>
      <c r="T59" s="7">
        <v>76</v>
      </c>
      <c r="U59" s="56">
        <v>100</v>
      </c>
      <c r="V59" s="32">
        <v>1.2708333333333332E-2</v>
      </c>
    </row>
    <row r="60" spans="1:22" x14ac:dyDescent="0.2">
      <c r="A60" s="32">
        <v>1.2777777777777777E-2</v>
      </c>
      <c r="B60" s="7">
        <v>26</v>
      </c>
      <c r="C60" s="8">
        <v>66</v>
      </c>
      <c r="D60" s="7">
        <v>40</v>
      </c>
      <c r="E60" s="8">
        <v>72</v>
      </c>
      <c r="F60" s="7">
        <v>45</v>
      </c>
      <c r="G60" s="8">
        <v>78</v>
      </c>
      <c r="H60" s="7">
        <v>54</v>
      </c>
      <c r="I60" s="8">
        <v>83</v>
      </c>
      <c r="J60" s="7">
        <v>59</v>
      </c>
      <c r="K60" s="8">
        <v>90</v>
      </c>
      <c r="L60" s="7">
        <v>63</v>
      </c>
      <c r="M60" s="8">
        <v>94</v>
      </c>
      <c r="N60" s="7">
        <v>69</v>
      </c>
      <c r="O60" s="8">
        <v>95</v>
      </c>
      <c r="P60" s="7">
        <v>71</v>
      </c>
      <c r="Q60" s="56">
        <v>100</v>
      </c>
      <c r="R60" s="7">
        <v>73</v>
      </c>
      <c r="S60" s="56">
        <v>100</v>
      </c>
      <c r="T60" s="7">
        <v>75</v>
      </c>
      <c r="U60" s="56">
        <v>100</v>
      </c>
      <c r="V60" s="32">
        <v>1.2777777777777777E-2</v>
      </c>
    </row>
    <row r="61" spans="1:22" x14ac:dyDescent="0.2">
      <c r="A61" s="32">
        <v>1.2847222222222223E-2</v>
      </c>
      <c r="B61" s="7">
        <v>24</v>
      </c>
      <c r="C61" s="8">
        <v>65</v>
      </c>
      <c r="D61" s="7">
        <v>39</v>
      </c>
      <c r="E61" s="8">
        <v>71</v>
      </c>
      <c r="F61" s="7">
        <v>44</v>
      </c>
      <c r="G61" s="8">
        <v>77</v>
      </c>
      <c r="H61" s="7">
        <v>53</v>
      </c>
      <c r="I61" s="8">
        <v>82</v>
      </c>
      <c r="J61" s="7">
        <v>58</v>
      </c>
      <c r="K61" s="8">
        <v>89</v>
      </c>
      <c r="L61" s="7">
        <v>62</v>
      </c>
      <c r="M61" s="8">
        <v>93</v>
      </c>
      <c r="N61" s="7">
        <v>68</v>
      </c>
      <c r="O61" s="8">
        <v>94</v>
      </c>
      <c r="P61" s="7">
        <v>70</v>
      </c>
      <c r="Q61" s="56">
        <v>100</v>
      </c>
      <c r="R61" s="7">
        <v>72</v>
      </c>
      <c r="S61" s="56">
        <v>100</v>
      </c>
      <c r="T61" s="7">
        <v>74</v>
      </c>
      <c r="U61" s="56">
        <v>100</v>
      </c>
      <c r="V61" s="32">
        <v>1.2847222222222223E-2</v>
      </c>
    </row>
    <row r="62" spans="1:22" x14ac:dyDescent="0.2">
      <c r="A62" s="32">
        <v>1.2916666666666667E-2</v>
      </c>
      <c r="B62" s="7">
        <v>23</v>
      </c>
      <c r="C62" s="8">
        <v>64</v>
      </c>
      <c r="D62" s="7">
        <v>38</v>
      </c>
      <c r="E62" s="8">
        <v>70</v>
      </c>
      <c r="F62" s="7">
        <v>43</v>
      </c>
      <c r="G62" s="8">
        <v>76</v>
      </c>
      <c r="H62" s="7">
        <v>52</v>
      </c>
      <c r="I62" s="8">
        <v>81</v>
      </c>
      <c r="J62" s="7">
        <v>57</v>
      </c>
      <c r="K62" s="8">
        <v>89</v>
      </c>
      <c r="L62" s="7">
        <v>61</v>
      </c>
      <c r="M62" s="8">
        <v>92</v>
      </c>
      <c r="N62" s="7">
        <v>67</v>
      </c>
      <c r="O62" s="8">
        <v>94</v>
      </c>
      <c r="P62" s="7">
        <v>69</v>
      </c>
      <c r="Q62" s="56">
        <v>100</v>
      </c>
      <c r="R62" s="7">
        <v>71</v>
      </c>
      <c r="S62" s="56">
        <v>100</v>
      </c>
      <c r="T62" s="7">
        <v>73</v>
      </c>
      <c r="U62" s="56">
        <v>100</v>
      </c>
      <c r="V62" s="32">
        <v>1.2916666666666667E-2</v>
      </c>
    </row>
    <row r="63" spans="1:22" x14ac:dyDescent="0.2">
      <c r="A63" s="32">
        <v>1.2986111111111111E-2</v>
      </c>
      <c r="B63" s="7">
        <v>21</v>
      </c>
      <c r="C63" s="8">
        <v>62</v>
      </c>
      <c r="D63" s="7">
        <v>37</v>
      </c>
      <c r="E63" s="8">
        <v>69</v>
      </c>
      <c r="F63" s="7">
        <v>42</v>
      </c>
      <c r="G63" s="8">
        <v>75</v>
      </c>
      <c r="H63" s="7">
        <v>51</v>
      </c>
      <c r="I63" s="8">
        <v>81</v>
      </c>
      <c r="J63" s="7">
        <v>57</v>
      </c>
      <c r="K63" s="8">
        <v>88</v>
      </c>
      <c r="L63" s="55">
        <v>60</v>
      </c>
      <c r="M63" s="8">
        <v>92</v>
      </c>
      <c r="N63" s="7">
        <v>66</v>
      </c>
      <c r="O63" s="8">
        <v>93</v>
      </c>
      <c r="P63" s="7">
        <v>69</v>
      </c>
      <c r="Q63" s="56">
        <v>100</v>
      </c>
      <c r="R63" s="7">
        <v>70</v>
      </c>
      <c r="S63" s="56">
        <v>100</v>
      </c>
      <c r="T63" s="7">
        <v>72</v>
      </c>
      <c r="U63" s="56">
        <v>100</v>
      </c>
      <c r="V63" s="32">
        <v>1.2986111111111111E-2</v>
      </c>
    </row>
    <row r="64" spans="1:22" x14ac:dyDescent="0.2">
      <c r="A64" s="32">
        <v>1.3055555555555555E-2</v>
      </c>
      <c r="B64" s="7">
        <v>20</v>
      </c>
      <c r="C64" s="8">
        <v>61</v>
      </c>
      <c r="D64" s="7">
        <v>36</v>
      </c>
      <c r="E64" s="8">
        <v>68</v>
      </c>
      <c r="F64" s="7">
        <v>41</v>
      </c>
      <c r="G64" s="8">
        <v>74</v>
      </c>
      <c r="H64" s="7">
        <v>50</v>
      </c>
      <c r="I64" s="8">
        <v>80</v>
      </c>
      <c r="J64" s="7">
        <v>56</v>
      </c>
      <c r="K64" s="8">
        <v>87</v>
      </c>
      <c r="L64" s="7">
        <v>59</v>
      </c>
      <c r="M64" s="8">
        <v>91</v>
      </c>
      <c r="N64" s="7">
        <v>65</v>
      </c>
      <c r="O64" s="8">
        <v>92</v>
      </c>
      <c r="P64" s="7">
        <v>68</v>
      </c>
      <c r="Q64" s="56">
        <v>100</v>
      </c>
      <c r="R64" s="7">
        <v>70</v>
      </c>
      <c r="S64" s="56">
        <v>100</v>
      </c>
      <c r="T64" s="7">
        <v>71</v>
      </c>
      <c r="U64" s="56">
        <v>100</v>
      </c>
      <c r="V64" s="32">
        <v>1.3055555555555555E-2</v>
      </c>
    </row>
    <row r="65" spans="1:22" x14ac:dyDescent="0.2">
      <c r="A65" s="32">
        <v>1.3125E-2</v>
      </c>
      <c r="B65" s="7">
        <v>19</v>
      </c>
      <c r="C65" s="56">
        <v>60</v>
      </c>
      <c r="D65" s="7">
        <v>34</v>
      </c>
      <c r="E65" s="8">
        <v>67</v>
      </c>
      <c r="F65" s="7">
        <v>39</v>
      </c>
      <c r="G65" s="8">
        <v>74</v>
      </c>
      <c r="H65" s="7">
        <v>49</v>
      </c>
      <c r="I65" s="8">
        <v>79</v>
      </c>
      <c r="J65" s="7">
        <v>55</v>
      </c>
      <c r="K65" s="8">
        <v>87</v>
      </c>
      <c r="L65" s="7">
        <v>58</v>
      </c>
      <c r="M65" s="8">
        <v>90</v>
      </c>
      <c r="N65" s="7">
        <v>65</v>
      </c>
      <c r="O65" s="8">
        <v>92</v>
      </c>
      <c r="P65" s="7">
        <v>67</v>
      </c>
      <c r="Q65" s="56">
        <v>100</v>
      </c>
      <c r="R65" s="7">
        <v>69</v>
      </c>
      <c r="S65" s="56">
        <v>100</v>
      </c>
      <c r="T65" s="7">
        <v>70</v>
      </c>
      <c r="U65" s="56">
        <v>100</v>
      </c>
      <c r="V65" s="32">
        <v>1.3125E-2</v>
      </c>
    </row>
    <row r="66" spans="1:22" x14ac:dyDescent="0.2">
      <c r="A66" s="32">
        <v>1.3194444444444444E-2</v>
      </c>
      <c r="B66" s="7">
        <v>17</v>
      </c>
      <c r="C66" s="8">
        <v>59</v>
      </c>
      <c r="D66" s="7">
        <v>33</v>
      </c>
      <c r="E66" s="8">
        <v>66</v>
      </c>
      <c r="F66" s="7">
        <v>38</v>
      </c>
      <c r="G66" s="8">
        <v>73</v>
      </c>
      <c r="H66" s="7">
        <v>48</v>
      </c>
      <c r="I66" s="8">
        <v>79</v>
      </c>
      <c r="J66" s="7">
        <v>54</v>
      </c>
      <c r="K66" s="8">
        <v>86</v>
      </c>
      <c r="L66" s="7">
        <v>57</v>
      </c>
      <c r="M66" s="8">
        <v>90</v>
      </c>
      <c r="N66" s="7">
        <v>64</v>
      </c>
      <c r="O66" s="8">
        <v>91</v>
      </c>
      <c r="P66" s="7">
        <v>66</v>
      </c>
      <c r="Q66" s="56">
        <v>100</v>
      </c>
      <c r="R66" s="7">
        <v>68</v>
      </c>
      <c r="S66" s="56">
        <v>100</v>
      </c>
      <c r="T66" s="7">
        <v>69</v>
      </c>
      <c r="U66" s="56">
        <v>100</v>
      </c>
      <c r="V66" s="32">
        <v>1.3194444444444444E-2</v>
      </c>
    </row>
    <row r="67" spans="1:22" x14ac:dyDescent="0.2">
      <c r="A67" s="32">
        <v>1.3263888888888889E-2</v>
      </c>
      <c r="B67" s="7">
        <v>16</v>
      </c>
      <c r="C67" s="8">
        <v>58</v>
      </c>
      <c r="D67" s="7">
        <v>32</v>
      </c>
      <c r="E67" s="8">
        <v>65</v>
      </c>
      <c r="F67" s="7">
        <v>37</v>
      </c>
      <c r="G67" s="8">
        <v>72</v>
      </c>
      <c r="H67" s="7">
        <v>47</v>
      </c>
      <c r="I67" s="8">
        <v>78</v>
      </c>
      <c r="J67" s="7">
        <v>53</v>
      </c>
      <c r="K67" s="8">
        <v>85</v>
      </c>
      <c r="L67" s="7">
        <v>57</v>
      </c>
      <c r="M67" s="8">
        <v>89</v>
      </c>
      <c r="N67" s="7">
        <v>63</v>
      </c>
      <c r="O67" s="8">
        <v>91</v>
      </c>
      <c r="P67" s="7">
        <v>65</v>
      </c>
      <c r="Q67" s="8">
        <v>99</v>
      </c>
      <c r="R67" s="7">
        <v>67</v>
      </c>
      <c r="S67" s="56">
        <v>100</v>
      </c>
      <c r="T67" s="7">
        <v>68</v>
      </c>
      <c r="U67" s="56">
        <v>100</v>
      </c>
      <c r="V67" s="32">
        <v>1.3263888888888889E-2</v>
      </c>
    </row>
    <row r="68" spans="1:22" x14ac:dyDescent="0.2">
      <c r="A68" s="32">
        <v>1.3333333333333334E-2</v>
      </c>
      <c r="B68" s="7">
        <v>14</v>
      </c>
      <c r="C68" s="8">
        <v>56</v>
      </c>
      <c r="D68" s="7">
        <v>31</v>
      </c>
      <c r="E68" s="8">
        <v>64</v>
      </c>
      <c r="F68" s="7">
        <v>36</v>
      </c>
      <c r="G68" s="8">
        <v>71</v>
      </c>
      <c r="H68" s="7">
        <v>46</v>
      </c>
      <c r="I68" s="8">
        <v>77</v>
      </c>
      <c r="J68" s="7">
        <v>52</v>
      </c>
      <c r="K68" s="8">
        <v>85</v>
      </c>
      <c r="L68" s="7">
        <v>56</v>
      </c>
      <c r="M68" s="8">
        <v>89</v>
      </c>
      <c r="N68" s="7">
        <v>62</v>
      </c>
      <c r="O68" s="8">
        <v>90</v>
      </c>
      <c r="P68" s="7">
        <v>65</v>
      </c>
      <c r="Q68" s="8">
        <v>99</v>
      </c>
      <c r="R68" s="7">
        <v>66</v>
      </c>
      <c r="S68" s="56">
        <v>100</v>
      </c>
      <c r="T68" s="7">
        <v>67</v>
      </c>
      <c r="U68" s="56">
        <v>100</v>
      </c>
      <c r="V68" s="32">
        <v>1.3333333333333334E-2</v>
      </c>
    </row>
    <row r="69" spans="1:22" x14ac:dyDescent="0.2">
      <c r="A69" s="32">
        <v>1.3402777777777779E-2</v>
      </c>
      <c r="B69" s="7">
        <v>13</v>
      </c>
      <c r="C69" s="8">
        <v>55</v>
      </c>
      <c r="D69" s="7">
        <v>30</v>
      </c>
      <c r="E69" s="8">
        <v>63</v>
      </c>
      <c r="F69" s="7">
        <v>35</v>
      </c>
      <c r="G69" s="8">
        <v>70</v>
      </c>
      <c r="H69" s="7">
        <v>45</v>
      </c>
      <c r="I69" s="8">
        <v>77</v>
      </c>
      <c r="J69" s="7">
        <v>51</v>
      </c>
      <c r="K69" s="8">
        <v>84</v>
      </c>
      <c r="L69" s="7">
        <v>55</v>
      </c>
      <c r="M69" s="8">
        <v>88</v>
      </c>
      <c r="N69" s="7">
        <v>62</v>
      </c>
      <c r="O69" s="8">
        <v>89</v>
      </c>
      <c r="P69" s="7">
        <v>64</v>
      </c>
      <c r="Q69" s="8">
        <v>98</v>
      </c>
      <c r="R69" s="7">
        <v>65</v>
      </c>
      <c r="S69" s="56">
        <v>100</v>
      </c>
      <c r="T69" s="7">
        <v>67</v>
      </c>
      <c r="U69" s="56">
        <v>100</v>
      </c>
      <c r="V69" s="32">
        <v>1.3402777777777779E-2</v>
      </c>
    </row>
    <row r="70" spans="1:22" x14ac:dyDescent="0.2">
      <c r="A70" s="32">
        <v>1.3472222222222221E-2</v>
      </c>
      <c r="B70" s="7">
        <v>12</v>
      </c>
      <c r="C70" s="8">
        <v>54</v>
      </c>
      <c r="D70" s="7">
        <v>29</v>
      </c>
      <c r="E70" s="8">
        <v>62</v>
      </c>
      <c r="F70" s="7">
        <v>34</v>
      </c>
      <c r="G70" s="8">
        <v>69</v>
      </c>
      <c r="H70" s="7">
        <v>45</v>
      </c>
      <c r="I70" s="8">
        <v>76</v>
      </c>
      <c r="J70" s="7">
        <v>51</v>
      </c>
      <c r="K70" s="8">
        <v>83</v>
      </c>
      <c r="L70" s="7">
        <v>54</v>
      </c>
      <c r="M70" s="8">
        <v>87</v>
      </c>
      <c r="N70" s="7">
        <v>61</v>
      </c>
      <c r="O70" s="8">
        <v>89</v>
      </c>
      <c r="P70" s="7">
        <v>63</v>
      </c>
      <c r="Q70" s="8">
        <v>97</v>
      </c>
      <c r="R70" s="7">
        <v>64</v>
      </c>
      <c r="S70" s="56">
        <v>100</v>
      </c>
      <c r="T70" s="7">
        <v>66</v>
      </c>
      <c r="U70" s="56">
        <v>100</v>
      </c>
      <c r="V70" s="32">
        <v>1.3472222222222221E-2</v>
      </c>
    </row>
    <row r="71" spans="1:22" x14ac:dyDescent="0.2">
      <c r="A71" s="32">
        <v>1.3541666666666667E-2</v>
      </c>
      <c r="B71" s="7">
        <v>10</v>
      </c>
      <c r="C71" s="8">
        <v>53</v>
      </c>
      <c r="D71" s="7">
        <v>28</v>
      </c>
      <c r="E71" s="8">
        <v>61</v>
      </c>
      <c r="F71" s="7">
        <v>33</v>
      </c>
      <c r="G71" s="8">
        <v>69</v>
      </c>
      <c r="H71" s="7">
        <v>44</v>
      </c>
      <c r="I71" s="8">
        <v>75</v>
      </c>
      <c r="J71" s="7">
        <v>50</v>
      </c>
      <c r="K71" s="8">
        <v>82</v>
      </c>
      <c r="L71" s="7">
        <v>53</v>
      </c>
      <c r="M71" s="8">
        <v>87</v>
      </c>
      <c r="N71" s="55">
        <v>60</v>
      </c>
      <c r="O71" s="8">
        <v>88</v>
      </c>
      <c r="P71" s="7">
        <v>62</v>
      </c>
      <c r="Q71" s="8">
        <v>96</v>
      </c>
      <c r="R71" s="7">
        <v>63</v>
      </c>
      <c r="S71" s="56">
        <v>100</v>
      </c>
      <c r="T71" s="7">
        <v>65</v>
      </c>
      <c r="U71" s="56">
        <v>100</v>
      </c>
      <c r="V71" s="32">
        <v>1.3541666666666667E-2</v>
      </c>
    </row>
    <row r="72" spans="1:22" x14ac:dyDescent="0.2">
      <c r="A72" s="32">
        <v>1.3611111111111112E-2</v>
      </c>
      <c r="B72" s="7">
        <v>9</v>
      </c>
      <c r="C72" s="8">
        <v>52</v>
      </c>
      <c r="D72" s="7">
        <v>27</v>
      </c>
      <c r="E72" s="56">
        <v>60</v>
      </c>
      <c r="F72" s="7">
        <v>32</v>
      </c>
      <c r="G72" s="8">
        <v>68</v>
      </c>
      <c r="H72" s="7">
        <v>43</v>
      </c>
      <c r="I72" s="8">
        <v>74</v>
      </c>
      <c r="J72" s="7">
        <v>49</v>
      </c>
      <c r="K72" s="8">
        <v>82</v>
      </c>
      <c r="L72" s="7">
        <v>52</v>
      </c>
      <c r="M72" s="8">
        <v>86</v>
      </c>
      <c r="N72" s="7">
        <v>59</v>
      </c>
      <c r="O72" s="8">
        <v>87</v>
      </c>
      <c r="P72" s="7">
        <v>62</v>
      </c>
      <c r="Q72" s="8">
        <v>96</v>
      </c>
      <c r="R72" s="7">
        <v>63</v>
      </c>
      <c r="S72" s="56">
        <v>100</v>
      </c>
      <c r="T72" s="7">
        <v>64</v>
      </c>
      <c r="U72" s="56">
        <v>100</v>
      </c>
      <c r="V72" s="32">
        <v>1.3611111111111112E-2</v>
      </c>
    </row>
    <row r="73" spans="1:22" x14ac:dyDescent="0.2">
      <c r="A73" s="32">
        <v>1.3680555555555555E-2</v>
      </c>
      <c r="B73" s="7">
        <v>8</v>
      </c>
      <c r="C73" s="8">
        <v>50</v>
      </c>
      <c r="D73" s="7">
        <v>26</v>
      </c>
      <c r="E73" s="8">
        <v>59</v>
      </c>
      <c r="F73" s="7">
        <v>31</v>
      </c>
      <c r="G73" s="8">
        <v>67</v>
      </c>
      <c r="H73" s="7">
        <v>42</v>
      </c>
      <c r="I73" s="8">
        <v>74</v>
      </c>
      <c r="J73" s="7">
        <v>48</v>
      </c>
      <c r="K73" s="8">
        <v>81</v>
      </c>
      <c r="L73" s="7">
        <v>51</v>
      </c>
      <c r="M73" s="8">
        <v>85</v>
      </c>
      <c r="N73" s="7">
        <v>58</v>
      </c>
      <c r="O73" s="8">
        <v>87</v>
      </c>
      <c r="P73" s="7">
        <v>61</v>
      </c>
      <c r="Q73" s="8">
        <v>95</v>
      </c>
      <c r="R73" s="7">
        <v>62</v>
      </c>
      <c r="S73" s="56">
        <v>100</v>
      </c>
      <c r="T73" s="7">
        <v>63</v>
      </c>
      <c r="U73" s="56">
        <v>100</v>
      </c>
      <c r="V73" s="32">
        <v>1.3680555555555555E-2</v>
      </c>
    </row>
    <row r="74" spans="1:22" x14ac:dyDescent="0.2">
      <c r="A74" s="32">
        <v>1.375E-2</v>
      </c>
      <c r="B74" s="7">
        <v>6</v>
      </c>
      <c r="C74" s="8">
        <v>49</v>
      </c>
      <c r="D74" s="7">
        <v>24</v>
      </c>
      <c r="E74" s="8">
        <v>58</v>
      </c>
      <c r="F74" s="7">
        <v>30</v>
      </c>
      <c r="G74" s="8">
        <v>66</v>
      </c>
      <c r="H74" s="7">
        <v>41</v>
      </c>
      <c r="I74" s="8">
        <v>73</v>
      </c>
      <c r="J74" s="7">
        <v>47</v>
      </c>
      <c r="K74" s="8">
        <v>80</v>
      </c>
      <c r="L74" s="7">
        <v>50</v>
      </c>
      <c r="M74" s="8">
        <v>85</v>
      </c>
      <c r="N74" s="7">
        <v>58</v>
      </c>
      <c r="O74" s="8">
        <v>86</v>
      </c>
      <c r="P74" s="55">
        <v>60</v>
      </c>
      <c r="Q74" s="8">
        <v>94</v>
      </c>
      <c r="R74" s="7">
        <v>61</v>
      </c>
      <c r="S74" s="8">
        <v>99</v>
      </c>
      <c r="T74" s="7">
        <v>62</v>
      </c>
      <c r="U74" s="56">
        <v>100</v>
      </c>
      <c r="V74" s="32">
        <v>1.375E-2</v>
      </c>
    </row>
    <row r="75" spans="1:22" x14ac:dyDescent="0.2">
      <c r="A75" s="32">
        <v>1.3819444444444443E-2</v>
      </c>
      <c r="B75" s="7">
        <v>5</v>
      </c>
      <c r="C75" s="8">
        <v>48</v>
      </c>
      <c r="D75" s="7">
        <v>23</v>
      </c>
      <c r="E75" s="8">
        <v>57</v>
      </c>
      <c r="F75" s="7">
        <v>29</v>
      </c>
      <c r="G75" s="8">
        <v>65</v>
      </c>
      <c r="H75" s="7">
        <v>40</v>
      </c>
      <c r="I75" s="8">
        <v>72</v>
      </c>
      <c r="J75" s="7">
        <v>46</v>
      </c>
      <c r="K75" s="8">
        <v>80</v>
      </c>
      <c r="L75" s="7">
        <v>50</v>
      </c>
      <c r="M75" s="8">
        <v>84</v>
      </c>
      <c r="N75" s="7">
        <v>57</v>
      </c>
      <c r="O75" s="8">
        <v>86</v>
      </c>
      <c r="P75" s="7">
        <v>59</v>
      </c>
      <c r="Q75" s="8">
        <v>93</v>
      </c>
      <c r="R75" s="55">
        <v>60</v>
      </c>
      <c r="S75" s="8">
        <v>98</v>
      </c>
      <c r="T75" s="7">
        <v>61</v>
      </c>
      <c r="U75" s="56">
        <v>100</v>
      </c>
      <c r="V75" s="32">
        <v>1.3819444444444443E-2</v>
      </c>
    </row>
    <row r="76" spans="1:22" x14ac:dyDescent="0.2">
      <c r="A76" s="32">
        <v>1.388888888888889E-2</v>
      </c>
      <c r="B76" s="7">
        <v>3</v>
      </c>
      <c r="C76" s="8">
        <v>47</v>
      </c>
      <c r="D76" s="7">
        <v>22</v>
      </c>
      <c r="E76" s="8">
        <v>56</v>
      </c>
      <c r="F76" s="7">
        <v>28</v>
      </c>
      <c r="G76" s="8">
        <v>64</v>
      </c>
      <c r="H76" s="7">
        <v>39</v>
      </c>
      <c r="I76" s="8">
        <v>72</v>
      </c>
      <c r="J76" s="7">
        <v>46</v>
      </c>
      <c r="K76" s="8">
        <v>79</v>
      </c>
      <c r="L76" s="7">
        <v>49</v>
      </c>
      <c r="M76" s="8">
        <v>83</v>
      </c>
      <c r="N76" s="7">
        <v>56</v>
      </c>
      <c r="O76" s="8">
        <v>85</v>
      </c>
      <c r="P76" s="7">
        <v>58</v>
      </c>
      <c r="Q76" s="8">
        <v>93</v>
      </c>
      <c r="R76" s="7">
        <v>59</v>
      </c>
      <c r="S76" s="8">
        <v>98</v>
      </c>
      <c r="T76" s="55">
        <v>60</v>
      </c>
      <c r="U76" s="56">
        <v>100</v>
      </c>
      <c r="V76" s="32">
        <v>1.388888888888889E-2</v>
      </c>
    </row>
    <row r="77" spans="1:22" x14ac:dyDescent="0.2">
      <c r="A77" s="32">
        <v>1.3958333333333333E-2</v>
      </c>
      <c r="B77" s="7">
        <v>2</v>
      </c>
      <c r="C77" s="8">
        <v>45</v>
      </c>
      <c r="D77" s="7">
        <v>21</v>
      </c>
      <c r="E77" s="8">
        <v>55</v>
      </c>
      <c r="F77" s="7">
        <v>26</v>
      </c>
      <c r="G77" s="8">
        <v>63</v>
      </c>
      <c r="H77" s="7">
        <v>38</v>
      </c>
      <c r="I77" s="8">
        <v>71</v>
      </c>
      <c r="J77" s="7">
        <v>45</v>
      </c>
      <c r="K77" s="8">
        <v>78</v>
      </c>
      <c r="L77" s="7">
        <v>48</v>
      </c>
      <c r="M77" s="8">
        <v>83</v>
      </c>
      <c r="N77" s="7">
        <v>55</v>
      </c>
      <c r="O77" s="8">
        <v>84</v>
      </c>
      <c r="P77" s="7">
        <v>58</v>
      </c>
      <c r="Q77" s="8">
        <v>92</v>
      </c>
      <c r="R77" s="7">
        <v>58</v>
      </c>
      <c r="S77" s="8">
        <v>97</v>
      </c>
      <c r="T77" s="7">
        <v>59</v>
      </c>
      <c r="U77" s="8">
        <v>99</v>
      </c>
      <c r="V77" s="32">
        <v>1.3958333333333333E-2</v>
      </c>
    </row>
    <row r="78" spans="1:22" x14ac:dyDescent="0.2">
      <c r="A78" s="32">
        <v>1.4027777777777778E-2</v>
      </c>
      <c r="B78" s="7">
        <v>1</v>
      </c>
      <c r="C78" s="8">
        <v>44</v>
      </c>
      <c r="D78" s="7">
        <v>20</v>
      </c>
      <c r="E78" s="8">
        <v>54</v>
      </c>
      <c r="F78" s="7">
        <v>25</v>
      </c>
      <c r="G78" s="8">
        <v>63</v>
      </c>
      <c r="H78" s="7">
        <v>37</v>
      </c>
      <c r="I78" s="8">
        <v>70</v>
      </c>
      <c r="J78" s="7">
        <v>44</v>
      </c>
      <c r="K78" s="8">
        <v>78</v>
      </c>
      <c r="L78" s="7">
        <v>47</v>
      </c>
      <c r="M78" s="8">
        <v>82</v>
      </c>
      <c r="N78" s="7">
        <v>55</v>
      </c>
      <c r="O78" s="8">
        <v>84</v>
      </c>
      <c r="P78" s="7">
        <v>57</v>
      </c>
      <c r="Q78" s="8">
        <v>91</v>
      </c>
      <c r="R78" s="7">
        <v>57</v>
      </c>
      <c r="S78" s="8">
        <v>96</v>
      </c>
      <c r="T78" s="7">
        <v>58</v>
      </c>
      <c r="U78" s="8">
        <v>98</v>
      </c>
      <c r="V78" s="32">
        <v>1.4027777777777778E-2</v>
      </c>
    </row>
    <row r="79" spans="1:22" x14ac:dyDescent="0.2">
      <c r="A79" s="32">
        <v>1.4097222222222223E-2</v>
      </c>
      <c r="B79" s="7">
        <v>0</v>
      </c>
      <c r="C79" s="8">
        <v>43</v>
      </c>
      <c r="D79" s="7">
        <v>19</v>
      </c>
      <c r="E79" s="8">
        <v>53</v>
      </c>
      <c r="F79" s="7">
        <v>24</v>
      </c>
      <c r="G79" s="8">
        <v>62</v>
      </c>
      <c r="H79" s="7">
        <v>36</v>
      </c>
      <c r="I79" s="8">
        <v>70</v>
      </c>
      <c r="J79" s="7">
        <v>43</v>
      </c>
      <c r="K79" s="8">
        <v>77</v>
      </c>
      <c r="L79" s="7">
        <v>46</v>
      </c>
      <c r="M79" s="8">
        <v>82</v>
      </c>
      <c r="N79" s="7">
        <v>54</v>
      </c>
      <c r="O79" s="8">
        <v>83</v>
      </c>
      <c r="P79" s="7">
        <v>56</v>
      </c>
      <c r="Q79" s="8">
        <v>90</v>
      </c>
      <c r="R79" s="7">
        <v>57</v>
      </c>
      <c r="S79" s="8">
        <v>95</v>
      </c>
      <c r="T79" s="7">
        <v>57</v>
      </c>
      <c r="U79" s="8">
        <v>98</v>
      </c>
      <c r="V79" s="32">
        <v>1.4097222222222223E-2</v>
      </c>
    </row>
    <row r="80" spans="1:22" x14ac:dyDescent="0.2">
      <c r="A80" s="32">
        <v>1.4166666666666666E-2</v>
      </c>
      <c r="B80" s="7">
        <v>0</v>
      </c>
      <c r="C80" s="8">
        <v>42</v>
      </c>
      <c r="D80" s="7">
        <v>18</v>
      </c>
      <c r="E80" s="8">
        <v>52</v>
      </c>
      <c r="F80" s="7">
        <v>23</v>
      </c>
      <c r="G80" s="8">
        <v>61</v>
      </c>
      <c r="H80" s="7">
        <v>35</v>
      </c>
      <c r="I80" s="8">
        <v>69</v>
      </c>
      <c r="J80" s="7">
        <v>42</v>
      </c>
      <c r="K80" s="8">
        <v>76</v>
      </c>
      <c r="L80" s="7">
        <v>45</v>
      </c>
      <c r="M80" s="8">
        <v>81</v>
      </c>
      <c r="N80" s="7">
        <v>53</v>
      </c>
      <c r="O80" s="8">
        <v>82</v>
      </c>
      <c r="P80" s="7">
        <v>55</v>
      </c>
      <c r="Q80" s="8">
        <v>90</v>
      </c>
      <c r="R80" s="7">
        <v>56</v>
      </c>
      <c r="S80" s="8">
        <v>95</v>
      </c>
      <c r="T80" s="7">
        <v>56</v>
      </c>
      <c r="U80" s="8">
        <v>97</v>
      </c>
      <c r="V80" s="32">
        <v>1.4166666666666666E-2</v>
      </c>
    </row>
    <row r="81" spans="1:22" x14ac:dyDescent="0.2">
      <c r="A81" s="32">
        <v>1.4236111111111111E-2</v>
      </c>
      <c r="B81" s="7">
        <v>0</v>
      </c>
      <c r="C81" s="8">
        <v>41</v>
      </c>
      <c r="D81" s="7">
        <v>17</v>
      </c>
      <c r="E81" s="8">
        <v>51</v>
      </c>
      <c r="F81" s="7">
        <v>22</v>
      </c>
      <c r="G81" s="56">
        <v>60</v>
      </c>
      <c r="H81" s="7">
        <v>35</v>
      </c>
      <c r="I81" s="8">
        <v>68</v>
      </c>
      <c r="J81" s="7">
        <v>41</v>
      </c>
      <c r="K81" s="8">
        <v>75</v>
      </c>
      <c r="L81" s="7">
        <v>44</v>
      </c>
      <c r="M81" s="8">
        <v>80</v>
      </c>
      <c r="N81" s="7">
        <v>52</v>
      </c>
      <c r="O81" s="8">
        <v>82</v>
      </c>
      <c r="P81" s="7">
        <v>55</v>
      </c>
      <c r="Q81" s="8">
        <v>89</v>
      </c>
      <c r="R81" s="7">
        <v>55</v>
      </c>
      <c r="S81" s="8">
        <v>94</v>
      </c>
      <c r="T81" s="7">
        <v>55</v>
      </c>
      <c r="U81" s="8">
        <v>96</v>
      </c>
      <c r="V81" s="32">
        <v>1.4236111111111111E-2</v>
      </c>
    </row>
    <row r="82" spans="1:22" x14ac:dyDescent="0.2">
      <c r="A82" s="32">
        <v>1.4305555555555556E-2</v>
      </c>
      <c r="B82" s="7">
        <v>0</v>
      </c>
      <c r="C82" s="8">
        <v>39</v>
      </c>
      <c r="D82" s="7">
        <v>16</v>
      </c>
      <c r="E82" s="8">
        <v>50</v>
      </c>
      <c r="F82" s="7">
        <v>21</v>
      </c>
      <c r="G82" s="8">
        <v>59</v>
      </c>
      <c r="H82" s="7">
        <v>34</v>
      </c>
      <c r="I82" s="8">
        <v>68</v>
      </c>
      <c r="J82" s="7">
        <v>40</v>
      </c>
      <c r="K82" s="8">
        <v>75</v>
      </c>
      <c r="L82" s="7">
        <v>43</v>
      </c>
      <c r="M82" s="8">
        <v>80</v>
      </c>
      <c r="N82" s="7">
        <v>51</v>
      </c>
      <c r="O82" s="8">
        <v>81</v>
      </c>
      <c r="P82" s="7">
        <v>54</v>
      </c>
      <c r="Q82" s="8">
        <v>88</v>
      </c>
      <c r="R82" s="7">
        <v>54</v>
      </c>
      <c r="S82" s="8">
        <v>93</v>
      </c>
      <c r="T82" s="7">
        <v>54</v>
      </c>
      <c r="U82" s="8">
        <v>95</v>
      </c>
      <c r="V82" s="32">
        <v>1.4305555555555556E-2</v>
      </c>
    </row>
    <row r="83" spans="1:22" x14ac:dyDescent="0.2">
      <c r="A83" s="32">
        <v>1.4375000000000001E-2</v>
      </c>
      <c r="B83" s="7">
        <v>0</v>
      </c>
      <c r="C83" s="8">
        <v>38</v>
      </c>
      <c r="D83" s="7">
        <v>14</v>
      </c>
      <c r="E83" s="8">
        <v>49</v>
      </c>
      <c r="F83" s="7">
        <v>20</v>
      </c>
      <c r="G83" s="8">
        <v>58</v>
      </c>
      <c r="H83" s="7">
        <v>33</v>
      </c>
      <c r="I83" s="8">
        <v>67</v>
      </c>
      <c r="J83" s="7">
        <v>40</v>
      </c>
      <c r="K83" s="8">
        <v>74</v>
      </c>
      <c r="L83" s="7">
        <v>43</v>
      </c>
      <c r="M83" s="8">
        <v>79</v>
      </c>
      <c r="N83" s="7">
        <v>51</v>
      </c>
      <c r="O83" s="8">
        <v>81</v>
      </c>
      <c r="P83" s="7">
        <v>53</v>
      </c>
      <c r="Q83" s="8">
        <v>87</v>
      </c>
      <c r="R83" s="7">
        <v>53</v>
      </c>
      <c r="S83" s="8">
        <v>92</v>
      </c>
      <c r="T83" s="7">
        <v>53</v>
      </c>
      <c r="U83" s="8">
        <v>94</v>
      </c>
      <c r="V83" s="32">
        <v>1.4375000000000001E-2</v>
      </c>
    </row>
    <row r="84" spans="1:22" x14ac:dyDescent="0.2">
      <c r="A84" s="32">
        <v>1.4444444444444446E-2</v>
      </c>
      <c r="B84" s="7">
        <v>0</v>
      </c>
      <c r="C84" s="8">
        <v>37</v>
      </c>
      <c r="D84" s="7">
        <v>13</v>
      </c>
      <c r="E84" s="8">
        <v>48</v>
      </c>
      <c r="F84" s="7">
        <v>19</v>
      </c>
      <c r="G84" s="8">
        <v>57</v>
      </c>
      <c r="H84" s="7">
        <v>32</v>
      </c>
      <c r="I84" s="8">
        <v>66</v>
      </c>
      <c r="J84" s="7">
        <v>39</v>
      </c>
      <c r="K84" s="8">
        <v>73</v>
      </c>
      <c r="L84" s="7">
        <v>42</v>
      </c>
      <c r="M84" s="8">
        <v>78</v>
      </c>
      <c r="N84" s="7">
        <v>50</v>
      </c>
      <c r="O84" s="8">
        <v>80</v>
      </c>
      <c r="P84" s="7">
        <v>52</v>
      </c>
      <c r="Q84" s="8">
        <v>87</v>
      </c>
      <c r="R84" s="7">
        <v>52</v>
      </c>
      <c r="S84" s="8">
        <v>91</v>
      </c>
      <c r="T84" s="7">
        <v>53</v>
      </c>
      <c r="U84" s="8">
        <v>94</v>
      </c>
      <c r="V84" s="32">
        <v>1.4444444444444446E-2</v>
      </c>
    </row>
    <row r="85" spans="1:22" x14ac:dyDescent="0.2">
      <c r="A85" s="32">
        <v>1.4513888888888887E-2</v>
      </c>
      <c r="B85" s="7">
        <v>0</v>
      </c>
      <c r="C85" s="8">
        <v>36</v>
      </c>
      <c r="D85" s="7">
        <v>12</v>
      </c>
      <c r="E85" s="8">
        <v>47</v>
      </c>
      <c r="F85" s="7">
        <v>18</v>
      </c>
      <c r="G85" s="8">
        <v>57</v>
      </c>
      <c r="H85" s="7">
        <v>31</v>
      </c>
      <c r="I85" s="8">
        <v>66</v>
      </c>
      <c r="J85" s="7">
        <v>38</v>
      </c>
      <c r="K85" s="8">
        <v>73</v>
      </c>
      <c r="L85" s="7">
        <v>41</v>
      </c>
      <c r="M85" s="8">
        <v>78</v>
      </c>
      <c r="N85" s="7">
        <v>49</v>
      </c>
      <c r="O85" s="8">
        <v>79</v>
      </c>
      <c r="P85" s="7">
        <v>51</v>
      </c>
      <c r="Q85" s="8">
        <v>86</v>
      </c>
      <c r="R85" s="7">
        <v>51</v>
      </c>
      <c r="S85" s="8">
        <v>91</v>
      </c>
      <c r="T85" s="7">
        <v>52</v>
      </c>
      <c r="U85" s="8">
        <v>93</v>
      </c>
      <c r="V85" s="32">
        <v>1.4513888888888887E-2</v>
      </c>
    </row>
    <row r="86" spans="1:22" x14ac:dyDescent="0.2">
      <c r="A86" s="32">
        <v>1.4583333333333334E-2</v>
      </c>
      <c r="B86" s="7">
        <v>0</v>
      </c>
      <c r="C86" s="8">
        <v>35</v>
      </c>
      <c r="D86" s="7">
        <v>11</v>
      </c>
      <c r="E86" s="8">
        <v>46</v>
      </c>
      <c r="F86" s="7">
        <v>17</v>
      </c>
      <c r="G86" s="8">
        <v>56</v>
      </c>
      <c r="H86" s="7">
        <v>30</v>
      </c>
      <c r="I86" s="8">
        <v>65</v>
      </c>
      <c r="J86" s="7">
        <v>37</v>
      </c>
      <c r="K86" s="8">
        <v>72</v>
      </c>
      <c r="L86" s="7">
        <v>40</v>
      </c>
      <c r="M86" s="8">
        <v>77</v>
      </c>
      <c r="N86" s="7">
        <v>48</v>
      </c>
      <c r="O86" s="8">
        <v>79</v>
      </c>
      <c r="P86" s="7">
        <v>51</v>
      </c>
      <c r="Q86" s="8">
        <v>85</v>
      </c>
      <c r="R86" s="7">
        <v>50</v>
      </c>
      <c r="S86" s="8">
        <v>90</v>
      </c>
      <c r="T86" s="7">
        <v>51</v>
      </c>
      <c r="U86" s="8">
        <v>92</v>
      </c>
      <c r="V86" s="32">
        <v>1.4583333333333334E-2</v>
      </c>
    </row>
    <row r="87" spans="1:22" x14ac:dyDescent="0.2">
      <c r="A87" s="32">
        <v>1.465277777777778E-2</v>
      </c>
      <c r="B87" s="7">
        <v>0</v>
      </c>
      <c r="C87" s="8">
        <v>33</v>
      </c>
      <c r="D87" s="7">
        <v>10</v>
      </c>
      <c r="E87" s="8">
        <v>45</v>
      </c>
      <c r="F87" s="7">
        <v>16</v>
      </c>
      <c r="G87" s="8">
        <v>55</v>
      </c>
      <c r="H87" s="7">
        <v>29</v>
      </c>
      <c r="I87" s="8">
        <v>64</v>
      </c>
      <c r="J87" s="7">
        <v>36</v>
      </c>
      <c r="K87" s="8">
        <v>71</v>
      </c>
      <c r="L87" s="7">
        <v>39</v>
      </c>
      <c r="M87" s="8">
        <v>77</v>
      </c>
      <c r="N87" s="7">
        <v>47</v>
      </c>
      <c r="O87" s="8">
        <v>78</v>
      </c>
      <c r="P87" s="7">
        <v>50</v>
      </c>
      <c r="Q87" s="8">
        <v>84</v>
      </c>
      <c r="R87" s="7">
        <v>50</v>
      </c>
      <c r="S87" s="8">
        <v>89</v>
      </c>
      <c r="T87" s="7">
        <v>50</v>
      </c>
      <c r="U87" s="8">
        <v>91</v>
      </c>
      <c r="V87" s="32">
        <v>1.465277777777778E-2</v>
      </c>
    </row>
    <row r="88" spans="1:22" x14ac:dyDescent="0.2">
      <c r="A88" s="32">
        <v>1.4722222222222222E-2</v>
      </c>
      <c r="B88" s="7">
        <v>0</v>
      </c>
      <c r="C88" s="8">
        <v>32</v>
      </c>
      <c r="D88" s="7">
        <v>9</v>
      </c>
      <c r="E88" s="8">
        <v>44</v>
      </c>
      <c r="F88" s="7">
        <v>15</v>
      </c>
      <c r="G88" s="8">
        <v>54</v>
      </c>
      <c r="H88" s="7">
        <v>28</v>
      </c>
      <c r="I88" s="8">
        <v>63</v>
      </c>
      <c r="J88" s="7">
        <v>35</v>
      </c>
      <c r="K88" s="8">
        <v>71</v>
      </c>
      <c r="L88" s="7">
        <v>38</v>
      </c>
      <c r="M88" s="8">
        <v>76</v>
      </c>
      <c r="N88" s="7">
        <v>47</v>
      </c>
      <c r="O88" s="8">
        <v>77</v>
      </c>
      <c r="P88" s="7">
        <v>49</v>
      </c>
      <c r="Q88" s="8">
        <v>84</v>
      </c>
      <c r="R88" s="7">
        <v>49</v>
      </c>
      <c r="S88" s="8">
        <v>88</v>
      </c>
      <c r="T88" s="7">
        <v>49</v>
      </c>
      <c r="U88" s="8">
        <v>90</v>
      </c>
      <c r="V88" s="32">
        <v>1.4722222222222222E-2</v>
      </c>
    </row>
    <row r="89" spans="1:22" x14ac:dyDescent="0.2">
      <c r="A89" s="32">
        <v>1.4791666666666667E-2</v>
      </c>
      <c r="B89" s="7">
        <v>0</v>
      </c>
      <c r="C89" s="8">
        <v>31</v>
      </c>
      <c r="D89" s="7">
        <v>8</v>
      </c>
      <c r="E89" s="8">
        <v>43</v>
      </c>
      <c r="F89" s="7">
        <v>14</v>
      </c>
      <c r="G89" s="8">
        <v>53</v>
      </c>
      <c r="H89" s="7">
        <v>27</v>
      </c>
      <c r="I89" s="8">
        <v>63</v>
      </c>
      <c r="J89" s="7">
        <v>34</v>
      </c>
      <c r="K89" s="8">
        <v>70</v>
      </c>
      <c r="L89" s="7">
        <v>37</v>
      </c>
      <c r="M89" s="8">
        <v>75</v>
      </c>
      <c r="N89" s="7">
        <v>46</v>
      </c>
      <c r="O89" s="8">
        <v>77</v>
      </c>
      <c r="P89" s="7">
        <v>48</v>
      </c>
      <c r="Q89" s="8">
        <v>83</v>
      </c>
      <c r="R89" s="7">
        <v>48</v>
      </c>
      <c r="S89" s="8">
        <v>87</v>
      </c>
      <c r="T89" s="7">
        <v>48</v>
      </c>
      <c r="U89" s="8">
        <v>90</v>
      </c>
      <c r="V89" s="32">
        <v>1.4791666666666667E-2</v>
      </c>
    </row>
    <row r="90" spans="1:22" x14ac:dyDescent="0.2">
      <c r="A90" s="32">
        <v>1.486111111111111E-2</v>
      </c>
      <c r="B90" s="7">
        <v>0</v>
      </c>
      <c r="C90" s="8">
        <v>30</v>
      </c>
      <c r="D90" s="7">
        <v>7</v>
      </c>
      <c r="E90" s="8">
        <v>42</v>
      </c>
      <c r="F90" s="7">
        <v>12</v>
      </c>
      <c r="G90" s="8">
        <v>52</v>
      </c>
      <c r="H90" s="7">
        <v>26</v>
      </c>
      <c r="I90" s="8">
        <v>62</v>
      </c>
      <c r="J90" s="7">
        <v>34</v>
      </c>
      <c r="K90" s="8">
        <v>69</v>
      </c>
      <c r="L90" s="7">
        <v>37</v>
      </c>
      <c r="M90" s="8">
        <v>75</v>
      </c>
      <c r="N90" s="7">
        <v>45</v>
      </c>
      <c r="O90" s="8">
        <v>76</v>
      </c>
      <c r="P90" s="7">
        <v>47</v>
      </c>
      <c r="Q90" s="8">
        <v>82</v>
      </c>
      <c r="R90" s="7">
        <v>47</v>
      </c>
      <c r="S90" s="8">
        <v>87</v>
      </c>
      <c r="T90" s="7">
        <v>47</v>
      </c>
      <c r="U90" s="8">
        <v>89</v>
      </c>
      <c r="V90" s="32">
        <v>1.486111111111111E-2</v>
      </c>
    </row>
    <row r="91" spans="1:22" x14ac:dyDescent="0.2">
      <c r="A91" s="32">
        <v>1.4930555555555556E-2</v>
      </c>
      <c r="B91" s="7">
        <v>0</v>
      </c>
      <c r="C91" s="8">
        <v>28</v>
      </c>
      <c r="D91" s="7">
        <v>6</v>
      </c>
      <c r="E91" s="8">
        <v>41</v>
      </c>
      <c r="F91" s="7">
        <v>11</v>
      </c>
      <c r="G91" s="8">
        <v>51</v>
      </c>
      <c r="H91" s="7">
        <v>25</v>
      </c>
      <c r="I91" s="8">
        <v>61</v>
      </c>
      <c r="J91" s="7">
        <v>33</v>
      </c>
      <c r="K91" s="8">
        <v>68</v>
      </c>
      <c r="L91" s="7">
        <v>36</v>
      </c>
      <c r="M91" s="8">
        <v>74</v>
      </c>
      <c r="N91" s="7">
        <v>44</v>
      </c>
      <c r="O91" s="8">
        <v>76</v>
      </c>
      <c r="P91" s="7">
        <v>47</v>
      </c>
      <c r="Q91" s="8">
        <v>81</v>
      </c>
      <c r="R91" s="7">
        <v>46</v>
      </c>
      <c r="S91" s="8">
        <v>86</v>
      </c>
      <c r="T91" s="7">
        <v>46</v>
      </c>
      <c r="U91" s="8">
        <v>88</v>
      </c>
      <c r="V91" s="32">
        <v>1.4930555555555556E-2</v>
      </c>
    </row>
    <row r="92" spans="1:22" x14ac:dyDescent="0.2">
      <c r="A92" s="32">
        <v>1.4999999999999999E-2</v>
      </c>
      <c r="B92" s="7">
        <v>0</v>
      </c>
      <c r="C92" s="8">
        <v>27</v>
      </c>
      <c r="D92" s="7">
        <v>4</v>
      </c>
      <c r="E92" s="8">
        <v>40</v>
      </c>
      <c r="F92" s="7">
        <v>10</v>
      </c>
      <c r="G92" s="8">
        <v>51</v>
      </c>
      <c r="H92" s="7">
        <v>25</v>
      </c>
      <c r="I92" s="8">
        <v>61</v>
      </c>
      <c r="J92" s="7">
        <v>32</v>
      </c>
      <c r="K92" s="8">
        <v>68</v>
      </c>
      <c r="L92" s="7">
        <v>35</v>
      </c>
      <c r="M92" s="8">
        <v>73</v>
      </c>
      <c r="N92" s="7">
        <v>44</v>
      </c>
      <c r="O92" s="8">
        <v>75</v>
      </c>
      <c r="P92" s="7">
        <v>46</v>
      </c>
      <c r="Q92" s="8">
        <v>81</v>
      </c>
      <c r="R92" s="7">
        <v>45</v>
      </c>
      <c r="S92" s="8">
        <v>85</v>
      </c>
      <c r="T92" s="7">
        <v>45</v>
      </c>
      <c r="U92" s="8">
        <v>87</v>
      </c>
      <c r="V92" s="32">
        <v>1.4999999999999999E-2</v>
      </c>
    </row>
    <row r="93" spans="1:22" x14ac:dyDescent="0.2">
      <c r="A93" s="32">
        <v>1.5069444444444444E-2</v>
      </c>
      <c r="B93" s="7">
        <v>0</v>
      </c>
      <c r="C93" s="8">
        <v>26</v>
      </c>
      <c r="D93" s="7">
        <v>3</v>
      </c>
      <c r="E93" s="8">
        <v>39</v>
      </c>
      <c r="F93" s="7">
        <v>9</v>
      </c>
      <c r="G93" s="8">
        <v>50</v>
      </c>
      <c r="H93" s="7">
        <v>24</v>
      </c>
      <c r="I93" s="56">
        <v>60</v>
      </c>
      <c r="J93" s="7">
        <v>31</v>
      </c>
      <c r="K93" s="8">
        <v>67</v>
      </c>
      <c r="L93" s="7">
        <v>34</v>
      </c>
      <c r="M93" s="8">
        <v>73</v>
      </c>
      <c r="N93" s="7">
        <v>43</v>
      </c>
      <c r="O93" s="8">
        <v>74</v>
      </c>
      <c r="P93" s="7">
        <v>45</v>
      </c>
      <c r="Q93" s="8">
        <v>80</v>
      </c>
      <c r="R93" s="7">
        <v>44</v>
      </c>
      <c r="S93" s="8">
        <v>84</v>
      </c>
      <c r="T93" s="7">
        <v>44</v>
      </c>
      <c r="U93" s="8">
        <v>86</v>
      </c>
      <c r="V93" s="32">
        <v>1.5069444444444444E-2</v>
      </c>
    </row>
    <row r="94" spans="1:22" x14ac:dyDescent="0.2">
      <c r="A94" s="32">
        <v>1.5138888888888889E-2</v>
      </c>
      <c r="B94" s="7">
        <v>0</v>
      </c>
      <c r="C94" s="8">
        <v>25</v>
      </c>
      <c r="D94" s="7">
        <v>2</v>
      </c>
      <c r="E94" s="8">
        <v>38</v>
      </c>
      <c r="F94" s="7">
        <v>8</v>
      </c>
      <c r="G94" s="8">
        <v>49</v>
      </c>
      <c r="H94" s="7">
        <v>23</v>
      </c>
      <c r="I94" s="8">
        <v>59</v>
      </c>
      <c r="J94" s="7">
        <v>30</v>
      </c>
      <c r="K94" s="8">
        <v>66</v>
      </c>
      <c r="L94" s="7">
        <v>33</v>
      </c>
      <c r="M94" s="8">
        <v>72</v>
      </c>
      <c r="N94" s="7">
        <v>42</v>
      </c>
      <c r="O94" s="8">
        <v>74</v>
      </c>
      <c r="P94" s="7">
        <v>44</v>
      </c>
      <c r="Q94" s="8">
        <v>79</v>
      </c>
      <c r="R94" s="7">
        <v>43</v>
      </c>
      <c r="S94" s="8">
        <v>84</v>
      </c>
      <c r="T94" s="7">
        <v>43</v>
      </c>
      <c r="U94" s="8">
        <v>86</v>
      </c>
      <c r="V94" s="32">
        <v>1.5138888888888889E-2</v>
      </c>
    </row>
    <row r="95" spans="1:22" x14ac:dyDescent="0.2">
      <c r="A95" s="32">
        <v>1.5208333333333332E-2</v>
      </c>
      <c r="B95" s="7">
        <v>0</v>
      </c>
      <c r="C95" s="8">
        <v>24</v>
      </c>
      <c r="D95" s="7">
        <v>1</v>
      </c>
      <c r="E95" s="8">
        <v>37</v>
      </c>
      <c r="F95" s="7">
        <v>7</v>
      </c>
      <c r="G95" s="8">
        <v>48</v>
      </c>
      <c r="H95" s="7">
        <v>22</v>
      </c>
      <c r="I95" s="8">
        <v>59</v>
      </c>
      <c r="J95" s="7">
        <v>29</v>
      </c>
      <c r="K95" s="8">
        <v>66</v>
      </c>
      <c r="L95" s="7">
        <v>32</v>
      </c>
      <c r="M95" s="8">
        <v>71</v>
      </c>
      <c r="N95" s="7">
        <v>41</v>
      </c>
      <c r="O95" s="8">
        <v>73</v>
      </c>
      <c r="P95" s="7">
        <v>44</v>
      </c>
      <c r="Q95" s="8">
        <v>79</v>
      </c>
      <c r="R95" s="7">
        <v>43</v>
      </c>
      <c r="S95" s="8">
        <v>83</v>
      </c>
      <c r="T95" s="7">
        <v>42</v>
      </c>
      <c r="U95" s="8">
        <v>85</v>
      </c>
      <c r="V95" s="32">
        <v>1.5208333333333332E-2</v>
      </c>
    </row>
    <row r="96" spans="1:22" x14ac:dyDescent="0.2">
      <c r="A96" s="32">
        <v>1.5277777777777777E-2</v>
      </c>
      <c r="B96" s="7">
        <v>0</v>
      </c>
      <c r="C96" s="8">
        <v>22</v>
      </c>
      <c r="D96" s="7">
        <v>0</v>
      </c>
      <c r="E96" s="8">
        <v>36</v>
      </c>
      <c r="F96" s="7">
        <v>6</v>
      </c>
      <c r="G96" s="8">
        <v>47</v>
      </c>
      <c r="H96" s="7">
        <v>21</v>
      </c>
      <c r="I96" s="8">
        <v>58</v>
      </c>
      <c r="J96" s="7">
        <v>29</v>
      </c>
      <c r="K96" s="8">
        <v>65</v>
      </c>
      <c r="L96" s="7">
        <v>31</v>
      </c>
      <c r="M96" s="8">
        <v>71</v>
      </c>
      <c r="N96" s="7">
        <v>40</v>
      </c>
      <c r="O96" s="8">
        <v>72</v>
      </c>
      <c r="P96" s="7">
        <v>43</v>
      </c>
      <c r="Q96" s="8">
        <v>78</v>
      </c>
      <c r="R96" s="7">
        <v>42</v>
      </c>
      <c r="S96" s="8">
        <v>82</v>
      </c>
      <c r="T96" s="7">
        <v>41</v>
      </c>
      <c r="U96" s="8">
        <v>84</v>
      </c>
      <c r="V96" s="32">
        <v>1.5277777777777777E-2</v>
      </c>
    </row>
    <row r="97" spans="1:22" x14ac:dyDescent="0.2">
      <c r="A97" s="32">
        <v>1.5347222222222224E-2</v>
      </c>
      <c r="B97" s="7">
        <v>0</v>
      </c>
      <c r="C97" s="8">
        <v>21</v>
      </c>
      <c r="D97" s="7">
        <v>0</v>
      </c>
      <c r="E97" s="8">
        <v>35</v>
      </c>
      <c r="F97" s="7">
        <v>5</v>
      </c>
      <c r="G97" s="8">
        <v>46</v>
      </c>
      <c r="H97" s="7">
        <v>20</v>
      </c>
      <c r="I97" s="8">
        <v>57</v>
      </c>
      <c r="J97" s="7">
        <v>28</v>
      </c>
      <c r="K97" s="8">
        <v>64</v>
      </c>
      <c r="L97" s="7">
        <v>30</v>
      </c>
      <c r="M97" s="8">
        <v>70</v>
      </c>
      <c r="N97" s="7">
        <v>40</v>
      </c>
      <c r="O97" s="8">
        <v>72</v>
      </c>
      <c r="P97" s="7">
        <v>42</v>
      </c>
      <c r="Q97" s="8">
        <v>77</v>
      </c>
      <c r="R97" s="7">
        <v>41</v>
      </c>
      <c r="S97" s="8">
        <v>81</v>
      </c>
      <c r="T97" s="7">
        <v>40</v>
      </c>
      <c r="U97" s="8">
        <v>83</v>
      </c>
      <c r="V97" s="32">
        <v>1.5347222222222224E-2</v>
      </c>
    </row>
    <row r="98" spans="1:22" x14ac:dyDescent="0.2">
      <c r="A98" s="32">
        <v>1.5416666666666667E-2</v>
      </c>
      <c r="B98" s="7">
        <v>0</v>
      </c>
      <c r="C98" s="8">
        <v>20</v>
      </c>
      <c r="D98" s="7">
        <v>0</v>
      </c>
      <c r="E98" s="8">
        <v>34</v>
      </c>
      <c r="F98" s="7">
        <v>4</v>
      </c>
      <c r="G98" s="8">
        <v>46</v>
      </c>
      <c r="H98" s="7">
        <v>19</v>
      </c>
      <c r="I98" s="8">
        <v>57</v>
      </c>
      <c r="J98" s="7">
        <v>27</v>
      </c>
      <c r="K98" s="8">
        <v>64</v>
      </c>
      <c r="L98" s="7">
        <v>30</v>
      </c>
      <c r="M98" s="8">
        <v>70</v>
      </c>
      <c r="N98" s="7">
        <v>39</v>
      </c>
      <c r="O98" s="8">
        <v>71</v>
      </c>
      <c r="P98" s="7">
        <v>41</v>
      </c>
      <c r="Q98" s="8">
        <v>76</v>
      </c>
      <c r="R98" s="7">
        <v>40</v>
      </c>
      <c r="S98" s="8">
        <v>80</v>
      </c>
      <c r="T98" s="7">
        <v>40</v>
      </c>
      <c r="U98" s="8">
        <v>82</v>
      </c>
      <c r="V98" s="32">
        <v>1.5416666666666667E-2</v>
      </c>
    </row>
    <row r="99" spans="1:22" x14ac:dyDescent="0.2">
      <c r="A99" s="32">
        <v>1.5486111111111112E-2</v>
      </c>
      <c r="B99" s="7">
        <v>0</v>
      </c>
      <c r="C99" s="8">
        <v>19</v>
      </c>
      <c r="D99" s="7">
        <v>0</v>
      </c>
      <c r="E99" s="8">
        <v>33</v>
      </c>
      <c r="F99" s="7">
        <v>3</v>
      </c>
      <c r="G99" s="8">
        <v>45</v>
      </c>
      <c r="H99" s="7">
        <v>18</v>
      </c>
      <c r="I99" s="8">
        <v>56</v>
      </c>
      <c r="J99" s="7">
        <v>26</v>
      </c>
      <c r="K99" s="8">
        <v>63</v>
      </c>
      <c r="L99" s="7">
        <v>29</v>
      </c>
      <c r="M99" s="8">
        <v>69</v>
      </c>
      <c r="N99" s="7">
        <v>38</v>
      </c>
      <c r="O99" s="8">
        <v>71</v>
      </c>
      <c r="P99" s="7">
        <v>40</v>
      </c>
      <c r="Q99" s="8">
        <v>76</v>
      </c>
      <c r="R99" s="7">
        <v>39</v>
      </c>
      <c r="S99" s="8">
        <v>80</v>
      </c>
      <c r="T99" s="7">
        <v>39</v>
      </c>
      <c r="U99" s="8">
        <v>82</v>
      </c>
      <c r="V99" s="32">
        <v>1.5486111111111112E-2</v>
      </c>
    </row>
    <row r="100" spans="1:22" x14ac:dyDescent="0.2">
      <c r="A100" s="32">
        <v>1.5555555555555553E-2</v>
      </c>
      <c r="B100" s="7">
        <v>0</v>
      </c>
      <c r="C100" s="8">
        <v>18</v>
      </c>
      <c r="D100" s="7">
        <v>0</v>
      </c>
      <c r="E100" s="8">
        <v>32</v>
      </c>
      <c r="F100" s="7">
        <v>2</v>
      </c>
      <c r="G100" s="8">
        <v>44</v>
      </c>
      <c r="H100" s="7">
        <v>17</v>
      </c>
      <c r="I100" s="8">
        <v>55</v>
      </c>
      <c r="J100" s="7">
        <v>25</v>
      </c>
      <c r="K100" s="8">
        <v>62</v>
      </c>
      <c r="L100" s="7">
        <v>28</v>
      </c>
      <c r="M100" s="8">
        <v>68</v>
      </c>
      <c r="N100" s="7">
        <v>37</v>
      </c>
      <c r="O100" s="8">
        <v>70</v>
      </c>
      <c r="P100" s="7">
        <v>40</v>
      </c>
      <c r="Q100" s="8">
        <v>75</v>
      </c>
      <c r="R100" s="7">
        <v>38</v>
      </c>
      <c r="S100" s="8">
        <v>79</v>
      </c>
      <c r="T100" s="7">
        <v>38</v>
      </c>
      <c r="U100" s="8">
        <v>81</v>
      </c>
      <c r="V100" s="32">
        <v>1.5555555555555553E-2</v>
      </c>
    </row>
    <row r="101" spans="1:22" x14ac:dyDescent="0.2">
      <c r="A101" s="32">
        <v>1.5625E-2</v>
      </c>
      <c r="B101" s="7">
        <v>0</v>
      </c>
      <c r="C101" s="8">
        <v>16</v>
      </c>
      <c r="D101" s="7">
        <v>0</v>
      </c>
      <c r="E101" s="8">
        <v>31</v>
      </c>
      <c r="F101" s="7">
        <v>1</v>
      </c>
      <c r="G101" s="8">
        <v>43</v>
      </c>
      <c r="H101" s="7">
        <v>16</v>
      </c>
      <c r="I101" s="8">
        <v>54</v>
      </c>
      <c r="J101" s="7">
        <v>24</v>
      </c>
      <c r="K101" s="8">
        <v>61</v>
      </c>
      <c r="L101" s="7">
        <v>27</v>
      </c>
      <c r="M101" s="8">
        <v>68</v>
      </c>
      <c r="N101" s="7">
        <v>36</v>
      </c>
      <c r="O101" s="8">
        <v>69</v>
      </c>
      <c r="P101" s="7">
        <v>39</v>
      </c>
      <c r="Q101" s="8">
        <v>74</v>
      </c>
      <c r="R101" s="7">
        <v>37</v>
      </c>
      <c r="S101" s="8">
        <v>78</v>
      </c>
      <c r="T101" s="7">
        <v>37</v>
      </c>
      <c r="U101" s="8">
        <v>80</v>
      </c>
      <c r="V101" s="32">
        <v>1.5625E-2</v>
      </c>
    </row>
    <row r="102" spans="1:22" x14ac:dyDescent="0.2">
      <c r="A102" s="32">
        <v>1.5694444444444445E-2</v>
      </c>
      <c r="B102" s="7">
        <v>0</v>
      </c>
      <c r="C102" s="8">
        <v>15</v>
      </c>
      <c r="D102" s="7">
        <v>0</v>
      </c>
      <c r="E102" s="8">
        <v>30</v>
      </c>
      <c r="F102" s="7">
        <v>0</v>
      </c>
      <c r="G102" s="8">
        <v>42</v>
      </c>
      <c r="H102" s="7">
        <v>15</v>
      </c>
      <c r="I102" s="8">
        <v>54</v>
      </c>
      <c r="J102" s="7">
        <v>23</v>
      </c>
      <c r="K102" s="8">
        <v>61</v>
      </c>
      <c r="L102" s="7">
        <v>26</v>
      </c>
      <c r="M102" s="8">
        <v>67</v>
      </c>
      <c r="N102" s="7">
        <v>36</v>
      </c>
      <c r="O102" s="8">
        <v>69</v>
      </c>
      <c r="P102" s="7">
        <v>38</v>
      </c>
      <c r="Q102" s="8">
        <v>73</v>
      </c>
      <c r="R102" s="7">
        <v>37</v>
      </c>
      <c r="S102" s="8">
        <v>77</v>
      </c>
      <c r="T102" s="7">
        <v>36</v>
      </c>
      <c r="U102" s="8">
        <v>79</v>
      </c>
      <c r="V102" s="32">
        <v>1.5694444444444445E-2</v>
      </c>
    </row>
    <row r="103" spans="1:22" x14ac:dyDescent="0.2">
      <c r="A103" s="32">
        <v>1.576388888888889E-2</v>
      </c>
      <c r="B103" s="7">
        <v>0</v>
      </c>
      <c r="C103" s="8">
        <v>14</v>
      </c>
      <c r="D103" s="7">
        <v>0</v>
      </c>
      <c r="E103" s="8">
        <v>29</v>
      </c>
      <c r="F103" s="7">
        <v>0</v>
      </c>
      <c r="G103" s="8">
        <v>41</v>
      </c>
      <c r="H103" s="7">
        <v>15</v>
      </c>
      <c r="I103" s="8">
        <v>53</v>
      </c>
      <c r="J103" s="7">
        <v>23</v>
      </c>
      <c r="K103" s="56">
        <v>60</v>
      </c>
      <c r="L103" s="7">
        <v>25</v>
      </c>
      <c r="M103" s="8">
        <v>66</v>
      </c>
      <c r="N103" s="7">
        <v>35</v>
      </c>
      <c r="O103" s="8">
        <v>68</v>
      </c>
      <c r="P103" s="7">
        <v>37</v>
      </c>
      <c r="Q103" s="8">
        <v>73</v>
      </c>
      <c r="R103" s="7">
        <v>36</v>
      </c>
      <c r="S103" s="8">
        <v>76</v>
      </c>
      <c r="T103" s="7">
        <v>35</v>
      </c>
      <c r="U103" s="8">
        <v>78</v>
      </c>
      <c r="V103" s="32">
        <v>1.576388888888889E-2</v>
      </c>
    </row>
    <row r="104" spans="1:22" x14ac:dyDescent="0.2">
      <c r="A104" s="32">
        <v>1.5833333333333331E-2</v>
      </c>
      <c r="B104" s="7">
        <v>0</v>
      </c>
      <c r="C104" s="8">
        <v>13</v>
      </c>
      <c r="D104" s="7">
        <v>0</v>
      </c>
      <c r="E104" s="8">
        <v>28</v>
      </c>
      <c r="F104" s="7">
        <v>0</v>
      </c>
      <c r="G104" s="8">
        <v>40</v>
      </c>
      <c r="H104" s="7">
        <v>14</v>
      </c>
      <c r="I104" s="8">
        <v>52</v>
      </c>
      <c r="J104" s="7">
        <v>22</v>
      </c>
      <c r="K104" s="8">
        <v>59</v>
      </c>
      <c r="L104" s="7">
        <v>24</v>
      </c>
      <c r="M104" s="8">
        <v>66</v>
      </c>
      <c r="N104" s="7">
        <v>34</v>
      </c>
      <c r="O104" s="8">
        <v>67</v>
      </c>
      <c r="P104" s="7">
        <v>36</v>
      </c>
      <c r="Q104" s="8">
        <v>72</v>
      </c>
      <c r="R104" s="7">
        <v>35</v>
      </c>
      <c r="S104" s="8">
        <v>76</v>
      </c>
      <c r="T104" s="7">
        <v>34</v>
      </c>
      <c r="U104" s="8">
        <v>78</v>
      </c>
      <c r="V104" s="32">
        <v>1.5833333333333331E-2</v>
      </c>
    </row>
    <row r="105" spans="1:22" x14ac:dyDescent="0.2">
      <c r="A105" s="32">
        <v>1.5902777777777776E-2</v>
      </c>
      <c r="B105" s="7">
        <v>0</v>
      </c>
      <c r="C105" s="8">
        <v>12</v>
      </c>
      <c r="D105" s="7">
        <v>0</v>
      </c>
      <c r="E105" s="8">
        <v>27</v>
      </c>
      <c r="F105" s="7">
        <v>0</v>
      </c>
      <c r="G105" s="8">
        <v>40</v>
      </c>
      <c r="H105" s="7">
        <v>13</v>
      </c>
      <c r="I105" s="8">
        <v>52</v>
      </c>
      <c r="J105" s="7">
        <v>21</v>
      </c>
      <c r="K105" s="8">
        <v>59</v>
      </c>
      <c r="L105" s="7">
        <v>23</v>
      </c>
      <c r="M105" s="8">
        <v>65</v>
      </c>
      <c r="N105" s="7">
        <v>33</v>
      </c>
      <c r="O105" s="8">
        <v>67</v>
      </c>
      <c r="P105" s="7">
        <v>36</v>
      </c>
      <c r="Q105" s="8">
        <v>71</v>
      </c>
      <c r="R105" s="7">
        <v>34</v>
      </c>
      <c r="S105" s="8">
        <v>75</v>
      </c>
      <c r="T105" s="7">
        <v>33</v>
      </c>
      <c r="U105" s="8">
        <v>77</v>
      </c>
      <c r="V105" s="32">
        <v>1.5902777777777776E-2</v>
      </c>
    </row>
    <row r="106" spans="1:22" x14ac:dyDescent="0.2">
      <c r="A106" s="32">
        <v>1.5972222222222224E-2</v>
      </c>
      <c r="B106" s="7">
        <v>0</v>
      </c>
      <c r="C106" s="8">
        <v>10</v>
      </c>
      <c r="D106" s="7">
        <v>0</v>
      </c>
      <c r="E106" s="8">
        <v>26</v>
      </c>
      <c r="F106" s="7">
        <v>0</v>
      </c>
      <c r="G106" s="8">
        <v>39</v>
      </c>
      <c r="H106" s="7">
        <v>12</v>
      </c>
      <c r="I106" s="8">
        <v>51</v>
      </c>
      <c r="J106" s="7">
        <v>20</v>
      </c>
      <c r="K106" s="8">
        <v>58</v>
      </c>
      <c r="L106" s="7">
        <v>23</v>
      </c>
      <c r="M106" s="8">
        <v>64</v>
      </c>
      <c r="N106" s="7">
        <v>33</v>
      </c>
      <c r="O106" s="8">
        <v>66</v>
      </c>
      <c r="P106" s="7">
        <v>35</v>
      </c>
      <c r="Q106" s="8">
        <v>70</v>
      </c>
      <c r="R106" s="7">
        <v>33</v>
      </c>
      <c r="S106" s="8">
        <v>74</v>
      </c>
      <c r="T106" s="7">
        <v>32</v>
      </c>
      <c r="U106" s="8">
        <v>76</v>
      </c>
      <c r="V106" s="32">
        <v>1.5972222222222224E-2</v>
      </c>
    </row>
    <row r="107" spans="1:22" x14ac:dyDescent="0.2">
      <c r="A107" s="32">
        <v>1.6041666666666666E-2</v>
      </c>
      <c r="B107" s="7">
        <v>0</v>
      </c>
      <c r="C107" s="8">
        <v>9</v>
      </c>
      <c r="D107" s="7">
        <v>0</v>
      </c>
      <c r="E107" s="8">
        <v>25</v>
      </c>
      <c r="F107" s="7">
        <v>0</v>
      </c>
      <c r="G107" s="8">
        <v>38</v>
      </c>
      <c r="H107" s="7">
        <v>11</v>
      </c>
      <c r="I107" s="8">
        <v>50</v>
      </c>
      <c r="J107" s="7">
        <v>19</v>
      </c>
      <c r="K107" s="8">
        <v>57</v>
      </c>
      <c r="L107" s="7">
        <v>22</v>
      </c>
      <c r="M107" s="8">
        <v>64</v>
      </c>
      <c r="N107" s="7">
        <v>32</v>
      </c>
      <c r="O107" s="8">
        <v>66</v>
      </c>
      <c r="P107" s="7">
        <v>34</v>
      </c>
      <c r="Q107" s="8">
        <v>70</v>
      </c>
      <c r="R107" s="7">
        <v>32</v>
      </c>
      <c r="S107" s="8">
        <v>73</v>
      </c>
      <c r="T107" s="7">
        <v>31</v>
      </c>
      <c r="U107" s="8">
        <v>75</v>
      </c>
      <c r="V107" s="32">
        <v>1.6041666666666666E-2</v>
      </c>
    </row>
    <row r="108" spans="1:22" x14ac:dyDescent="0.2">
      <c r="A108" s="32">
        <v>1.6111111111111111E-2</v>
      </c>
      <c r="B108" s="7">
        <v>0</v>
      </c>
      <c r="C108" s="8">
        <v>8</v>
      </c>
      <c r="D108" s="7">
        <v>0</v>
      </c>
      <c r="E108" s="8">
        <v>24</v>
      </c>
      <c r="F108" s="7">
        <v>0</v>
      </c>
      <c r="G108" s="8">
        <v>37</v>
      </c>
      <c r="H108" s="7">
        <v>10</v>
      </c>
      <c r="I108" s="8">
        <v>49</v>
      </c>
      <c r="J108" s="7">
        <v>18</v>
      </c>
      <c r="K108" s="8">
        <v>56</v>
      </c>
      <c r="L108" s="7">
        <v>21</v>
      </c>
      <c r="M108" s="8">
        <v>63</v>
      </c>
      <c r="N108" s="7">
        <v>31</v>
      </c>
      <c r="O108" s="8">
        <v>65</v>
      </c>
      <c r="P108" s="7">
        <v>33</v>
      </c>
      <c r="Q108" s="8">
        <v>69</v>
      </c>
      <c r="R108" s="7">
        <v>31</v>
      </c>
      <c r="S108" s="8">
        <v>73</v>
      </c>
      <c r="T108" s="7">
        <v>30</v>
      </c>
      <c r="U108" s="8">
        <v>74</v>
      </c>
      <c r="V108" s="32">
        <v>1.6111111111111111E-2</v>
      </c>
    </row>
    <row r="109" spans="1:22" x14ac:dyDescent="0.2">
      <c r="A109" s="32">
        <v>1.6180555555555556E-2</v>
      </c>
      <c r="B109" s="7">
        <v>0</v>
      </c>
      <c r="C109" s="8">
        <v>7</v>
      </c>
      <c r="D109" s="7">
        <v>0</v>
      </c>
      <c r="E109" s="8">
        <v>23</v>
      </c>
      <c r="F109" s="7">
        <v>0</v>
      </c>
      <c r="G109" s="8">
        <v>36</v>
      </c>
      <c r="H109" s="7">
        <v>9</v>
      </c>
      <c r="I109" s="8">
        <v>49</v>
      </c>
      <c r="J109" s="7">
        <v>17</v>
      </c>
      <c r="K109" s="8">
        <v>56</v>
      </c>
      <c r="L109" s="7">
        <v>20</v>
      </c>
      <c r="M109" s="8">
        <v>63</v>
      </c>
      <c r="N109" s="7">
        <v>30</v>
      </c>
      <c r="O109" s="8">
        <v>64</v>
      </c>
      <c r="P109" s="7">
        <v>33</v>
      </c>
      <c r="Q109" s="8">
        <v>68</v>
      </c>
      <c r="R109" s="7">
        <v>30</v>
      </c>
      <c r="S109" s="8">
        <v>72</v>
      </c>
      <c r="T109" s="7">
        <v>29</v>
      </c>
      <c r="U109" s="8">
        <v>74</v>
      </c>
      <c r="V109" s="32">
        <v>1.6180555555555556E-2</v>
      </c>
    </row>
    <row r="110" spans="1:22" x14ac:dyDescent="0.2">
      <c r="A110" s="32">
        <v>1.6250000000000001E-2</v>
      </c>
      <c r="B110" s="7">
        <v>0</v>
      </c>
      <c r="C110" s="8">
        <v>5</v>
      </c>
      <c r="D110" s="7">
        <v>0</v>
      </c>
      <c r="E110" s="8">
        <v>22</v>
      </c>
      <c r="F110" s="7">
        <v>0</v>
      </c>
      <c r="G110" s="8">
        <v>35</v>
      </c>
      <c r="H110" s="7">
        <v>8</v>
      </c>
      <c r="I110" s="8">
        <v>48</v>
      </c>
      <c r="J110" s="7">
        <v>17</v>
      </c>
      <c r="K110" s="8">
        <v>55</v>
      </c>
      <c r="L110" s="7">
        <v>19</v>
      </c>
      <c r="M110" s="8">
        <v>62</v>
      </c>
      <c r="N110" s="7">
        <v>29</v>
      </c>
      <c r="O110" s="8">
        <v>64</v>
      </c>
      <c r="P110" s="7">
        <v>32</v>
      </c>
      <c r="Q110" s="8">
        <v>67</v>
      </c>
      <c r="R110" s="7">
        <v>30</v>
      </c>
      <c r="S110" s="8">
        <v>71</v>
      </c>
      <c r="T110" s="7">
        <v>28</v>
      </c>
      <c r="U110" s="8">
        <v>73</v>
      </c>
      <c r="V110" s="32">
        <v>1.6250000000000001E-2</v>
      </c>
    </row>
    <row r="111" spans="1:22" x14ac:dyDescent="0.2">
      <c r="A111" s="32">
        <v>1.6319444444444445E-2</v>
      </c>
      <c r="B111" s="7">
        <v>0</v>
      </c>
      <c r="C111" s="8">
        <v>4</v>
      </c>
      <c r="D111" s="7">
        <v>0</v>
      </c>
      <c r="E111" s="8">
        <v>21</v>
      </c>
      <c r="F111" s="7">
        <v>0</v>
      </c>
      <c r="G111" s="8">
        <v>34</v>
      </c>
      <c r="H111" s="7">
        <v>7</v>
      </c>
      <c r="I111" s="8">
        <v>48</v>
      </c>
      <c r="J111" s="7">
        <v>16</v>
      </c>
      <c r="K111" s="8">
        <v>54</v>
      </c>
      <c r="L111" s="7">
        <v>18</v>
      </c>
      <c r="M111" s="8">
        <v>61</v>
      </c>
      <c r="N111" s="7">
        <v>29</v>
      </c>
      <c r="O111" s="8">
        <v>63</v>
      </c>
      <c r="P111" s="7">
        <v>31</v>
      </c>
      <c r="Q111" s="8">
        <v>67</v>
      </c>
      <c r="R111" s="7">
        <v>29</v>
      </c>
      <c r="S111" s="8">
        <v>70</v>
      </c>
      <c r="T111" s="7">
        <v>27</v>
      </c>
      <c r="U111" s="8">
        <v>72</v>
      </c>
      <c r="V111" s="32">
        <v>1.6319444444444445E-2</v>
      </c>
    </row>
    <row r="112" spans="1:22" x14ac:dyDescent="0.2">
      <c r="A112" s="32">
        <v>1.638888888888889E-2</v>
      </c>
      <c r="B112" s="7">
        <v>0</v>
      </c>
      <c r="C112" s="8">
        <v>3</v>
      </c>
      <c r="D112" s="7">
        <v>0</v>
      </c>
      <c r="E112" s="8">
        <v>20</v>
      </c>
      <c r="F112" s="7">
        <v>0</v>
      </c>
      <c r="G112" s="8">
        <v>34</v>
      </c>
      <c r="H112" s="7">
        <v>6</v>
      </c>
      <c r="I112" s="8">
        <v>47</v>
      </c>
      <c r="J112" s="7">
        <v>15</v>
      </c>
      <c r="K112" s="8">
        <v>54</v>
      </c>
      <c r="L112" s="7">
        <v>17</v>
      </c>
      <c r="M112" s="8">
        <v>61</v>
      </c>
      <c r="N112" s="7">
        <v>28</v>
      </c>
      <c r="O112" s="8">
        <v>62</v>
      </c>
      <c r="P112" s="7">
        <v>30</v>
      </c>
      <c r="Q112" s="8">
        <v>66</v>
      </c>
      <c r="R112" s="7">
        <v>28</v>
      </c>
      <c r="S112" s="8">
        <v>69</v>
      </c>
      <c r="T112" s="7">
        <v>27</v>
      </c>
      <c r="U112" s="8">
        <v>71</v>
      </c>
      <c r="V112" s="32">
        <v>1.638888888888889E-2</v>
      </c>
    </row>
    <row r="113" spans="1:22" x14ac:dyDescent="0.2">
      <c r="A113" s="32">
        <v>1.6458333333333335E-2</v>
      </c>
      <c r="B113" s="7">
        <v>0</v>
      </c>
      <c r="C113" s="8">
        <v>2</v>
      </c>
      <c r="D113" s="7">
        <v>0</v>
      </c>
      <c r="E113" s="8">
        <v>19</v>
      </c>
      <c r="F113" s="7">
        <v>0</v>
      </c>
      <c r="G113" s="8">
        <v>33</v>
      </c>
      <c r="H113" s="7">
        <v>5</v>
      </c>
      <c r="I113" s="8">
        <v>46</v>
      </c>
      <c r="J113" s="7">
        <v>14</v>
      </c>
      <c r="K113" s="8">
        <v>53</v>
      </c>
      <c r="L113" s="7">
        <v>17</v>
      </c>
      <c r="M113" s="56">
        <v>60</v>
      </c>
      <c r="N113" s="7">
        <v>27</v>
      </c>
      <c r="O113" s="8">
        <v>62</v>
      </c>
      <c r="P113" s="7">
        <v>29</v>
      </c>
      <c r="Q113" s="8">
        <v>65</v>
      </c>
      <c r="R113" s="7">
        <v>27</v>
      </c>
      <c r="S113" s="8">
        <v>69</v>
      </c>
      <c r="T113" s="7">
        <v>26</v>
      </c>
      <c r="U113" s="8">
        <v>70</v>
      </c>
      <c r="V113" s="32">
        <v>1.6458333333333335E-2</v>
      </c>
    </row>
    <row r="114" spans="1:22" x14ac:dyDescent="0.2">
      <c r="A114" s="32">
        <v>1.6527777777777777E-2</v>
      </c>
      <c r="B114" s="7">
        <v>0</v>
      </c>
      <c r="C114" s="8">
        <v>1</v>
      </c>
      <c r="D114" s="7">
        <v>0</v>
      </c>
      <c r="E114" s="8">
        <v>18</v>
      </c>
      <c r="F114" s="7">
        <v>0</v>
      </c>
      <c r="G114" s="8">
        <v>32</v>
      </c>
      <c r="H114" s="7">
        <v>5</v>
      </c>
      <c r="I114" s="8">
        <v>46</v>
      </c>
      <c r="J114" s="7">
        <v>13</v>
      </c>
      <c r="K114" s="8">
        <v>52</v>
      </c>
      <c r="L114" s="7">
        <v>16</v>
      </c>
      <c r="M114" s="8">
        <v>59</v>
      </c>
      <c r="N114" s="7">
        <v>26</v>
      </c>
      <c r="O114" s="8">
        <v>61</v>
      </c>
      <c r="P114" s="7">
        <v>29</v>
      </c>
      <c r="Q114" s="8">
        <v>64</v>
      </c>
      <c r="R114" s="7">
        <v>26</v>
      </c>
      <c r="S114" s="8">
        <v>68</v>
      </c>
      <c r="T114" s="7">
        <v>25</v>
      </c>
      <c r="U114" s="8">
        <v>70</v>
      </c>
      <c r="V114" s="32">
        <v>1.6527777777777777E-2</v>
      </c>
    </row>
    <row r="115" spans="1:22" x14ac:dyDescent="0.2">
      <c r="A115" s="32">
        <v>1.6597222222222222E-2</v>
      </c>
      <c r="B115" s="7">
        <v>0</v>
      </c>
      <c r="C115" s="30">
        <v>0</v>
      </c>
      <c r="D115" s="7">
        <v>0</v>
      </c>
      <c r="E115" s="8">
        <v>17</v>
      </c>
      <c r="F115" s="7">
        <v>0</v>
      </c>
      <c r="G115" s="8">
        <v>31</v>
      </c>
      <c r="H115" s="7">
        <v>4</v>
      </c>
      <c r="I115" s="8">
        <v>45</v>
      </c>
      <c r="J115" s="7">
        <v>12</v>
      </c>
      <c r="K115" s="8">
        <v>52</v>
      </c>
      <c r="L115" s="7">
        <v>15</v>
      </c>
      <c r="M115" s="8">
        <v>59</v>
      </c>
      <c r="N115" s="7">
        <v>25</v>
      </c>
      <c r="O115" s="8">
        <v>61</v>
      </c>
      <c r="P115" s="7">
        <v>28</v>
      </c>
      <c r="Q115" s="8">
        <v>64</v>
      </c>
      <c r="R115" s="7">
        <v>25</v>
      </c>
      <c r="S115" s="8">
        <v>67</v>
      </c>
      <c r="T115" s="7">
        <v>24</v>
      </c>
      <c r="U115" s="8">
        <v>69</v>
      </c>
      <c r="V115" s="32">
        <v>1.6597222222222222E-2</v>
      </c>
    </row>
    <row r="116" spans="1:22" x14ac:dyDescent="0.2">
      <c r="A116" s="32">
        <v>1.6666666666666666E-2</v>
      </c>
      <c r="B116" s="7">
        <v>0</v>
      </c>
      <c r="C116" s="7">
        <v>0</v>
      </c>
      <c r="D116" s="7">
        <v>0</v>
      </c>
      <c r="E116" s="8">
        <v>16</v>
      </c>
      <c r="F116" s="7">
        <v>0</v>
      </c>
      <c r="G116" s="8">
        <v>30</v>
      </c>
      <c r="H116" s="7">
        <v>3</v>
      </c>
      <c r="I116" s="8">
        <v>44</v>
      </c>
      <c r="J116" s="7">
        <v>11</v>
      </c>
      <c r="K116" s="8">
        <v>51</v>
      </c>
      <c r="L116" s="7">
        <v>14</v>
      </c>
      <c r="M116" s="8">
        <v>58</v>
      </c>
      <c r="N116" s="7">
        <v>25</v>
      </c>
      <c r="O116" s="56">
        <v>60</v>
      </c>
      <c r="P116" s="7">
        <v>27</v>
      </c>
      <c r="Q116" s="8">
        <v>63</v>
      </c>
      <c r="R116" s="7">
        <v>24</v>
      </c>
      <c r="S116" s="8">
        <v>66</v>
      </c>
      <c r="T116" s="7">
        <v>23</v>
      </c>
      <c r="U116" s="8">
        <v>68</v>
      </c>
      <c r="V116" s="32">
        <v>1.6666666666666666E-2</v>
      </c>
    </row>
    <row r="117" spans="1:22" x14ac:dyDescent="0.2">
      <c r="A117" s="32">
        <v>1.6736111111111111E-2</v>
      </c>
      <c r="B117" s="7">
        <v>0</v>
      </c>
      <c r="C117" s="7">
        <v>0</v>
      </c>
      <c r="D117" s="7">
        <v>0</v>
      </c>
      <c r="E117" s="8">
        <v>15</v>
      </c>
      <c r="F117" s="7">
        <v>0</v>
      </c>
      <c r="G117" s="8">
        <v>29</v>
      </c>
      <c r="H117" s="7">
        <v>2</v>
      </c>
      <c r="I117" s="8">
        <v>43</v>
      </c>
      <c r="J117" s="7">
        <v>11</v>
      </c>
      <c r="K117" s="8">
        <v>50</v>
      </c>
      <c r="L117" s="7">
        <v>13</v>
      </c>
      <c r="M117" s="8">
        <v>57</v>
      </c>
      <c r="N117" s="7">
        <v>24</v>
      </c>
      <c r="O117" s="8">
        <v>59</v>
      </c>
      <c r="P117" s="7">
        <v>26</v>
      </c>
      <c r="Q117" s="8">
        <v>62</v>
      </c>
      <c r="R117" s="7">
        <v>23</v>
      </c>
      <c r="S117" s="8">
        <v>65</v>
      </c>
      <c r="T117" s="7">
        <v>22</v>
      </c>
      <c r="U117" s="8">
        <v>67</v>
      </c>
      <c r="V117" s="32">
        <v>1.6736111111111111E-2</v>
      </c>
    </row>
    <row r="118" spans="1:22" x14ac:dyDescent="0.2">
      <c r="A118" s="32">
        <v>1.6805555555555556E-2</v>
      </c>
      <c r="B118" s="7">
        <v>0</v>
      </c>
      <c r="C118" s="7">
        <v>0</v>
      </c>
      <c r="D118" s="7">
        <v>0</v>
      </c>
      <c r="E118" s="8">
        <v>14</v>
      </c>
      <c r="F118" s="7">
        <v>0</v>
      </c>
      <c r="G118" s="8">
        <v>29</v>
      </c>
      <c r="H118" s="7">
        <v>1</v>
      </c>
      <c r="I118" s="8">
        <v>43</v>
      </c>
      <c r="J118" s="7">
        <v>10</v>
      </c>
      <c r="K118" s="8">
        <v>49</v>
      </c>
      <c r="L118" s="7">
        <v>12</v>
      </c>
      <c r="M118" s="8">
        <v>57</v>
      </c>
      <c r="N118" s="7">
        <v>23</v>
      </c>
      <c r="O118" s="8">
        <v>59</v>
      </c>
      <c r="P118" s="7">
        <v>25</v>
      </c>
      <c r="Q118" s="8">
        <v>61</v>
      </c>
      <c r="R118" s="7">
        <v>23</v>
      </c>
      <c r="S118" s="8">
        <v>65</v>
      </c>
      <c r="T118" s="7">
        <v>21</v>
      </c>
      <c r="U118" s="8">
        <v>66</v>
      </c>
      <c r="V118" s="32">
        <v>1.6805555555555556E-2</v>
      </c>
    </row>
    <row r="119" spans="1:22" x14ac:dyDescent="0.2">
      <c r="A119" s="32">
        <v>1.6875000000000001E-2</v>
      </c>
      <c r="B119" s="7">
        <v>0</v>
      </c>
      <c r="C119" s="7">
        <v>0</v>
      </c>
      <c r="D119" s="7">
        <v>0</v>
      </c>
      <c r="E119" s="8">
        <v>13</v>
      </c>
      <c r="F119" s="7">
        <v>0</v>
      </c>
      <c r="G119" s="8">
        <v>28</v>
      </c>
      <c r="H119" s="7">
        <v>0</v>
      </c>
      <c r="I119" s="8">
        <v>42</v>
      </c>
      <c r="J119" s="7">
        <v>9</v>
      </c>
      <c r="K119" s="8">
        <v>49</v>
      </c>
      <c r="L119" s="7">
        <v>11</v>
      </c>
      <c r="M119" s="8">
        <v>56</v>
      </c>
      <c r="N119" s="7">
        <v>22</v>
      </c>
      <c r="O119" s="8">
        <v>58</v>
      </c>
      <c r="P119" s="7">
        <v>25</v>
      </c>
      <c r="Q119" s="8">
        <v>61</v>
      </c>
      <c r="R119" s="7">
        <v>22</v>
      </c>
      <c r="S119" s="8">
        <v>64</v>
      </c>
      <c r="T119" s="7">
        <v>20</v>
      </c>
      <c r="U119" s="8">
        <v>66</v>
      </c>
      <c r="V119" s="32">
        <v>1.6875000000000001E-2</v>
      </c>
    </row>
    <row r="120" spans="1:22" x14ac:dyDescent="0.2">
      <c r="A120" s="32">
        <v>1.6944444444444443E-2</v>
      </c>
      <c r="B120" s="7">
        <v>0</v>
      </c>
      <c r="C120" s="7">
        <v>0</v>
      </c>
      <c r="D120" s="7">
        <v>0</v>
      </c>
      <c r="E120" s="8">
        <v>12</v>
      </c>
      <c r="F120" s="7">
        <v>0</v>
      </c>
      <c r="G120" s="8">
        <v>27</v>
      </c>
      <c r="H120" s="7">
        <v>0</v>
      </c>
      <c r="I120" s="8">
        <v>41</v>
      </c>
      <c r="J120" s="7">
        <v>8</v>
      </c>
      <c r="K120" s="8">
        <v>48</v>
      </c>
      <c r="L120" s="7">
        <v>10</v>
      </c>
      <c r="M120" s="8">
        <v>56</v>
      </c>
      <c r="N120" s="7">
        <v>22</v>
      </c>
      <c r="O120" s="8">
        <v>57</v>
      </c>
      <c r="P120" s="7">
        <v>24</v>
      </c>
      <c r="Q120" s="56">
        <v>60</v>
      </c>
      <c r="R120" s="7">
        <v>21</v>
      </c>
      <c r="S120" s="8">
        <v>63</v>
      </c>
      <c r="T120" s="7">
        <v>19</v>
      </c>
      <c r="U120" s="8">
        <v>65</v>
      </c>
      <c r="V120" s="32">
        <v>1.6944444444444443E-2</v>
      </c>
    </row>
    <row r="121" spans="1:22" x14ac:dyDescent="0.2">
      <c r="A121" s="32">
        <v>1.7013888888888887E-2</v>
      </c>
      <c r="B121" s="7">
        <v>0</v>
      </c>
      <c r="C121" s="7">
        <v>0</v>
      </c>
      <c r="D121" s="7">
        <v>0</v>
      </c>
      <c r="E121" s="8">
        <v>11</v>
      </c>
      <c r="F121" s="7">
        <v>0</v>
      </c>
      <c r="G121" s="8">
        <v>26</v>
      </c>
      <c r="H121" s="7">
        <v>0</v>
      </c>
      <c r="I121" s="8">
        <v>41</v>
      </c>
      <c r="J121" s="7">
        <v>7</v>
      </c>
      <c r="K121" s="8">
        <v>47</v>
      </c>
      <c r="L121" s="7">
        <v>10</v>
      </c>
      <c r="M121" s="8">
        <v>55</v>
      </c>
      <c r="N121" s="7">
        <v>21</v>
      </c>
      <c r="O121" s="8">
        <v>57</v>
      </c>
      <c r="P121" s="7">
        <v>23</v>
      </c>
      <c r="Q121" s="8">
        <v>59</v>
      </c>
      <c r="R121" s="7">
        <v>20</v>
      </c>
      <c r="S121" s="8">
        <v>62</v>
      </c>
      <c r="T121" s="7">
        <v>18</v>
      </c>
      <c r="U121" s="8">
        <v>64</v>
      </c>
      <c r="V121" s="32">
        <v>1.7013888888888887E-2</v>
      </c>
    </row>
    <row r="122" spans="1:22" x14ac:dyDescent="0.2">
      <c r="A122" s="32">
        <v>1.7083333333333332E-2</v>
      </c>
      <c r="B122" s="7">
        <v>0</v>
      </c>
      <c r="C122" s="7">
        <v>0</v>
      </c>
      <c r="D122" s="7">
        <v>0</v>
      </c>
      <c r="E122" s="8">
        <v>10</v>
      </c>
      <c r="F122" s="7">
        <v>0</v>
      </c>
      <c r="G122" s="8">
        <v>25</v>
      </c>
      <c r="H122" s="7">
        <v>0</v>
      </c>
      <c r="I122" s="8">
        <v>40</v>
      </c>
      <c r="J122" s="7">
        <v>6</v>
      </c>
      <c r="K122" s="8">
        <v>47</v>
      </c>
      <c r="L122" s="7">
        <v>9</v>
      </c>
      <c r="M122" s="8">
        <v>54</v>
      </c>
      <c r="N122" s="7">
        <v>20</v>
      </c>
      <c r="O122" s="8">
        <v>56</v>
      </c>
      <c r="P122" s="7">
        <v>22</v>
      </c>
      <c r="Q122" s="8">
        <v>59</v>
      </c>
      <c r="R122" s="7">
        <v>19</v>
      </c>
      <c r="S122" s="8">
        <v>62</v>
      </c>
      <c r="T122" s="7">
        <v>17</v>
      </c>
      <c r="U122" s="8">
        <v>63</v>
      </c>
      <c r="V122" s="32">
        <v>1.7083333333333332E-2</v>
      </c>
    </row>
    <row r="123" spans="1:22" x14ac:dyDescent="0.2">
      <c r="A123" s="32">
        <v>1.7152777777777777E-2</v>
      </c>
      <c r="B123" s="7">
        <v>0</v>
      </c>
      <c r="C123" s="7">
        <v>0</v>
      </c>
      <c r="D123" s="7">
        <v>0</v>
      </c>
      <c r="E123" s="8">
        <v>9</v>
      </c>
      <c r="F123" s="7">
        <v>0</v>
      </c>
      <c r="G123" s="8">
        <v>24</v>
      </c>
      <c r="H123" s="7">
        <v>0</v>
      </c>
      <c r="I123" s="8">
        <v>39</v>
      </c>
      <c r="J123" s="7">
        <v>6</v>
      </c>
      <c r="K123" s="8">
        <v>46</v>
      </c>
      <c r="L123" s="7">
        <v>8</v>
      </c>
      <c r="M123" s="8">
        <v>54</v>
      </c>
      <c r="N123" s="7">
        <v>19</v>
      </c>
      <c r="O123" s="8">
        <v>56</v>
      </c>
      <c r="P123" s="7">
        <v>22</v>
      </c>
      <c r="Q123" s="8">
        <v>58</v>
      </c>
      <c r="R123" s="7">
        <v>18</v>
      </c>
      <c r="S123" s="8">
        <v>61</v>
      </c>
      <c r="T123" s="7">
        <v>16</v>
      </c>
      <c r="U123" s="8">
        <v>62</v>
      </c>
      <c r="V123" s="32">
        <v>1.7152777777777777E-2</v>
      </c>
    </row>
    <row r="124" spans="1:22" x14ac:dyDescent="0.2">
      <c r="A124" s="32">
        <v>1.7222222222222226E-2</v>
      </c>
      <c r="B124" s="7">
        <v>0</v>
      </c>
      <c r="C124" s="7">
        <v>0</v>
      </c>
      <c r="D124" s="7">
        <v>0</v>
      </c>
      <c r="E124" s="8">
        <v>8</v>
      </c>
      <c r="F124" s="7">
        <v>0</v>
      </c>
      <c r="G124" s="8">
        <v>23</v>
      </c>
      <c r="H124" s="7">
        <v>0</v>
      </c>
      <c r="I124" s="8">
        <v>39</v>
      </c>
      <c r="J124" s="7">
        <v>5</v>
      </c>
      <c r="K124" s="8">
        <v>45</v>
      </c>
      <c r="L124" s="7">
        <v>7</v>
      </c>
      <c r="M124" s="8">
        <v>53</v>
      </c>
      <c r="N124" s="7">
        <v>18</v>
      </c>
      <c r="O124" s="8">
        <v>55</v>
      </c>
      <c r="P124" s="7">
        <v>21</v>
      </c>
      <c r="Q124" s="8">
        <v>57</v>
      </c>
      <c r="R124" s="7">
        <v>17</v>
      </c>
      <c r="S124" s="56">
        <v>60</v>
      </c>
      <c r="T124" s="7">
        <v>15</v>
      </c>
      <c r="U124" s="8">
        <v>62</v>
      </c>
      <c r="V124" s="32">
        <v>1.7222222222222226E-2</v>
      </c>
    </row>
    <row r="125" spans="1:22" x14ac:dyDescent="0.2">
      <c r="A125" s="32">
        <v>1.7291666666666667E-2</v>
      </c>
      <c r="B125" s="7">
        <v>0</v>
      </c>
      <c r="C125" s="7">
        <v>0</v>
      </c>
      <c r="D125" s="7">
        <v>0</v>
      </c>
      <c r="E125" s="8">
        <v>7</v>
      </c>
      <c r="F125" s="7">
        <v>0</v>
      </c>
      <c r="G125" s="8">
        <v>23</v>
      </c>
      <c r="H125" s="7">
        <v>0</v>
      </c>
      <c r="I125" s="8">
        <v>38</v>
      </c>
      <c r="J125" s="7">
        <v>4</v>
      </c>
      <c r="K125" s="8">
        <v>45</v>
      </c>
      <c r="L125" s="7">
        <v>6</v>
      </c>
      <c r="M125" s="8">
        <v>52</v>
      </c>
      <c r="N125" s="7">
        <v>18</v>
      </c>
      <c r="O125" s="8">
        <v>54</v>
      </c>
      <c r="P125" s="7">
        <v>20</v>
      </c>
      <c r="Q125" s="8">
        <v>56</v>
      </c>
      <c r="R125" s="7">
        <v>17</v>
      </c>
      <c r="S125" s="8">
        <v>59</v>
      </c>
      <c r="T125" s="7">
        <v>14</v>
      </c>
      <c r="U125" s="8">
        <v>61</v>
      </c>
      <c r="V125" s="32">
        <v>1.7291666666666667E-2</v>
      </c>
    </row>
    <row r="126" spans="1:22" x14ac:dyDescent="0.2">
      <c r="A126" s="32">
        <v>1.7361111111111112E-2</v>
      </c>
      <c r="B126" s="7">
        <v>0</v>
      </c>
      <c r="C126" s="7">
        <v>0</v>
      </c>
      <c r="D126" s="7">
        <v>0</v>
      </c>
      <c r="E126" s="8">
        <v>6</v>
      </c>
      <c r="F126" s="7">
        <v>0</v>
      </c>
      <c r="G126" s="8">
        <v>22</v>
      </c>
      <c r="H126" s="7">
        <v>0</v>
      </c>
      <c r="I126" s="8">
        <v>37</v>
      </c>
      <c r="J126" s="7">
        <v>3</v>
      </c>
      <c r="K126" s="8">
        <v>44</v>
      </c>
      <c r="L126" s="7">
        <v>5</v>
      </c>
      <c r="M126" s="8">
        <v>52</v>
      </c>
      <c r="N126" s="7">
        <v>17</v>
      </c>
      <c r="O126" s="8">
        <v>54</v>
      </c>
      <c r="P126" s="7">
        <v>19</v>
      </c>
      <c r="Q126" s="8">
        <v>56</v>
      </c>
      <c r="R126" s="7">
        <v>16</v>
      </c>
      <c r="S126" s="8">
        <v>58</v>
      </c>
      <c r="T126" s="7">
        <v>13</v>
      </c>
      <c r="U126" s="56">
        <v>60</v>
      </c>
      <c r="V126" s="32">
        <v>1.7361111111111112E-2</v>
      </c>
    </row>
    <row r="127" spans="1:22" x14ac:dyDescent="0.2">
      <c r="A127" s="32">
        <v>1.7430555555555557E-2</v>
      </c>
      <c r="B127" s="7">
        <v>0</v>
      </c>
      <c r="C127" s="7">
        <v>0</v>
      </c>
      <c r="D127" s="7">
        <v>0</v>
      </c>
      <c r="E127" s="8">
        <v>5</v>
      </c>
      <c r="F127" s="7">
        <v>0</v>
      </c>
      <c r="G127" s="8">
        <v>21</v>
      </c>
      <c r="H127" s="7">
        <v>0</v>
      </c>
      <c r="I127" s="8">
        <v>37</v>
      </c>
      <c r="J127" s="7">
        <v>2</v>
      </c>
      <c r="K127" s="8">
        <v>43</v>
      </c>
      <c r="L127" s="7">
        <v>4</v>
      </c>
      <c r="M127" s="8">
        <v>51</v>
      </c>
      <c r="N127" s="7">
        <v>16</v>
      </c>
      <c r="O127" s="8">
        <v>53</v>
      </c>
      <c r="P127" s="7">
        <v>18</v>
      </c>
      <c r="Q127" s="8">
        <v>55</v>
      </c>
      <c r="R127" s="7">
        <v>15</v>
      </c>
      <c r="S127" s="8">
        <v>58</v>
      </c>
      <c r="T127" s="7">
        <v>13</v>
      </c>
      <c r="U127" s="8">
        <v>59</v>
      </c>
      <c r="V127" s="32">
        <v>1.7430555555555557E-2</v>
      </c>
    </row>
    <row r="128" spans="1:22" x14ac:dyDescent="0.2">
      <c r="A128" s="32">
        <v>1.7500000000000002E-2</v>
      </c>
      <c r="B128" s="7">
        <v>0</v>
      </c>
      <c r="C128" s="7">
        <v>0</v>
      </c>
      <c r="D128" s="7">
        <v>0</v>
      </c>
      <c r="E128" s="8">
        <v>4</v>
      </c>
      <c r="F128" s="7">
        <v>0</v>
      </c>
      <c r="G128" s="8">
        <v>20</v>
      </c>
      <c r="H128" s="7">
        <v>0</v>
      </c>
      <c r="I128" s="8">
        <v>36</v>
      </c>
      <c r="J128" s="7">
        <v>1</v>
      </c>
      <c r="K128" s="8">
        <v>42</v>
      </c>
      <c r="L128" s="7">
        <v>3</v>
      </c>
      <c r="M128" s="8">
        <v>50</v>
      </c>
      <c r="N128" s="7">
        <v>15</v>
      </c>
      <c r="O128" s="8">
        <v>52</v>
      </c>
      <c r="P128" s="7">
        <v>18</v>
      </c>
      <c r="Q128" s="8">
        <v>54</v>
      </c>
      <c r="R128" s="7">
        <v>14</v>
      </c>
      <c r="S128" s="8">
        <v>57</v>
      </c>
      <c r="T128" s="7">
        <v>12</v>
      </c>
      <c r="U128" s="8">
        <v>58</v>
      </c>
      <c r="V128" s="32">
        <v>1.7500000000000002E-2</v>
      </c>
    </row>
    <row r="129" spans="1:22" x14ac:dyDescent="0.2">
      <c r="A129" s="32">
        <v>1.7569444444444447E-2</v>
      </c>
      <c r="B129" s="7">
        <v>0</v>
      </c>
      <c r="C129" s="7">
        <v>0</v>
      </c>
      <c r="D129" s="7">
        <v>0</v>
      </c>
      <c r="E129" s="8">
        <v>3</v>
      </c>
      <c r="F129" s="7">
        <v>0</v>
      </c>
      <c r="G129" s="8">
        <v>19</v>
      </c>
      <c r="H129" s="7">
        <v>0</v>
      </c>
      <c r="I129" s="8">
        <v>35</v>
      </c>
      <c r="J129" s="7">
        <v>0</v>
      </c>
      <c r="K129" s="8">
        <v>42</v>
      </c>
      <c r="L129" s="7">
        <v>3</v>
      </c>
      <c r="M129" s="8">
        <v>50</v>
      </c>
      <c r="N129" s="7">
        <v>15</v>
      </c>
      <c r="O129" s="8">
        <v>52</v>
      </c>
      <c r="P129" s="7">
        <v>17</v>
      </c>
      <c r="Q129" s="8">
        <v>53</v>
      </c>
      <c r="R129" s="7">
        <v>13</v>
      </c>
      <c r="S129" s="8">
        <v>56</v>
      </c>
      <c r="T129" s="7">
        <v>11</v>
      </c>
      <c r="U129" s="8">
        <v>58</v>
      </c>
      <c r="V129" s="32">
        <v>1.7569444444444447E-2</v>
      </c>
    </row>
    <row r="130" spans="1:22" x14ac:dyDescent="0.2">
      <c r="A130" s="32">
        <v>1.7638888888888888E-2</v>
      </c>
      <c r="B130" s="7">
        <v>0</v>
      </c>
      <c r="C130" s="7">
        <v>0</v>
      </c>
      <c r="D130" s="7">
        <v>0</v>
      </c>
      <c r="E130" s="8">
        <v>2</v>
      </c>
      <c r="F130" s="7">
        <v>0</v>
      </c>
      <c r="G130" s="8">
        <v>18</v>
      </c>
      <c r="H130" s="7">
        <v>0</v>
      </c>
      <c r="I130" s="8">
        <v>34</v>
      </c>
      <c r="J130" s="7">
        <v>0</v>
      </c>
      <c r="K130" s="8">
        <v>41</v>
      </c>
      <c r="L130" s="7">
        <v>2</v>
      </c>
      <c r="M130" s="8">
        <v>49</v>
      </c>
      <c r="N130" s="7">
        <v>14</v>
      </c>
      <c r="O130" s="8">
        <v>51</v>
      </c>
      <c r="P130" s="7">
        <v>16</v>
      </c>
      <c r="Q130" s="8">
        <v>53</v>
      </c>
      <c r="R130" s="7">
        <v>12</v>
      </c>
      <c r="S130" s="8">
        <v>55</v>
      </c>
      <c r="T130" s="7">
        <v>10</v>
      </c>
      <c r="U130" s="8">
        <v>57</v>
      </c>
      <c r="V130" s="32">
        <v>1.7638888888888888E-2</v>
      </c>
    </row>
    <row r="131" spans="1:22" x14ac:dyDescent="0.2">
      <c r="A131" s="32">
        <v>1.7708333333333333E-2</v>
      </c>
      <c r="B131" s="7">
        <v>0</v>
      </c>
      <c r="C131" s="7">
        <v>0</v>
      </c>
      <c r="D131" s="7">
        <v>0</v>
      </c>
      <c r="E131" s="8">
        <v>1</v>
      </c>
      <c r="F131" s="7">
        <v>0</v>
      </c>
      <c r="G131" s="8">
        <v>17</v>
      </c>
      <c r="H131" s="7">
        <v>0</v>
      </c>
      <c r="I131" s="8">
        <v>34</v>
      </c>
      <c r="J131" s="7">
        <v>0</v>
      </c>
      <c r="K131" s="8">
        <v>40</v>
      </c>
      <c r="L131" s="7">
        <v>1</v>
      </c>
      <c r="M131" s="8">
        <v>49</v>
      </c>
      <c r="N131" s="7">
        <v>13</v>
      </c>
      <c r="O131" s="8">
        <v>51</v>
      </c>
      <c r="P131" s="7">
        <v>15</v>
      </c>
      <c r="Q131" s="8">
        <v>52</v>
      </c>
      <c r="R131" s="7">
        <v>11</v>
      </c>
      <c r="S131" s="8">
        <v>55</v>
      </c>
      <c r="T131" s="7">
        <v>9</v>
      </c>
      <c r="U131" s="8">
        <v>56</v>
      </c>
      <c r="V131" s="32">
        <v>1.7708333333333333E-2</v>
      </c>
    </row>
    <row r="132" spans="1:22" x14ac:dyDescent="0.2">
      <c r="A132" s="32">
        <v>1.7777777777777778E-2</v>
      </c>
      <c r="B132" s="7">
        <v>0</v>
      </c>
      <c r="C132" s="7">
        <v>0</v>
      </c>
      <c r="D132" s="7">
        <v>0</v>
      </c>
      <c r="E132" s="8">
        <v>0</v>
      </c>
      <c r="F132" s="7">
        <v>0</v>
      </c>
      <c r="G132" s="8">
        <v>17</v>
      </c>
      <c r="H132" s="7">
        <v>0</v>
      </c>
      <c r="I132" s="8">
        <v>33</v>
      </c>
      <c r="J132" s="7">
        <v>0</v>
      </c>
      <c r="K132" s="8">
        <v>40</v>
      </c>
      <c r="L132" s="7">
        <v>0</v>
      </c>
      <c r="M132" s="8">
        <v>48</v>
      </c>
      <c r="N132" s="7">
        <v>12</v>
      </c>
      <c r="O132" s="8">
        <v>50</v>
      </c>
      <c r="P132" s="7">
        <v>15</v>
      </c>
      <c r="Q132" s="8">
        <v>51</v>
      </c>
      <c r="R132" s="7">
        <v>10</v>
      </c>
      <c r="S132" s="8">
        <v>54</v>
      </c>
      <c r="T132" s="7">
        <v>8</v>
      </c>
      <c r="U132" s="8">
        <v>55</v>
      </c>
      <c r="V132" s="32">
        <v>1.7777777777777778E-2</v>
      </c>
    </row>
    <row r="133" spans="1:22" x14ac:dyDescent="0.2">
      <c r="A133" s="32">
        <v>1.7847222222222223E-2</v>
      </c>
      <c r="B133" s="7">
        <v>0</v>
      </c>
      <c r="C133" s="7">
        <v>0</v>
      </c>
      <c r="D133" s="7">
        <v>0</v>
      </c>
      <c r="E133" s="7">
        <v>0</v>
      </c>
      <c r="F133" s="7">
        <v>0</v>
      </c>
      <c r="G133" s="8">
        <v>16</v>
      </c>
      <c r="H133" s="7">
        <v>0</v>
      </c>
      <c r="I133" s="8">
        <v>32</v>
      </c>
      <c r="J133" s="7">
        <v>0</v>
      </c>
      <c r="K133" s="8">
        <v>39</v>
      </c>
      <c r="L133" s="7">
        <v>0</v>
      </c>
      <c r="M133" s="8">
        <v>47</v>
      </c>
      <c r="N133" s="7">
        <v>11</v>
      </c>
      <c r="O133" s="8">
        <v>49</v>
      </c>
      <c r="P133" s="7">
        <v>14</v>
      </c>
      <c r="Q133" s="8">
        <v>50</v>
      </c>
      <c r="R133" s="7">
        <v>10</v>
      </c>
      <c r="S133" s="8">
        <v>53</v>
      </c>
      <c r="T133" s="7">
        <v>7</v>
      </c>
      <c r="U133" s="8">
        <v>54</v>
      </c>
      <c r="V133" s="32">
        <v>1.7847222222222223E-2</v>
      </c>
    </row>
    <row r="134" spans="1:22" x14ac:dyDescent="0.2">
      <c r="A134" s="32">
        <v>1.7916666666666668E-2</v>
      </c>
      <c r="B134" s="7">
        <v>0</v>
      </c>
      <c r="C134" s="7">
        <v>0</v>
      </c>
      <c r="D134" s="7">
        <v>0</v>
      </c>
      <c r="E134" s="7">
        <v>0</v>
      </c>
      <c r="F134" s="7">
        <v>0</v>
      </c>
      <c r="G134" s="8">
        <v>15</v>
      </c>
      <c r="H134" s="7">
        <v>0</v>
      </c>
      <c r="I134" s="8">
        <v>32</v>
      </c>
      <c r="J134" s="7">
        <v>0</v>
      </c>
      <c r="K134" s="8">
        <v>38</v>
      </c>
      <c r="L134" s="7">
        <v>0</v>
      </c>
      <c r="M134" s="8">
        <v>47</v>
      </c>
      <c r="N134" s="7">
        <v>11</v>
      </c>
      <c r="O134" s="8">
        <v>49</v>
      </c>
      <c r="P134" s="7">
        <v>13</v>
      </c>
      <c r="Q134" s="8">
        <v>50</v>
      </c>
      <c r="R134" s="7">
        <v>9</v>
      </c>
      <c r="S134" s="8">
        <v>52</v>
      </c>
      <c r="T134" s="7">
        <v>6</v>
      </c>
      <c r="U134" s="8">
        <v>54</v>
      </c>
      <c r="V134" s="32">
        <v>1.7916666666666668E-2</v>
      </c>
    </row>
    <row r="135" spans="1:22" x14ac:dyDescent="0.2">
      <c r="A135" s="32">
        <v>1.7986111111111109E-2</v>
      </c>
      <c r="B135" s="7">
        <v>0</v>
      </c>
      <c r="C135" s="7">
        <v>0</v>
      </c>
      <c r="D135" s="7">
        <v>0</v>
      </c>
      <c r="E135" s="7">
        <v>0</v>
      </c>
      <c r="F135" s="7">
        <v>0</v>
      </c>
      <c r="G135" s="8">
        <v>14</v>
      </c>
      <c r="H135" s="7">
        <v>0</v>
      </c>
      <c r="I135" s="8">
        <v>31</v>
      </c>
      <c r="J135" s="7">
        <v>0</v>
      </c>
      <c r="K135" s="8">
        <v>38</v>
      </c>
      <c r="L135" s="7">
        <v>0</v>
      </c>
      <c r="M135" s="8">
        <v>46</v>
      </c>
      <c r="N135" s="7">
        <v>10</v>
      </c>
      <c r="O135" s="8">
        <v>48</v>
      </c>
      <c r="P135" s="7">
        <v>12</v>
      </c>
      <c r="Q135" s="8">
        <v>49</v>
      </c>
      <c r="R135" s="7">
        <v>8</v>
      </c>
      <c r="S135" s="8">
        <v>51</v>
      </c>
      <c r="T135" s="7">
        <v>5</v>
      </c>
      <c r="U135" s="8">
        <v>53</v>
      </c>
      <c r="V135" s="32">
        <v>1.7986111111111109E-2</v>
      </c>
    </row>
    <row r="136" spans="1:22" x14ac:dyDescent="0.2">
      <c r="A136" s="32">
        <v>1.8055555555555554E-2</v>
      </c>
      <c r="B136" s="7">
        <v>0</v>
      </c>
      <c r="C136" s="7">
        <v>0</v>
      </c>
      <c r="D136" s="7">
        <v>0</v>
      </c>
      <c r="E136" s="7">
        <v>0</v>
      </c>
      <c r="F136" s="7">
        <v>0</v>
      </c>
      <c r="G136" s="8">
        <v>13</v>
      </c>
      <c r="H136" s="7">
        <v>0</v>
      </c>
      <c r="I136" s="8">
        <v>30</v>
      </c>
      <c r="J136" s="7">
        <v>0</v>
      </c>
      <c r="K136" s="8">
        <v>37</v>
      </c>
      <c r="L136" s="7">
        <v>0</v>
      </c>
      <c r="M136" s="8">
        <v>45</v>
      </c>
      <c r="N136" s="7">
        <v>9</v>
      </c>
      <c r="O136" s="8">
        <v>47</v>
      </c>
      <c r="P136" s="7">
        <v>11</v>
      </c>
      <c r="Q136" s="8">
        <v>48</v>
      </c>
      <c r="R136" s="7">
        <v>7</v>
      </c>
      <c r="S136" s="8">
        <v>51</v>
      </c>
      <c r="T136" s="7">
        <v>4</v>
      </c>
      <c r="U136" s="8">
        <v>52</v>
      </c>
      <c r="V136" s="32">
        <v>1.8055555555555554E-2</v>
      </c>
    </row>
    <row r="137" spans="1:22" x14ac:dyDescent="0.2">
      <c r="A137" s="32">
        <v>1.8124999999999999E-2</v>
      </c>
      <c r="B137" s="7">
        <v>0</v>
      </c>
      <c r="C137" s="7">
        <v>0</v>
      </c>
      <c r="D137" s="7">
        <v>0</v>
      </c>
      <c r="E137" s="7">
        <v>0</v>
      </c>
      <c r="F137" s="7">
        <v>0</v>
      </c>
      <c r="G137" s="8">
        <v>12</v>
      </c>
      <c r="H137" s="7">
        <v>0</v>
      </c>
      <c r="I137" s="8">
        <v>30</v>
      </c>
      <c r="J137" s="7">
        <v>0</v>
      </c>
      <c r="K137" s="8">
        <v>36</v>
      </c>
      <c r="L137" s="7">
        <v>0</v>
      </c>
      <c r="M137" s="8">
        <v>45</v>
      </c>
      <c r="N137" s="7">
        <v>8</v>
      </c>
      <c r="O137" s="8">
        <v>47</v>
      </c>
      <c r="P137" s="7">
        <v>11</v>
      </c>
      <c r="Q137" s="8">
        <v>47</v>
      </c>
      <c r="R137" s="7">
        <v>6</v>
      </c>
      <c r="S137" s="8">
        <v>50</v>
      </c>
      <c r="T137" s="7">
        <v>3</v>
      </c>
      <c r="U137" s="8">
        <v>51</v>
      </c>
      <c r="V137" s="32">
        <v>1.8124999999999999E-2</v>
      </c>
    </row>
    <row r="138" spans="1:22" x14ac:dyDescent="0.2">
      <c r="A138" s="32">
        <v>1.8194444444444444E-2</v>
      </c>
      <c r="B138" s="7">
        <v>0</v>
      </c>
      <c r="C138" s="7">
        <v>0</v>
      </c>
      <c r="D138" s="7">
        <v>0</v>
      </c>
      <c r="E138" s="7">
        <v>0</v>
      </c>
      <c r="F138" s="7">
        <v>0</v>
      </c>
      <c r="G138" s="8">
        <v>11</v>
      </c>
      <c r="H138" s="7">
        <v>0</v>
      </c>
      <c r="I138" s="8">
        <v>29</v>
      </c>
      <c r="J138" s="7">
        <v>0</v>
      </c>
      <c r="K138" s="8">
        <v>35</v>
      </c>
      <c r="L138" s="7">
        <v>0</v>
      </c>
      <c r="M138" s="8">
        <v>44</v>
      </c>
      <c r="N138" s="7">
        <v>7</v>
      </c>
      <c r="O138" s="8">
        <v>46</v>
      </c>
      <c r="P138" s="7">
        <v>10</v>
      </c>
      <c r="Q138" s="8">
        <v>47</v>
      </c>
      <c r="R138" s="7">
        <v>5</v>
      </c>
      <c r="S138" s="8">
        <v>49</v>
      </c>
      <c r="T138" s="7">
        <v>2</v>
      </c>
      <c r="U138" s="8">
        <v>50</v>
      </c>
      <c r="V138" s="32">
        <v>1.8194444444444444E-2</v>
      </c>
    </row>
    <row r="139" spans="1:22" x14ac:dyDescent="0.2">
      <c r="A139" s="32">
        <v>1.8263888888888892E-2</v>
      </c>
      <c r="B139" s="7">
        <v>0</v>
      </c>
      <c r="C139" s="7">
        <v>0</v>
      </c>
      <c r="D139" s="7">
        <v>0</v>
      </c>
      <c r="E139" s="7">
        <v>0</v>
      </c>
      <c r="F139" s="7">
        <v>0</v>
      </c>
      <c r="G139" s="8">
        <v>11</v>
      </c>
      <c r="H139" s="7">
        <v>0</v>
      </c>
      <c r="I139" s="8">
        <v>28</v>
      </c>
      <c r="J139" s="7">
        <v>0</v>
      </c>
      <c r="K139" s="8">
        <v>35</v>
      </c>
      <c r="L139" s="7">
        <v>0</v>
      </c>
      <c r="M139" s="8">
        <v>43</v>
      </c>
      <c r="N139" s="7">
        <v>7</v>
      </c>
      <c r="O139" s="8">
        <v>46</v>
      </c>
      <c r="P139" s="7">
        <v>9</v>
      </c>
      <c r="Q139" s="8">
        <v>46</v>
      </c>
      <c r="R139" s="7">
        <v>4</v>
      </c>
      <c r="S139" s="8">
        <v>48</v>
      </c>
      <c r="T139" s="7">
        <v>1</v>
      </c>
      <c r="U139" s="8">
        <v>50</v>
      </c>
      <c r="V139" s="32">
        <v>1.8263888888888892E-2</v>
      </c>
    </row>
    <row r="140" spans="1:22" x14ac:dyDescent="0.2">
      <c r="A140" s="32">
        <v>1.8333333333333333E-2</v>
      </c>
      <c r="B140" s="7">
        <v>0</v>
      </c>
      <c r="C140" s="7">
        <v>0</v>
      </c>
      <c r="D140" s="7">
        <v>0</v>
      </c>
      <c r="E140" s="7">
        <v>0</v>
      </c>
      <c r="F140" s="7">
        <v>0</v>
      </c>
      <c r="G140" s="8">
        <v>10</v>
      </c>
      <c r="H140" s="7">
        <v>0</v>
      </c>
      <c r="I140" s="8">
        <v>28</v>
      </c>
      <c r="J140" s="7">
        <v>0</v>
      </c>
      <c r="K140" s="8">
        <v>34</v>
      </c>
      <c r="L140" s="7">
        <v>0</v>
      </c>
      <c r="M140" s="8">
        <v>43</v>
      </c>
      <c r="N140" s="7">
        <v>6</v>
      </c>
      <c r="O140" s="8">
        <v>45</v>
      </c>
      <c r="P140" s="7">
        <v>8</v>
      </c>
      <c r="Q140" s="8">
        <v>45</v>
      </c>
      <c r="R140" s="7">
        <v>3</v>
      </c>
      <c r="S140" s="8">
        <v>47</v>
      </c>
      <c r="T140" s="7">
        <v>0</v>
      </c>
      <c r="U140" s="8">
        <v>49</v>
      </c>
      <c r="V140" s="32">
        <v>1.8333333333333333E-2</v>
      </c>
    </row>
    <row r="141" spans="1:22" x14ac:dyDescent="0.2">
      <c r="A141" s="32">
        <v>1.8402777777777778E-2</v>
      </c>
      <c r="B141" s="7">
        <v>0</v>
      </c>
      <c r="C141" s="7">
        <v>0</v>
      </c>
      <c r="D141" s="7">
        <v>0</v>
      </c>
      <c r="E141" s="7">
        <v>0</v>
      </c>
      <c r="F141" s="7">
        <v>0</v>
      </c>
      <c r="G141" s="8">
        <v>9</v>
      </c>
      <c r="H141" s="7">
        <v>0</v>
      </c>
      <c r="I141" s="8">
        <v>27</v>
      </c>
      <c r="J141" s="7">
        <v>0</v>
      </c>
      <c r="K141" s="8">
        <v>33</v>
      </c>
      <c r="L141" s="7">
        <v>0</v>
      </c>
      <c r="M141" s="8">
        <v>42</v>
      </c>
      <c r="N141" s="7">
        <v>5</v>
      </c>
      <c r="O141" s="8">
        <v>44</v>
      </c>
      <c r="P141" s="7">
        <v>7</v>
      </c>
      <c r="Q141" s="8">
        <v>44</v>
      </c>
      <c r="R141" s="7">
        <v>3</v>
      </c>
      <c r="S141" s="8">
        <v>47</v>
      </c>
      <c r="T141" s="7">
        <v>0</v>
      </c>
      <c r="U141" s="8">
        <v>48</v>
      </c>
      <c r="V141" s="32">
        <v>1.8402777777777778E-2</v>
      </c>
    </row>
    <row r="142" spans="1:22" x14ac:dyDescent="0.2">
      <c r="A142" s="32">
        <v>4.1655092592592598E-2</v>
      </c>
      <c r="B142" s="7">
        <v>0</v>
      </c>
      <c r="C142" s="7">
        <v>0</v>
      </c>
      <c r="D142" s="7">
        <v>0</v>
      </c>
      <c r="E142" s="7">
        <v>0</v>
      </c>
      <c r="F142" s="7">
        <v>0</v>
      </c>
      <c r="G142" s="8">
        <v>0</v>
      </c>
      <c r="H142" s="7">
        <v>0</v>
      </c>
      <c r="I142" s="8">
        <v>0</v>
      </c>
      <c r="J142" s="7">
        <v>0</v>
      </c>
      <c r="K142" s="8">
        <v>0</v>
      </c>
      <c r="L142" s="7">
        <v>0</v>
      </c>
      <c r="M142" s="8">
        <v>0</v>
      </c>
      <c r="N142" s="7">
        <v>0</v>
      </c>
      <c r="O142" s="8">
        <v>0</v>
      </c>
      <c r="P142" s="7">
        <v>0</v>
      </c>
      <c r="Q142" s="8">
        <v>0</v>
      </c>
      <c r="R142" s="7">
        <v>0</v>
      </c>
      <c r="S142" s="8">
        <v>0</v>
      </c>
      <c r="T142" s="7">
        <v>0</v>
      </c>
      <c r="U142" s="36">
        <v>0</v>
      </c>
      <c r="V142" s="32">
        <v>4.1655092592592598E-2</v>
      </c>
    </row>
    <row r="143" spans="1:22" x14ac:dyDescent="0.2">
      <c r="A143" s="15" t="s">
        <v>16</v>
      </c>
      <c r="B143" s="31" t="s">
        <v>13</v>
      </c>
      <c r="C143" s="11" t="s">
        <v>14</v>
      </c>
      <c r="D143" s="31" t="s">
        <v>13</v>
      </c>
      <c r="E143" s="11" t="s">
        <v>14</v>
      </c>
      <c r="F143" s="31" t="s">
        <v>13</v>
      </c>
      <c r="G143" s="11" t="s">
        <v>14</v>
      </c>
      <c r="H143" s="31" t="s">
        <v>13</v>
      </c>
      <c r="I143" s="11" t="s">
        <v>14</v>
      </c>
      <c r="J143" s="31" t="s">
        <v>13</v>
      </c>
      <c r="K143" s="11" t="s">
        <v>14</v>
      </c>
      <c r="L143" s="31" t="s">
        <v>13</v>
      </c>
      <c r="M143" s="11" t="s">
        <v>14</v>
      </c>
      <c r="N143" s="31" t="s">
        <v>13</v>
      </c>
      <c r="O143" s="11" t="s">
        <v>14</v>
      </c>
      <c r="P143" s="31" t="s">
        <v>13</v>
      </c>
      <c r="Q143" s="11" t="s">
        <v>14</v>
      </c>
      <c r="R143" s="31" t="s">
        <v>13</v>
      </c>
      <c r="S143" s="11" t="s">
        <v>14</v>
      </c>
      <c r="T143" s="31" t="s">
        <v>13</v>
      </c>
      <c r="U143" s="11" t="s">
        <v>14</v>
      </c>
      <c r="V143" s="11" t="s">
        <v>16</v>
      </c>
    </row>
    <row r="144" spans="1:22" x14ac:dyDescent="0.2">
      <c r="A144" s="15" t="s">
        <v>0</v>
      </c>
      <c r="B144" s="11" t="s">
        <v>1</v>
      </c>
      <c r="C144" s="29"/>
      <c r="D144" s="11" t="s">
        <v>3</v>
      </c>
      <c r="E144" s="29"/>
      <c r="F144" s="11" t="s">
        <v>4</v>
      </c>
      <c r="G144" s="29"/>
      <c r="H144" s="11" t="s">
        <v>5</v>
      </c>
      <c r="I144" s="29"/>
      <c r="J144" s="11" t="s">
        <v>6</v>
      </c>
      <c r="K144" s="29"/>
      <c r="L144" s="11" t="s">
        <v>7</v>
      </c>
      <c r="M144" s="29"/>
      <c r="N144" s="11" t="s">
        <v>8</v>
      </c>
      <c r="O144" s="29"/>
      <c r="P144" s="11" t="s">
        <v>9</v>
      </c>
      <c r="Q144" s="29"/>
      <c r="R144" s="11" t="s">
        <v>10</v>
      </c>
      <c r="S144" s="29"/>
      <c r="T144" s="11" t="s">
        <v>11</v>
      </c>
      <c r="U144" s="29"/>
      <c r="V144" s="11" t="s">
        <v>0</v>
      </c>
    </row>
    <row r="145" spans="1:22" x14ac:dyDescent="0.2">
      <c r="B145">
        <v>17</v>
      </c>
      <c r="D145">
        <v>22</v>
      </c>
      <c r="F145">
        <v>27</v>
      </c>
      <c r="H145">
        <v>32</v>
      </c>
      <c r="J145">
        <v>37</v>
      </c>
      <c r="L145">
        <v>42</v>
      </c>
      <c r="N145">
        <v>47</v>
      </c>
      <c r="P145">
        <v>52</v>
      </c>
      <c r="R145">
        <v>57</v>
      </c>
      <c r="T145">
        <v>62</v>
      </c>
      <c r="V145">
        <v>100</v>
      </c>
    </row>
    <row r="146" spans="1:22" x14ac:dyDescent="0.2">
      <c r="B146">
        <v>2</v>
      </c>
      <c r="D146">
        <v>4</v>
      </c>
      <c r="F146">
        <v>6</v>
      </c>
      <c r="H146">
        <v>8</v>
      </c>
      <c r="J146">
        <v>10</v>
      </c>
      <c r="L146">
        <v>12</v>
      </c>
      <c r="N146">
        <v>14</v>
      </c>
      <c r="P146">
        <v>16</v>
      </c>
      <c r="R146">
        <v>18</v>
      </c>
      <c r="T146">
        <v>20</v>
      </c>
      <c r="V146">
        <v>22</v>
      </c>
    </row>
    <row r="148" spans="1:22" x14ac:dyDescent="0.2">
      <c r="A148" t="s">
        <v>27</v>
      </c>
      <c r="B148" s="32">
        <v>9.0277777777777769E-3</v>
      </c>
      <c r="C148" s="32">
        <v>1.0833333333333334E-2</v>
      </c>
      <c r="D148" s="32">
        <v>9.0277777777777769E-3</v>
      </c>
      <c r="E148" s="32">
        <v>1.0833333333333334E-2</v>
      </c>
      <c r="F148" s="32">
        <v>9.2361111111111116E-3</v>
      </c>
      <c r="G148" s="32">
        <v>1.0972222222222222E-2</v>
      </c>
      <c r="H148" s="32">
        <v>9.2361111111111116E-3</v>
      </c>
      <c r="I148" s="32">
        <v>1.1041666666666667E-2</v>
      </c>
      <c r="J148" s="32">
        <v>9.4444444444444445E-3</v>
      </c>
      <c r="K148" s="32">
        <v>1.1805555555555557E-2</v>
      </c>
      <c r="L148" s="32">
        <v>9.7916666666666673E-3</v>
      </c>
      <c r="M148" s="32">
        <v>1.2083333333333333E-2</v>
      </c>
      <c r="N148" s="32">
        <v>0.01</v>
      </c>
      <c r="O148" s="32">
        <v>1.2222222222222223E-2</v>
      </c>
      <c r="P148" s="32">
        <v>1.0208333333333335E-2</v>
      </c>
      <c r="Q148" s="32">
        <v>1.3194444444444444E-2</v>
      </c>
      <c r="R148" s="32">
        <v>1.0625000000000001E-2</v>
      </c>
      <c r="S148" s="32">
        <v>1.3680555555555555E-2</v>
      </c>
      <c r="T148" s="32">
        <v>1.0902777777777779E-2</v>
      </c>
      <c r="U148" s="32">
        <v>1.388888888888889E-2</v>
      </c>
    </row>
    <row r="149" spans="1:22" x14ac:dyDescent="0.2">
      <c r="B149" s="32">
        <v>1.0833333333333334E-2</v>
      </c>
      <c r="D149" s="32">
        <v>1.0833333333333334E-2</v>
      </c>
      <c r="F149" s="32">
        <v>1.0972222222222222E-2</v>
      </c>
      <c r="H149" s="32">
        <v>1.1041666666666667E-2</v>
      </c>
      <c r="J149" s="32">
        <v>1.1805555555555557E-2</v>
      </c>
      <c r="L149" s="32">
        <v>1.2083333333333333E-2</v>
      </c>
      <c r="N149" s="32">
        <v>1.2222222222222223E-2</v>
      </c>
      <c r="P149" s="32">
        <v>1.3194444444444444E-2</v>
      </c>
      <c r="R149" s="32">
        <v>1.3680555555555555E-2</v>
      </c>
      <c r="T149" s="32">
        <v>1.388888888888889E-2</v>
      </c>
    </row>
  </sheetData>
  <sheetProtection password="C64F" sheet="1" objects="1" scenarios="1"/>
  <customSheetViews>
    <customSheetView guid="{C48D4376-7E6E-43E1-BDDA-4583E8F77408}">
      <pane xSplit="1" ySplit="3" topLeftCell="B4" activePane="bottomRight" state="frozen"/>
      <selection pane="bottomRight" activeCell="F33" sqref="F33"/>
      <pageMargins left="0.75" right="0.75" top="1" bottom="1" header="0.5" footer="0.5"/>
      <pageSetup orientation="portrait" r:id="rId1"/>
      <headerFooter alignWithMargins="0"/>
    </customSheetView>
    <customSheetView guid="{8168B4B8-9A02-4791-AD5C-7A76A87A620E}">
      <pane xSplit="1" ySplit="3" topLeftCell="B4" activePane="bottomRight" state="frozen"/>
      <selection pane="bottomRight" activeCell="F33" sqref="F33"/>
      <pageMargins left="0.75" right="0.75" top="1" bottom="1" header="0.5" footer="0.5"/>
      <pageSetup orientation="portrait" r:id="rId2"/>
      <headerFooter alignWithMargins="0"/>
    </customSheetView>
    <customSheetView guid="{7F7D5A8C-9A56-4905-9300-15A5D4F74565}">
      <pane xSplit="1" ySplit="3" topLeftCell="B22" activePane="bottomRight" state="frozen"/>
      <selection pane="bottomRight" activeCell="F33" sqref="F33"/>
      <pageMargins left="0.75" right="0.75" top="1" bottom="1" header="0.5" footer="0.5"/>
      <pageSetup orientation="portrait" r:id="rId3"/>
      <headerFooter alignWithMargins="0"/>
    </customSheetView>
  </customSheetViews>
  <phoneticPr fontId="0" type="noConversion"/>
  <pageMargins left="0.75" right="0.75" top="1" bottom="1" header="0.5" footer="0.5"/>
  <pageSetup orientation="portrait" r:id="rId4"/>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sheetPr>
  <dimension ref="A1:S68"/>
  <sheetViews>
    <sheetView workbookViewId="0">
      <selection activeCell="J20" sqref="J20"/>
    </sheetView>
  </sheetViews>
  <sheetFormatPr defaultRowHeight="12.75" x14ac:dyDescent="0.2"/>
  <sheetData>
    <row r="1" spans="1:19" x14ac:dyDescent="0.2">
      <c r="A1" s="43" t="s">
        <v>31</v>
      </c>
      <c r="B1" s="44"/>
      <c r="C1" s="44"/>
      <c r="D1" s="45"/>
      <c r="Q1" s="63" t="s">
        <v>13</v>
      </c>
      <c r="R1" s="63" t="s">
        <v>35</v>
      </c>
      <c r="S1" s="63" t="s">
        <v>48</v>
      </c>
    </row>
    <row r="2" spans="1:19" x14ac:dyDescent="0.2">
      <c r="A2" s="46">
        <v>17</v>
      </c>
      <c r="B2" s="38"/>
      <c r="C2" s="38" t="s">
        <v>24</v>
      </c>
      <c r="D2" s="47" t="s">
        <v>28</v>
      </c>
      <c r="Q2" s="63" t="s">
        <v>14</v>
      </c>
      <c r="R2" s="63" t="s">
        <v>36</v>
      </c>
      <c r="S2" s="63" t="s">
        <v>42</v>
      </c>
    </row>
    <row r="3" spans="1:19" x14ac:dyDescent="0.2">
      <c r="A3" s="46">
        <v>22</v>
      </c>
      <c r="B3" s="38"/>
      <c r="C3" s="38" t="s">
        <v>19</v>
      </c>
      <c r="D3" s="1432" t="s">
        <v>342</v>
      </c>
      <c r="R3" s="63" t="s">
        <v>37</v>
      </c>
      <c r="S3" s="63" t="s">
        <v>43</v>
      </c>
    </row>
    <row r="4" spans="1:19" x14ac:dyDescent="0.2">
      <c r="A4" s="46">
        <v>27</v>
      </c>
      <c r="B4" s="38"/>
      <c r="C4" s="38" t="s">
        <v>23</v>
      </c>
      <c r="D4" s="1432" t="s">
        <v>343</v>
      </c>
      <c r="R4" s="63" t="s">
        <v>38</v>
      </c>
      <c r="S4" s="63" t="s">
        <v>44</v>
      </c>
    </row>
    <row r="5" spans="1:19" x14ac:dyDescent="0.2">
      <c r="A5" s="46">
        <v>32</v>
      </c>
      <c r="B5" s="38"/>
      <c r="C5" s="38"/>
      <c r="D5" s="47"/>
      <c r="R5" s="63" t="s">
        <v>39</v>
      </c>
      <c r="S5" s="63" t="s">
        <v>45</v>
      </c>
    </row>
    <row r="6" spans="1:19" x14ac:dyDescent="0.2">
      <c r="A6" s="46">
        <v>37</v>
      </c>
      <c r="B6" s="38"/>
      <c r="C6" s="38"/>
      <c r="D6" s="47"/>
      <c r="R6" s="63" t="s">
        <v>40</v>
      </c>
      <c r="S6" s="63" t="s">
        <v>46</v>
      </c>
    </row>
    <row r="7" spans="1:19" x14ac:dyDescent="0.2">
      <c r="A7" s="46">
        <v>42</v>
      </c>
      <c r="B7" s="38"/>
      <c r="C7" s="38"/>
      <c r="D7" s="47"/>
      <c r="R7" s="63" t="s">
        <v>41</v>
      </c>
      <c r="S7" s="63" t="s">
        <v>47</v>
      </c>
    </row>
    <row r="8" spans="1:19" x14ac:dyDescent="0.2">
      <c r="A8" s="46">
        <v>47</v>
      </c>
      <c r="B8" s="38"/>
      <c r="C8" s="38"/>
      <c r="D8" s="47"/>
      <c r="S8" s="63" t="s">
        <v>49</v>
      </c>
    </row>
    <row r="9" spans="1:19" x14ac:dyDescent="0.2">
      <c r="A9" s="46">
        <v>52</v>
      </c>
      <c r="B9" s="38"/>
      <c r="C9" s="38"/>
      <c r="D9" s="47"/>
    </row>
    <row r="10" spans="1:19" x14ac:dyDescent="0.2">
      <c r="A10" s="46">
        <v>57</v>
      </c>
      <c r="B10" s="38"/>
      <c r="C10" s="38"/>
      <c r="D10" s="47"/>
    </row>
    <row r="11" spans="1:19" ht="13.5" thickBot="1" x14ac:dyDescent="0.25">
      <c r="A11" s="48">
        <v>62</v>
      </c>
      <c r="B11" s="49"/>
      <c r="C11" s="49"/>
      <c r="D11" s="50"/>
    </row>
    <row r="13" spans="1:19" x14ac:dyDescent="0.2">
      <c r="A13" s="35"/>
    </row>
    <row r="14" spans="1:19" x14ac:dyDescent="0.2">
      <c r="A14" s="35"/>
    </row>
    <row r="15" spans="1:19" x14ac:dyDescent="0.2">
      <c r="A15" s="35"/>
    </row>
    <row r="16" spans="1:19" x14ac:dyDescent="0.2">
      <c r="A16" s="35"/>
    </row>
    <row r="17" spans="1:2" x14ac:dyDescent="0.2">
      <c r="A17" s="35"/>
    </row>
    <row r="18" spans="1:2" x14ac:dyDescent="0.2">
      <c r="A18" s="62"/>
    </row>
    <row r="19" spans="1:2" x14ac:dyDescent="0.2">
      <c r="A19" s="51"/>
    </row>
    <row r="20" spans="1:2" x14ac:dyDescent="0.2">
      <c r="A20" s="52"/>
      <c r="B20" s="33"/>
    </row>
    <row r="21" spans="1:2" x14ac:dyDescent="0.2">
      <c r="A21" s="52"/>
      <c r="B21" s="33"/>
    </row>
    <row r="22" spans="1:2" x14ac:dyDescent="0.2">
      <c r="A22" s="52"/>
      <c r="B22" s="33"/>
    </row>
    <row r="23" spans="1:2" x14ac:dyDescent="0.2">
      <c r="A23" s="52"/>
      <c r="B23" s="33"/>
    </row>
    <row r="24" spans="1:2" x14ac:dyDescent="0.2">
      <c r="A24" s="52"/>
      <c r="B24" s="33"/>
    </row>
    <row r="25" spans="1:2" x14ac:dyDescent="0.2">
      <c r="A25" s="52"/>
      <c r="B25" s="33"/>
    </row>
    <row r="26" spans="1:2" x14ac:dyDescent="0.2">
      <c r="A26" s="53"/>
      <c r="B26" s="33"/>
    </row>
    <row r="27" spans="1:2" x14ac:dyDescent="0.2">
      <c r="A27" s="52"/>
      <c r="B27" s="33"/>
    </row>
    <row r="28" spans="1:2" x14ac:dyDescent="0.2">
      <c r="A28" s="52"/>
      <c r="B28" s="33"/>
    </row>
    <row r="29" spans="1:2" x14ac:dyDescent="0.2">
      <c r="A29" s="52"/>
      <c r="B29" s="33"/>
    </row>
    <row r="30" spans="1:2" x14ac:dyDescent="0.2">
      <c r="A30" s="52"/>
      <c r="B30" s="33"/>
    </row>
    <row r="31" spans="1:2" x14ac:dyDescent="0.2">
      <c r="A31" s="52"/>
      <c r="B31" s="33"/>
    </row>
    <row r="32" spans="1:2" x14ac:dyDescent="0.2">
      <c r="A32" s="53"/>
      <c r="B32" s="33"/>
    </row>
    <row r="33" spans="1:2" x14ac:dyDescent="0.2">
      <c r="A33" s="52"/>
      <c r="B33" s="33"/>
    </row>
    <row r="34" spans="1:2" x14ac:dyDescent="0.2">
      <c r="A34" s="52"/>
      <c r="B34" s="33"/>
    </row>
    <row r="35" spans="1:2" x14ac:dyDescent="0.2">
      <c r="A35" s="52"/>
      <c r="B35" s="33"/>
    </row>
    <row r="36" spans="1:2" x14ac:dyDescent="0.2">
      <c r="A36" s="52"/>
      <c r="B36" s="33"/>
    </row>
    <row r="37" spans="1:2" x14ac:dyDescent="0.2">
      <c r="A37" s="52"/>
      <c r="B37" s="33"/>
    </row>
    <row r="38" spans="1:2" x14ac:dyDescent="0.2">
      <c r="A38" s="42"/>
    </row>
    <row r="39" spans="1:2" x14ac:dyDescent="0.2">
      <c r="A39" s="42"/>
    </row>
    <row r="40" spans="1:2" x14ac:dyDescent="0.2">
      <c r="A40" s="42"/>
    </row>
    <row r="41" spans="1:2" x14ac:dyDescent="0.2">
      <c r="A41" s="42"/>
    </row>
    <row r="42" spans="1:2" x14ac:dyDescent="0.2">
      <c r="A42" s="42"/>
    </row>
    <row r="43" spans="1:2" x14ac:dyDescent="0.2">
      <c r="A43" s="42"/>
    </row>
    <row r="44" spans="1:2" x14ac:dyDescent="0.2">
      <c r="A44" s="42"/>
    </row>
    <row r="45" spans="1:2" x14ac:dyDescent="0.2">
      <c r="A45" s="42"/>
    </row>
    <row r="46" spans="1:2" x14ac:dyDescent="0.2">
      <c r="A46" s="42"/>
    </row>
    <row r="47" spans="1:2" x14ac:dyDescent="0.2">
      <c r="A47" s="42"/>
    </row>
    <row r="48" spans="1:2" x14ac:dyDescent="0.2">
      <c r="A48" s="42"/>
    </row>
    <row r="49" spans="1:1" x14ac:dyDescent="0.2">
      <c r="A49" s="42"/>
    </row>
    <row r="50" spans="1:1" x14ac:dyDescent="0.2">
      <c r="A50" s="42"/>
    </row>
    <row r="51" spans="1:1" x14ac:dyDescent="0.2">
      <c r="A51" s="42"/>
    </row>
    <row r="52" spans="1:1" x14ac:dyDescent="0.2">
      <c r="A52" s="42"/>
    </row>
    <row r="53" spans="1:1" x14ac:dyDescent="0.2">
      <c r="A53" s="42"/>
    </row>
    <row r="54" spans="1:1" x14ac:dyDescent="0.2">
      <c r="A54" s="42"/>
    </row>
    <row r="55" spans="1:1" x14ac:dyDescent="0.2">
      <c r="A55" s="42"/>
    </row>
    <row r="56" spans="1:1" x14ac:dyDescent="0.2">
      <c r="A56" s="42"/>
    </row>
    <row r="57" spans="1:1" x14ac:dyDescent="0.2">
      <c r="A57" s="42"/>
    </row>
    <row r="58" spans="1:1" x14ac:dyDescent="0.2">
      <c r="A58" s="42"/>
    </row>
    <row r="59" spans="1:1" x14ac:dyDescent="0.2">
      <c r="A59" s="42"/>
    </row>
    <row r="60" spans="1:1" x14ac:dyDescent="0.2">
      <c r="A60" s="42"/>
    </row>
    <row r="61" spans="1:1" x14ac:dyDescent="0.2">
      <c r="A61" s="42"/>
    </row>
    <row r="62" spans="1:1" x14ac:dyDescent="0.2">
      <c r="A62" s="42"/>
    </row>
    <row r="63" spans="1:1" x14ac:dyDescent="0.2">
      <c r="A63" s="42"/>
    </row>
    <row r="64" spans="1:1" x14ac:dyDescent="0.2">
      <c r="A64" s="42"/>
    </row>
    <row r="65" spans="1:1" x14ac:dyDescent="0.2">
      <c r="A65" s="42"/>
    </row>
    <row r="66" spans="1:1" x14ac:dyDescent="0.2">
      <c r="A66" s="42"/>
    </row>
    <row r="67" spans="1:1" x14ac:dyDescent="0.2">
      <c r="A67" s="42"/>
    </row>
    <row r="68" spans="1:1" x14ac:dyDescent="0.2">
      <c r="A68" s="42"/>
    </row>
  </sheetData>
  <customSheetViews>
    <customSheetView guid="{C48D4376-7E6E-43E1-BDDA-4583E8F77408}">
      <selection activeCell="G25" sqref="G25"/>
      <pageMargins left="0.75" right="0.75" top="1" bottom="1" header="0.5" footer="0.5"/>
      <pageSetup orientation="portrait" r:id="rId1"/>
      <headerFooter alignWithMargins="0"/>
    </customSheetView>
    <customSheetView guid="{8168B4B8-9A02-4791-AD5C-7A76A87A620E}">
      <selection activeCell="G25" sqref="G25"/>
      <pageMargins left="0.75" right="0.75" top="1" bottom="1" header="0.5" footer="0.5"/>
      <pageSetup orientation="portrait" r:id="rId2"/>
      <headerFooter alignWithMargins="0"/>
    </customSheetView>
    <customSheetView guid="{7F7D5A8C-9A56-4905-9300-15A5D4F74565}">
      <selection activeCell="G25" sqref="G25"/>
      <pageMargins left="0.75" right="0.75" top="1" bottom="1" header="0.5" footer="0.5"/>
      <pageSetup orientation="portrait" r:id="rId3"/>
      <headerFooter alignWithMargins="0"/>
    </customSheetView>
  </customSheetViews>
  <phoneticPr fontId="12" type="noConversion"/>
  <pageMargins left="0.75" right="0.75" top="1" bottom="1" header="0.5" footer="0.5"/>
  <pageSetup orientation="portrait"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71"/>
  <sheetViews>
    <sheetView workbookViewId="0">
      <selection activeCell="AD46" sqref="AD46"/>
    </sheetView>
  </sheetViews>
  <sheetFormatPr defaultRowHeight="12.75" x14ac:dyDescent="0.2"/>
  <cols>
    <col min="1" max="1" width="1.7109375" customWidth="1"/>
    <col min="2" max="2" width="3.7109375" customWidth="1"/>
    <col min="3" max="3" width="2.7109375" customWidth="1"/>
    <col min="4" max="4" width="0.5703125" customWidth="1"/>
    <col min="5" max="5" width="3.7109375" customWidth="1"/>
    <col min="6" max="6" width="5.7109375" customWidth="1"/>
    <col min="7" max="7" width="3.7109375" customWidth="1"/>
    <col min="8" max="8" width="2.7109375" customWidth="1"/>
    <col min="9" max="9" width="3.7109375" customWidth="1"/>
    <col min="10" max="10" width="5.7109375" customWidth="1"/>
    <col min="11" max="11" width="3.7109375" customWidth="1"/>
    <col min="12" max="12" width="2.7109375" customWidth="1"/>
    <col min="13" max="13" width="3.7109375" customWidth="1"/>
    <col min="14" max="14" width="5.7109375" customWidth="1"/>
    <col min="15" max="15" width="9.140625" customWidth="1"/>
    <col min="16" max="16" width="1.7109375" customWidth="1"/>
    <col min="17" max="18" width="3.7109375" customWidth="1"/>
    <col min="19" max="19" width="2.7109375" customWidth="1"/>
    <col min="20" max="21" width="8.7109375" customWidth="1"/>
    <col min="22" max="22" width="2.7109375" customWidth="1"/>
    <col min="23" max="23" width="9.7109375" customWidth="1"/>
    <col min="24" max="24" width="2.7109375" customWidth="1"/>
    <col min="25" max="25" width="9.7109375" customWidth="1"/>
    <col min="26" max="26" width="2.7109375" customWidth="1"/>
    <col min="27" max="27" width="10.7109375" customWidth="1"/>
  </cols>
  <sheetData>
    <row r="1" spans="1:27" ht="15" customHeight="1" x14ac:dyDescent="0.2">
      <c r="A1" s="1363"/>
      <c r="B1" s="1364"/>
      <c r="C1" s="1364"/>
      <c r="D1" s="1364"/>
      <c r="E1" s="1364"/>
      <c r="F1" s="1364"/>
      <c r="G1" s="1364"/>
      <c r="H1" s="1364"/>
      <c r="I1" s="1364"/>
      <c r="J1" s="1364"/>
      <c r="K1" s="1364"/>
      <c r="L1" s="1364"/>
      <c r="M1" s="1364"/>
      <c r="N1" s="1364"/>
      <c r="O1" s="1364"/>
      <c r="P1" s="1364"/>
      <c r="Q1" s="1364"/>
      <c r="R1" s="1364"/>
      <c r="S1" s="1364"/>
      <c r="T1" s="1364"/>
      <c r="U1" s="1365"/>
      <c r="V1" s="1365"/>
      <c r="W1" s="1380"/>
      <c r="X1" s="1370"/>
      <c r="Y1" s="1370"/>
      <c r="Z1" s="1370"/>
      <c r="AA1" s="1381"/>
    </row>
    <row r="2" spans="1:27" ht="15" customHeight="1" thickBot="1" x14ac:dyDescent="0.25">
      <c r="A2" s="1366"/>
      <c r="B2" s="1367"/>
      <c r="C2" s="1367"/>
      <c r="D2" s="1367"/>
      <c r="E2" s="1367"/>
      <c r="F2" s="1367"/>
      <c r="G2" s="1367"/>
      <c r="H2" s="1367"/>
      <c r="I2" s="1367"/>
      <c r="J2" s="1367"/>
      <c r="K2" s="1367"/>
      <c r="L2" s="1367"/>
      <c r="M2" s="1367"/>
      <c r="N2" s="1367"/>
      <c r="O2" s="1367"/>
      <c r="P2" s="1367"/>
      <c r="Q2" s="1367"/>
      <c r="R2" s="1367"/>
      <c r="S2" s="1367"/>
      <c r="T2" s="1367"/>
      <c r="U2" s="1368"/>
      <c r="V2" s="1368"/>
      <c r="W2" s="1382"/>
      <c r="X2" s="1356"/>
      <c r="Y2" s="1356"/>
      <c r="Z2" s="1356"/>
      <c r="AA2" s="1357"/>
    </row>
    <row r="3" spans="1:27" x14ac:dyDescent="0.2">
      <c r="A3" s="1374"/>
      <c r="B3" s="1375"/>
      <c r="C3" s="1375"/>
      <c r="D3" s="1375"/>
      <c r="E3" s="1375"/>
      <c r="F3" s="1375"/>
      <c r="G3" s="1375"/>
      <c r="H3" s="1375"/>
      <c r="I3" s="1375"/>
      <c r="J3" s="1375"/>
      <c r="K3" s="1375"/>
      <c r="L3" s="1375"/>
      <c r="M3" s="1375"/>
      <c r="N3" s="1375"/>
      <c r="O3" s="1376"/>
      <c r="P3" s="1369"/>
      <c r="Q3" s="1370"/>
      <c r="R3" s="1370"/>
      <c r="S3" s="1370"/>
      <c r="T3" s="1371"/>
      <c r="U3" s="1369"/>
      <c r="V3" s="1371"/>
      <c r="W3" s="182"/>
      <c r="X3" s="1350"/>
      <c r="Y3" s="1351"/>
      <c r="Z3" s="1351"/>
      <c r="AA3" s="1352"/>
    </row>
    <row r="4" spans="1:27" x14ac:dyDescent="0.2">
      <c r="A4" s="1377"/>
      <c r="B4" s="1378"/>
      <c r="C4" s="1378"/>
      <c r="D4" s="1378"/>
      <c r="E4" s="1378"/>
      <c r="F4" s="1378"/>
      <c r="G4" s="1378"/>
      <c r="H4" s="1378"/>
      <c r="I4" s="1378"/>
      <c r="J4" s="1378"/>
      <c r="K4" s="1378"/>
      <c r="L4" s="1378"/>
      <c r="M4" s="1378"/>
      <c r="N4" s="1378"/>
      <c r="O4" s="1379"/>
      <c r="P4" s="1372"/>
      <c r="Q4" s="1356"/>
      <c r="R4" s="1356"/>
      <c r="S4" s="1356"/>
      <c r="T4" s="1373"/>
      <c r="U4" s="1372"/>
      <c r="V4" s="1373"/>
      <c r="W4" s="181"/>
      <c r="X4" s="1372"/>
      <c r="Y4" s="1356"/>
      <c r="Z4" s="1348"/>
      <c r="AA4" s="1383"/>
    </row>
    <row r="5" spans="1:27" x14ac:dyDescent="0.2">
      <c r="A5" s="1345"/>
      <c r="B5" s="1346"/>
      <c r="C5" s="1346"/>
      <c r="D5" s="1346"/>
      <c r="E5" s="1346"/>
      <c r="F5" s="1346"/>
      <c r="G5" s="1346"/>
      <c r="H5" s="1346"/>
      <c r="I5" s="1346"/>
      <c r="J5" s="1346"/>
      <c r="K5" s="1346"/>
      <c r="L5" s="1346"/>
      <c r="M5" s="1346"/>
      <c r="N5" s="1346"/>
      <c r="O5" s="1346"/>
      <c r="P5" s="1350"/>
      <c r="Q5" s="1351"/>
      <c r="R5" s="1351"/>
      <c r="S5" s="1351"/>
      <c r="T5" s="1351"/>
      <c r="U5" s="1351"/>
      <c r="V5" s="1351"/>
      <c r="W5" s="1351"/>
      <c r="X5" s="1351"/>
      <c r="Y5" s="1384"/>
      <c r="Z5" s="1351"/>
      <c r="AA5" s="1352"/>
    </row>
    <row r="6" spans="1:27" x14ac:dyDescent="0.2">
      <c r="A6" s="1377"/>
      <c r="B6" s="1378"/>
      <c r="C6" s="1378"/>
      <c r="D6" s="1378"/>
      <c r="E6" s="1378"/>
      <c r="F6" s="1378"/>
      <c r="G6" s="1378"/>
      <c r="H6" s="1378"/>
      <c r="I6" s="1378"/>
      <c r="J6" s="1378"/>
      <c r="K6" s="1378"/>
      <c r="L6" s="1378"/>
      <c r="M6" s="1378"/>
      <c r="N6" s="1378"/>
      <c r="O6" s="1378"/>
      <c r="P6" s="1347"/>
      <c r="Q6" s="1348"/>
      <c r="R6" s="1348"/>
      <c r="S6" s="1348"/>
      <c r="T6" s="1348"/>
      <c r="U6" s="1348"/>
      <c r="V6" s="1348"/>
      <c r="W6" s="1348"/>
      <c r="X6" s="1348"/>
      <c r="Y6" s="1349"/>
      <c r="Z6" s="1348"/>
      <c r="AA6" s="1383"/>
    </row>
    <row r="7" spans="1:27" x14ac:dyDescent="0.2">
      <c r="A7" s="1345"/>
      <c r="B7" s="1346"/>
      <c r="C7" s="1346"/>
      <c r="D7" s="1346"/>
      <c r="E7" s="1346"/>
      <c r="F7" s="1346"/>
      <c r="G7" s="1346"/>
      <c r="H7" s="1346"/>
      <c r="I7" s="1346"/>
      <c r="J7" s="1346"/>
      <c r="K7" s="1346"/>
      <c r="L7" s="1346"/>
      <c r="M7" s="1346"/>
      <c r="N7" s="1346"/>
      <c r="O7" s="1386"/>
      <c r="P7" s="1350"/>
      <c r="Q7" s="1351"/>
      <c r="R7" s="1351"/>
      <c r="S7" s="1351"/>
      <c r="T7" s="1351"/>
      <c r="U7" s="1351"/>
      <c r="V7" s="1351"/>
      <c r="W7" s="1351"/>
      <c r="X7" s="1351"/>
      <c r="Y7" s="1351"/>
      <c r="Z7" s="1351"/>
      <c r="AA7" s="1352"/>
    </row>
    <row r="8" spans="1:27" x14ac:dyDescent="0.2">
      <c r="A8" s="1374"/>
      <c r="B8" s="1375"/>
      <c r="C8" s="1375"/>
      <c r="D8" s="1375"/>
      <c r="E8" s="1375"/>
      <c r="F8" s="1375"/>
      <c r="G8" s="1375"/>
      <c r="H8" s="1375"/>
      <c r="I8" s="1375"/>
      <c r="J8" s="1375"/>
      <c r="K8" s="1375"/>
      <c r="L8" s="1375"/>
      <c r="M8" s="1375"/>
      <c r="N8" s="1375"/>
      <c r="O8" s="1376"/>
      <c r="P8" s="1353"/>
      <c r="Q8" s="1354"/>
      <c r="R8" s="1354"/>
      <c r="S8" s="1354"/>
      <c r="T8" s="1354"/>
      <c r="U8" s="1354"/>
      <c r="V8" s="1354"/>
      <c r="W8" s="1354"/>
      <c r="X8" s="1354"/>
      <c r="Y8" s="1354"/>
      <c r="Z8" s="1354"/>
      <c r="AA8" s="1355"/>
    </row>
    <row r="9" spans="1:27" ht="3" customHeight="1" x14ac:dyDescent="0.2">
      <c r="A9" s="46"/>
      <c r="B9" s="38"/>
      <c r="C9" s="38"/>
      <c r="D9" s="38"/>
      <c r="E9" s="38"/>
      <c r="F9" s="38"/>
      <c r="G9" s="38"/>
      <c r="H9" s="38"/>
      <c r="I9" s="38"/>
      <c r="J9" s="38"/>
      <c r="K9" s="38"/>
      <c r="L9" s="38"/>
      <c r="M9" s="38"/>
      <c r="N9" s="38"/>
      <c r="O9" s="180"/>
      <c r="P9" s="179"/>
      <c r="Q9" s="38"/>
      <c r="R9" s="38"/>
      <c r="S9" s="38"/>
      <c r="T9" s="38"/>
      <c r="U9" s="38"/>
      <c r="V9" s="38"/>
      <c r="W9" s="38"/>
      <c r="X9" s="38"/>
      <c r="Y9" s="38"/>
      <c r="Z9" s="38"/>
      <c r="AA9" s="47"/>
    </row>
    <row r="10" spans="1:27" ht="16.5" customHeight="1" thickBot="1" x14ac:dyDescent="0.25">
      <c r="A10" s="46"/>
      <c r="B10" s="178"/>
      <c r="C10" s="38"/>
      <c r="D10" s="38"/>
      <c r="E10" s="38"/>
      <c r="F10" s="38"/>
      <c r="G10" s="178"/>
      <c r="H10" s="1387"/>
      <c r="I10" s="1388"/>
      <c r="J10" s="38"/>
      <c r="K10" s="178"/>
      <c r="L10" s="1387"/>
      <c r="M10" s="1388"/>
      <c r="N10" s="38"/>
      <c r="O10" s="180"/>
      <c r="P10" s="1358"/>
      <c r="Q10" s="1359"/>
      <c r="R10" s="1359"/>
      <c r="S10" s="1385"/>
      <c r="T10" s="1385"/>
      <c r="U10" s="1385"/>
      <c r="V10" s="1359"/>
      <c r="W10" s="1359"/>
      <c r="X10" s="1356"/>
      <c r="Y10" s="1356"/>
      <c r="Z10" s="1356"/>
      <c r="AA10" s="1357"/>
    </row>
    <row r="11" spans="1:27" x14ac:dyDescent="0.2">
      <c r="A11" s="1360" t="s">
        <v>202</v>
      </c>
      <c r="B11" s="1361"/>
      <c r="C11" s="1361"/>
      <c r="D11" s="1361"/>
      <c r="E11" s="1361"/>
      <c r="F11" s="1361"/>
      <c r="G11" s="1361"/>
      <c r="H11" s="1361"/>
      <c r="I11" s="1361"/>
      <c r="J11" s="1361"/>
      <c r="K11" s="1361"/>
      <c r="L11" s="1361"/>
      <c r="M11" s="1361"/>
      <c r="N11" s="1361"/>
      <c r="O11" s="1362"/>
      <c r="P11" s="1360" t="s">
        <v>203</v>
      </c>
      <c r="Q11" s="1361"/>
      <c r="R11" s="1361"/>
      <c r="S11" s="1361"/>
      <c r="T11" s="1361"/>
      <c r="U11" s="1361"/>
      <c r="V11" s="1361"/>
      <c r="W11" s="1361"/>
      <c r="X11" s="1361"/>
      <c r="Y11" s="1361"/>
      <c r="Z11" s="1361"/>
      <c r="AA11" s="1362"/>
    </row>
    <row r="12" spans="1:27" x14ac:dyDescent="0.2">
      <c r="A12" s="46"/>
      <c r="B12" s="38"/>
      <c r="C12" s="38"/>
      <c r="D12" s="38"/>
      <c r="E12" s="38"/>
      <c r="F12" s="38"/>
      <c r="G12" s="38"/>
      <c r="H12" s="38"/>
      <c r="I12" s="38"/>
      <c r="J12" s="38"/>
      <c r="K12" s="38"/>
      <c r="L12" s="38"/>
      <c r="M12" s="38"/>
      <c r="N12" s="38"/>
      <c r="O12" s="47"/>
      <c r="P12" s="46"/>
      <c r="Q12" s="38"/>
      <c r="R12" s="191" t="s">
        <v>216</v>
      </c>
      <c r="S12" s="1389" t="s">
        <v>161</v>
      </c>
      <c r="T12" s="1354"/>
      <c r="U12" s="1354"/>
      <c r="V12" s="1354"/>
      <c r="W12" s="1354"/>
      <c r="X12" s="1354"/>
      <c r="Y12" s="1354"/>
      <c r="Z12" s="1354"/>
      <c r="AA12" s="1355"/>
    </row>
    <row r="13" spans="1:27" x14ac:dyDescent="0.2">
      <c r="A13" s="46"/>
      <c r="B13" s="184"/>
      <c r="C13" s="184" t="s">
        <v>204</v>
      </c>
      <c r="D13" s="38"/>
      <c r="E13" s="1404"/>
      <c r="F13" s="1390" t="s">
        <v>205</v>
      </c>
      <c r="G13" s="1390"/>
      <c r="H13" s="1390"/>
      <c r="I13" s="1390"/>
      <c r="J13" s="1390"/>
      <c r="K13" s="1390"/>
      <c r="L13" s="1390"/>
      <c r="M13" s="1390"/>
      <c r="N13" s="1390"/>
      <c r="O13" s="1406"/>
      <c r="P13" s="46"/>
      <c r="Q13" s="38"/>
      <c r="R13" s="176"/>
      <c r="S13" s="164"/>
      <c r="T13" s="1390" t="s">
        <v>188</v>
      </c>
      <c r="U13" s="1390"/>
      <c r="V13" s="164"/>
      <c r="W13" s="196" t="s">
        <v>158</v>
      </c>
      <c r="X13" s="164"/>
      <c r="Y13" s="196" t="s">
        <v>99</v>
      </c>
      <c r="Z13" s="164"/>
      <c r="AA13" s="197" t="s">
        <v>221</v>
      </c>
    </row>
    <row r="14" spans="1:27" ht="6" customHeight="1" x14ac:dyDescent="0.2">
      <c r="A14" s="46"/>
      <c r="B14" s="38"/>
      <c r="C14" s="38"/>
      <c r="D14" s="38"/>
      <c r="E14" s="1405"/>
      <c r="F14" s="38"/>
      <c r="G14" s="38"/>
      <c r="H14" s="38"/>
      <c r="I14" s="38"/>
      <c r="J14" s="38"/>
      <c r="K14" s="38"/>
      <c r="L14" s="38"/>
      <c r="M14" s="38"/>
      <c r="N14" s="38"/>
      <c r="O14" s="47"/>
      <c r="P14" s="46"/>
      <c r="Q14" s="38"/>
      <c r="R14" s="176"/>
      <c r="S14" s="38"/>
      <c r="T14" s="38"/>
      <c r="U14" s="38"/>
      <c r="V14" s="38"/>
      <c r="W14" s="38"/>
      <c r="X14" s="38"/>
      <c r="Y14" s="38"/>
      <c r="Z14" s="38"/>
      <c r="AA14" s="47"/>
    </row>
    <row r="15" spans="1:27" x14ac:dyDescent="0.2">
      <c r="A15" s="46"/>
      <c r="B15" s="38"/>
      <c r="C15" s="38"/>
      <c r="D15" s="38"/>
      <c r="E15" s="38"/>
      <c r="F15" s="1402" t="s">
        <v>206</v>
      </c>
      <c r="G15" s="1402"/>
      <c r="H15" s="1402"/>
      <c r="I15" s="1402"/>
      <c r="J15" s="1402"/>
      <c r="K15" s="1402"/>
      <c r="L15" s="1402"/>
      <c r="M15" s="1402"/>
      <c r="N15" s="1402"/>
      <c r="O15" s="1403"/>
      <c r="P15" s="46"/>
      <c r="Q15" s="38"/>
      <c r="R15" s="190" t="s">
        <v>207</v>
      </c>
      <c r="S15" s="1389" t="s">
        <v>162</v>
      </c>
      <c r="T15" s="1354"/>
      <c r="U15" s="1354"/>
      <c r="V15" s="1354"/>
      <c r="W15" s="1354"/>
      <c r="X15" s="1354"/>
      <c r="Y15" s="1354"/>
      <c r="Z15" s="1354"/>
      <c r="AA15" s="1355"/>
    </row>
    <row r="16" spans="1:27" ht="12.75" customHeight="1" x14ac:dyDescent="0.2">
      <c r="A16" s="46"/>
      <c r="B16" s="38"/>
      <c r="C16" s="38"/>
      <c r="D16" s="38"/>
      <c r="E16" s="38"/>
      <c r="F16" s="188"/>
      <c r="G16" s="188"/>
      <c r="H16" s="188"/>
      <c r="I16" s="188"/>
      <c r="J16" s="188"/>
      <c r="K16" s="188"/>
      <c r="L16" s="188"/>
      <c r="M16" s="188"/>
      <c r="N16" s="188"/>
      <c r="O16" s="189"/>
      <c r="P16" s="46"/>
      <c r="Q16" s="38"/>
      <c r="R16" s="190"/>
      <c r="S16" s="194"/>
      <c r="T16" s="1393" t="s">
        <v>188</v>
      </c>
      <c r="U16" s="1394"/>
      <c r="V16" s="195"/>
      <c r="W16" s="186" t="s">
        <v>158</v>
      </c>
      <c r="X16" s="195"/>
      <c r="Y16" s="186" t="s">
        <v>99</v>
      </c>
      <c r="Z16" s="195"/>
      <c r="AA16" s="187" t="s">
        <v>221</v>
      </c>
    </row>
    <row r="17" spans="1:27" ht="6" customHeight="1" x14ac:dyDescent="0.2">
      <c r="A17" s="46"/>
      <c r="B17" s="38"/>
      <c r="C17" s="1413" t="s">
        <v>207</v>
      </c>
      <c r="D17" s="38"/>
      <c r="E17" s="1396"/>
      <c r="F17" s="1416" t="s">
        <v>208</v>
      </c>
      <c r="G17" s="1416"/>
      <c r="H17" s="1416"/>
      <c r="I17" s="1416"/>
      <c r="J17" s="1416"/>
      <c r="K17" s="1416"/>
      <c r="L17" s="1416"/>
      <c r="M17" s="1416"/>
      <c r="N17" s="1416"/>
      <c r="O17" s="1417"/>
      <c r="P17" s="46"/>
      <c r="Q17" s="38"/>
      <c r="R17" s="176"/>
      <c r="S17" s="38"/>
      <c r="T17" s="38"/>
      <c r="U17" s="38"/>
      <c r="V17" s="38"/>
      <c r="W17" s="38"/>
      <c r="X17" s="38"/>
      <c r="Y17" s="38"/>
      <c r="Z17" s="38"/>
      <c r="AA17" s="47"/>
    </row>
    <row r="18" spans="1:27" x14ac:dyDescent="0.2">
      <c r="A18" s="46"/>
      <c r="B18" s="38"/>
      <c r="C18" s="1413"/>
      <c r="D18" s="38"/>
      <c r="E18" s="1397"/>
      <c r="F18" s="1416"/>
      <c r="G18" s="1416"/>
      <c r="H18" s="1416"/>
      <c r="I18" s="1416"/>
      <c r="J18" s="1416"/>
      <c r="K18" s="1416"/>
      <c r="L18" s="1416"/>
      <c r="M18" s="1416"/>
      <c r="N18" s="1416"/>
      <c r="O18" s="1417"/>
      <c r="P18" s="46"/>
      <c r="Q18" s="38"/>
      <c r="R18" s="190" t="s">
        <v>209</v>
      </c>
      <c r="S18" s="1389" t="s">
        <v>217</v>
      </c>
      <c r="T18" s="1354"/>
      <c r="U18" s="1354"/>
      <c r="V18" s="1354"/>
      <c r="W18" s="1354"/>
      <c r="X18" s="1354"/>
      <c r="Y18" s="1354"/>
      <c r="Z18" s="1354"/>
      <c r="AA18" s="1355"/>
    </row>
    <row r="19" spans="1:27" ht="6.75" customHeight="1" x14ac:dyDescent="0.2">
      <c r="A19" s="46"/>
      <c r="B19" s="38"/>
      <c r="C19" s="38"/>
      <c r="D19" s="38"/>
      <c r="E19" s="177"/>
      <c r="F19" s="38"/>
      <c r="G19" s="38"/>
      <c r="H19" s="38"/>
      <c r="I19" s="38"/>
      <c r="J19" s="38"/>
      <c r="K19" s="38"/>
      <c r="L19" s="38"/>
      <c r="M19" s="38"/>
      <c r="N19" s="38"/>
      <c r="O19" s="47"/>
      <c r="P19" s="46"/>
      <c r="Q19" s="38"/>
      <c r="R19" s="1375"/>
      <c r="S19" s="1396"/>
      <c r="T19" s="1393" t="s">
        <v>188</v>
      </c>
      <c r="U19" s="1394"/>
      <c r="V19" s="1396"/>
      <c r="W19" s="1412" t="s">
        <v>158</v>
      </c>
      <c r="X19" s="1396"/>
      <c r="Y19" s="1412" t="s">
        <v>99</v>
      </c>
      <c r="Z19" s="1396"/>
      <c r="AA19" s="1399" t="s">
        <v>221</v>
      </c>
    </row>
    <row r="20" spans="1:27" ht="6.75" customHeight="1" x14ac:dyDescent="0.2">
      <c r="A20" s="46"/>
      <c r="B20" s="38"/>
      <c r="C20" s="38"/>
      <c r="D20" s="38"/>
      <c r="E20" s="38"/>
      <c r="F20" s="38"/>
      <c r="G20" s="38"/>
      <c r="H20" s="38"/>
      <c r="I20" s="38"/>
      <c r="J20" s="38"/>
      <c r="K20" s="38"/>
      <c r="L20" s="38"/>
      <c r="M20" s="38"/>
      <c r="N20" s="38"/>
      <c r="O20" s="47"/>
      <c r="P20" s="46"/>
      <c r="Q20" s="38"/>
      <c r="R20" s="1375"/>
      <c r="S20" s="1397"/>
      <c r="T20" s="1393"/>
      <c r="U20" s="1394"/>
      <c r="V20" s="1397"/>
      <c r="W20" s="1412"/>
      <c r="X20" s="1397"/>
      <c r="Y20" s="1412"/>
      <c r="Z20" s="1397"/>
      <c r="AA20" s="1399"/>
    </row>
    <row r="21" spans="1:27" ht="6.75" customHeight="1" x14ac:dyDescent="0.2">
      <c r="A21" s="46"/>
      <c r="B21" s="38"/>
      <c r="C21" s="1408" t="s">
        <v>212</v>
      </c>
      <c r="D21" s="38"/>
      <c r="E21" s="1396"/>
      <c r="F21" s="1390" t="s">
        <v>210</v>
      </c>
      <c r="G21" s="1390"/>
      <c r="H21" s="1390"/>
      <c r="I21" s="1390"/>
      <c r="J21" s="1390"/>
      <c r="K21" s="1390"/>
      <c r="L21" s="1390"/>
      <c r="M21" s="1390"/>
      <c r="N21" s="1390"/>
      <c r="O21" s="1406"/>
      <c r="P21" s="46"/>
      <c r="Q21" s="38"/>
      <c r="R21" s="176"/>
      <c r="S21" s="38"/>
      <c r="T21" s="1354"/>
      <c r="U21" s="1354"/>
      <c r="V21" s="38"/>
      <c r="W21" s="38"/>
      <c r="X21" s="38"/>
      <c r="Y21" s="38"/>
      <c r="Z21" s="38"/>
      <c r="AA21" s="47"/>
    </row>
    <row r="22" spans="1:27" ht="6" customHeight="1" x14ac:dyDescent="0.2">
      <c r="A22" s="46"/>
      <c r="B22" s="38"/>
      <c r="C22" s="1408"/>
      <c r="D22" s="38"/>
      <c r="E22" s="1407"/>
      <c r="F22" s="1390"/>
      <c r="G22" s="1390"/>
      <c r="H22" s="1390"/>
      <c r="I22" s="1390"/>
      <c r="J22" s="1390"/>
      <c r="K22" s="1390"/>
      <c r="L22" s="1390"/>
      <c r="M22" s="1390"/>
      <c r="N22" s="1390"/>
      <c r="O22" s="1406"/>
      <c r="P22" s="46"/>
      <c r="Q22" s="38"/>
      <c r="R22" s="1408" t="s">
        <v>211</v>
      </c>
      <c r="S22" s="1389" t="s">
        <v>218</v>
      </c>
      <c r="T22" s="1389"/>
      <c r="U22" s="1389"/>
      <c r="V22" s="1389"/>
      <c r="W22" s="1389"/>
      <c r="X22" s="1389"/>
      <c r="Y22" s="1389"/>
      <c r="Z22" s="1389"/>
      <c r="AA22" s="1398"/>
    </row>
    <row r="23" spans="1:27" ht="6.75" customHeight="1" x14ac:dyDescent="0.2">
      <c r="A23" s="46"/>
      <c r="B23" s="38"/>
      <c r="C23" s="38"/>
      <c r="D23" s="38"/>
      <c r="E23" s="1397"/>
      <c r="F23" s="38"/>
      <c r="G23" s="38"/>
      <c r="H23" s="38"/>
      <c r="I23" s="38"/>
      <c r="J23" s="38"/>
      <c r="K23" s="38"/>
      <c r="L23" s="38"/>
      <c r="M23" s="38"/>
      <c r="N23" s="38"/>
      <c r="O23" s="47"/>
      <c r="P23" s="46"/>
      <c r="Q23" s="38"/>
      <c r="R23" s="1408"/>
      <c r="S23" s="1389"/>
      <c r="T23" s="1389"/>
      <c r="U23" s="1389"/>
      <c r="V23" s="1389"/>
      <c r="W23" s="1389"/>
      <c r="X23" s="1389"/>
      <c r="Y23" s="1389"/>
      <c r="Z23" s="1389"/>
      <c r="AA23" s="1398"/>
    </row>
    <row r="24" spans="1:27" x14ac:dyDescent="0.2">
      <c r="A24" s="46"/>
      <c r="B24" s="38"/>
      <c r="C24" s="190"/>
      <c r="D24" s="38"/>
      <c r="E24" s="177"/>
      <c r="F24" s="1390"/>
      <c r="G24" s="1390"/>
      <c r="H24" s="1390"/>
      <c r="I24" s="1390"/>
      <c r="J24" s="1390"/>
      <c r="K24" s="1390"/>
      <c r="L24" s="1390"/>
      <c r="M24" s="1390"/>
      <c r="N24" s="1390"/>
      <c r="O24" s="1406"/>
      <c r="P24" s="46"/>
      <c r="Q24" s="38"/>
      <c r="R24" s="176"/>
      <c r="S24" s="164"/>
      <c r="T24" s="1393" t="s">
        <v>188</v>
      </c>
      <c r="U24" s="1394"/>
      <c r="V24" s="164"/>
      <c r="W24" s="196" t="s">
        <v>158</v>
      </c>
      <c r="X24" s="164"/>
      <c r="Y24" s="196" t="s">
        <v>99</v>
      </c>
      <c r="Z24" s="164"/>
      <c r="AA24" s="197" t="s">
        <v>221</v>
      </c>
    </row>
    <row r="25" spans="1:27" ht="6" customHeight="1" x14ac:dyDescent="0.2">
      <c r="A25" s="46"/>
      <c r="B25" s="38"/>
      <c r="C25" s="1413" t="s">
        <v>213</v>
      </c>
      <c r="D25" s="38"/>
      <c r="E25" s="1396"/>
      <c r="F25" s="1415" t="s">
        <v>214</v>
      </c>
      <c r="G25" s="1416"/>
      <c r="H25" s="1416"/>
      <c r="I25" s="1416"/>
      <c r="J25" s="1416"/>
      <c r="K25" s="1416"/>
      <c r="L25" s="1416"/>
      <c r="M25" s="1416"/>
      <c r="N25" s="1416"/>
      <c r="O25" s="1417"/>
      <c r="P25" s="46"/>
      <c r="Q25" s="38"/>
      <c r="R25" s="176"/>
      <c r="S25" s="38"/>
      <c r="T25" s="38"/>
      <c r="U25" s="38"/>
      <c r="V25" s="38"/>
      <c r="W25" s="38"/>
      <c r="X25" s="38"/>
      <c r="Y25" s="38"/>
      <c r="Z25" s="38"/>
      <c r="AA25" s="47"/>
    </row>
    <row r="26" spans="1:27" ht="6.75" customHeight="1" x14ac:dyDescent="0.2">
      <c r="A26" s="46"/>
      <c r="B26" s="38"/>
      <c r="C26" s="1414"/>
      <c r="D26" s="38"/>
      <c r="E26" s="1407"/>
      <c r="F26" s="1415"/>
      <c r="G26" s="1416"/>
      <c r="H26" s="1416"/>
      <c r="I26" s="1416"/>
      <c r="J26" s="1416"/>
      <c r="K26" s="1416"/>
      <c r="L26" s="1416"/>
      <c r="M26" s="1416"/>
      <c r="N26" s="1416"/>
      <c r="O26" s="1417"/>
      <c r="P26" s="46"/>
      <c r="Q26" s="38"/>
      <c r="R26" s="1408" t="s">
        <v>219</v>
      </c>
      <c r="S26" s="1389" t="s">
        <v>220</v>
      </c>
      <c r="T26" s="1389"/>
      <c r="U26" s="1389"/>
      <c r="V26" s="1389"/>
      <c r="W26" s="1389"/>
      <c r="X26" s="1389"/>
      <c r="Y26" s="1389"/>
      <c r="Z26" s="1389"/>
      <c r="AA26" s="1398"/>
    </row>
    <row r="27" spans="1:27" ht="6.75" customHeight="1" x14ac:dyDescent="0.2">
      <c r="A27" s="46"/>
      <c r="B27" s="38"/>
      <c r="C27" s="1414"/>
      <c r="D27" s="38"/>
      <c r="E27" s="1397"/>
      <c r="F27" s="38"/>
      <c r="G27" s="38"/>
      <c r="H27" s="38"/>
      <c r="I27" s="38"/>
      <c r="J27" s="38"/>
      <c r="K27" s="38"/>
      <c r="L27" s="38"/>
      <c r="M27" s="38"/>
      <c r="N27" s="38"/>
      <c r="O27" s="47"/>
      <c r="P27" s="46"/>
      <c r="Q27" s="38"/>
      <c r="R27" s="1408"/>
      <c r="S27" s="1389"/>
      <c r="T27" s="1389"/>
      <c r="U27" s="1389"/>
      <c r="V27" s="1389"/>
      <c r="W27" s="1389"/>
      <c r="X27" s="1389"/>
      <c r="Y27" s="1389"/>
      <c r="Z27" s="1389"/>
      <c r="AA27" s="1398"/>
    </row>
    <row r="28" spans="1:27" ht="6.75" customHeight="1" x14ac:dyDescent="0.2">
      <c r="A28" s="46"/>
      <c r="B28" s="38"/>
      <c r="C28" s="183"/>
      <c r="D28" s="38"/>
      <c r="E28" s="38"/>
      <c r="F28" s="38"/>
      <c r="G28" s="38"/>
      <c r="H28" s="38"/>
      <c r="I28" s="38"/>
      <c r="J28" s="38"/>
      <c r="K28" s="38"/>
      <c r="L28" s="38"/>
      <c r="M28" s="38"/>
      <c r="N28" s="38"/>
      <c r="O28" s="47"/>
      <c r="P28" s="46"/>
      <c r="Q28" s="38"/>
      <c r="R28" s="1395"/>
      <c r="S28" s="1391"/>
      <c r="T28" s="1393" t="s">
        <v>188</v>
      </c>
      <c r="U28" s="1394"/>
      <c r="V28" s="1391"/>
      <c r="W28" s="1412" t="s">
        <v>158</v>
      </c>
      <c r="X28" s="1391"/>
      <c r="Y28" s="1412" t="s">
        <v>99</v>
      </c>
      <c r="Z28" s="1391"/>
      <c r="AA28" s="1399" t="s">
        <v>221</v>
      </c>
    </row>
    <row r="29" spans="1:27" ht="6.75" customHeight="1" x14ac:dyDescent="0.2">
      <c r="A29" s="46"/>
      <c r="B29" s="38"/>
      <c r="C29" s="38"/>
      <c r="D29" s="38"/>
      <c r="E29" s="38"/>
      <c r="F29" s="38"/>
      <c r="G29" s="38"/>
      <c r="H29" s="38"/>
      <c r="I29" s="38"/>
      <c r="J29" s="38"/>
      <c r="K29" s="38"/>
      <c r="L29" s="38"/>
      <c r="M29" s="38"/>
      <c r="N29" s="38"/>
      <c r="O29" s="47"/>
      <c r="P29" s="46"/>
      <c r="Q29" s="38"/>
      <c r="R29" s="1395"/>
      <c r="S29" s="1392"/>
      <c r="T29" s="1393"/>
      <c r="U29" s="1394"/>
      <c r="V29" s="1392"/>
      <c r="W29" s="1412"/>
      <c r="X29" s="1392"/>
      <c r="Y29" s="1412"/>
      <c r="Z29" s="1392"/>
      <c r="AA29" s="1399"/>
    </row>
    <row r="30" spans="1:27" ht="6.75" customHeight="1" x14ac:dyDescent="0.2">
      <c r="A30" s="46"/>
      <c r="B30" s="38"/>
      <c r="C30" s="38"/>
      <c r="D30" s="38"/>
      <c r="E30" s="38"/>
      <c r="F30" s="38"/>
      <c r="G30" s="38"/>
      <c r="H30" s="38"/>
      <c r="I30" s="38"/>
      <c r="J30" s="38"/>
      <c r="K30" s="38"/>
      <c r="L30" s="38"/>
      <c r="M30" s="38"/>
      <c r="N30" s="38"/>
      <c r="O30" s="47"/>
      <c r="P30" s="46"/>
      <c r="Q30" s="38"/>
      <c r="R30" s="176"/>
      <c r="S30" s="193"/>
      <c r="T30" s="185"/>
      <c r="U30" s="185"/>
      <c r="V30" s="38"/>
      <c r="W30" s="185"/>
      <c r="X30" s="38"/>
      <c r="Y30" s="185"/>
      <c r="Z30" s="38"/>
      <c r="AA30" s="192"/>
    </row>
    <row r="31" spans="1:27" ht="13.5" thickBot="1" x14ac:dyDescent="0.25">
      <c r="A31" s="1409" t="s">
        <v>215</v>
      </c>
      <c r="B31" s="1410"/>
      <c r="C31" s="1410"/>
      <c r="D31" s="1410"/>
      <c r="E31" s="1410"/>
      <c r="F31" s="1410"/>
      <c r="G31" s="1410"/>
      <c r="H31" s="1410"/>
      <c r="I31" s="1410"/>
      <c r="J31" s="1410"/>
      <c r="K31" s="1410"/>
      <c r="L31" s="1410"/>
      <c r="M31" s="1410"/>
      <c r="N31" s="1410"/>
      <c r="O31" s="1411"/>
      <c r="P31" s="46"/>
      <c r="Q31" s="38"/>
      <c r="R31" s="1400" t="s">
        <v>222</v>
      </c>
      <c r="S31" s="1400"/>
      <c r="T31" s="1400"/>
      <c r="U31" s="1400"/>
      <c r="V31" s="1400"/>
      <c r="W31" s="1400"/>
      <c r="X31" s="1400"/>
      <c r="Y31" s="1400"/>
      <c r="Z31" s="1400"/>
      <c r="AA31" s="1401"/>
    </row>
    <row r="32" spans="1:27" ht="12.75" customHeight="1" x14ac:dyDescent="0.2">
      <c r="A32" s="1360" t="s">
        <v>227</v>
      </c>
      <c r="B32" s="1361"/>
      <c r="C32" s="1361"/>
      <c r="D32" s="1361"/>
      <c r="E32" s="1361"/>
      <c r="F32" s="1361"/>
      <c r="G32" s="1361"/>
      <c r="H32" s="1361"/>
      <c r="I32" s="1361"/>
      <c r="J32" s="1361"/>
      <c r="K32" s="1361"/>
      <c r="L32" s="1361"/>
      <c r="M32" s="1361"/>
      <c r="N32" s="1361"/>
      <c r="O32" s="1361"/>
      <c r="P32" s="1361"/>
      <c r="Q32" s="1361"/>
      <c r="R32" s="1361"/>
      <c r="S32" s="1361"/>
      <c r="T32" s="1361"/>
      <c r="U32" s="1361"/>
      <c r="V32" s="1361"/>
      <c r="W32" s="1361"/>
      <c r="X32" s="1361"/>
      <c r="Y32" s="1361"/>
      <c r="Z32" s="1361"/>
      <c r="AA32" s="1362"/>
    </row>
    <row r="33" spans="1:27" ht="15" customHeight="1" x14ac:dyDescent="0.2">
      <c r="A33" s="46"/>
      <c r="B33" s="38"/>
      <c r="C33" s="38"/>
      <c r="D33" s="38"/>
      <c r="E33" s="178"/>
      <c r="F33" s="1429" t="s">
        <v>223</v>
      </c>
      <c r="G33" s="1389"/>
      <c r="H33" s="1430"/>
      <c r="I33" s="178"/>
      <c r="J33" s="1429" t="s">
        <v>224</v>
      </c>
      <c r="K33" s="1389"/>
      <c r="L33" s="1430"/>
      <c r="M33" s="178"/>
      <c r="N33" s="185" t="s">
        <v>225</v>
      </c>
      <c r="O33" s="1431" t="s">
        <v>226</v>
      </c>
      <c r="P33" s="1431"/>
      <c r="Q33" s="1431"/>
      <c r="R33" s="1431"/>
      <c r="S33" s="1431"/>
      <c r="T33" s="1431"/>
      <c r="U33" s="1431"/>
      <c r="V33" s="1431"/>
      <c r="W33" s="1431"/>
      <c r="X33" s="1431"/>
      <c r="Y33" s="1431"/>
      <c r="Z33" s="199"/>
      <c r="AA33" s="200"/>
    </row>
    <row r="34" spans="1:27" ht="3" customHeight="1" thickBot="1" x14ac:dyDescent="0.25">
      <c r="A34" s="46"/>
      <c r="B34" s="38"/>
      <c r="C34" s="38"/>
      <c r="D34" s="38"/>
      <c r="E34" s="38"/>
      <c r="F34" s="185"/>
      <c r="G34" s="185"/>
      <c r="H34" s="185"/>
      <c r="I34" s="38"/>
      <c r="J34" s="185"/>
      <c r="K34" s="185"/>
      <c r="L34" s="185"/>
      <c r="M34" s="38"/>
      <c r="N34" s="185"/>
      <c r="O34" s="198"/>
      <c r="P34" s="198"/>
      <c r="Q34" s="198"/>
      <c r="R34" s="198"/>
      <c r="S34" s="198"/>
      <c r="T34" s="198"/>
      <c r="U34" s="198"/>
      <c r="V34" s="198"/>
      <c r="W34" s="198"/>
      <c r="X34" s="198"/>
      <c r="Y34" s="198"/>
      <c r="Z34" s="199"/>
      <c r="AA34" s="200"/>
    </row>
    <row r="35" spans="1:27" x14ac:dyDescent="0.2">
      <c r="A35" s="1418" t="s">
        <v>228</v>
      </c>
      <c r="B35" s="1419"/>
      <c r="C35" s="1419"/>
      <c r="D35" s="1419"/>
      <c r="E35" s="1419"/>
      <c r="F35" s="1419"/>
      <c r="G35" s="1419"/>
      <c r="H35" s="1419"/>
      <c r="I35" s="1419"/>
      <c r="J35" s="1419"/>
      <c r="K35" s="1419"/>
      <c r="L35" s="1419"/>
      <c r="M35" s="1419"/>
      <c r="N35" s="1419"/>
      <c r="O35" s="1419"/>
      <c r="P35" s="1419"/>
      <c r="Q35" s="1419"/>
      <c r="R35" s="1419"/>
      <c r="S35" s="1419"/>
      <c r="T35" s="1419"/>
      <c r="U35" s="1419"/>
      <c r="V35" s="1419"/>
      <c r="W35" s="1419"/>
      <c r="X35" s="1419"/>
      <c r="Y35" s="1419"/>
      <c r="Z35" s="1419"/>
      <c r="AA35" s="1420"/>
    </row>
    <row r="36" spans="1:27" x14ac:dyDescent="0.2">
      <c r="A36" s="1421"/>
      <c r="B36" s="1422"/>
      <c r="C36" s="1422"/>
      <c r="D36" s="1422"/>
      <c r="E36" s="1422"/>
      <c r="F36" s="1422"/>
      <c r="G36" s="1422"/>
      <c r="H36" s="1422"/>
      <c r="I36" s="1422"/>
      <c r="J36" s="1422"/>
      <c r="K36" s="1422"/>
      <c r="L36" s="1422"/>
      <c r="M36" s="1422"/>
      <c r="N36" s="1422"/>
      <c r="O36" s="1422"/>
      <c r="P36" s="1422"/>
      <c r="Q36" s="1422"/>
      <c r="R36" s="1422"/>
      <c r="S36" s="1422"/>
      <c r="T36" s="1422"/>
      <c r="U36" s="1422"/>
      <c r="V36" s="1422"/>
      <c r="W36" s="1422"/>
      <c r="X36" s="1422"/>
      <c r="Y36" s="1422"/>
      <c r="Z36" s="1422"/>
      <c r="AA36" s="1423"/>
    </row>
    <row r="37" spans="1:27" x14ac:dyDescent="0.2">
      <c r="A37" s="1421"/>
      <c r="B37" s="1422"/>
      <c r="C37" s="1422"/>
      <c r="D37" s="1422"/>
      <c r="E37" s="1422"/>
      <c r="F37" s="1422"/>
      <c r="G37" s="1422"/>
      <c r="H37" s="1422"/>
      <c r="I37" s="1422"/>
      <c r="J37" s="1422"/>
      <c r="K37" s="1422"/>
      <c r="L37" s="1422"/>
      <c r="M37" s="1422"/>
      <c r="N37" s="1422"/>
      <c r="O37" s="1422"/>
      <c r="P37" s="1422"/>
      <c r="Q37" s="1422"/>
      <c r="R37" s="1422"/>
      <c r="S37" s="1422"/>
      <c r="T37" s="1422"/>
      <c r="U37" s="1422"/>
      <c r="V37" s="1422"/>
      <c r="W37" s="1422"/>
      <c r="X37" s="1422"/>
      <c r="Y37" s="1422"/>
      <c r="Z37" s="1422"/>
      <c r="AA37" s="1423"/>
    </row>
    <row r="38" spans="1:27" x14ac:dyDescent="0.2">
      <c r="A38" s="1421"/>
      <c r="B38" s="1422"/>
      <c r="C38" s="1422"/>
      <c r="D38" s="1422"/>
      <c r="E38" s="1422"/>
      <c r="F38" s="1422"/>
      <c r="G38" s="1422"/>
      <c r="H38" s="1422"/>
      <c r="I38" s="1422"/>
      <c r="J38" s="1422"/>
      <c r="K38" s="1422"/>
      <c r="L38" s="1422"/>
      <c r="M38" s="1422"/>
      <c r="N38" s="1422"/>
      <c r="O38" s="1422"/>
      <c r="P38" s="1422"/>
      <c r="Q38" s="1422"/>
      <c r="R38" s="1422"/>
      <c r="S38" s="1422"/>
      <c r="T38" s="1422"/>
      <c r="U38" s="1422"/>
      <c r="V38" s="1422"/>
      <c r="W38" s="1422"/>
      <c r="X38" s="1422"/>
      <c r="Y38" s="1422"/>
      <c r="Z38" s="1422"/>
      <c r="AA38" s="1423"/>
    </row>
    <row r="39" spans="1:27" ht="3" customHeight="1" x14ac:dyDescent="0.2">
      <c r="A39" s="46"/>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47"/>
    </row>
    <row r="40" spans="1:27" x14ac:dyDescent="0.2">
      <c r="A40" s="1345"/>
      <c r="B40" s="1346"/>
      <c r="C40" s="1346"/>
      <c r="D40" s="1346"/>
      <c r="E40" s="1346"/>
      <c r="F40" s="1346"/>
      <c r="G40" s="1346"/>
      <c r="H40" s="1346"/>
      <c r="I40" s="1346"/>
      <c r="J40" s="1346"/>
      <c r="K40" s="1346"/>
      <c r="L40" s="1346"/>
      <c r="M40" s="1346"/>
      <c r="N40" s="1346"/>
      <c r="O40" s="1346"/>
      <c r="P40" s="1346"/>
      <c r="Q40" s="1346"/>
      <c r="R40" s="1346"/>
      <c r="S40" s="1346"/>
      <c r="T40" s="1346"/>
      <c r="U40" s="1346"/>
      <c r="V40" s="1346"/>
      <c r="W40" s="1346"/>
      <c r="X40" s="1346"/>
      <c r="Y40" s="1346"/>
      <c r="Z40" s="1346"/>
      <c r="AA40" s="1424"/>
    </row>
    <row r="41" spans="1:27" x14ac:dyDescent="0.2">
      <c r="A41" s="1374"/>
      <c r="B41" s="1375"/>
      <c r="C41" s="1375"/>
      <c r="D41" s="1375"/>
      <c r="E41" s="1375"/>
      <c r="F41" s="1375"/>
      <c r="G41" s="1375"/>
      <c r="H41" s="1375"/>
      <c r="I41" s="1375"/>
      <c r="J41" s="1375"/>
      <c r="K41" s="1375"/>
      <c r="L41" s="1375"/>
      <c r="M41" s="1375"/>
      <c r="N41" s="1375"/>
      <c r="O41" s="1375"/>
      <c r="P41" s="1375"/>
      <c r="Q41" s="1375"/>
      <c r="R41" s="1375"/>
      <c r="S41" s="1375"/>
      <c r="T41" s="1375"/>
      <c r="U41" s="1375"/>
      <c r="V41" s="1375"/>
      <c r="W41" s="1375"/>
      <c r="X41" s="1375"/>
      <c r="Y41" s="1375"/>
      <c r="Z41" s="1375"/>
      <c r="AA41" s="1425"/>
    </row>
    <row r="42" spans="1:27" x14ac:dyDescent="0.2">
      <c r="A42" s="1374"/>
      <c r="B42" s="1375"/>
      <c r="C42" s="1375"/>
      <c r="D42" s="1375"/>
      <c r="E42" s="1375"/>
      <c r="F42" s="1375"/>
      <c r="G42" s="1375"/>
      <c r="H42" s="1375"/>
      <c r="I42" s="1375"/>
      <c r="J42" s="1375"/>
      <c r="K42" s="1375"/>
      <c r="L42" s="1375"/>
      <c r="M42" s="1375"/>
      <c r="N42" s="1375"/>
      <c r="O42" s="1375"/>
      <c r="P42" s="1375"/>
      <c r="Q42" s="1375"/>
      <c r="R42" s="1375"/>
      <c r="S42" s="1375"/>
      <c r="T42" s="1375"/>
      <c r="U42" s="1375"/>
      <c r="V42" s="1375"/>
      <c r="W42" s="1375"/>
      <c r="X42" s="1375"/>
      <c r="Y42" s="1375"/>
      <c r="Z42" s="1375"/>
      <c r="AA42" s="1425"/>
    </row>
    <row r="43" spans="1:27" x14ac:dyDescent="0.2">
      <c r="A43" s="1374"/>
      <c r="B43" s="1375"/>
      <c r="C43" s="1375"/>
      <c r="D43" s="1375"/>
      <c r="E43" s="1375"/>
      <c r="F43" s="1375"/>
      <c r="G43" s="1375"/>
      <c r="H43" s="1375"/>
      <c r="I43" s="1375"/>
      <c r="J43" s="1375"/>
      <c r="K43" s="1375"/>
      <c r="L43" s="1375"/>
      <c r="M43" s="1375"/>
      <c r="N43" s="1375"/>
      <c r="O43" s="1375"/>
      <c r="P43" s="1375"/>
      <c r="Q43" s="1375"/>
      <c r="R43" s="1375"/>
      <c r="S43" s="1375"/>
      <c r="T43" s="1375"/>
      <c r="U43" s="1375"/>
      <c r="V43" s="1375"/>
      <c r="W43" s="1375"/>
      <c r="X43" s="1375"/>
      <c r="Y43" s="1375"/>
      <c r="Z43" s="1375"/>
      <c r="AA43" s="1425"/>
    </row>
    <row r="44" spans="1:27" x14ac:dyDescent="0.2">
      <c r="A44" s="1374"/>
      <c r="B44" s="1375"/>
      <c r="C44" s="1375"/>
      <c r="D44" s="1375"/>
      <c r="E44" s="1375"/>
      <c r="F44" s="1375"/>
      <c r="G44" s="1375"/>
      <c r="H44" s="1375"/>
      <c r="I44" s="1375"/>
      <c r="J44" s="1375"/>
      <c r="K44" s="1375"/>
      <c r="L44" s="1375"/>
      <c r="M44" s="1375"/>
      <c r="N44" s="1375"/>
      <c r="O44" s="1375"/>
      <c r="P44" s="1375"/>
      <c r="Q44" s="1375"/>
      <c r="R44" s="1375"/>
      <c r="S44" s="1375"/>
      <c r="T44" s="1375"/>
      <c r="U44" s="1375"/>
      <c r="V44" s="1375"/>
      <c r="W44" s="1375"/>
      <c r="X44" s="1375"/>
      <c r="Y44" s="1375"/>
      <c r="Z44" s="1375"/>
      <c r="AA44" s="1425"/>
    </row>
    <row r="45" spans="1:27" x14ac:dyDescent="0.2">
      <c r="A45" s="1374"/>
      <c r="B45" s="1375"/>
      <c r="C45" s="1375"/>
      <c r="D45" s="1375"/>
      <c r="E45" s="1375"/>
      <c r="F45" s="1375"/>
      <c r="G45" s="1375"/>
      <c r="H45" s="1375"/>
      <c r="I45" s="1375"/>
      <c r="J45" s="1375"/>
      <c r="K45" s="1375"/>
      <c r="L45" s="1375"/>
      <c r="M45" s="1375"/>
      <c r="N45" s="1375"/>
      <c r="O45" s="1375"/>
      <c r="P45" s="1375"/>
      <c r="Q45" s="1375"/>
      <c r="R45" s="1375"/>
      <c r="S45" s="1375"/>
      <c r="T45" s="1375"/>
      <c r="U45" s="1375"/>
      <c r="V45" s="1375"/>
      <c r="W45" s="1375"/>
      <c r="X45" s="1375"/>
      <c r="Y45" s="1375"/>
      <c r="Z45" s="1375"/>
      <c r="AA45" s="1425"/>
    </row>
    <row r="46" spans="1:27" x14ac:dyDescent="0.2">
      <c r="A46" s="1374"/>
      <c r="B46" s="1375"/>
      <c r="C46" s="1375"/>
      <c r="D46" s="1375"/>
      <c r="E46" s="1375"/>
      <c r="F46" s="1375"/>
      <c r="G46" s="1375"/>
      <c r="H46" s="1375"/>
      <c r="I46" s="1375"/>
      <c r="J46" s="1375"/>
      <c r="K46" s="1375"/>
      <c r="L46" s="1375"/>
      <c r="M46" s="1375"/>
      <c r="N46" s="1375"/>
      <c r="O46" s="1375"/>
      <c r="P46" s="1375"/>
      <c r="Q46" s="1375"/>
      <c r="R46" s="1375"/>
      <c r="S46" s="1375"/>
      <c r="T46" s="1375"/>
      <c r="U46" s="1375"/>
      <c r="V46" s="1375"/>
      <c r="W46" s="1375"/>
      <c r="X46" s="1375"/>
      <c r="Y46" s="1375"/>
      <c r="Z46" s="1375"/>
      <c r="AA46" s="1425"/>
    </row>
    <row r="47" spans="1:27" x14ac:dyDescent="0.2">
      <c r="A47" s="1374"/>
      <c r="B47" s="1375"/>
      <c r="C47" s="1375"/>
      <c r="D47" s="1375"/>
      <c r="E47" s="1375"/>
      <c r="F47" s="1375"/>
      <c r="G47" s="1375"/>
      <c r="H47" s="1375"/>
      <c r="I47" s="1375"/>
      <c r="J47" s="1375"/>
      <c r="K47" s="1375"/>
      <c r="L47" s="1375"/>
      <c r="M47" s="1375"/>
      <c r="N47" s="1375"/>
      <c r="O47" s="1375"/>
      <c r="P47" s="1375"/>
      <c r="Q47" s="1375"/>
      <c r="R47" s="1375"/>
      <c r="S47" s="1375"/>
      <c r="T47" s="1375"/>
      <c r="U47" s="1375"/>
      <c r="V47" s="1375"/>
      <c r="W47" s="1375"/>
      <c r="X47" s="1375"/>
      <c r="Y47" s="1375"/>
      <c r="Z47" s="1375"/>
      <c r="AA47" s="1425"/>
    </row>
    <row r="48" spans="1:27" x14ac:dyDescent="0.2">
      <c r="A48" s="1374"/>
      <c r="B48" s="1375"/>
      <c r="C48" s="1375"/>
      <c r="D48" s="1375"/>
      <c r="E48" s="1375"/>
      <c r="F48" s="1375"/>
      <c r="G48" s="1375"/>
      <c r="H48" s="1375"/>
      <c r="I48" s="1375"/>
      <c r="J48" s="1375"/>
      <c r="K48" s="1375"/>
      <c r="L48" s="1375"/>
      <c r="M48" s="1375"/>
      <c r="N48" s="1375"/>
      <c r="O48" s="1375"/>
      <c r="P48" s="1375"/>
      <c r="Q48" s="1375"/>
      <c r="R48" s="1375"/>
      <c r="S48" s="1375"/>
      <c r="T48" s="1375"/>
      <c r="U48" s="1375"/>
      <c r="V48" s="1375"/>
      <c r="W48" s="1375"/>
      <c r="X48" s="1375"/>
      <c r="Y48" s="1375"/>
      <c r="Z48" s="1375"/>
      <c r="AA48" s="1425"/>
    </row>
    <row r="49" spans="1:27" x14ac:dyDescent="0.2">
      <c r="A49" s="1374"/>
      <c r="B49" s="1375"/>
      <c r="C49" s="1375"/>
      <c r="D49" s="1375"/>
      <c r="E49" s="1375"/>
      <c r="F49" s="1375"/>
      <c r="G49" s="1375"/>
      <c r="H49" s="1375"/>
      <c r="I49" s="1375"/>
      <c r="J49" s="1375"/>
      <c r="K49" s="1375"/>
      <c r="L49" s="1375"/>
      <c r="M49" s="1375"/>
      <c r="N49" s="1375"/>
      <c r="O49" s="1375"/>
      <c r="P49" s="1375"/>
      <c r="Q49" s="1375"/>
      <c r="R49" s="1375"/>
      <c r="S49" s="1375"/>
      <c r="T49" s="1375"/>
      <c r="U49" s="1375"/>
      <c r="V49" s="1375"/>
      <c r="W49" s="1375"/>
      <c r="X49" s="1375"/>
      <c r="Y49" s="1375"/>
      <c r="Z49" s="1375"/>
      <c r="AA49" s="1425"/>
    </row>
    <row r="50" spans="1:27" x14ac:dyDescent="0.2">
      <c r="A50" s="1374"/>
      <c r="B50" s="1375"/>
      <c r="C50" s="1375"/>
      <c r="D50" s="1375"/>
      <c r="E50" s="1375"/>
      <c r="F50" s="1375"/>
      <c r="G50" s="1375"/>
      <c r="H50" s="1375"/>
      <c r="I50" s="1375"/>
      <c r="J50" s="1375"/>
      <c r="K50" s="1375"/>
      <c r="L50" s="1375"/>
      <c r="M50" s="1375"/>
      <c r="N50" s="1375"/>
      <c r="O50" s="1375"/>
      <c r="P50" s="1375"/>
      <c r="Q50" s="1375"/>
      <c r="R50" s="1375"/>
      <c r="S50" s="1375"/>
      <c r="T50" s="1375"/>
      <c r="U50" s="1375"/>
      <c r="V50" s="1375"/>
      <c r="W50" s="1375"/>
      <c r="X50" s="1375"/>
      <c r="Y50" s="1375"/>
      <c r="Z50" s="1375"/>
      <c r="AA50" s="1425"/>
    </row>
    <row r="51" spans="1:27" x14ac:dyDescent="0.2">
      <c r="A51" s="1374"/>
      <c r="B51" s="1375"/>
      <c r="C51" s="1375"/>
      <c r="D51" s="1375"/>
      <c r="E51" s="1375"/>
      <c r="F51" s="1375"/>
      <c r="G51" s="1375"/>
      <c r="H51" s="1375"/>
      <c r="I51" s="1375"/>
      <c r="J51" s="1375"/>
      <c r="K51" s="1375"/>
      <c r="L51" s="1375"/>
      <c r="M51" s="1375"/>
      <c r="N51" s="1375"/>
      <c r="O51" s="1375"/>
      <c r="P51" s="1375"/>
      <c r="Q51" s="1375"/>
      <c r="R51" s="1375"/>
      <c r="S51" s="1375"/>
      <c r="T51" s="1375"/>
      <c r="U51" s="1375"/>
      <c r="V51" s="1375"/>
      <c r="W51" s="1375"/>
      <c r="X51" s="1375"/>
      <c r="Y51" s="1375"/>
      <c r="Z51" s="1375"/>
      <c r="AA51" s="1425"/>
    </row>
    <row r="52" spans="1:27" x14ac:dyDescent="0.2">
      <c r="A52" s="1374"/>
      <c r="B52" s="1375"/>
      <c r="C52" s="1375"/>
      <c r="D52" s="1375"/>
      <c r="E52" s="1375"/>
      <c r="F52" s="1375"/>
      <c r="G52" s="1375"/>
      <c r="H52" s="1375"/>
      <c r="I52" s="1375"/>
      <c r="J52" s="1375"/>
      <c r="K52" s="1375"/>
      <c r="L52" s="1375"/>
      <c r="M52" s="1375"/>
      <c r="N52" s="1375"/>
      <c r="O52" s="1375"/>
      <c r="P52" s="1375"/>
      <c r="Q52" s="1375"/>
      <c r="R52" s="1375"/>
      <c r="S52" s="1375"/>
      <c r="T52" s="1375"/>
      <c r="U52" s="1375"/>
      <c r="V52" s="1375"/>
      <c r="W52" s="1375"/>
      <c r="X52" s="1375"/>
      <c r="Y52" s="1375"/>
      <c r="Z52" s="1375"/>
      <c r="AA52" s="1425"/>
    </row>
    <row r="53" spans="1:27" x14ac:dyDescent="0.2">
      <c r="A53" s="1374"/>
      <c r="B53" s="1375"/>
      <c r="C53" s="1375"/>
      <c r="D53" s="1375"/>
      <c r="E53" s="1375"/>
      <c r="F53" s="1375"/>
      <c r="G53" s="1375"/>
      <c r="H53" s="1375"/>
      <c r="I53" s="1375"/>
      <c r="J53" s="1375"/>
      <c r="K53" s="1375"/>
      <c r="L53" s="1375"/>
      <c r="M53" s="1375"/>
      <c r="N53" s="1375"/>
      <c r="O53" s="1375"/>
      <c r="P53" s="1375"/>
      <c r="Q53" s="1375"/>
      <c r="R53" s="1375"/>
      <c r="S53" s="1375"/>
      <c r="T53" s="1375"/>
      <c r="U53" s="1375"/>
      <c r="V53" s="1375"/>
      <c r="W53" s="1375"/>
      <c r="X53" s="1375"/>
      <c r="Y53" s="1375"/>
      <c r="Z53" s="1375"/>
      <c r="AA53" s="1425"/>
    </row>
    <row r="54" spans="1:27" x14ac:dyDescent="0.2">
      <c r="A54" s="1374"/>
      <c r="B54" s="1375"/>
      <c r="C54" s="1375"/>
      <c r="D54" s="1375"/>
      <c r="E54" s="1375"/>
      <c r="F54" s="1375"/>
      <c r="G54" s="1375"/>
      <c r="H54" s="1375"/>
      <c r="I54" s="1375"/>
      <c r="J54" s="1375"/>
      <c r="K54" s="1375"/>
      <c r="L54" s="1375"/>
      <c r="M54" s="1375"/>
      <c r="N54" s="1375"/>
      <c r="O54" s="1375"/>
      <c r="P54" s="1375"/>
      <c r="Q54" s="1375"/>
      <c r="R54" s="1375"/>
      <c r="S54" s="1375"/>
      <c r="T54" s="1375"/>
      <c r="U54" s="1375"/>
      <c r="V54" s="1375"/>
      <c r="W54" s="1375"/>
      <c r="X54" s="1375"/>
      <c r="Y54" s="1375"/>
      <c r="Z54" s="1375"/>
      <c r="AA54" s="1425"/>
    </row>
    <row r="55" spans="1:27" x14ac:dyDescent="0.2">
      <c r="A55" s="1374"/>
      <c r="B55" s="1375"/>
      <c r="C55" s="1375"/>
      <c r="D55" s="1375"/>
      <c r="E55" s="1375"/>
      <c r="F55" s="1375"/>
      <c r="G55" s="1375"/>
      <c r="H55" s="1375"/>
      <c r="I55" s="1375"/>
      <c r="J55" s="1375"/>
      <c r="K55" s="1375"/>
      <c r="L55" s="1375"/>
      <c r="M55" s="1375"/>
      <c r="N55" s="1375"/>
      <c r="O55" s="1375"/>
      <c r="P55" s="1375"/>
      <c r="Q55" s="1375"/>
      <c r="R55" s="1375"/>
      <c r="S55" s="1375"/>
      <c r="T55" s="1375"/>
      <c r="U55" s="1375"/>
      <c r="V55" s="1375"/>
      <c r="W55" s="1375"/>
      <c r="X55" s="1375"/>
      <c r="Y55" s="1375"/>
      <c r="Z55" s="1375"/>
      <c r="AA55" s="1425"/>
    </row>
    <row r="56" spans="1:27" x14ac:dyDescent="0.2">
      <c r="A56" s="1374"/>
      <c r="B56" s="1375"/>
      <c r="C56" s="1375"/>
      <c r="D56" s="1375"/>
      <c r="E56" s="1375"/>
      <c r="F56" s="1375"/>
      <c r="G56" s="1375"/>
      <c r="H56" s="1375"/>
      <c r="I56" s="1375"/>
      <c r="J56" s="1375"/>
      <c r="K56" s="1375"/>
      <c r="L56" s="1375"/>
      <c r="M56" s="1375"/>
      <c r="N56" s="1375"/>
      <c r="O56" s="1375"/>
      <c r="P56" s="1375"/>
      <c r="Q56" s="1375"/>
      <c r="R56" s="1375"/>
      <c r="S56" s="1375"/>
      <c r="T56" s="1375"/>
      <c r="U56" s="1375"/>
      <c r="V56" s="1375"/>
      <c r="W56" s="1375"/>
      <c r="X56" s="1375"/>
      <c r="Y56" s="1375"/>
      <c r="Z56" s="1375"/>
      <c r="AA56" s="1425"/>
    </row>
    <row r="57" spans="1:27" x14ac:dyDescent="0.2">
      <c r="A57" s="1374"/>
      <c r="B57" s="1375"/>
      <c r="C57" s="1375"/>
      <c r="D57" s="1375"/>
      <c r="E57" s="1375"/>
      <c r="F57" s="1375"/>
      <c r="G57" s="1375"/>
      <c r="H57" s="1375"/>
      <c r="I57" s="1375"/>
      <c r="J57" s="1375"/>
      <c r="K57" s="1375"/>
      <c r="L57" s="1375"/>
      <c r="M57" s="1375"/>
      <c r="N57" s="1375"/>
      <c r="O57" s="1375"/>
      <c r="P57" s="1375"/>
      <c r="Q57" s="1375"/>
      <c r="R57" s="1375"/>
      <c r="S57" s="1375"/>
      <c r="T57" s="1375"/>
      <c r="U57" s="1375"/>
      <c r="V57" s="1375"/>
      <c r="W57" s="1375"/>
      <c r="X57" s="1375"/>
      <c r="Y57" s="1375"/>
      <c r="Z57" s="1375"/>
      <c r="AA57" s="1425"/>
    </row>
    <row r="58" spans="1:27" x14ac:dyDescent="0.2">
      <c r="A58" s="1374"/>
      <c r="B58" s="1375"/>
      <c r="C58" s="1375"/>
      <c r="D58" s="1375"/>
      <c r="E58" s="1375"/>
      <c r="F58" s="1375"/>
      <c r="G58" s="1375"/>
      <c r="H58" s="1375"/>
      <c r="I58" s="1375"/>
      <c r="J58" s="1375"/>
      <c r="K58" s="1375"/>
      <c r="L58" s="1375"/>
      <c r="M58" s="1375"/>
      <c r="N58" s="1375"/>
      <c r="O58" s="1375"/>
      <c r="P58" s="1375"/>
      <c r="Q58" s="1375"/>
      <c r="R58" s="1375"/>
      <c r="S58" s="1375"/>
      <c r="T58" s="1375"/>
      <c r="U58" s="1375"/>
      <c r="V58" s="1375"/>
      <c r="W58" s="1375"/>
      <c r="X58" s="1375"/>
      <c r="Y58" s="1375"/>
      <c r="Z58" s="1375"/>
      <c r="AA58" s="1425"/>
    </row>
    <row r="59" spans="1:27" x14ac:dyDescent="0.2">
      <c r="A59" s="1374"/>
      <c r="B59" s="1375"/>
      <c r="C59" s="1375"/>
      <c r="D59" s="1375"/>
      <c r="E59" s="1375"/>
      <c r="F59" s="1375"/>
      <c r="G59" s="1375"/>
      <c r="H59" s="1375"/>
      <c r="I59" s="1375"/>
      <c r="J59" s="1375"/>
      <c r="K59" s="1375"/>
      <c r="L59" s="1375"/>
      <c r="M59" s="1375"/>
      <c r="N59" s="1375"/>
      <c r="O59" s="1375"/>
      <c r="P59" s="1375"/>
      <c r="Q59" s="1375"/>
      <c r="R59" s="1375"/>
      <c r="S59" s="1375"/>
      <c r="T59" s="1375"/>
      <c r="U59" s="1375"/>
      <c r="V59" s="1375"/>
      <c r="W59" s="1375"/>
      <c r="X59" s="1375"/>
      <c r="Y59" s="1375"/>
      <c r="Z59" s="1375"/>
      <c r="AA59" s="1425"/>
    </row>
    <row r="60" spans="1:27" x14ac:dyDescent="0.2">
      <c r="A60" s="1374"/>
      <c r="B60" s="1375"/>
      <c r="C60" s="1375"/>
      <c r="D60" s="1375"/>
      <c r="E60" s="1375"/>
      <c r="F60" s="1375"/>
      <c r="G60" s="1375"/>
      <c r="H60" s="1375"/>
      <c r="I60" s="1375"/>
      <c r="J60" s="1375"/>
      <c r="K60" s="1375"/>
      <c r="L60" s="1375"/>
      <c r="M60" s="1375"/>
      <c r="N60" s="1375"/>
      <c r="O60" s="1375"/>
      <c r="P60" s="1375"/>
      <c r="Q60" s="1375"/>
      <c r="R60" s="1375"/>
      <c r="S60" s="1375"/>
      <c r="T60" s="1375"/>
      <c r="U60" s="1375"/>
      <c r="V60" s="1375"/>
      <c r="W60" s="1375"/>
      <c r="X60" s="1375"/>
      <c r="Y60" s="1375"/>
      <c r="Z60" s="1375"/>
      <c r="AA60" s="1425"/>
    </row>
    <row r="61" spans="1:27" x14ac:dyDescent="0.2">
      <c r="A61" s="1374"/>
      <c r="B61" s="1375"/>
      <c r="C61" s="1375"/>
      <c r="D61" s="1375"/>
      <c r="E61" s="1375"/>
      <c r="F61" s="1375"/>
      <c r="G61" s="1375"/>
      <c r="H61" s="1375"/>
      <c r="I61" s="1375"/>
      <c r="J61" s="1375"/>
      <c r="K61" s="1375"/>
      <c r="L61" s="1375"/>
      <c r="M61" s="1375"/>
      <c r="N61" s="1375"/>
      <c r="O61" s="1375"/>
      <c r="P61" s="1375"/>
      <c r="Q61" s="1375"/>
      <c r="R61" s="1375"/>
      <c r="S61" s="1375"/>
      <c r="T61" s="1375"/>
      <c r="U61" s="1375"/>
      <c r="V61" s="1375"/>
      <c r="W61" s="1375"/>
      <c r="X61" s="1375"/>
      <c r="Y61" s="1375"/>
      <c r="Z61" s="1375"/>
      <c r="AA61" s="1425"/>
    </row>
    <row r="62" spans="1:27" x14ac:dyDescent="0.2">
      <c r="A62" s="1374"/>
      <c r="B62" s="1375"/>
      <c r="C62" s="1375"/>
      <c r="D62" s="1375"/>
      <c r="E62" s="1375"/>
      <c r="F62" s="1375"/>
      <c r="G62" s="1375"/>
      <c r="H62" s="1375"/>
      <c r="I62" s="1375"/>
      <c r="J62" s="1375"/>
      <c r="K62" s="1375"/>
      <c r="L62" s="1375"/>
      <c r="M62" s="1375"/>
      <c r="N62" s="1375"/>
      <c r="O62" s="1375"/>
      <c r="P62" s="1375"/>
      <c r="Q62" s="1375"/>
      <c r="R62" s="1375"/>
      <c r="S62" s="1375"/>
      <c r="T62" s="1375"/>
      <c r="U62" s="1375"/>
      <c r="V62" s="1375"/>
      <c r="W62" s="1375"/>
      <c r="X62" s="1375"/>
      <c r="Y62" s="1375"/>
      <c r="Z62" s="1375"/>
      <c r="AA62" s="1425"/>
    </row>
    <row r="63" spans="1:27" x14ac:dyDescent="0.2">
      <c r="A63" s="1374"/>
      <c r="B63" s="1375"/>
      <c r="C63" s="1375"/>
      <c r="D63" s="1375"/>
      <c r="E63" s="1375"/>
      <c r="F63" s="1375"/>
      <c r="G63" s="1375"/>
      <c r="H63" s="1375"/>
      <c r="I63" s="1375"/>
      <c r="J63" s="1375"/>
      <c r="K63" s="1375"/>
      <c r="L63" s="1375"/>
      <c r="M63" s="1375"/>
      <c r="N63" s="1375"/>
      <c r="O63" s="1375"/>
      <c r="P63" s="1375"/>
      <c r="Q63" s="1375"/>
      <c r="R63" s="1375"/>
      <c r="S63" s="1375"/>
      <c r="T63" s="1375"/>
      <c r="U63" s="1375"/>
      <c r="V63" s="1375"/>
      <c r="W63" s="1375"/>
      <c r="X63" s="1375"/>
      <c r="Y63" s="1375"/>
      <c r="Z63" s="1375"/>
      <c r="AA63" s="1425"/>
    </row>
    <row r="64" spans="1:27" x14ac:dyDescent="0.2">
      <c r="A64" s="1374"/>
      <c r="B64" s="1375"/>
      <c r="C64" s="1375"/>
      <c r="D64" s="1375"/>
      <c r="E64" s="1375"/>
      <c r="F64" s="1375"/>
      <c r="G64" s="1375"/>
      <c r="H64" s="1375"/>
      <c r="I64" s="1375"/>
      <c r="J64" s="1375"/>
      <c r="K64" s="1375"/>
      <c r="L64" s="1375"/>
      <c r="M64" s="1375"/>
      <c r="N64" s="1375"/>
      <c r="O64" s="1375"/>
      <c r="P64" s="1375"/>
      <c r="Q64" s="1375"/>
      <c r="R64" s="1375"/>
      <c r="S64" s="1375"/>
      <c r="T64" s="1375"/>
      <c r="U64" s="1375"/>
      <c r="V64" s="1375"/>
      <c r="W64" s="1375"/>
      <c r="X64" s="1375"/>
      <c r="Y64" s="1375"/>
      <c r="Z64" s="1375"/>
      <c r="AA64" s="1425"/>
    </row>
    <row r="65" spans="1:27" x14ac:dyDescent="0.2">
      <c r="A65" s="1374"/>
      <c r="B65" s="1375"/>
      <c r="C65" s="1375"/>
      <c r="D65" s="1375"/>
      <c r="E65" s="1375"/>
      <c r="F65" s="1375"/>
      <c r="G65" s="1375"/>
      <c r="H65" s="1375"/>
      <c r="I65" s="1375"/>
      <c r="J65" s="1375"/>
      <c r="K65" s="1375"/>
      <c r="L65" s="1375"/>
      <c r="M65" s="1375"/>
      <c r="N65" s="1375"/>
      <c r="O65" s="1375"/>
      <c r="P65" s="1375"/>
      <c r="Q65" s="1375"/>
      <c r="R65" s="1375"/>
      <c r="S65" s="1375"/>
      <c r="T65" s="1375"/>
      <c r="U65" s="1375"/>
      <c r="V65" s="1375"/>
      <c r="W65" s="1375"/>
      <c r="X65" s="1375"/>
      <c r="Y65" s="1375"/>
      <c r="Z65" s="1375"/>
      <c r="AA65" s="1425"/>
    </row>
    <row r="66" spans="1:27" x14ac:dyDescent="0.2">
      <c r="A66" s="1374"/>
      <c r="B66" s="1375"/>
      <c r="C66" s="1375"/>
      <c r="D66" s="1375"/>
      <c r="E66" s="1375"/>
      <c r="F66" s="1375"/>
      <c r="G66" s="1375"/>
      <c r="H66" s="1375"/>
      <c r="I66" s="1375"/>
      <c r="J66" s="1375"/>
      <c r="K66" s="1375"/>
      <c r="L66" s="1375"/>
      <c r="M66" s="1375"/>
      <c r="N66" s="1375"/>
      <c r="O66" s="1375"/>
      <c r="P66" s="1375"/>
      <c r="Q66" s="1375"/>
      <c r="R66" s="1375"/>
      <c r="S66" s="1375"/>
      <c r="T66" s="1375"/>
      <c r="U66" s="1375"/>
      <c r="V66" s="1375"/>
      <c r="W66" s="1375"/>
      <c r="X66" s="1375"/>
      <c r="Y66" s="1375"/>
      <c r="Z66" s="1375"/>
      <c r="AA66" s="1425"/>
    </row>
    <row r="67" spans="1:27" x14ac:dyDescent="0.2">
      <c r="A67" s="1374"/>
      <c r="B67" s="1375"/>
      <c r="C67" s="1375"/>
      <c r="D67" s="1375"/>
      <c r="E67" s="1375"/>
      <c r="F67" s="1375"/>
      <c r="G67" s="1375"/>
      <c r="H67" s="1375"/>
      <c r="I67" s="1375"/>
      <c r="J67" s="1375"/>
      <c r="K67" s="1375"/>
      <c r="L67" s="1375"/>
      <c r="M67" s="1375"/>
      <c r="N67" s="1375"/>
      <c r="O67" s="1375"/>
      <c r="P67" s="1375"/>
      <c r="Q67" s="1375"/>
      <c r="R67" s="1375"/>
      <c r="S67" s="1375"/>
      <c r="T67" s="1375"/>
      <c r="U67" s="1375"/>
      <c r="V67" s="1375"/>
      <c r="W67" s="1375"/>
      <c r="X67" s="1375"/>
      <c r="Y67" s="1375"/>
      <c r="Z67" s="1375"/>
      <c r="AA67" s="1425"/>
    </row>
    <row r="68" spans="1:27" x14ac:dyDescent="0.2">
      <c r="A68" s="1374"/>
      <c r="B68" s="1375"/>
      <c r="C68" s="1375"/>
      <c r="D68" s="1375"/>
      <c r="E68" s="1375"/>
      <c r="F68" s="1375"/>
      <c r="G68" s="1375"/>
      <c r="H68" s="1375"/>
      <c r="I68" s="1375"/>
      <c r="J68" s="1375"/>
      <c r="K68" s="1375"/>
      <c r="L68" s="1375"/>
      <c r="M68" s="1375"/>
      <c r="N68" s="1375"/>
      <c r="O68" s="1375"/>
      <c r="P68" s="1375"/>
      <c r="Q68" s="1375"/>
      <c r="R68" s="1375"/>
      <c r="S68" s="1375"/>
      <c r="T68" s="1375"/>
      <c r="U68" s="1375"/>
      <c r="V68" s="1375"/>
      <c r="W68" s="1375"/>
      <c r="X68" s="1375"/>
      <c r="Y68" s="1375"/>
      <c r="Z68" s="1375"/>
      <c r="AA68" s="1425"/>
    </row>
    <row r="69" spans="1:27" x14ac:dyDescent="0.2">
      <c r="A69" s="1374"/>
      <c r="B69" s="1375"/>
      <c r="C69" s="1375"/>
      <c r="D69" s="1375"/>
      <c r="E69" s="1375"/>
      <c r="F69" s="1375"/>
      <c r="G69" s="1375"/>
      <c r="H69" s="1375"/>
      <c r="I69" s="1375"/>
      <c r="J69" s="1375"/>
      <c r="K69" s="1375"/>
      <c r="L69" s="1375"/>
      <c r="M69" s="1375"/>
      <c r="N69" s="1375"/>
      <c r="O69" s="1375"/>
      <c r="P69" s="1375"/>
      <c r="Q69" s="1375"/>
      <c r="R69" s="1375"/>
      <c r="S69" s="1375"/>
      <c r="T69" s="1375"/>
      <c r="U69" s="1375"/>
      <c r="V69" s="1375"/>
      <c r="W69" s="1375"/>
      <c r="X69" s="1375"/>
      <c r="Y69" s="1375"/>
      <c r="Z69" s="1375"/>
      <c r="AA69" s="1425"/>
    </row>
    <row r="70" spans="1:27" x14ac:dyDescent="0.2">
      <c r="A70" s="1374"/>
      <c r="B70" s="1375"/>
      <c r="C70" s="1375"/>
      <c r="D70" s="1375"/>
      <c r="E70" s="1375"/>
      <c r="F70" s="1375"/>
      <c r="G70" s="1375"/>
      <c r="H70" s="1375"/>
      <c r="I70" s="1375"/>
      <c r="J70" s="1375"/>
      <c r="K70" s="1375"/>
      <c r="L70" s="1375"/>
      <c r="M70" s="1375"/>
      <c r="N70" s="1375"/>
      <c r="O70" s="1375"/>
      <c r="P70" s="1375"/>
      <c r="Q70" s="1375"/>
      <c r="R70" s="1375"/>
      <c r="S70" s="1375"/>
      <c r="T70" s="1375"/>
      <c r="U70" s="1375"/>
      <c r="V70" s="1375"/>
      <c r="W70" s="1375"/>
      <c r="X70" s="1375"/>
      <c r="Y70" s="1375"/>
      <c r="Z70" s="1375"/>
      <c r="AA70" s="1425"/>
    </row>
    <row r="71" spans="1:27" ht="13.5" thickBot="1" x14ac:dyDescent="0.25">
      <c r="A71" s="1426"/>
      <c r="B71" s="1427"/>
      <c r="C71" s="1427"/>
      <c r="D71" s="1427"/>
      <c r="E71" s="1427"/>
      <c r="F71" s="1427"/>
      <c r="G71" s="1427"/>
      <c r="H71" s="1427"/>
      <c r="I71" s="1427"/>
      <c r="J71" s="1427"/>
      <c r="K71" s="1427"/>
      <c r="L71" s="1427"/>
      <c r="M71" s="1427"/>
      <c r="N71" s="1427"/>
      <c r="O71" s="1427"/>
      <c r="P71" s="1427"/>
      <c r="Q71" s="1427"/>
      <c r="R71" s="1427"/>
      <c r="S71" s="1427"/>
      <c r="T71" s="1427"/>
      <c r="U71" s="1427"/>
      <c r="V71" s="1427"/>
      <c r="W71" s="1427"/>
      <c r="X71" s="1427"/>
      <c r="Y71" s="1427"/>
      <c r="Z71" s="1427"/>
      <c r="AA71" s="1428"/>
    </row>
  </sheetData>
  <customSheetViews>
    <customSheetView guid="{C48D4376-7E6E-43E1-BDDA-4583E8F77408}">
      <selection activeCell="AC41" sqref="AC41"/>
      <pageMargins left="0.7" right="0.7" top="0.75" bottom="0.75" header="0.3" footer="0.3"/>
      <pageSetup orientation="portrait" r:id="rId1"/>
    </customSheetView>
    <customSheetView guid="{8168B4B8-9A02-4791-AD5C-7A76A87A620E}">
      <selection activeCell="AC41" sqref="AC41"/>
      <pageMargins left="0.7" right="0.7" top="0.75" bottom="0.75" header="0.3" footer="0.3"/>
      <pageSetup orientation="portrait" r:id="rId2"/>
    </customSheetView>
    <customSheetView guid="{7F7D5A8C-9A56-4905-9300-15A5D4F74565}">
      <selection activeCell="AC41" sqref="AC41"/>
      <pageMargins left="0.7" right="0.7" top="0.75" bottom="0.75" header="0.3" footer="0.3"/>
      <pageSetup orientation="portrait" r:id="rId3"/>
    </customSheetView>
  </customSheetViews>
  <mergeCells count="77">
    <mergeCell ref="A35:AA38"/>
    <mergeCell ref="A40:AA71"/>
    <mergeCell ref="AA19:AA20"/>
    <mergeCell ref="F33:H33"/>
    <mergeCell ref="J33:L33"/>
    <mergeCell ref="O33:Y33"/>
    <mergeCell ref="A32:AA32"/>
    <mergeCell ref="W28:W29"/>
    <mergeCell ref="F24:O24"/>
    <mergeCell ref="R26:R27"/>
    <mergeCell ref="C21:C22"/>
    <mergeCell ref="X19:X20"/>
    <mergeCell ref="T24:U24"/>
    <mergeCell ref="Y28:Y29"/>
    <mergeCell ref="C17:C18"/>
    <mergeCell ref="C25:C27"/>
    <mergeCell ref="E25:E27"/>
    <mergeCell ref="F25:O26"/>
    <mergeCell ref="V19:V20"/>
    <mergeCell ref="R19:R20"/>
    <mergeCell ref="F17:O18"/>
    <mergeCell ref="S22:AA23"/>
    <mergeCell ref="R31:AA31"/>
    <mergeCell ref="F15:O15"/>
    <mergeCell ref="E13:E14"/>
    <mergeCell ref="F21:O22"/>
    <mergeCell ref="E21:E23"/>
    <mergeCell ref="E17:E18"/>
    <mergeCell ref="T21:U21"/>
    <mergeCell ref="R22:R23"/>
    <mergeCell ref="Z28:Z29"/>
    <mergeCell ref="F13:O13"/>
    <mergeCell ref="A31:O31"/>
    <mergeCell ref="S18:AA18"/>
    <mergeCell ref="T16:U16"/>
    <mergeCell ref="S19:S20"/>
    <mergeCell ref="T19:U20"/>
    <mergeCell ref="W19:W20"/>
    <mergeCell ref="R28:R29"/>
    <mergeCell ref="Z19:Z20"/>
    <mergeCell ref="V28:V29"/>
    <mergeCell ref="X28:X29"/>
    <mergeCell ref="S26:AA27"/>
    <mergeCell ref="AA28:AA29"/>
    <mergeCell ref="Y19:Y20"/>
    <mergeCell ref="S12:AA12"/>
    <mergeCell ref="T13:U13"/>
    <mergeCell ref="S15:AA15"/>
    <mergeCell ref="S28:S29"/>
    <mergeCell ref="T28:U29"/>
    <mergeCell ref="A11:O11"/>
    <mergeCell ref="P11:AA11"/>
    <mergeCell ref="A1:V2"/>
    <mergeCell ref="P3:T3"/>
    <mergeCell ref="P4:T4"/>
    <mergeCell ref="A3:O3"/>
    <mergeCell ref="A4:O4"/>
    <mergeCell ref="W1:AA1"/>
    <mergeCell ref="W2:AA2"/>
    <mergeCell ref="X3:AA3"/>
    <mergeCell ref="X4:AA4"/>
    <mergeCell ref="U3:V3"/>
    <mergeCell ref="U4:V4"/>
    <mergeCell ref="Z5:AA5"/>
    <mergeCell ref="P5:Y5"/>
    <mergeCell ref="A6:O6"/>
    <mergeCell ref="A5:O5"/>
    <mergeCell ref="P6:Y6"/>
    <mergeCell ref="P7:AA8"/>
    <mergeCell ref="X10:AA10"/>
    <mergeCell ref="P10:R10"/>
    <mergeCell ref="S10:U10"/>
    <mergeCell ref="Z6:AA6"/>
    <mergeCell ref="A7:O8"/>
    <mergeCell ref="H10:I10"/>
    <mergeCell ref="L10:M10"/>
    <mergeCell ref="V10:W10"/>
  </mergeCells>
  <pageMargins left="0.7" right="0.7" top="0.75" bottom="0.75" header="0.3" footer="0.3"/>
  <pageSetup orientation="portrait"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7"/>
  <sheetViews>
    <sheetView workbookViewId="0">
      <selection activeCell="F1" sqref="F1:F65536"/>
    </sheetView>
  </sheetViews>
  <sheetFormatPr defaultRowHeight="12.75" x14ac:dyDescent="0.2"/>
  <cols>
    <col min="1" max="16384" width="9.140625" style="116"/>
  </cols>
  <sheetData>
    <row r="1" spans="1:6" x14ac:dyDescent="0.2">
      <c r="A1" s="317"/>
      <c r="B1" s="317"/>
      <c r="C1" s="317"/>
    </row>
    <row r="2" spans="1:6" x14ac:dyDescent="0.2">
      <c r="A2" s="317"/>
      <c r="B2" s="317"/>
      <c r="C2" s="317"/>
    </row>
    <row r="3" spans="1:6" x14ac:dyDescent="0.2">
      <c r="A3" s="318"/>
      <c r="B3" s="318"/>
      <c r="C3" s="318"/>
      <c r="D3" s="95"/>
      <c r="F3" s="95"/>
    </row>
    <row r="4" spans="1:6" x14ac:dyDescent="0.2">
      <c r="A4" s="95"/>
      <c r="C4" s="95"/>
    </row>
    <row r="5" spans="1:6" x14ac:dyDescent="0.2">
      <c r="A5" s="318"/>
      <c r="B5" s="317"/>
      <c r="C5" s="317"/>
    </row>
    <row r="6" spans="1:6" x14ac:dyDescent="0.2">
      <c r="A6" s="318"/>
      <c r="B6" s="318"/>
      <c r="C6" s="318"/>
    </row>
    <row r="7" spans="1:6" x14ac:dyDescent="0.2">
      <c r="A7" s="95"/>
      <c r="B7" s="95"/>
      <c r="C7" s="95"/>
    </row>
  </sheetData>
  <customSheetViews>
    <customSheetView guid="{7F7D5A8C-9A56-4905-9300-15A5D4F74565}">
      <selection activeCell="F1" sqref="F1:F65536"/>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98</vt:i4>
      </vt:variant>
    </vt:vector>
  </HeadingPairs>
  <TitlesOfParts>
    <vt:vector size="117" baseType="lpstr">
      <vt:lpstr>Admin</vt:lpstr>
      <vt:lpstr>Demographics</vt:lpstr>
      <vt:lpstr>Attendance</vt:lpstr>
      <vt:lpstr>LDR Duties</vt:lpstr>
      <vt:lpstr>Ht-Wt</vt:lpstr>
      <vt:lpstr>APFT Data</vt:lpstr>
      <vt:lpstr>Evals</vt:lpstr>
      <vt:lpstr>Honors</vt:lpstr>
      <vt:lpstr>1059 Data</vt:lpstr>
      <vt:lpstr>Exam Records Sheets</vt:lpstr>
      <vt:lpstr>Alert Roster</vt:lpstr>
      <vt:lpstr>Class Roster</vt:lpstr>
      <vt:lpstr>Under Construction</vt:lpstr>
      <vt:lpstr>PUSH-UP</vt:lpstr>
      <vt:lpstr>SIT-UP</vt:lpstr>
      <vt:lpstr>2 MILE RUN</vt:lpstr>
      <vt:lpstr>Alt Test Info and Arrays</vt:lpstr>
      <vt:lpstr>Sheet1</vt:lpstr>
      <vt:lpstr>Sheet2</vt:lpstr>
      <vt:lpstr>_PUAGE</vt:lpstr>
      <vt:lpstr>_PUDATA</vt:lpstr>
      <vt:lpstr>_PUF17</vt:lpstr>
      <vt:lpstr>_PUF22</vt:lpstr>
      <vt:lpstr>_PUF27</vt:lpstr>
      <vt:lpstr>_PUF32</vt:lpstr>
      <vt:lpstr>_PUF37</vt:lpstr>
      <vt:lpstr>_PUF42</vt:lpstr>
      <vt:lpstr>_PUF47</vt:lpstr>
      <vt:lpstr>_PUF52</vt:lpstr>
      <vt:lpstr>_PUF57</vt:lpstr>
      <vt:lpstr>_PUF62</vt:lpstr>
      <vt:lpstr>_PUM17</vt:lpstr>
      <vt:lpstr>_PUM22</vt:lpstr>
      <vt:lpstr>_PUM27</vt:lpstr>
      <vt:lpstr>_PUM32</vt:lpstr>
      <vt:lpstr>_PUM37</vt:lpstr>
      <vt:lpstr>_PUM42</vt:lpstr>
      <vt:lpstr>_PUM47</vt:lpstr>
      <vt:lpstr>_PUM52</vt:lpstr>
      <vt:lpstr>_PUM57</vt:lpstr>
      <vt:lpstr>_PUM62</vt:lpstr>
      <vt:lpstr>_PUMAX</vt:lpstr>
      <vt:lpstr>_PUSCALE</vt:lpstr>
      <vt:lpstr>_SU17</vt:lpstr>
      <vt:lpstr>_SU22</vt:lpstr>
      <vt:lpstr>_SU27</vt:lpstr>
      <vt:lpstr>_SU32</vt:lpstr>
      <vt:lpstr>_SU37</vt:lpstr>
      <vt:lpstr>_SU42</vt:lpstr>
      <vt:lpstr>_SU47</vt:lpstr>
      <vt:lpstr>_SU52</vt:lpstr>
      <vt:lpstr>_SU57</vt:lpstr>
      <vt:lpstr>_SU62</vt:lpstr>
      <vt:lpstr>_SUAGE</vt:lpstr>
      <vt:lpstr>_SUDATA</vt:lpstr>
      <vt:lpstr>_SUF17</vt:lpstr>
      <vt:lpstr>_SUF22</vt:lpstr>
      <vt:lpstr>_SUF27</vt:lpstr>
      <vt:lpstr>_SUF32</vt:lpstr>
      <vt:lpstr>_SUF37</vt:lpstr>
      <vt:lpstr>_SUF42</vt:lpstr>
      <vt:lpstr>_SUF47</vt:lpstr>
      <vt:lpstr>_SUF52</vt:lpstr>
      <vt:lpstr>_SUF57</vt:lpstr>
      <vt:lpstr>_SUF62</vt:lpstr>
      <vt:lpstr>_SUM17</vt:lpstr>
      <vt:lpstr>_SUM22</vt:lpstr>
      <vt:lpstr>_SUM27</vt:lpstr>
      <vt:lpstr>_SUM32</vt:lpstr>
      <vt:lpstr>_SUM37</vt:lpstr>
      <vt:lpstr>_SUM42</vt:lpstr>
      <vt:lpstr>_SUM47</vt:lpstr>
      <vt:lpstr>_SUM52</vt:lpstr>
      <vt:lpstr>_SUM57</vt:lpstr>
      <vt:lpstr>_SUM62</vt:lpstr>
      <vt:lpstr>_SUMAX</vt:lpstr>
      <vt:lpstr>_SUSCALE</vt:lpstr>
      <vt:lpstr>AGECOL</vt:lpstr>
      <vt:lpstr>agelookup</vt:lpstr>
      <vt:lpstr>DATA</vt:lpstr>
      <vt:lpstr>DATA2MI</vt:lpstr>
      <vt:lpstr>eventlookup</vt:lpstr>
      <vt:lpstr>MIAGE</vt:lpstr>
      <vt:lpstr>MIMAX</vt:lpstr>
      <vt:lpstr>'Alert Roster'!Print_Area</vt:lpstr>
      <vt:lpstr>'APFT Data'!Print_Area</vt:lpstr>
      <vt:lpstr>Attendance!Print_Area</vt:lpstr>
      <vt:lpstr>'Class Roster'!Print_Area</vt:lpstr>
      <vt:lpstr>Evals!Print_Area</vt:lpstr>
      <vt:lpstr>'Exam Records Sheets'!Print_Area</vt:lpstr>
      <vt:lpstr>'LDR Duties'!Print_Area</vt:lpstr>
      <vt:lpstr>RUNF17</vt:lpstr>
      <vt:lpstr>RUNF22</vt:lpstr>
      <vt:lpstr>RUNF27</vt:lpstr>
      <vt:lpstr>RUNF32</vt:lpstr>
      <vt:lpstr>RUNF37</vt:lpstr>
      <vt:lpstr>RUNF42</vt:lpstr>
      <vt:lpstr>RUNF47</vt:lpstr>
      <vt:lpstr>RUNF52</vt:lpstr>
      <vt:lpstr>RUNF57</vt:lpstr>
      <vt:lpstr>RUNF62</vt:lpstr>
      <vt:lpstr>RUNM17</vt:lpstr>
      <vt:lpstr>RUNM22</vt:lpstr>
      <vt:lpstr>RUNM27</vt:lpstr>
      <vt:lpstr>RUNM32</vt:lpstr>
      <vt:lpstr>RUNM37</vt:lpstr>
      <vt:lpstr>RUNM42</vt:lpstr>
      <vt:lpstr>RUNM47</vt:lpstr>
      <vt:lpstr>RUNM52</vt:lpstr>
      <vt:lpstr>RUNM57</vt:lpstr>
      <vt:lpstr>RUNM62</vt:lpstr>
      <vt:lpstr>RUNSCALE</vt:lpstr>
      <vt:lpstr>'2 MILE RUN'!TABLE</vt:lpstr>
      <vt:lpstr>'PUSH-UP'!TABLE</vt:lpstr>
      <vt:lpstr>'SIT-UP'!TABLE</vt:lpstr>
      <vt:lpstr>'2 MILE RUN'!TABLE_2</vt:lpstr>
      <vt:lpstr>'2 MILE RUN'!TABLE_3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APFT RUN SCORES</dc:title>
  <dc:creator>Default User</dc:creator>
  <cp:lastModifiedBy>Huff, Raymond E SSG MIL USA</cp:lastModifiedBy>
  <cp:lastPrinted>2014-12-01T18:39:55Z</cp:lastPrinted>
  <dcterms:created xsi:type="dcterms:W3CDTF">1999-09-11T16:52:24Z</dcterms:created>
  <dcterms:modified xsi:type="dcterms:W3CDTF">2015-07-30T20:33:23Z</dcterms:modified>
</cp:coreProperties>
</file>