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0" windowWidth="24540" windowHeight="15600" tabRatio="650"/>
  </bookViews>
  <sheets>
    <sheet name="results-faults" sheetId="8" r:id="rId1"/>
    <sheet name="charts" sheetId="10" r:id="rId2"/>
    <sheet name="survey1" sheetId="1" r:id="rId3"/>
    <sheet name="survey2" sheetId="2" r:id="rId4"/>
    <sheet name="survey3" sheetId="3" r:id="rId5"/>
    <sheet name="survey4" sheetId="4" r:id="rId6"/>
    <sheet name="survey5" sheetId="5" r:id="rId7"/>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83" i="10" l="1"/>
  <c r="F83" i="10"/>
  <c r="E83" i="10"/>
  <c r="D83" i="10"/>
  <c r="E82" i="10"/>
  <c r="D82" i="10"/>
  <c r="C83"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F82" i="10"/>
  <c r="G82" i="10"/>
  <c r="C82" i="10"/>
  <c r="C79" i="10"/>
  <c r="C61" i="10"/>
  <c r="C60" i="10"/>
  <c r="C66" i="10"/>
  <c r="C44" i="10"/>
  <c r="C45" i="10"/>
  <c r="C46" i="10"/>
  <c r="C47" i="10"/>
  <c r="C48" i="10"/>
  <c r="C49" i="10"/>
  <c r="C50" i="10"/>
  <c r="C51" i="10"/>
  <c r="C52" i="10"/>
  <c r="C53" i="10"/>
  <c r="C54" i="10"/>
  <c r="C55" i="10"/>
  <c r="C56" i="10"/>
  <c r="C57" i="10"/>
  <c r="C58" i="10"/>
  <c r="C59" i="10"/>
  <c r="C62" i="10"/>
  <c r="C63" i="10"/>
  <c r="C64" i="10"/>
  <c r="C65" i="10"/>
  <c r="C67" i="10"/>
  <c r="C68" i="10"/>
  <c r="C69" i="10"/>
  <c r="C70" i="10"/>
  <c r="C71" i="10"/>
  <c r="C72" i="10"/>
  <c r="C73" i="10"/>
  <c r="C74" i="10"/>
  <c r="C75" i="10"/>
  <c r="C76" i="10"/>
  <c r="C77" i="10"/>
  <c r="C78" i="10"/>
  <c r="C80" i="10"/>
  <c r="C43" i="10"/>
  <c r="F2" i="10"/>
  <c r="F3" i="10"/>
  <c r="F4" i="10"/>
  <c r="F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2" i="10"/>
  <c r="H39" i="10"/>
  <c r="G80" i="10"/>
  <c r="G39" i="10"/>
  <c r="F80" i="10"/>
  <c r="E39" i="10"/>
  <c r="E80" i="10"/>
  <c r="D39" i="10"/>
  <c r="B80" i="10"/>
  <c r="A39" i="10"/>
  <c r="A80" i="10"/>
  <c r="H38" i="10"/>
  <c r="G79" i="10"/>
  <c r="G38" i="10"/>
  <c r="F79" i="10"/>
  <c r="E38" i="10"/>
  <c r="E79" i="10"/>
  <c r="D38" i="10"/>
  <c r="B79" i="10"/>
  <c r="A38" i="10"/>
  <c r="A79" i="10"/>
  <c r="H37" i="10"/>
  <c r="G78" i="10"/>
  <c r="G37" i="10"/>
  <c r="F78" i="10"/>
  <c r="E37" i="10"/>
  <c r="E78" i="10"/>
  <c r="D37" i="10"/>
  <c r="B78" i="10"/>
  <c r="A37" i="10"/>
  <c r="A78" i="10"/>
  <c r="H36" i="10"/>
  <c r="G77" i="10"/>
  <c r="G36" i="10"/>
  <c r="F77" i="10"/>
  <c r="E36" i="10"/>
  <c r="E77" i="10"/>
  <c r="D36" i="10"/>
  <c r="B77" i="10"/>
  <c r="A36" i="10"/>
  <c r="A77" i="10"/>
  <c r="H35" i="10"/>
  <c r="G76" i="10"/>
  <c r="G35" i="10"/>
  <c r="F76" i="10"/>
  <c r="E35" i="10"/>
  <c r="E76" i="10"/>
  <c r="D35" i="10"/>
  <c r="B76" i="10"/>
  <c r="A35" i="10"/>
  <c r="A76" i="10"/>
  <c r="H34" i="10"/>
  <c r="G75" i="10"/>
  <c r="G34" i="10"/>
  <c r="F75" i="10"/>
  <c r="E34" i="10"/>
  <c r="E75" i="10"/>
  <c r="D34" i="10"/>
  <c r="B75" i="10"/>
  <c r="A34" i="10"/>
  <c r="A75" i="10"/>
  <c r="H33" i="10"/>
  <c r="G74" i="10"/>
  <c r="G33" i="10"/>
  <c r="F74" i="10"/>
  <c r="E33" i="10"/>
  <c r="E74" i="10"/>
  <c r="D33" i="10"/>
  <c r="B74" i="10"/>
  <c r="A33" i="10"/>
  <c r="A74" i="10"/>
  <c r="H32" i="10"/>
  <c r="G73" i="10"/>
  <c r="G32" i="10"/>
  <c r="F73" i="10"/>
  <c r="E32" i="10"/>
  <c r="E73" i="10"/>
  <c r="D32" i="10"/>
  <c r="B73" i="10"/>
  <c r="A32" i="10"/>
  <c r="A73" i="10"/>
  <c r="H31" i="10"/>
  <c r="G72" i="10"/>
  <c r="G31" i="10"/>
  <c r="F72" i="10"/>
  <c r="E31" i="10"/>
  <c r="E72" i="10"/>
  <c r="D31" i="10"/>
  <c r="B72" i="10"/>
  <c r="A31" i="10"/>
  <c r="A72" i="10"/>
  <c r="H30" i="10"/>
  <c r="G71" i="10"/>
  <c r="G30" i="10"/>
  <c r="F71" i="10"/>
  <c r="E30" i="10"/>
  <c r="E71" i="10"/>
  <c r="D30" i="10"/>
  <c r="B71" i="10"/>
  <c r="A30" i="10"/>
  <c r="A71" i="10"/>
  <c r="H29" i="10"/>
  <c r="G70" i="10"/>
  <c r="G29" i="10"/>
  <c r="F70" i="10"/>
  <c r="E29" i="10"/>
  <c r="E70" i="10"/>
  <c r="D29" i="10"/>
  <c r="B70" i="10"/>
  <c r="A29" i="10"/>
  <c r="A70" i="10"/>
  <c r="H28" i="10"/>
  <c r="G69" i="10"/>
  <c r="G28" i="10"/>
  <c r="F69" i="10"/>
  <c r="E28" i="10"/>
  <c r="E69" i="10"/>
  <c r="D28" i="10"/>
  <c r="B69" i="10"/>
  <c r="A28" i="10"/>
  <c r="A69" i="10"/>
  <c r="H27" i="10"/>
  <c r="G68" i="10"/>
  <c r="G27" i="10"/>
  <c r="F68" i="10"/>
  <c r="E27" i="10"/>
  <c r="E68" i="10"/>
  <c r="D27" i="10"/>
  <c r="B68" i="10"/>
  <c r="A27" i="10"/>
  <c r="A68" i="10"/>
  <c r="H26" i="10"/>
  <c r="G67" i="10"/>
  <c r="G26" i="10"/>
  <c r="F67" i="10"/>
  <c r="E26" i="10"/>
  <c r="E67" i="10"/>
  <c r="D26" i="10"/>
  <c r="B67" i="10"/>
  <c r="A26" i="10"/>
  <c r="A67" i="10"/>
  <c r="H25" i="10"/>
  <c r="G66" i="10"/>
  <c r="G25" i="10"/>
  <c r="F66" i="10"/>
  <c r="E25" i="10"/>
  <c r="E66" i="10"/>
  <c r="D25" i="10"/>
  <c r="B66" i="10"/>
  <c r="A25" i="10"/>
  <c r="A66" i="10"/>
  <c r="H24" i="10"/>
  <c r="G65" i="10"/>
  <c r="G24" i="10"/>
  <c r="F65" i="10"/>
  <c r="E24" i="10"/>
  <c r="E65" i="10"/>
  <c r="D24" i="10"/>
  <c r="B65" i="10"/>
  <c r="A24" i="10"/>
  <c r="A65" i="10"/>
  <c r="H23" i="10"/>
  <c r="G64" i="10"/>
  <c r="G23" i="10"/>
  <c r="F64" i="10"/>
  <c r="E23" i="10"/>
  <c r="E64" i="10"/>
  <c r="D23" i="10"/>
  <c r="B64" i="10"/>
  <c r="A23" i="10"/>
  <c r="A64" i="10"/>
  <c r="H22" i="10"/>
  <c r="G63" i="10"/>
  <c r="G22" i="10"/>
  <c r="F63" i="10"/>
  <c r="E22" i="10"/>
  <c r="E63" i="10"/>
  <c r="D22" i="10"/>
  <c r="B63" i="10"/>
  <c r="A22" i="10"/>
  <c r="A63" i="10"/>
  <c r="H21" i="10"/>
  <c r="G62" i="10"/>
  <c r="G21" i="10"/>
  <c r="F62" i="10"/>
  <c r="E21" i="10"/>
  <c r="E62" i="10"/>
  <c r="D21" i="10"/>
  <c r="B62" i="10"/>
  <c r="A21" i="10"/>
  <c r="A62" i="10"/>
  <c r="H20" i="10"/>
  <c r="G61" i="10"/>
  <c r="G20" i="10"/>
  <c r="F61" i="10"/>
  <c r="E20" i="10"/>
  <c r="E61" i="10"/>
  <c r="D20" i="10"/>
  <c r="B61" i="10"/>
  <c r="A20" i="10"/>
  <c r="A61" i="10"/>
  <c r="H19" i="10"/>
  <c r="G60" i="10"/>
  <c r="G19" i="10"/>
  <c r="F60" i="10"/>
  <c r="E19" i="10"/>
  <c r="E60" i="10"/>
  <c r="D19" i="10"/>
  <c r="B60" i="10"/>
  <c r="A19" i="10"/>
  <c r="A60" i="10"/>
  <c r="H18" i="10"/>
  <c r="G59" i="10"/>
  <c r="G18" i="10"/>
  <c r="F59" i="10"/>
  <c r="E18" i="10"/>
  <c r="E59" i="10"/>
  <c r="D18" i="10"/>
  <c r="B59" i="10"/>
  <c r="A18" i="10"/>
  <c r="A59" i="10"/>
  <c r="H17" i="10"/>
  <c r="G58" i="10"/>
  <c r="G17" i="10"/>
  <c r="F58" i="10"/>
  <c r="E17" i="10"/>
  <c r="E58" i="10"/>
  <c r="D17" i="10"/>
  <c r="B58" i="10"/>
  <c r="A17" i="10"/>
  <c r="A58" i="10"/>
  <c r="H16" i="10"/>
  <c r="G57" i="10"/>
  <c r="G16" i="10"/>
  <c r="F57" i="10"/>
  <c r="E16" i="10"/>
  <c r="E57" i="10"/>
  <c r="D16" i="10"/>
  <c r="B57" i="10"/>
  <c r="A16" i="10"/>
  <c r="A57" i="10"/>
  <c r="H15" i="10"/>
  <c r="G56" i="10"/>
  <c r="G15" i="10"/>
  <c r="F56" i="10"/>
  <c r="E15" i="10"/>
  <c r="E56" i="10"/>
  <c r="D15" i="10"/>
  <c r="B56" i="10"/>
  <c r="A15" i="10"/>
  <c r="A56" i="10"/>
  <c r="H14" i="10"/>
  <c r="G55" i="10"/>
  <c r="G14" i="10"/>
  <c r="F55" i="10"/>
  <c r="E14" i="10"/>
  <c r="E55" i="10"/>
  <c r="D14" i="10"/>
  <c r="B55" i="10"/>
  <c r="A14" i="10"/>
  <c r="A55" i="10"/>
  <c r="H13" i="10"/>
  <c r="G54" i="10"/>
  <c r="G13" i="10"/>
  <c r="F54" i="10"/>
  <c r="E13" i="10"/>
  <c r="E54" i="10"/>
  <c r="D13" i="10"/>
  <c r="B54" i="10"/>
  <c r="A13" i="10"/>
  <c r="A54" i="10"/>
  <c r="H12" i="10"/>
  <c r="G53" i="10"/>
  <c r="G12" i="10"/>
  <c r="F53" i="10"/>
  <c r="E12" i="10"/>
  <c r="E53" i="10"/>
  <c r="D12" i="10"/>
  <c r="B53" i="10"/>
  <c r="A12" i="10"/>
  <c r="A53" i="10"/>
  <c r="H11" i="10"/>
  <c r="G52" i="10"/>
  <c r="G11" i="10"/>
  <c r="F52" i="10"/>
  <c r="E11" i="10"/>
  <c r="E52" i="10"/>
  <c r="D11" i="10"/>
  <c r="B52" i="10"/>
  <c r="A11" i="10"/>
  <c r="A52" i="10"/>
  <c r="H10" i="10"/>
  <c r="G51" i="10"/>
  <c r="G10" i="10"/>
  <c r="F51" i="10"/>
  <c r="E10" i="10"/>
  <c r="E51" i="10"/>
  <c r="D10" i="10"/>
  <c r="B51" i="10"/>
  <c r="A10" i="10"/>
  <c r="A51" i="10"/>
  <c r="H9" i="10"/>
  <c r="G50" i="10"/>
  <c r="G9" i="10"/>
  <c r="F50" i="10"/>
  <c r="E9" i="10"/>
  <c r="E50" i="10"/>
  <c r="D9" i="10"/>
  <c r="B50" i="10"/>
  <c r="A9" i="10"/>
  <c r="A50" i="10"/>
  <c r="H8" i="10"/>
  <c r="G49" i="10"/>
  <c r="G8" i="10"/>
  <c r="F49" i="10"/>
  <c r="E8" i="10"/>
  <c r="E49" i="10"/>
  <c r="D8" i="10"/>
  <c r="B49" i="10"/>
  <c r="A8" i="10"/>
  <c r="A49" i="10"/>
  <c r="H7" i="10"/>
  <c r="G48" i="10"/>
  <c r="G7" i="10"/>
  <c r="F48" i="10"/>
  <c r="E7" i="10"/>
  <c r="E48" i="10"/>
  <c r="D7" i="10"/>
  <c r="B48" i="10"/>
  <c r="A7" i="10"/>
  <c r="A48" i="10"/>
  <c r="H6" i="10"/>
  <c r="G47" i="10"/>
  <c r="G6" i="10"/>
  <c r="F47" i="10"/>
  <c r="E6" i="10"/>
  <c r="E47" i="10"/>
  <c r="D6" i="10"/>
  <c r="B47" i="10"/>
  <c r="A6" i="10"/>
  <c r="A47" i="10"/>
  <c r="H5" i="10"/>
  <c r="G46" i="10"/>
  <c r="G5" i="10"/>
  <c r="F46" i="10"/>
  <c r="E5" i="10"/>
  <c r="E46" i="10"/>
  <c r="D5" i="10"/>
  <c r="B46" i="10"/>
  <c r="A5" i="10"/>
  <c r="A46" i="10"/>
  <c r="H4" i="10"/>
  <c r="G45" i="10"/>
  <c r="G4" i="10"/>
  <c r="F45" i="10"/>
  <c r="E4" i="10"/>
  <c r="E45" i="10"/>
  <c r="D4" i="10"/>
  <c r="B45" i="10"/>
  <c r="A4" i="10"/>
  <c r="A45" i="10"/>
  <c r="H3" i="10"/>
  <c r="G44" i="10"/>
  <c r="G3" i="10"/>
  <c r="F44" i="10"/>
  <c r="E3" i="10"/>
  <c r="E44" i="10"/>
  <c r="D3" i="10"/>
  <c r="B44" i="10"/>
  <c r="A3" i="10"/>
  <c r="A44" i="10"/>
  <c r="H2" i="10"/>
  <c r="G43" i="10"/>
  <c r="G2" i="10"/>
  <c r="F43" i="10"/>
  <c r="E2" i="10"/>
  <c r="E43" i="10"/>
  <c r="D2" i="10"/>
  <c r="B43" i="10"/>
  <c r="A2" i="10"/>
  <c r="A43" i="10"/>
  <c r="H1" i="10"/>
  <c r="G42" i="10"/>
  <c r="G1" i="10"/>
  <c r="F42" i="10"/>
  <c r="E1" i="10"/>
  <c r="E42" i="10"/>
  <c r="D1" i="10"/>
  <c r="D42" i="10"/>
  <c r="B42" i="10"/>
  <c r="A1" i="10"/>
  <c r="A42" i="10"/>
  <c r="F21" i="8"/>
  <c r="F18" i="8"/>
  <c r="F20" i="8"/>
  <c r="F19" i="8"/>
  <c r="E21" i="8"/>
  <c r="E18" i="8"/>
  <c r="E20" i="8"/>
  <c r="E19" i="8"/>
  <c r="D21" i="8"/>
  <c r="D18" i="8"/>
  <c r="D20" i="8"/>
  <c r="D19" i="8"/>
  <c r="C21" i="8"/>
  <c r="C18" i="8"/>
  <c r="C20" i="8"/>
  <c r="C19" i="8"/>
  <c r="B21" i="8"/>
  <c r="B18" i="8"/>
  <c r="B20" i="8"/>
  <c r="B19" i="8"/>
  <c r="F23" i="8"/>
  <c r="F22" i="8"/>
  <c r="E23" i="8"/>
  <c r="E22" i="8"/>
  <c r="D23" i="8"/>
  <c r="D22" i="8"/>
  <c r="C23" i="8"/>
  <c r="C22" i="8"/>
  <c r="B23" i="8"/>
  <c r="B22" i="8"/>
  <c r="F26" i="8"/>
  <c r="F25" i="8"/>
  <c r="E26" i="8"/>
  <c r="E25" i="8"/>
  <c r="D26" i="8"/>
  <c r="D25" i="8"/>
  <c r="C26" i="8"/>
  <c r="C25" i="8"/>
  <c r="B26" i="8"/>
  <c r="B25" i="8"/>
  <c r="F30" i="8"/>
  <c r="F27" i="8"/>
  <c r="F29" i="8"/>
  <c r="F28" i="8"/>
  <c r="E30" i="8"/>
  <c r="E27" i="8"/>
  <c r="E29" i="8"/>
  <c r="E28" i="8"/>
  <c r="D30" i="8"/>
  <c r="D27" i="8"/>
  <c r="D29" i="8"/>
  <c r="D28" i="8"/>
  <c r="C30" i="8"/>
  <c r="C27" i="8"/>
  <c r="C29" i="8"/>
  <c r="C28" i="8"/>
  <c r="B30" i="8"/>
  <c r="B27" i="8"/>
  <c r="B29" i="8"/>
  <c r="B28" i="8"/>
  <c r="F37" i="8"/>
  <c r="F36" i="8"/>
  <c r="E37" i="8"/>
  <c r="E36" i="8"/>
  <c r="D37" i="8"/>
  <c r="D36" i="8"/>
  <c r="C37" i="8"/>
  <c r="C36" i="8"/>
  <c r="B37" i="8"/>
  <c r="B36" i="8"/>
  <c r="F38" i="8"/>
  <c r="F39" i="8"/>
  <c r="E38" i="8"/>
  <c r="E39" i="8"/>
  <c r="D38" i="8"/>
  <c r="D39" i="8"/>
  <c r="C38" i="8"/>
  <c r="C39" i="8"/>
  <c r="B38" i="8"/>
  <c r="B39" i="8"/>
  <c r="F14" i="8"/>
  <c r="F13" i="8"/>
  <c r="E14" i="8"/>
  <c r="E13" i="8"/>
  <c r="D14" i="8"/>
  <c r="D13" i="8"/>
  <c r="C14" i="8"/>
  <c r="C13" i="8"/>
  <c r="B14" i="8"/>
  <c r="B13" i="8"/>
  <c r="F12" i="8"/>
  <c r="F11" i="8"/>
  <c r="E12" i="8"/>
  <c r="E11" i="8"/>
  <c r="D12" i="8"/>
  <c r="D11" i="8"/>
  <c r="C12" i="8"/>
  <c r="C11" i="8"/>
  <c r="B12" i="8"/>
  <c r="B11" i="8"/>
  <c r="F8" i="8"/>
  <c r="F6" i="8"/>
  <c r="F7" i="8"/>
  <c r="E8" i="8"/>
  <c r="E6" i="8"/>
  <c r="E7" i="8"/>
  <c r="D8" i="8"/>
  <c r="D6" i="8"/>
  <c r="D7" i="8"/>
  <c r="C8" i="8"/>
  <c r="C6" i="8"/>
  <c r="C7" i="8"/>
  <c r="B8" i="8"/>
  <c r="B6" i="8"/>
  <c r="B7" i="8"/>
  <c r="F5" i="8"/>
  <c r="F4" i="8"/>
  <c r="E5" i="8"/>
  <c r="E4" i="8"/>
  <c r="D5" i="8"/>
  <c r="D4" i="8"/>
  <c r="C5" i="8"/>
  <c r="C4" i="8"/>
  <c r="B5" i="8"/>
  <c r="B4" i="8"/>
  <c r="E2" i="8"/>
  <c r="E3" i="8"/>
  <c r="E9" i="8"/>
  <c r="E10" i="8"/>
  <c r="E15" i="8"/>
  <c r="E16" i="8"/>
  <c r="E17" i="8"/>
  <c r="E24" i="8"/>
  <c r="E31" i="8"/>
  <c r="E32" i="8"/>
  <c r="E33" i="8"/>
  <c r="E34" i="8"/>
  <c r="E35" i="8"/>
  <c r="E41" i="8"/>
  <c r="J2" i="8"/>
  <c r="K2" i="8"/>
  <c r="J10" i="8"/>
  <c r="K10" i="8"/>
  <c r="J17" i="8"/>
  <c r="K17" i="8"/>
  <c r="J25" i="8"/>
  <c r="K25" i="8"/>
  <c r="J33" i="8"/>
  <c r="K33" i="8"/>
  <c r="K41" i="8"/>
  <c r="E42" i="8"/>
  <c r="F2" i="8"/>
  <c r="F3" i="8"/>
  <c r="F9" i="8"/>
  <c r="F10" i="8"/>
  <c r="F15" i="8"/>
  <c r="F16" i="8"/>
  <c r="F17" i="8"/>
  <c r="F24" i="8"/>
  <c r="F31" i="8"/>
  <c r="F32" i="8"/>
  <c r="F33" i="8"/>
  <c r="F34" i="8"/>
  <c r="F35" i="8"/>
  <c r="F41" i="8"/>
  <c r="F42" i="8"/>
  <c r="E45" i="8"/>
  <c r="D2" i="8"/>
  <c r="D3" i="8"/>
  <c r="D9" i="8"/>
  <c r="D10" i="8"/>
  <c r="D15" i="8"/>
  <c r="D16" i="8"/>
  <c r="D17" i="8"/>
  <c r="D24" i="8"/>
  <c r="D31" i="8"/>
  <c r="D32" i="8"/>
  <c r="D33" i="8"/>
  <c r="D34" i="8"/>
  <c r="D35" i="8"/>
  <c r="D41" i="8"/>
  <c r="D42" i="8"/>
  <c r="D45" i="8"/>
  <c r="B2" i="8"/>
  <c r="B3" i="8"/>
  <c r="B9" i="8"/>
  <c r="B10" i="8"/>
  <c r="B15" i="8"/>
  <c r="B16" i="8"/>
  <c r="B17" i="8"/>
  <c r="B24" i="8"/>
  <c r="B31" i="8"/>
  <c r="B32" i="8"/>
  <c r="B33" i="8"/>
  <c r="B34" i="8"/>
  <c r="B35" i="8"/>
  <c r="B41" i="8"/>
  <c r="B42" i="8"/>
  <c r="C2" i="8"/>
  <c r="C3" i="8"/>
  <c r="C9" i="8"/>
  <c r="C10" i="8"/>
  <c r="C15" i="8"/>
  <c r="C16" i="8"/>
  <c r="C17" i="8"/>
  <c r="C24" i="8"/>
  <c r="C31" i="8"/>
  <c r="C32" i="8"/>
  <c r="C33" i="8"/>
  <c r="C34" i="8"/>
  <c r="C35" i="8"/>
  <c r="C41" i="8"/>
  <c r="C42" i="8"/>
  <c r="B45" i="8"/>
  <c r="E44" i="8"/>
  <c r="D44" i="8"/>
  <c r="B44" i="8"/>
  <c r="J41" i="8"/>
  <c r="I2" i="8"/>
  <c r="I10" i="8"/>
  <c r="I17" i="8"/>
  <c r="I25" i="8"/>
  <c r="I33" i="8"/>
  <c r="I41" i="8"/>
  <c r="L33" i="8"/>
  <c r="L25" i="8"/>
  <c r="L17" i="8"/>
  <c r="L10" i="8"/>
  <c r="L2" i="8"/>
</calcChain>
</file>

<file path=xl/sharedStrings.xml><?xml version="1.0" encoding="utf-8"?>
<sst xmlns="http://schemas.openxmlformats.org/spreadsheetml/2006/main" count="1323" uniqueCount="337">
  <si>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</si>
  <si>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</si>
  <si>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</si>
  <si>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</si>
  <si>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</si>
  <si>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</si>
  <si>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</si>
  <si>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</si>
  <si>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</si>
  <si>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</si>
  <si>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</si>
  <si>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</si>
  <si>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</si>
  <si>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</si>
  <si>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</si>
  <si>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</si>
  <si>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</si>
  <si>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QMeta_Browser</t>
  </si>
  <si>
    <t>QMeta_Version</t>
  </si>
  <si>
    <t>QMeta_Operating System</t>
  </si>
  <si>
    <t>QMeta_Resolution</t>
  </si>
  <si>
    <t>QPre</t>
  </si>
  <si>
    <t>Q.akamai.1-b-a</t>
  </si>
  <si>
    <t>Q.caLottery.1-a-b</t>
  </si>
  <si>
    <t>Q.designSponge.1-a-b</t>
  </si>
  <si>
    <t>Q.designSponge.2-b-a</t>
  </si>
  <si>
    <t>Q.dmv.1-b-a</t>
  </si>
  <si>
    <t>Q.dmv.2-b-a</t>
  </si>
  <si>
    <t>Q.dmv.3-a-b</t>
  </si>
  <si>
    <t>Q.doctor.1-a-b</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</si>
  <si>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</si>
  <si>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</si>
  <si>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</si>
  <si>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</si>
  <si>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</si>
  <si>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</si>
  <si>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</si>
  <si>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</si>
  <si>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</si>
  <si>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</si>
  <si>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</si>
  <si>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</si>
  <si>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</si>
  <si>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</si>
  <si>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Browser Meta Info - Browser</t>
  </si>
  <si>
    <t>Browser Meta Info - Version</t>
  </si>
  <si>
    <t>Browser Meta Info - Operating System</t>
  </si>
  <si>
    <t>Browser Meta Info - Resolution</t>
  </si>
  <si>
    <t>On each survey screen, you will be shown a web page that will undergo automatic translation to another language. We are evaluating two techniques in terms of their ability to generate translated pages that are similar in appearance to the original.  For each web page, you will be shown portions of the original (reference) page and the corresponding parts of the two translated pages.  You will be asked to compare the output of the two techniques to the reference in terms of their appearance similarity, which includes aspects such as text size, spacing, and alignment.
Does the sample image shown below fit completely on your screen? (Please resize the browser window, if required.)</t>
  </si>
  <si>
    <t>Q. Considering the images shown below, how would you rate the appearance similarity of Version 1 and Version 2 with respect to the Reference? 
   Reference
   Version 1
   Version 2</t>
  </si>
  <si>
    <t>Q. Considering the images shown below, how would you rate the appearance similarity of Version 1 and Version 2 with respect to the Reference? 
   Reference
   Version 1
   Version 2</t>
  </si>
  <si>
    <t>{"ImportId":"startDate","timeZone":"America/Los_Angeles"}</t>
  </si>
  <si>
    <t>{"ImportId":"endDate","timeZone":"America/Los_Angeles"}</t>
  </si>
  <si>
    <t>{"ImportId":"status"}</t>
  </si>
  <si>
    <t>{"ImportId":"ipAddress"}</t>
  </si>
  <si>
    <t>{"ImportId":"progress"}</t>
  </si>
  <si>
    <t>{"ImportId":"duration"}</t>
  </si>
  <si>
    <t>{"ImportId":"finished"}</t>
  </si>
  <si>
    <t>{"ImportId":"recordedDate","timeZone":"America/Los_Angeles"}</t>
  </si>
  <si>
    <t>{"ImportId":"_recordId"}</t>
  </si>
  <si>
    <t>{"ImportId":"recipientLastName"}</t>
  </si>
  <si>
    <t>{"ImportId":"recipientFirstName"}</t>
  </si>
  <si>
    <t>{"ImportId":"recipientEmail"}</t>
  </si>
  <si>
    <t>{"ImportId":"externalDataReference"}</t>
  </si>
  <si>
    <t>{"ImportId":"locationLatitude"}</t>
  </si>
  <si>
    <t>{"ImportId":"locationLongitude"}</t>
  </si>
  <si>
    <t>{"ImportId":"distributionChannel"}</t>
  </si>
  <si>
    <t>{"ImportId":"userLanguage"}</t>
  </si>
  <si>
    <t>{"ImportId":"QID74_BROWSER"}</t>
  </si>
  <si>
    <t>{"ImportId":"QID74_VERSION"}</t>
  </si>
  <si>
    <t>{"ImportId":"QID74_OS"}</t>
  </si>
  <si>
    <t>{"ImportId":"QID74_RESOLUTION"}</t>
  </si>
  <si>
    <t>{"ImportId":"QID72"}</t>
  </si>
  <si>
    <t>{"ImportId":"QID2"}</t>
  </si>
  <si>
    <t>{"ImportId":"QID76"}</t>
  </si>
  <si>
    <t>{"ImportId":"QID78"}</t>
  </si>
  <si>
    <t>{"ImportId":"QID79"}</t>
  </si>
  <si>
    <t>{"ImportId":"QID81"}</t>
  </si>
  <si>
    <t>{"ImportId":"QID82"}</t>
  </si>
  <si>
    <t>{"ImportId":"QID83"}</t>
  </si>
  <si>
    <t>{"ImportId":"QID85"}</t>
  </si>
  <si>
    <t>68.181.88.18</t>
  </si>
  <si>
    <t>R_3QFYvfcrbTvyc2h</t>
  </si>
  <si>
    <t>anonymous</t>
  </si>
  <si>
    <t>EN</t>
  </si>
  <si>
    <t>Safari</t>
  </si>
  <si>
    <t>Macintosh</t>
  </si>
  <si>
    <t>1280x800</t>
  </si>
  <si>
    <t>No</t>
  </si>
  <si>
    <t>68.181.207.172</t>
  </si>
  <si>
    <t>R_2SdfXrTUK2TnlhM</t>
  </si>
  <si>
    <t>Chrome</t>
  </si>
  <si>
    <t>60.0.3112.113</t>
  </si>
  <si>
    <t>1440x900</t>
  </si>
  <si>
    <t>Yes</t>
  </si>
  <si>
    <t>Version 2 is somewhat better</t>
  </si>
  <si>
    <t>Version 1 is somewhat better</t>
  </si>
  <si>
    <t>Version 1 is much better</t>
  </si>
  <si>
    <t>Version 2 is much better</t>
  </si>
  <si>
    <t>R_1n73HyyvMiI0aIJ</t>
  </si>
  <si>
    <t>Both versions are the same</t>
  </si>
  <si>
    <t>68.181.207.156</t>
  </si>
  <si>
    <t>R_3nIYS0phGKeNQ48</t>
  </si>
  <si>
    <t>61.0.3163.100</t>
  </si>
  <si>
    <t>Windows NT 10.0</t>
  </si>
  <si>
    <t>1280x720</t>
  </si>
  <si>
    <t>207.151.35.9</t>
  </si>
  <si>
    <t>R_2UWQkD97BeABT3t</t>
  </si>
  <si>
    <t>68.181.206.128</t>
  </si>
  <si>
    <t>R_30ktN19bUnncmhp</t>
  </si>
  <si>
    <t>Chrome iPhone</t>
  </si>
  <si>
    <t>61.0.3163.73</t>
  </si>
  <si>
    <t>iPhone</t>
  </si>
  <si>
    <t>375x667</t>
  </si>
  <si>
    <t>68.181.206.21</t>
  </si>
  <si>
    <t>R_wUk3yfHXLR3uhpv</t>
  </si>
  <si>
    <t>1536x864</t>
  </si>
  <si>
    <t>68.181.207.46</t>
  </si>
  <si>
    <t>R_1q4jTPc9AuidrZ8</t>
  </si>
  <si>
    <t>207.151.35.17</t>
  </si>
  <si>
    <t>R_2QXt91bNVAD9Ibh</t>
  </si>
  <si>
    <t>Q.els.1-b-a</t>
  </si>
  <si>
    <t>Q.facebook.1-a-b</t>
  </si>
  <si>
    <t>Q.facebook.2-b-a</t>
  </si>
  <si>
    <t>Q.flynas.1-a-b</t>
  </si>
  <si>
    <t>Q.flynas.2-b-a</t>
  </si>
  <si>
    <t>Q.googleEarth.1-b-a</t>
  </si>
  <si>
    <t>Q.googleLogin.1-a-b</t>
  </si>
  <si>
    <t>{"ImportId":"QID88"}</t>
  </si>
  <si>
    <t>68.181.88.115</t>
  </si>
  <si>
    <t>R_23gI87LeuQKpCo1</t>
  </si>
  <si>
    <t>9.1.2</t>
  </si>
  <si>
    <t>68.181.207.248</t>
  </si>
  <si>
    <t>R_3Ojj6Tj4cESRU8q</t>
  </si>
  <si>
    <t>1366x768</t>
  </si>
  <si>
    <t>207.151.63.250</t>
  </si>
  <si>
    <t>R_2uQHkQr8ErSOfPM</t>
  </si>
  <si>
    <t>60.0.3112.90</t>
  </si>
  <si>
    <t>R_DjyaqdxFk22p0UF</t>
  </si>
  <si>
    <t>68.181.207.238</t>
  </si>
  <si>
    <t>R_3iX9oLfatDBXm5j</t>
  </si>
  <si>
    <t>1440x960</t>
  </si>
  <si>
    <t>R_R4ehUKl01HnMVvr</t>
  </si>
  <si>
    <t>R_2tAnUnkxji5tMv8</t>
  </si>
  <si>
    <t>Q.hightail.1-a-b</t>
  </si>
  <si>
    <t>Q.hotwire.1-b-a</t>
  </si>
  <si>
    <t>Q.hotwire.2-a-b</t>
  </si>
  <si>
    <t>Q.hotwire.3-b-a</t>
  </si>
  <si>
    <t>Q.hotwire.4-b-a</t>
  </si>
  <si>
    <t>Q.ixigo.1-a-b</t>
  </si>
  <si>
    <t>Q.ixigo.2-b-a</t>
  </si>
  <si>
    <t>Q.linkedin.1-b-a</t>
  </si>
  <si>
    <t>On each survey screen, you will be shown a web page that will undergo automatic translation to another language. We are evaluating two techniques in terms of their ability to generate translated pages that are similar in appearance to the original.  For each web page, you will be shown portions of the original (reference) page and the corresponding parts of the two translated pages.  You will be asked to compare the output of the two techniques to the reference in terms of their appearance similarity, which includes aspects such as text size, spacing, and alignment.
Does the sample image shown below fit completely on your screen? (Please resize the browser window, if required.)</t>
  </si>
  <si>
    <t>Q. Considering the images shown below, how would you rate the appearance similarity of Version 1 and Version 2 with respect to the Reference? 
   Reference
   Version 1
   Version 2</t>
  </si>
  <si>
    <t>Q1. Considering the images shown below, how would you rate the appearance similarity of Version 1 and Version 2 with respect to the Reference? 
   Reference
   Version 1
   Version 2</t>
  </si>
  <si>
    <t>Q2. Considering the images shown below, how would you rate the appearance similarity of Version 1 and Version 2 with respect to the Reference? 
   Reference
   Version 1
   Version 2</t>
  </si>
  <si>
    <t>Q3. Considering the images shown below, how would you rate the appearance similarity of Version 1 and Version 2 with respect to the Reference? 
   Reference
   Version 1
   Version 2</t>
  </si>
  <si>
    <t>Q4. Considering the images shown below, how would you rate the appearance similarity of Version 1 and Version 2 with respect to the Reference? 
   Reference
   Version 1
   Version 2</t>
  </si>
  <si>
    <t>Q. Considering the images shown below, how would you rate the appearance similarity of Version 1 and Version 2 with respect to the Reference? 
   Reference
   Version 1
   Version 2</t>
  </si>
  <si>
    <t>{"ImportId":"QID89"}</t>
  </si>
  <si>
    <t>{"ImportId":"QID90"}</t>
  </si>
  <si>
    <t>68.181.206.155</t>
  </si>
  <si>
    <t>R_3KvH8VYBe0OhL0Z</t>
  </si>
  <si>
    <t>1680x1050</t>
  </si>
  <si>
    <t>R_3ssukEC1dh0QXYl</t>
  </si>
  <si>
    <t>68.181.206.53</t>
  </si>
  <si>
    <t>R_1onGiShCRv5vIPy</t>
  </si>
  <si>
    <t>68.181.88.124</t>
  </si>
  <si>
    <t>R_6QJ9d4OKhsrvcnn</t>
  </si>
  <si>
    <t>207.151.35.19</t>
  </si>
  <si>
    <t>R_cO1PyRqlSq22idj</t>
  </si>
  <si>
    <t>68.181.88.165</t>
  </si>
  <si>
    <t>R_UYM4FurzDDJPzSp</t>
  </si>
  <si>
    <t>Edge</t>
  </si>
  <si>
    <t>Q.mplay.1-a-b</t>
  </si>
  <si>
    <t>Q.mplay.2-a-b</t>
  </si>
  <si>
    <t>Q.museum.1-b-a</t>
  </si>
  <si>
    <t>Q.museum.2-a-b</t>
  </si>
  <si>
    <t>Q.museum.3-b-a</t>
  </si>
  <si>
    <t>Q.museum.4-b-a</t>
  </si>
  <si>
    <t>Q.qualitrol.1-a-b</t>
  </si>
  <si>
    <t>Q.rentalCars.1-b-a</t>
  </si>
  <si>
    <t>Q2. Considering the images shown below, how would you rate the appearance similarity of Version 1 and Version 2 with respect to the Reference? 
   Reference
   Version 1
   Version 2</t>
  </si>
  <si>
    <t>Q3. Considering the images shown below, how would you rate the appearance similarity of Version 1 and Version 2 with respect to the Reference? 
   Reference
   Version 1
   Version 2</t>
  </si>
  <si>
    <t>{"ImportId":"QID91"}</t>
  </si>
  <si>
    <t>68.181.88.96</t>
  </si>
  <si>
    <t>R_3felIuSkinqeDPK</t>
  </si>
  <si>
    <t>61.0.3163.98</t>
  </si>
  <si>
    <t>Android 4.4.2</t>
  </si>
  <si>
    <t>601x962</t>
  </si>
  <si>
    <t>68.181.207.77</t>
  </si>
  <si>
    <t>R_3PUgGIxbhVFRM0w</t>
  </si>
  <si>
    <t>60.0.3112.114</t>
  </si>
  <si>
    <t>CrOS x86_64 9592.96.0</t>
  </si>
  <si>
    <t>R_3MaskT6XeHGyBDh</t>
  </si>
  <si>
    <t>68.181.206.67</t>
  </si>
  <si>
    <t>R_11jvyVrNjL11tsv</t>
  </si>
  <si>
    <t>R_1d6lysENxKbuKps</t>
  </si>
  <si>
    <t>Linux x86_64</t>
  </si>
  <si>
    <t>962x601</t>
  </si>
  <si>
    <t>68.181.207.15</t>
  </si>
  <si>
    <t>R_beHhCgTX8OIjEWZ</t>
  </si>
  <si>
    <t>1368x912</t>
  </si>
  <si>
    <t>68.181.88.215</t>
  </si>
  <si>
    <t>R_6R5dbWXJLkE2F69</t>
  </si>
  <si>
    <t>68.181.88.139</t>
  </si>
  <si>
    <t>R_2zTiBFuamWTDpPG</t>
  </si>
  <si>
    <t>Safari iPhone</t>
  </si>
  <si>
    <t>Q.skype.1-a-b</t>
  </si>
  <si>
    <t>Q.skyScanner.1-b-a</t>
  </si>
  <si>
    <t>Q.twitterHelp.1-a-b</t>
  </si>
  <si>
    <t>Q.westin.1-a-b</t>
  </si>
  <si>
    <t>Q.westin.2-b-a</t>
  </si>
  <si>
    <t>Q.worldsBest.1-a-b</t>
  </si>
  <si>
    <t>Q.worldsBest.2-a-b</t>
  </si>
  <si>
    <t>{"ImportId":"QID92"}</t>
  </si>
  <si>
    <t>{"ImportId":"QID94"}</t>
  </si>
  <si>
    <t>{"ImportId":"QID95"}</t>
  </si>
  <si>
    <t>68.181.206.193</t>
  </si>
  <si>
    <t>R_3lQeTRcoKw6no3T</t>
  </si>
  <si>
    <t>R_31WzIb5m5dDAmrq</t>
  </si>
  <si>
    <t>68.181.206.76</t>
  </si>
  <si>
    <t>R_3FWfzprzwnNYG5t</t>
  </si>
  <si>
    <t>68.181.88.132</t>
  </si>
  <si>
    <t>R_3Dhb1fzqYhPB97S</t>
  </si>
  <si>
    <t>68.181.206.170</t>
  </si>
  <si>
    <t>R_8vrEgyPVCOMLcZj</t>
  </si>
  <si>
    <t>68.181.207.109</t>
  </si>
  <si>
    <t>R_DtJ4wcEJB2AUm89</t>
  </si>
  <si>
    <t>320x568</t>
  </si>
  <si>
    <t>68.181.206.98</t>
  </si>
  <si>
    <t>R_2wylHMFzzKK8T8W</t>
  </si>
  <si>
    <t>68.181.88.72</t>
  </si>
  <si>
    <t>R_SB0OxggLhhkpEzv</t>
  </si>
  <si>
    <t>68.181.88.150</t>
  </si>
  <si>
    <t>R_3Duq4z0CrULRoTG</t>
  </si>
  <si>
    <t>68.181.206.223</t>
  </si>
  <si>
    <t>R_2R2013veMBmHQpy</t>
  </si>
  <si>
    <t>1920x1080</t>
  </si>
  <si>
    <t>R_Tn4Ko8YmTjSamLD</t>
  </si>
  <si>
    <t>68.181.88.9</t>
  </si>
  <si>
    <t>R_1r00ukSPxVtkMBZ</t>
  </si>
  <si>
    <t>R_bE4j3VmVO0IrEMF</t>
  </si>
  <si>
    <t>akamai</t>
  </si>
  <si>
    <t>caLottery</t>
  </si>
  <si>
    <t>doctor</t>
  </si>
  <si>
    <t>els</t>
  </si>
  <si>
    <t>googleEarth</t>
  </si>
  <si>
    <t>googleLogin</t>
  </si>
  <si>
    <t>hightail</t>
  </si>
  <si>
    <t>linkedin</t>
  </si>
  <si>
    <t>qualitrol</t>
  </si>
  <si>
    <t>rentalCars</t>
  </si>
  <si>
    <t>skype</t>
  </si>
  <si>
    <t>skyScanner</t>
  </si>
  <si>
    <t>twitterHelp</t>
  </si>
  <si>
    <t>Subjects</t>
  </si>
  <si>
    <t>after much better</t>
  </si>
  <si>
    <t>before much better</t>
  </si>
  <si>
    <t>before somewhat better</t>
  </si>
  <si>
    <t>same</t>
  </si>
  <si>
    <t>after somewhat better</t>
  </si>
  <si>
    <t>survey</t>
  </si>
  <si>
    <t>time</t>
  </si>
  <si>
    <t>Before</t>
  </si>
  <si>
    <t>After</t>
  </si>
  <si>
    <t>Version 1</t>
  </si>
  <si>
    <t>Version 2</t>
  </si>
  <si>
    <t>#participants</t>
  </si>
  <si>
    <t>#participants with correct environment</t>
  </si>
  <si>
    <t>total</t>
  </si>
  <si>
    <t>percentage</t>
  </si>
  <si>
    <t>#participant-responses</t>
  </si>
  <si>
    <t>dmv1</t>
  </si>
  <si>
    <t>dmv2</t>
  </si>
  <si>
    <t>dmv3</t>
  </si>
  <si>
    <t>designSponge2</t>
  </si>
  <si>
    <t>designSponge1</t>
  </si>
  <si>
    <t>facebookLogin1</t>
  </si>
  <si>
    <t>facebookLogin2</t>
  </si>
  <si>
    <t>flynas1</t>
  </si>
  <si>
    <t>flynas2</t>
  </si>
  <si>
    <t>hotwire1</t>
  </si>
  <si>
    <t>hotwire2</t>
  </si>
  <si>
    <t>hotwire3</t>
  </si>
  <si>
    <t>hotwire4</t>
  </si>
  <si>
    <t>ixigo1</t>
  </si>
  <si>
    <t>ixigo2</t>
  </si>
  <si>
    <t>mplay2</t>
  </si>
  <si>
    <t>mplay1</t>
  </si>
  <si>
    <t>museum1</t>
  </si>
  <si>
    <t>museum2</t>
  </si>
  <si>
    <t>museum3</t>
  </si>
  <si>
    <t>museum4</t>
  </si>
  <si>
    <t>westin1</t>
  </si>
  <si>
    <t>westin2</t>
  </si>
  <si>
    <t>worldsBest2</t>
  </si>
  <si>
    <t>worldsBest1</t>
  </si>
  <si>
    <t>1a</t>
  </si>
  <si>
    <t>4a</t>
  </si>
  <si>
    <t>4b</t>
  </si>
  <si>
    <t>4c</t>
  </si>
  <si>
    <t>5a</t>
  </si>
  <si>
    <t>6a</t>
  </si>
  <si>
    <t>7a</t>
  </si>
  <si>
    <t>7b</t>
  </si>
  <si>
    <t>8a</t>
  </si>
  <si>
    <t>8b</t>
  </si>
  <si>
    <t>9a</t>
  </si>
  <si>
    <t>10a</t>
  </si>
  <si>
    <t>11a</t>
  </si>
  <si>
    <t>12a</t>
  </si>
  <si>
    <t>12b</t>
  </si>
  <si>
    <t>12c</t>
  </si>
  <si>
    <t>12d</t>
  </si>
  <si>
    <t>13a</t>
  </si>
  <si>
    <t>13b</t>
  </si>
  <si>
    <t>14a</t>
  </si>
  <si>
    <t>15a</t>
  </si>
  <si>
    <t>15b</t>
  </si>
  <si>
    <t>16a</t>
  </si>
  <si>
    <t>16b</t>
  </si>
  <si>
    <t>16c</t>
  </si>
  <si>
    <t>16d</t>
  </si>
  <si>
    <t>17a</t>
  </si>
  <si>
    <t>18a</t>
  </si>
  <si>
    <t>19a</t>
  </si>
  <si>
    <t>20a</t>
  </si>
  <si>
    <t>21a</t>
  </si>
  <si>
    <t>22a</t>
  </si>
  <si>
    <t>22b</t>
  </si>
  <si>
    <t>23a</t>
  </si>
  <si>
    <t>23b</t>
  </si>
  <si>
    <t>same -ve half</t>
  </si>
  <si>
    <t>2a</t>
  </si>
  <si>
    <t>3a</t>
  </si>
  <si>
    <t>3b</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</si>
</sst>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sz val="10"/>
      <color rgb="FF000000"/>
      <name val="Arial"/>
    </font>
    <font>
      <u/>
      <sz val="12"/>
      <color theme="10"/>
      <name val="Calibri"/>
      <family val="2"/>
      <charset val="204"/>
      <scheme val="minor"/>
    </font>
    <font>
      <u/>
      <sz val="12"/>
      <color theme="11"/>
      <name val="Calibri"/>
      <family val="2"/>
      <charset val="204"/>
      <scheme val="minor"/>
    </font>
  </fonts>
  <fills count="7">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rgb="FFFFFF95"/>
        <bgColor indexed="64"/>
      </patternFill>
    </fill>
    <fill>
      <patternFill patternType="solid">
        <fgColor theme="8" tint="0.79998168889431442"/>
        <bgColor indexed="64"/>
      </patternFill>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bottom/>
      <diagonal/>
    </border>
  </borders>
  <cellStyleXfs count="13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3">
    <xf numFmtId="0" fontId="0" fillId="0" borderId="0" xfId="0"/>
    <xf numFmtId="22" fontId="0" fillId="0" borderId="0" xfId="0" applyNumberFormat="1"/>
    <xf numFmtId="0" fontId="1" fillId="2" borderId="1" xfId="0" applyFont="1" applyFill="1" applyBorder="1"/>
    <xf numFmtId="0" fontId="0" fillId="2" borderId="1" xfId="0" applyFill="1" applyBorder="1"/>
    <xf numFmtId="0" fontId="1" fillId="3" borderId="1" xfId="0" applyFont="1" applyFill="1" applyBorder="1"/>
    <xf numFmtId="0" fontId="0" fillId="3" borderId="1" xfId="0" applyFill="1" applyBorder="1"/>
    <xf numFmtId="0" fontId="0" fillId="4" borderId="1" xfId="0" applyFill="1" applyBorder="1"/>
    <xf numFmtId="0" fontId="1" fillId="4" borderId="1" xfId="0" applyFont="1" applyFill="1" applyBorder="1"/>
    <xf numFmtId="0" fontId="0" fillId="5" borderId="1" xfId="0" applyFill="1" applyBorder="1"/>
    <xf numFmtId="0" fontId="0" fillId="0" borderId="0" xfId="0" applyFill="1" applyBorder="1"/>
    <xf numFmtId="0" fontId="0" fillId="6" borderId="1" xfId="0" applyFill="1" applyBorder="1"/>
    <xf numFmtId="0" fontId="0" fillId="0" borderId="1" xfId="0" applyBorder="1"/>
    <xf numFmtId="0" fontId="0" fillId="0" borderId="5" xfId="0" applyBorder="1"/>
    <xf numFmtId="0" fontId="0" fillId="0" borderId="6" xfId="0" applyFill="1" applyBorder="1"/>
    <xf numFmtId="0" fontId="0" fillId="3" borderId="1"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0" fillId="3" borderId="4" xfId="0" applyFill="1" applyBorder="1" applyAlignment="1">
      <alignment horizontal="center"/>
    </xf>
    <xf numFmtId="0" fontId="0" fillId="2" borderId="1" xfId="0" applyFill="1" applyBorder="1" applyAlignment="1">
      <alignment horizontal="center"/>
    </xf>
    <xf numFmtId="0" fontId="0" fillId="2" borderId="3" xfId="0" applyFill="1" applyBorder="1" applyAlignment="1">
      <alignment horizontal="center"/>
    </xf>
    <xf numFmtId="0" fontId="0" fillId="2" borderId="2" xfId="0" applyFill="1" applyBorder="1" applyAlignment="1">
      <alignment horizontal="center"/>
    </xf>
    <xf numFmtId="0" fontId="0" fillId="2" borderId="4" xfId="0" applyFill="1" applyBorder="1" applyAlignment="1">
      <alignment horizontal="center"/>
    </xf>
    <xf numFmtId="0" fontId="0" fillId="5" borderId="1" xfId="0" applyFill="1" applyBorder="1" applyAlignment="1">
      <alignment horizontal="center"/>
    </xf>
  </cellXfs>
  <cellStyles count="1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Normal" xfId="0" builtinId="0"/>
  </cellStyles>
  <dxfs count="0"/>
  <tableStyles count="0" defaultTableStyle="TableStyleMedium9" defaultPivotStyle="PivotStyleMedium4"/>
  <colors>
    <mruColors>
      <color rgb="FFE2E2E2"/>
      <color rgb="FF2666B6"/>
      <color rgb="FF0E78DA"/>
      <color rgb="FF898997"/>
      <color rgb="FF632523"/>
      <color rgb="FF740002"/>
      <color rgb="FFA40003"/>
      <color rgb="FF0B60AC"/>
      <color rgb="FF02254E"/>
      <color rgb="FF898897"/>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0"/>
    <c:plotArea>
      <c:layout>
        <c:manualLayout>
          <c:layoutTarget val="inner"/>
          <c:xMode val="edge"/>
          <c:yMode val="edge"/>
          <c:x val="0.130728888246767"/>
          <c:y val="0.168942411610313"/>
          <c:w val="0.448394712128874"/>
          <c:h val="0.684524140364807"/>
        </c:manualLayout>
      </c:layout>
      <c:pieChart>
        <c:varyColors val="1"/>
        <c:ser>
          <c:idx val="0"/>
          <c:order val="0"/>
          <c:spPr>
            <a:effectLst/>
          </c:spPr>
          <c:dPt>
            <c:idx val="0"/>
            <c:bubble3D val="0"/>
            <c:spPr>
              <a:solidFill>
                <a:srgbClr val="898897"/>
              </a:solidFill>
              <a:ln>
                <a:solidFill>
                  <a:schemeClr val="bg1"/>
                </a:solidFill>
              </a:ln>
              <a:effectLst/>
            </c:spPr>
          </c:dPt>
          <c:dPt>
            <c:idx val="1"/>
            <c:bubble3D val="0"/>
            <c:spPr>
              <a:solidFill>
                <a:srgbClr val="A40003"/>
              </a:solidFill>
              <a:effectLst/>
            </c:spPr>
          </c:dPt>
          <c:dPt>
            <c:idx val="2"/>
            <c:bubble3D val="0"/>
            <c:spPr>
              <a:solidFill>
                <a:srgbClr val="632523"/>
              </a:solidFill>
              <a:effectLst/>
            </c:spPr>
          </c:dPt>
          <c:dPt>
            <c:idx val="3"/>
            <c:bubble3D val="0"/>
            <c:spPr>
              <a:solidFill>
                <a:srgbClr val="0B60AC"/>
              </a:solidFill>
              <a:effectLst/>
            </c:spPr>
          </c:dPt>
          <c:dPt>
            <c:idx val="4"/>
            <c:bubble3D val="0"/>
            <c:spPr>
              <a:solidFill>
                <a:srgbClr val="02264F"/>
              </a:solidFill>
              <a:effectLst/>
            </c:spPr>
          </c:dPt>
          <c:dLbls>
            <c:dLbl>
              <c:idx val="0"/>
              <c:layout>
                <c:manualLayout>
                  <c:x val="-0.068240410315683"/>
                  <c:y val="0.150832837071837"/>
                </c:manualLayout>
              </c:layout>
              <c:spPr/>
              <c:txPr>
                <a:bodyPr/>
                <a:lstStyle/>
                <a:p>
                  <a:pPr>
                    <a:defRPr sz="1400">
                      <a:solidFill>
                        <a:schemeClr val="tx1"/>
                      </a:solidFill>
                      <a:latin typeface="Arial"/>
                    </a:defRPr>
                  </a:pPr>
                  <a:endParaRPr lang="en-US"/>
                </a:p>
              </c:txPr>
              <c:dLblPos val="bestFit"/>
              <c:showLegendKey val="0"/>
              <c:showVal val="0"/>
              <c:showCatName val="0"/>
              <c:showSerName val="0"/>
              <c:showPercent val="1"/>
              <c:showBubbleSize val="0"/>
            </c:dLbl>
            <c:dLbl>
              <c:idx val="1"/>
              <c:layout>
                <c:manualLayout>
                  <c:x val="-0.105082713284693"/>
                  <c:y val="0.0586305388297051"/>
                </c:manualLayout>
              </c:layout>
              <c:tx>
                <c:rich>
                  <a:bodyPr/>
                  <a:lstStyle/>
                  <a:p>
                    <a:r>
                      <a:rPr lang="en-US" sz="1400"/>
                      <a:t>12%</a:t>
                    </a:r>
                    <a:endParaRPr lang="en-US"/>
                  </a:p>
                </c:rich>
              </c:tx>
              <c:dLblPos val="bestFit"/>
              <c:showLegendKey val="0"/>
              <c:showVal val="0"/>
              <c:showCatName val="0"/>
              <c:showSerName val="0"/>
              <c:showPercent val="1"/>
              <c:showBubbleSize val="0"/>
            </c:dLbl>
            <c:dLbl>
              <c:idx val="2"/>
              <c:layout>
                <c:manualLayout>
                  <c:x val="-0.101064509138193"/>
                  <c:y val="-0.0207009417940404"/>
                </c:manualLayout>
              </c:layout>
              <c:tx>
                <c:rich>
                  <a:bodyPr/>
                  <a:lstStyle/>
                  <a:p>
                    <a:r>
                      <a:rPr lang="en-US" sz="1400"/>
                      <a:t>5%</a:t>
                    </a:r>
                    <a:endParaRPr lang="en-US"/>
                  </a:p>
                </c:rich>
              </c:tx>
              <c:dLblPos val="bestFit"/>
              <c:showLegendKey val="0"/>
              <c:showVal val="0"/>
              <c:showCatName val="0"/>
              <c:showSerName val="0"/>
              <c:showPercent val="1"/>
              <c:showBubbleSize val="0"/>
            </c:dLbl>
            <c:dLbl>
              <c:idx val="3"/>
              <c:layout>
                <c:manualLayout>
                  <c:x val="-0.0673183558477209"/>
                  <c:y val="-0.17882926398906"/>
                </c:manualLayout>
              </c:layout>
              <c:dLblPos val="bestFit"/>
              <c:showLegendKey val="0"/>
              <c:showVal val="0"/>
              <c:showCatName val="0"/>
              <c:showSerName val="0"/>
              <c:showPercent val="1"/>
              <c:showBubbleSize val="0"/>
            </c:dLbl>
            <c:dLbl>
              <c:idx val="4"/>
              <c:layout>
                <c:manualLayout>
                  <c:x val="0.124009246550603"/>
                  <c:y val="0.0580383334436137"/>
                </c:manualLayout>
              </c:layout>
              <c:dLblPos val="bestFit"/>
              <c:showLegendKey val="0"/>
              <c:showVal val="0"/>
              <c:showCatName val="0"/>
              <c:showSerName val="0"/>
              <c:showPercent val="1"/>
              <c:showBubbleSize val="0"/>
            </c:dLbl>
            <c:txPr>
              <a:bodyPr/>
              <a:lstStyle/>
              <a:p>
                <a:pPr>
                  <a:defRPr sz="1400">
                    <a:solidFill>
                      <a:schemeClr val="bg1"/>
                    </a:solidFill>
                    <a:latin typeface="Arial"/>
                  </a:defRPr>
                </a:pPr>
                <a:endParaRPr lang="en-US"/>
              </a:p>
            </c:txPr>
            <c:dLblPos val="ctr"/>
            <c:showLegendKey val="0"/>
            <c:showVal val="0"/>
            <c:showCatName val="0"/>
            <c:showSerName val="0"/>
            <c:showPercent val="1"/>
            <c:showBubbleSize val="0"/>
            <c:showLeaderLines val="1"/>
          </c:dLbls>
          <c:cat>
            <c:strRef>
              <c:f>charts!$C$42:$G$42</c:f>
              <c:strCache>
                <c:ptCount val="5"/>
                <c:pt idx="0">
                  <c:v>same</c:v>
                </c:pt>
                <c:pt idx="1">
                  <c:v>before somewhat better</c:v>
                </c:pt>
                <c:pt idx="2">
                  <c:v>before much better</c:v>
                </c:pt>
                <c:pt idx="3">
                  <c:v>after somewhat better</c:v>
                </c:pt>
                <c:pt idx="4">
                  <c:v>after much better</c:v>
                </c:pt>
              </c:strCache>
            </c:strRef>
          </c:cat>
          <c:val>
            <c:numRef>
              <c:f>charts!$C$82:$G$82</c:f>
              <c:numCache>
                <c:formatCode>General</c:formatCode>
                <c:ptCount val="5"/>
                <c:pt idx="0">
                  <c:v>47.0</c:v>
                </c:pt>
                <c:pt idx="1">
                  <c:v>44.0</c:v>
                </c:pt>
                <c:pt idx="2">
                  <c:v>17.0</c:v>
                </c:pt>
                <c:pt idx="3">
                  <c:v>108.0</c:v>
                </c:pt>
                <c:pt idx="4">
                  <c:v>151.0</c:v>
                </c:pt>
              </c:numCache>
            </c:numRef>
          </c:val>
        </c:ser>
        <c:dLbls>
          <c:dLblPos val="bestFit"/>
          <c:showLegendKey val="0"/>
          <c:showVal val="0"/>
          <c:showCatName val="0"/>
          <c:showSerName val="0"/>
          <c:showPercent val="1"/>
          <c:showBubbleSize val="0"/>
          <c:showLeaderLines val="1"/>
        </c:dLbls>
        <c:firstSliceAng val="0"/>
      </c:pieChart>
    </c:plotArea>
    <c:plotVisOnly val="1"/>
    <c:dispBlanksAs val="gap"/>
    <c:showDLblsOverMax val="0"/>
  </c:chart>
  <c:spPr>
    <a:ln>
      <a:noFill/>
    </a:ln>
  </c:spPr>
  <c:printSettings>
    <c:headerFooter/>
    <c:pageMargins b="1.0" l="0.75" r="0.75" t="1.0" header="0.5" footer="0.5"/>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charts!$C$1</c:f>
              <c:strCache>
                <c:ptCount val="1"/>
                <c:pt idx="0">
                  <c:v>same -ve half</c:v>
                </c:pt>
              </c:strCache>
            </c:strRef>
          </c:tx>
          <c:spPr>
            <a:solidFill>
              <a:srgbClr val="898997"/>
            </a:solidFill>
            <a:ln>
              <a:solidFill>
                <a:schemeClr val="tx1">
                  <a:lumMod val="65000"/>
                  <a:lumOff val="35000"/>
                </a:schemeClr>
              </a:solidFill>
            </a:ln>
          </c:spPr>
          <c:invertIfNegative val="0"/>
          <c:cat>
            <c:strRef>
              <c:f>charts!$B$2:$B$39</c:f>
              <c:strCache>
                <c:ptCount val="38"/>
                <c:pt idx="0">
                  <c:v>1a</c:v>
                </c:pt>
                <c:pt idx="1">
                  <c:v>2a</c:v>
                </c:pt>
                <c:pt idx="2">
                  <c:v>3a</c:v>
                </c:pt>
                <c:pt idx="3">
                  <c:v>3b</c:v>
                </c:pt>
                <c:pt idx="4">
                  <c:v>4a</c:v>
                </c:pt>
                <c:pt idx="5">
                  <c:v>4b</c:v>
                </c:pt>
                <c:pt idx="6">
                  <c:v>4c</c:v>
                </c:pt>
                <c:pt idx="7">
                  <c:v>5a</c:v>
                </c:pt>
                <c:pt idx="8">
                  <c:v>6a</c:v>
                </c:pt>
                <c:pt idx="9">
                  <c:v>7a</c:v>
                </c:pt>
                <c:pt idx="10">
                  <c:v>7b</c:v>
                </c:pt>
                <c:pt idx="11">
                  <c:v>8a</c:v>
                </c:pt>
                <c:pt idx="12">
                  <c:v>8b</c:v>
                </c:pt>
                <c:pt idx="13">
                  <c:v>9a</c:v>
                </c:pt>
                <c:pt idx="14">
                  <c:v>10a</c:v>
                </c:pt>
                <c:pt idx="15">
                  <c:v>11a</c:v>
                </c:pt>
                <c:pt idx="16">
                  <c:v>12a</c:v>
                </c:pt>
                <c:pt idx="17">
                  <c:v>12b</c:v>
                </c:pt>
                <c:pt idx="18">
                  <c:v>12c</c:v>
                </c:pt>
                <c:pt idx="19">
                  <c:v>12d</c:v>
                </c:pt>
                <c:pt idx="20">
                  <c:v>13a</c:v>
                </c:pt>
                <c:pt idx="21">
                  <c:v>13b</c:v>
                </c:pt>
                <c:pt idx="22">
                  <c:v>14a</c:v>
                </c:pt>
                <c:pt idx="23">
                  <c:v>15a</c:v>
                </c:pt>
                <c:pt idx="24">
                  <c:v>15b</c:v>
                </c:pt>
                <c:pt idx="25">
                  <c:v>16a</c:v>
                </c:pt>
                <c:pt idx="26">
                  <c:v>16b</c:v>
                </c:pt>
                <c:pt idx="27">
                  <c:v>16c</c:v>
                </c:pt>
                <c:pt idx="28">
                  <c:v>16d</c:v>
                </c:pt>
                <c:pt idx="29">
                  <c:v>17a</c:v>
                </c:pt>
                <c:pt idx="30">
                  <c:v>18a</c:v>
                </c:pt>
                <c:pt idx="31">
                  <c:v>19a</c:v>
                </c:pt>
                <c:pt idx="32">
                  <c:v>20a</c:v>
                </c:pt>
                <c:pt idx="33">
                  <c:v>21a</c:v>
                </c:pt>
                <c:pt idx="34">
                  <c:v>22a</c:v>
                </c:pt>
                <c:pt idx="35">
                  <c:v>22b</c:v>
                </c:pt>
                <c:pt idx="36">
                  <c:v>23a</c:v>
                </c:pt>
                <c:pt idx="37">
                  <c:v>23b</c:v>
                </c:pt>
              </c:strCache>
            </c:strRef>
          </c:cat>
          <c:val>
            <c:numRef>
              <c:f>charts!$C$2:$C$39</c:f>
              <c:numCache>
                <c:formatCode>General</c:formatCode>
                <c:ptCount val="38"/>
                <c:pt idx="0">
                  <c:v>0.0</c:v>
                </c:pt>
                <c:pt idx="1">
                  <c:v>-0.5</c:v>
                </c:pt>
                <c:pt idx="2">
                  <c:v>-0.5</c:v>
                </c:pt>
                <c:pt idx="3">
                  <c:v>0.0</c:v>
                </c:pt>
                <c:pt idx="4">
                  <c:v>0.0</c:v>
                </c:pt>
                <c:pt idx="5">
                  <c:v>0.0</c:v>
                </c:pt>
                <c:pt idx="6">
                  <c:v>-0.5</c:v>
                </c:pt>
                <c:pt idx="7">
                  <c:v>0.0</c:v>
                </c:pt>
                <c:pt idx="8">
                  <c:v>0.0</c:v>
                </c:pt>
                <c:pt idx="9">
                  <c:v>-2.5</c:v>
                </c:pt>
                <c:pt idx="10">
                  <c:v>0.0</c:v>
                </c:pt>
                <c:pt idx="11">
                  <c:v>0.0</c:v>
                </c:pt>
                <c:pt idx="12">
                  <c:v>0.0</c:v>
                </c:pt>
                <c:pt idx="13">
                  <c:v>-1.0</c:v>
                </c:pt>
                <c:pt idx="14">
                  <c:v>0.0</c:v>
                </c:pt>
                <c:pt idx="15">
                  <c:v>-1.0</c:v>
                </c:pt>
                <c:pt idx="16">
                  <c:v>-1.0</c:v>
                </c:pt>
                <c:pt idx="17">
                  <c:v>-0.5</c:v>
                </c:pt>
                <c:pt idx="18">
                  <c:v>-0.5</c:v>
                </c:pt>
                <c:pt idx="19">
                  <c:v>-0.5</c:v>
                </c:pt>
                <c:pt idx="20">
                  <c:v>-1.0</c:v>
                </c:pt>
                <c:pt idx="21">
                  <c:v>-0.5</c:v>
                </c:pt>
                <c:pt idx="22">
                  <c:v>-0.5</c:v>
                </c:pt>
                <c:pt idx="23">
                  <c:v>0.0</c:v>
                </c:pt>
                <c:pt idx="24">
                  <c:v>0.0</c:v>
                </c:pt>
                <c:pt idx="25">
                  <c:v>0.0</c:v>
                </c:pt>
                <c:pt idx="26">
                  <c:v>0.0</c:v>
                </c:pt>
                <c:pt idx="27">
                  <c:v>0.0</c:v>
                </c:pt>
                <c:pt idx="28">
                  <c:v>0.0</c:v>
                </c:pt>
                <c:pt idx="29">
                  <c:v>0.0</c:v>
                </c:pt>
                <c:pt idx="30">
                  <c:v>-1.0</c:v>
                </c:pt>
                <c:pt idx="31">
                  <c:v>-3.0</c:v>
                </c:pt>
                <c:pt idx="32">
                  <c:v>-0.5</c:v>
                </c:pt>
                <c:pt idx="33">
                  <c:v>0.0</c:v>
                </c:pt>
                <c:pt idx="34">
                  <c:v>-0.5</c:v>
                </c:pt>
                <c:pt idx="35">
                  <c:v>-4.5</c:v>
                </c:pt>
                <c:pt idx="36">
                  <c:v>-0.5</c:v>
                </c:pt>
                <c:pt idx="37">
                  <c:v>0.0</c:v>
                </c:pt>
              </c:numCache>
            </c:numRef>
          </c:val>
        </c:ser>
        <c:ser>
          <c:idx val="1"/>
          <c:order val="1"/>
          <c:tx>
            <c:strRef>
              <c:f>charts!$D$1</c:f>
              <c:strCache>
                <c:ptCount val="1"/>
                <c:pt idx="0">
                  <c:v>before somewhat better</c:v>
                </c:pt>
              </c:strCache>
            </c:strRef>
          </c:tx>
          <c:spPr>
            <a:solidFill>
              <a:srgbClr val="A40003"/>
            </a:solidFill>
            <a:ln>
              <a:solidFill>
                <a:schemeClr val="tx1">
                  <a:lumMod val="65000"/>
                  <a:lumOff val="35000"/>
                </a:schemeClr>
              </a:solidFill>
            </a:ln>
          </c:spPr>
          <c:invertIfNegative val="0"/>
          <c:cat>
            <c:strRef>
              <c:f>charts!$B$2:$B$39</c:f>
              <c:strCache>
                <c:ptCount val="38"/>
                <c:pt idx="0">
                  <c:v>1a</c:v>
                </c:pt>
                <c:pt idx="1">
                  <c:v>2a</c:v>
                </c:pt>
                <c:pt idx="2">
                  <c:v>3a</c:v>
                </c:pt>
                <c:pt idx="3">
                  <c:v>3b</c:v>
                </c:pt>
                <c:pt idx="4">
                  <c:v>4a</c:v>
                </c:pt>
                <c:pt idx="5">
                  <c:v>4b</c:v>
                </c:pt>
                <c:pt idx="6">
                  <c:v>4c</c:v>
                </c:pt>
                <c:pt idx="7">
                  <c:v>5a</c:v>
                </c:pt>
                <c:pt idx="8">
                  <c:v>6a</c:v>
                </c:pt>
                <c:pt idx="9">
                  <c:v>7a</c:v>
                </c:pt>
                <c:pt idx="10">
                  <c:v>7b</c:v>
                </c:pt>
                <c:pt idx="11">
                  <c:v>8a</c:v>
                </c:pt>
                <c:pt idx="12">
                  <c:v>8b</c:v>
                </c:pt>
                <c:pt idx="13">
                  <c:v>9a</c:v>
                </c:pt>
                <c:pt idx="14">
                  <c:v>10a</c:v>
                </c:pt>
                <c:pt idx="15">
                  <c:v>11a</c:v>
                </c:pt>
                <c:pt idx="16">
                  <c:v>12a</c:v>
                </c:pt>
                <c:pt idx="17">
                  <c:v>12b</c:v>
                </c:pt>
                <c:pt idx="18">
                  <c:v>12c</c:v>
                </c:pt>
                <c:pt idx="19">
                  <c:v>12d</c:v>
                </c:pt>
                <c:pt idx="20">
                  <c:v>13a</c:v>
                </c:pt>
                <c:pt idx="21">
                  <c:v>13b</c:v>
                </c:pt>
                <c:pt idx="22">
                  <c:v>14a</c:v>
                </c:pt>
                <c:pt idx="23">
                  <c:v>15a</c:v>
                </c:pt>
                <c:pt idx="24">
                  <c:v>15b</c:v>
                </c:pt>
                <c:pt idx="25">
                  <c:v>16a</c:v>
                </c:pt>
                <c:pt idx="26">
                  <c:v>16b</c:v>
                </c:pt>
                <c:pt idx="27">
                  <c:v>16c</c:v>
                </c:pt>
                <c:pt idx="28">
                  <c:v>16d</c:v>
                </c:pt>
                <c:pt idx="29">
                  <c:v>17a</c:v>
                </c:pt>
                <c:pt idx="30">
                  <c:v>18a</c:v>
                </c:pt>
                <c:pt idx="31">
                  <c:v>19a</c:v>
                </c:pt>
                <c:pt idx="32">
                  <c:v>20a</c:v>
                </c:pt>
                <c:pt idx="33">
                  <c:v>21a</c:v>
                </c:pt>
                <c:pt idx="34">
                  <c:v>22a</c:v>
                </c:pt>
                <c:pt idx="35">
                  <c:v>22b</c:v>
                </c:pt>
                <c:pt idx="36">
                  <c:v>23a</c:v>
                </c:pt>
                <c:pt idx="37">
                  <c:v>23b</c:v>
                </c:pt>
              </c:strCache>
            </c:strRef>
          </c:cat>
          <c:val>
            <c:numRef>
              <c:f>charts!$D$2:$D$39</c:f>
              <c:numCache>
                <c:formatCode>General</c:formatCode>
                <c:ptCount val="38"/>
                <c:pt idx="0">
                  <c:v>-1.0</c:v>
                </c:pt>
                <c:pt idx="1">
                  <c:v>-3.0</c:v>
                </c:pt>
                <c:pt idx="2">
                  <c:v>0.0</c:v>
                </c:pt>
                <c:pt idx="3">
                  <c:v>-3.0</c:v>
                </c:pt>
                <c:pt idx="4">
                  <c:v>0.0</c:v>
                </c:pt>
                <c:pt idx="5">
                  <c:v>-1.0</c:v>
                </c:pt>
                <c:pt idx="6">
                  <c:v>-1.0</c:v>
                </c:pt>
                <c:pt idx="7">
                  <c:v>0.0</c:v>
                </c:pt>
                <c:pt idx="8">
                  <c:v>0.0</c:v>
                </c:pt>
                <c:pt idx="9">
                  <c:v>0.0</c:v>
                </c:pt>
                <c:pt idx="10">
                  <c:v>-4.0</c:v>
                </c:pt>
                <c:pt idx="11">
                  <c:v>0.0</c:v>
                </c:pt>
                <c:pt idx="12">
                  <c:v>-1.0</c:v>
                </c:pt>
                <c:pt idx="13">
                  <c:v>-3.0</c:v>
                </c:pt>
                <c:pt idx="14">
                  <c:v>-3.0</c:v>
                </c:pt>
                <c:pt idx="15">
                  <c:v>-1.0</c:v>
                </c:pt>
                <c:pt idx="16">
                  <c:v>0.0</c:v>
                </c:pt>
                <c:pt idx="17">
                  <c:v>0.0</c:v>
                </c:pt>
                <c:pt idx="18">
                  <c:v>0.0</c:v>
                </c:pt>
                <c:pt idx="19">
                  <c:v>-1.0</c:v>
                </c:pt>
                <c:pt idx="20">
                  <c:v>-1.0</c:v>
                </c:pt>
                <c:pt idx="21">
                  <c:v>0.0</c:v>
                </c:pt>
                <c:pt idx="22">
                  <c:v>0.0</c:v>
                </c:pt>
                <c:pt idx="23">
                  <c:v>0.0</c:v>
                </c:pt>
                <c:pt idx="24">
                  <c:v>-2.0</c:v>
                </c:pt>
                <c:pt idx="25">
                  <c:v>0.0</c:v>
                </c:pt>
                <c:pt idx="26">
                  <c:v>0.0</c:v>
                </c:pt>
                <c:pt idx="27">
                  <c:v>0.0</c:v>
                </c:pt>
                <c:pt idx="28">
                  <c:v>0.0</c:v>
                </c:pt>
                <c:pt idx="29">
                  <c:v>0.0</c:v>
                </c:pt>
                <c:pt idx="30">
                  <c:v>-3.0</c:v>
                </c:pt>
                <c:pt idx="31">
                  <c:v>-2.0</c:v>
                </c:pt>
                <c:pt idx="32">
                  <c:v>-3.0</c:v>
                </c:pt>
                <c:pt idx="33">
                  <c:v>-2.0</c:v>
                </c:pt>
                <c:pt idx="34">
                  <c:v>-1.0</c:v>
                </c:pt>
                <c:pt idx="35">
                  <c:v>0.0</c:v>
                </c:pt>
                <c:pt idx="36">
                  <c:v>-1.0</c:v>
                </c:pt>
                <c:pt idx="37">
                  <c:v>-6.0</c:v>
                </c:pt>
              </c:numCache>
            </c:numRef>
          </c:val>
        </c:ser>
        <c:ser>
          <c:idx val="2"/>
          <c:order val="2"/>
          <c:tx>
            <c:strRef>
              <c:f>charts!$E$1</c:f>
              <c:strCache>
                <c:ptCount val="1"/>
                <c:pt idx="0">
                  <c:v>before much better</c:v>
                </c:pt>
              </c:strCache>
            </c:strRef>
          </c:tx>
          <c:spPr>
            <a:solidFill>
              <a:schemeClr val="accent2">
                <a:lumMod val="50000"/>
              </a:schemeClr>
            </a:solidFill>
            <a:ln>
              <a:solidFill>
                <a:schemeClr val="tx1">
                  <a:lumMod val="65000"/>
                  <a:lumOff val="35000"/>
                </a:schemeClr>
              </a:solidFill>
            </a:ln>
          </c:spPr>
          <c:invertIfNegative val="0"/>
          <c:cat>
            <c:strRef>
              <c:f>charts!$B$2:$B$39</c:f>
              <c:strCache>
                <c:ptCount val="38"/>
                <c:pt idx="0">
                  <c:v>1a</c:v>
                </c:pt>
                <c:pt idx="1">
                  <c:v>2a</c:v>
                </c:pt>
                <c:pt idx="2">
                  <c:v>3a</c:v>
                </c:pt>
                <c:pt idx="3">
                  <c:v>3b</c:v>
                </c:pt>
                <c:pt idx="4">
                  <c:v>4a</c:v>
                </c:pt>
                <c:pt idx="5">
                  <c:v>4b</c:v>
                </c:pt>
                <c:pt idx="6">
                  <c:v>4c</c:v>
                </c:pt>
                <c:pt idx="7">
                  <c:v>5a</c:v>
                </c:pt>
                <c:pt idx="8">
                  <c:v>6a</c:v>
                </c:pt>
                <c:pt idx="9">
                  <c:v>7a</c:v>
                </c:pt>
                <c:pt idx="10">
                  <c:v>7b</c:v>
                </c:pt>
                <c:pt idx="11">
                  <c:v>8a</c:v>
                </c:pt>
                <c:pt idx="12">
                  <c:v>8b</c:v>
                </c:pt>
                <c:pt idx="13">
                  <c:v>9a</c:v>
                </c:pt>
                <c:pt idx="14">
                  <c:v>10a</c:v>
                </c:pt>
                <c:pt idx="15">
                  <c:v>11a</c:v>
                </c:pt>
                <c:pt idx="16">
                  <c:v>12a</c:v>
                </c:pt>
                <c:pt idx="17">
                  <c:v>12b</c:v>
                </c:pt>
                <c:pt idx="18">
                  <c:v>12c</c:v>
                </c:pt>
                <c:pt idx="19">
                  <c:v>12d</c:v>
                </c:pt>
                <c:pt idx="20">
                  <c:v>13a</c:v>
                </c:pt>
                <c:pt idx="21">
                  <c:v>13b</c:v>
                </c:pt>
                <c:pt idx="22">
                  <c:v>14a</c:v>
                </c:pt>
                <c:pt idx="23">
                  <c:v>15a</c:v>
                </c:pt>
                <c:pt idx="24">
                  <c:v>15b</c:v>
                </c:pt>
                <c:pt idx="25">
                  <c:v>16a</c:v>
                </c:pt>
                <c:pt idx="26">
                  <c:v>16b</c:v>
                </c:pt>
                <c:pt idx="27">
                  <c:v>16c</c:v>
                </c:pt>
                <c:pt idx="28">
                  <c:v>16d</c:v>
                </c:pt>
                <c:pt idx="29">
                  <c:v>17a</c:v>
                </c:pt>
                <c:pt idx="30">
                  <c:v>18a</c:v>
                </c:pt>
                <c:pt idx="31">
                  <c:v>19a</c:v>
                </c:pt>
                <c:pt idx="32">
                  <c:v>20a</c:v>
                </c:pt>
                <c:pt idx="33">
                  <c:v>21a</c:v>
                </c:pt>
                <c:pt idx="34">
                  <c:v>22a</c:v>
                </c:pt>
                <c:pt idx="35">
                  <c:v>22b</c:v>
                </c:pt>
                <c:pt idx="36">
                  <c:v>23a</c:v>
                </c:pt>
                <c:pt idx="37">
                  <c:v>23b</c:v>
                </c:pt>
              </c:strCache>
            </c:strRef>
          </c:cat>
          <c:val>
            <c:numRef>
              <c:f>charts!$E$2:$E$39</c:f>
              <c:numCache>
                <c:formatCode>General</c:formatCode>
                <c:ptCount val="38"/>
                <c:pt idx="0">
                  <c:v>0.0</c:v>
                </c:pt>
                <c:pt idx="1">
                  <c:v>0.0</c:v>
                </c:pt>
                <c:pt idx="2">
                  <c:v>0.0</c:v>
                </c:pt>
                <c:pt idx="3">
                  <c:v>-4.0</c:v>
                </c:pt>
                <c:pt idx="4">
                  <c:v>0.0</c:v>
                </c:pt>
                <c:pt idx="5">
                  <c:v>0.0</c:v>
                </c:pt>
                <c:pt idx="6">
                  <c:v>0.0</c:v>
                </c:pt>
                <c:pt idx="7">
                  <c:v>0.0</c:v>
                </c:pt>
                <c:pt idx="8">
                  <c:v>0.0</c:v>
                </c:pt>
                <c:pt idx="9">
                  <c:v>0.0</c:v>
                </c:pt>
                <c:pt idx="10">
                  <c:v>-1.0</c:v>
                </c:pt>
                <c:pt idx="11">
                  <c:v>0.0</c:v>
                </c:pt>
                <c:pt idx="12">
                  <c:v>0.0</c:v>
                </c:pt>
                <c:pt idx="13">
                  <c:v>0.0</c:v>
                </c:pt>
                <c:pt idx="14">
                  <c:v>-1.0</c:v>
                </c:pt>
                <c:pt idx="15">
                  <c:v>-1.0</c:v>
                </c:pt>
                <c:pt idx="16">
                  <c:v>0.0</c:v>
                </c:pt>
                <c:pt idx="17">
                  <c:v>0.0</c:v>
                </c:pt>
                <c:pt idx="18">
                  <c:v>0.0</c:v>
                </c:pt>
                <c:pt idx="19">
                  <c:v>0.0</c:v>
                </c:pt>
                <c:pt idx="20">
                  <c:v>-1.0</c:v>
                </c:pt>
                <c:pt idx="21">
                  <c:v>0.0</c:v>
                </c:pt>
                <c:pt idx="22">
                  <c:v>0.0</c:v>
                </c:pt>
                <c:pt idx="23">
                  <c:v>0.0</c:v>
                </c:pt>
                <c:pt idx="24">
                  <c:v>0.0</c:v>
                </c:pt>
                <c:pt idx="25">
                  <c:v>0.0</c:v>
                </c:pt>
                <c:pt idx="26">
                  <c:v>0.0</c:v>
                </c:pt>
                <c:pt idx="27">
                  <c:v>0.0</c:v>
                </c:pt>
                <c:pt idx="28">
                  <c:v>0.0</c:v>
                </c:pt>
                <c:pt idx="29">
                  <c:v>0.0</c:v>
                </c:pt>
                <c:pt idx="30">
                  <c:v>0.0</c:v>
                </c:pt>
                <c:pt idx="31">
                  <c:v>0.0</c:v>
                </c:pt>
                <c:pt idx="32">
                  <c:v>-1.0</c:v>
                </c:pt>
                <c:pt idx="33">
                  <c:v>-2.0</c:v>
                </c:pt>
                <c:pt idx="34">
                  <c:v>-1.0</c:v>
                </c:pt>
                <c:pt idx="35">
                  <c:v>0.0</c:v>
                </c:pt>
                <c:pt idx="36">
                  <c:v>0.0</c:v>
                </c:pt>
                <c:pt idx="37">
                  <c:v>-5.0</c:v>
                </c:pt>
              </c:numCache>
            </c:numRef>
          </c:val>
        </c:ser>
        <c:ser>
          <c:idx val="3"/>
          <c:order val="3"/>
          <c:tx>
            <c:strRef>
              <c:f>charts!$F$1</c:f>
              <c:strCache>
                <c:ptCount val="1"/>
                <c:pt idx="0">
                  <c:v>same</c:v>
                </c:pt>
              </c:strCache>
            </c:strRef>
          </c:tx>
          <c:spPr>
            <a:solidFill>
              <a:srgbClr val="898997"/>
            </a:solidFill>
            <a:ln>
              <a:solidFill>
                <a:schemeClr val="tx1">
                  <a:lumMod val="65000"/>
                  <a:lumOff val="35000"/>
                </a:schemeClr>
              </a:solidFill>
            </a:ln>
          </c:spPr>
          <c:invertIfNegative val="0"/>
          <c:cat>
            <c:strRef>
              <c:f>charts!$B$2:$B$39</c:f>
              <c:strCache>
                <c:ptCount val="38"/>
                <c:pt idx="0">
                  <c:v>1a</c:v>
                </c:pt>
                <c:pt idx="1">
                  <c:v>2a</c:v>
                </c:pt>
                <c:pt idx="2">
                  <c:v>3a</c:v>
                </c:pt>
                <c:pt idx="3">
                  <c:v>3b</c:v>
                </c:pt>
                <c:pt idx="4">
                  <c:v>4a</c:v>
                </c:pt>
                <c:pt idx="5">
                  <c:v>4b</c:v>
                </c:pt>
                <c:pt idx="6">
                  <c:v>4c</c:v>
                </c:pt>
                <c:pt idx="7">
                  <c:v>5a</c:v>
                </c:pt>
                <c:pt idx="8">
                  <c:v>6a</c:v>
                </c:pt>
                <c:pt idx="9">
                  <c:v>7a</c:v>
                </c:pt>
                <c:pt idx="10">
                  <c:v>7b</c:v>
                </c:pt>
                <c:pt idx="11">
                  <c:v>8a</c:v>
                </c:pt>
                <c:pt idx="12">
                  <c:v>8b</c:v>
                </c:pt>
                <c:pt idx="13">
                  <c:v>9a</c:v>
                </c:pt>
                <c:pt idx="14">
                  <c:v>10a</c:v>
                </c:pt>
                <c:pt idx="15">
                  <c:v>11a</c:v>
                </c:pt>
                <c:pt idx="16">
                  <c:v>12a</c:v>
                </c:pt>
                <c:pt idx="17">
                  <c:v>12b</c:v>
                </c:pt>
                <c:pt idx="18">
                  <c:v>12c</c:v>
                </c:pt>
                <c:pt idx="19">
                  <c:v>12d</c:v>
                </c:pt>
                <c:pt idx="20">
                  <c:v>13a</c:v>
                </c:pt>
                <c:pt idx="21">
                  <c:v>13b</c:v>
                </c:pt>
                <c:pt idx="22">
                  <c:v>14a</c:v>
                </c:pt>
                <c:pt idx="23">
                  <c:v>15a</c:v>
                </c:pt>
                <c:pt idx="24">
                  <c:v>15b</c:v>
                </c:pt>
                <c:pt idx="25">
                  <c:v>16a</c:v>
                </c:pt>
                <c:pt idx="26">
                  <c:v>16b</c:v>
                </c:pt>
                <c:pt idx="27">
                  <c:v>16c</c:v>
                </c:pt>
                <c:pt idx="28">
                  <c:v>16d</c:v>
                </c:pt>
                <c:pt idx="29">
                  <c:v>17a</c:v>
                </c:pt>
                <c:pt idx="30">
                  <c:v>18a</c:v>
                </c:pt>
                <c:pt idx="31">
                  <c:v>19a</c:v>
                </c:pt>
                <c:pt idx="32">
                  <c:v>20a</c:v>
                </c:pt>
                <c:pt idx="33">
                  <c:v>21a</c:v>
                </c:pt>
                <c:pt idx="34">
                  <c:v>22a</c:v>
                </c:pt>
                <c:pt idx="35">
                  <c:v>22b</c:v>
                </c:pt>
                <c:pt idx="36">
                  <c:v>23a</c:v>
                </c:pt>
                <c:pt idx="37">
                  <c:v>23b</c:v>
                </c:pt>
              </c:strCache>
            </c:strRef>
          </c:cat>
          <c:val>
            <c:numRef>
              <c:f>charts!$F$2:$F$39</c:f>
              <c:numCache>
                <c:formatCode>General</c:formatCode>
                <c:ptCount val="38"/>
                <c:pt idx="0">
                  <c:v>0.0</c:v>
                </c:pt>
                <c:pt idx="1">
                  <c:v>0.5</c:v>
                </c:pt>
                <c:pt idx="2">
                  <c:v>0.5</c:v>
                </c:pt>
                <c:pt idx="3">
                  <c:v>0.0</c:v>
                </c:pt>
                <c:pt idx="4">
                  <c:v>0.0</c:v>
                </c:pt>
                <c:pt idx="5">
                  <c:v>0.0</c:v>
                </c:pt>
                <c:pt idx="6">
                  <c:v>0.5</c:v>
                </c:pt>
                <c:pt idx="7">
                  <c:v>0.0</c:v>
                </c:pt>
                <c:pt idx="8">
                  <c:v>0.0</c:v>
                </c:pt>
                <c:pt idx="9">
                  <c:v>2.5</c:v>
                </c:pt>
                <c:pt idx="10">
                  <c:v>0.0</c:v>
                </c:pt>
                <c:pt idx="11">
                  <c:v>0.0</c:v>
                </c:pt>
                <c:pt idx="12">
                  <c:v>0.0</c:v>
                </c:pt>
                <c:pt idx="13">
                  <c:v>1.0</c:v>
                </c:pt>
                <c:pt idx="14">
                  <c:v>0.0</c:v>
                </c:pt>
                <c:pt idx="15">
                  <c:v>1.0</c:v>
                </c:pt>
                <c:pt idx="16">
                  <c:v>1.0</c:v>
                </c:pt>
                <c:pt idx="17">
                  <c:v>0.5</c:v>
                </c:pt>
                <c:pt idx="18">
                  <c:v>0.5</c:v>
                </c:pt>
                <c:pt idx="19">
                  <c:v>0.5</c:v>
                </c:pt>
                <c:pt idx="20">
                  <c:v>1.0</c:v>
                </c:pt>
                <c:pt idx="21">
                  <c:v>0.5</c:v>
                </c:pt>
                <c:pt idx="22">
                  <c:v>0.5</c:v>
                </c:pt>
                <c:pt idx="23">
                  <c:v>0.0</c:v>
                </c:pt>
                <c:pt idx="24">
                  <c:v>0.0</c:v>
                </c:pt>
                <c:pt idx="25">
                  <c:v>0.0</c:v>
                </c:pt>
                <c:pt idx="26">
                  <c:v>0.0</c:v>
                </c:pt>
                <c:pt idx="27">
                  <c:v>0.0</c:v>
                </c:pt>
                <c:pt idx="28">
                  <c:v>0.0</c:v>
                </c:pt>
                <c:pt idx="29">
                  <c:v>0.0</c:v>
                </c:pt>
                <c:pt idx="30">
                  <c:v>1.0</c:v>
                </c:pt>
                <c:pt idx="31">
                  <c:v>3.0</c:v>
                </c:pt>
                <c:pt idx="32">
                  <c:v>0.5</c:v>
                </c:pt>
                <c:pt idx="33">
                  <c:v>0.0</c:v>
                </c:pt>
                <c:pt idx="34">
                  <c:v>0.5</c:v>
                </c:pt>
                <c:pt idx="35">
                  <c:v>4.5</c:v>
                </c:pt>
                <c:pt idx="36">
                  <c:v>0.5</c:v>
                </c:pt>
                <c:pt idx="37">
                  <c:v>0.0</c:v>
                </c:pt>
              </c:numCache>
            </c:numRef>
          </c:val>
        </c:ser>
        <c:ser>
          <c:idx val="4"/>
          <c:order val="4"/>
          <c:tx>
            <c:strRef>
              <c:f>charts!$G$1</c:f>
              <c:strCache>
                <c:ptCount val="1"/>
                <c:pt idx="0">
                  <c:v>after somewhat better</c:v>
                </c:pt>
              </c:strCache>
            </c:strRef>
          </c:tx>
          <c:spPr>
            <a:solidFill>
              <a:srgbClr val="0B60AC"/>
            </a:solidFill>
            <a:ln>
              <a:solidFill>
                <a:schemeClr val="tx1">
                  <a:lumMod val="65000"/>
                  <a:lumOff val="35000"/>
                </a:schemeClr>
              </a:solidFill>
            </a:ln>
          </c:spPr>
          <c:invertIfNegative val="0"/>
          <c:cat>
            <c:strRef>
              <c:f>charts!$B$2:$B$39</c:f>
              <c:strCache>
                <c:ptCount val="38"/>
                <c:pt idx="0">
                  <c:v>1a</c:v>
                </c:pt>
                <c:pt idx="1">
                  <c:v>2a</c:v>
                </c:pt>
                <c:pt idx="2">
                  <c:v>3a</c:v>
                </c:pt>
                <c:pt idx="3">
                  <c:v>3b</c:v>
                </c:pt>
                <c:pt idx="4">
                  <c:v>4a</c:v>
                </c:pt>
                <c:pt idx="5">
                  <c:v>4b</c:v>
                </c:pt>
                <c:pt idx="6">
                  <c:v>4c</c:v>
                </c:pt>
                <c:pt idx="7">
                  <c:v>5a</c:v>
                </c:pt>
                <c:pt idx="8">
                  <c:v>6a</c:v>
                </c:pt>
                <c:pt idx="9">
                  <c:v>7a</c:v>
                </c:pt>
                <c:pt idx="10">
                  <c:v>7b</c:v>
                </c:pt>
                <c:pt idx="11">
                  <c:v>8a</c:v>
                </c:pt>
                <c:pt idx="12">
                  <c:v>8b</c:v>
                </c:pt>
                <c:pt idx="13">
                  <c:v>9a</c:v>
                </c:pt>
                <c:pt idx="14">
                  <c:v>10a</c:v>
                </c:pt>
                <c:pt idx="15">
                  <c:v>11a</c:v>
                </c:pt>
                <c:pt idx="16">
                  <c:v>12a</c:v>
                </c:pt>
                <c:pt idx="17">
                  <c:v>12b</c:v>
                </c:pt>
                <c:pt idx="18">
                  <c:v>12c</c:v>
                </c:pt>
                <c:pt idx="19">
                  <c:v>12d</c:v>
                </c:pt>
                <c:pt idx="20">
                  <c:v>13a</c:v>
                </c:pt>
                <c:pt idx="21">
                  <c:v>13b</c:v>
                </c:pt>
                <c:pt idx="22">
                  <c:v>14a</c:v>
                </c:pt>
                <c:pt idx="23">
                  <c:v>15a</c:v>
                </c:pt>
                <c:pt idx="24">
                  <c:v>15b</c:v>
                </c:pt>
                <c:pt idx="25">
                  <c:v>16a</c:v>
                </c:pt>
                <c:pt idx="26">
                  <c:v>16b</c:v>
                </c:pt>
                <c:pt idx="27">
                  <c:v>16c</c:v>
                </c:pt>
                <c:pt idx="28">
                  <c:v>16d</c:v>
                </c:pt>
                <c:pt idx="29">
                  <c:v>17a</c:v>
                </c:pt>
                <c:pt idx="30">
                  <c:v>18a</c:v>
                </c:pt>
                <c:pt idx="31">
                  <c:v>19a</c:v>
                </c:pt>
                <c:pt idx="32">
                  <c:v>20a</c:v>
                </c:pt>
                <c:pt idx="33">
                  <c:v>21a</c:v>
                </c:pt>
                <c:pt idx="34">
                  <c:v>22a</c:v>
                </c:pt>
                <c:pt idx="35">
                  <c:v>22b</c:v>
                </c:pt>
                <c:pt idx="36">
                  <c:v>23a</c:v>
                </c:pt>
                <c:pt idx="37">
                  <c:v>23b</c:v>
                </c:pt>
              </c:strCache>
            </c:strRef>
          </c:cat>
          <c:val>
            <c:numRef>
              <c:f>charts!$G$2:$G$39</c:f>
              <c:numCache>
                <c:formatCode>General</c:formatCode>
                <c:ptCount val="38"/>
                <c:pt idx="0">
                  <c:v>5.0</c:v>
                </c:pt>
                <c:pt idx="1">
                  <c:v>3.0</c:v>
                </c:pt>
                <c:pt idx="2">
                  <c:v>3.0</c:v>
                </c:pt>
                <c:pt idx="3">
                  <c:v>0.0</c:v>
                </c:pt>
                <c:pt idx="4">
                  <c:v>4.0</c:v>
                </c:pt>
                <c:pt idx="5">
                  <c:v>5.0</c:v>
                </c:pt>
                <c:pt idx="6">
                  <c:v>4.0</c:v>
                </c:pt>
                <c:pt idx="7">
                  <c:v>3.0</c:v>
                </c:pt>
                <c:pt idx="8">
                  <c:v>2.0</c:v>
                </c:pt>
                <c:pt idx="9">
                  <c:v>2.0</c:v>
                </c:pt>
                <c:pt idx="10">
                  <c:v>2.0</c:v>
                </c:pt>
                <c:pt idx="11">
                  <c:v>2.0</c:v>
                </c:pt>
                <c:pt idx="12">
                  <c:v>4.0</c:v>
                </c:pt>
                <c:pt idx="13">
                  <c:v>2.0</c:v>
                </c:pt>
                <c:pt idx="14">
                  <c:v>3.0</c:v>
                </c:pt>
                <c:pt idx="15">
                  <c:v>1.0</c:v>
                </c:pt>
                <c:pt idx="16">
                  <c:v>2.0</c:v>
                </c:pt>
                <c:pt idx="17">
                  <c:v>2.0</c:v>
                </c:pt>
                <c:pt idx="18">
                  <c:v>2.0</c:v>
                </c:pt>
                <c:pt idx="19">
                  <c:v>3.0</c:v>
                </c:pt>
                <c:pt idx="20">
                  <c:v>0.0</c:v>
                </c:pt>
                <c:pt idx="21">
                  <c:v>4.0</c:v>
                </c:pt>
                <c:pt idx="22">
                  <c:v>4.0</c:v>
                </c:pt>
                <c:pt idx="23">
                  <c:v>0.0</c:v>
                </c:pt>
                <c:pt idx="24">
                  <c:v>3.0</c:v>
                </c:pt>
                <c:pt idx="25">
                  <c:v>4.0</c:v>
                </c:pt>
                <c:pt idx="26">
                  <c:v>0.0</c:v>
                </c:pt>
                <c:pt idx="27">
                  <c:v>3.0</c:v>
                </c:pt>
                <c:pt idx="28">
                  <c:v>3.0</c:v>
                </c:pt>
                <c:pt idx="29">
                  <c:v>3.0</c:v>
                </c:pt>
                <c:pt idx="30">
                  <c:v>0.0</c:v>
                </c:pt>
                <c:pt idx="31">
                  <c:v>3.0</c:v>
                </c:pt>
                <c:pt idx="32">
                  <c:v>5.0</c:v>
                </c:pt>
                <c:pt idx="33">
                  <c:v>3.0</c:v>
                </c:pt>
                <c:pt idx="34">
                  <c:v>2.0</c:v>
                </c:pt>
                <c:pt idx="35">
                  <c:v>1.0</c:v>
                </c:pt>
                <c:pt idx="36">
                  <c:v>3.0</c:v>
                </c:pt>
                <c:pt idx="37">
                  <c:v>0.0</c:v>
                </c:pt>
              </c:numCache>
            </c:numRef>
          </c:val>
        </c:ser>
        <c:ser>
          <c:idx val="5"/>
          <c:order val="5"/>
          <c:tx>
            <c:strRef>
              <c:f>charts!$H$1</c:f>
              <c:strCache>
                <c:ptCount val="1"/>
                <c:pt idx="0">
                  <c:v>after much better</c:v>
                </c:pt>
              </c:strCache>
            </c:strRef>
          </c:tx>
          <c:spPr>
            <a:solidFill>
              <a:srgbClr val="02254E"/>
            </a:solidFill>
            <a:ln>
              <a:solidFill>
                <a:schemeClr val="tx1">
                  <a:lumMod val="65000"/>
                  <a:lumOff val="35000"/>
                </a:schemeClr>
              </a:solidFill>
            </a:ln>
          </c:spPr>
          <c:invertIfNegative val="0"/>
          <c:cat>
            <c:strRef>
              <c:f>charts!$B$2:$B$39</c:f>
              <c:strCache>
                <c:ptCount val="38"/>
                <c:pt idx="0">
                  <c:v>1a</c:v>
                </c:pt>
                <c:pt idx="1">
                  <c:v>2a</c:v>
                </c:pt>
                <c:pt idx="2">
                  <c:v>3a</c:v>
                </c:pt>
                <c:pt idx="3">
                  <c:v>3b</c:v>
                </c:pt>
                <c:pt idx="4">
                  <c:v>4a</c:v>
                </c:pt>
                <c:pt idx="5">
                  <c:v>4b</c:v>
                </c:pt>
                <c:pt idx="6">
                  <c:v>4c</c:v>
                </c:pt>
                <c:pt idx="7">
                  <c:v>5a</c:v>
                </c:pt>
                <c:pt idx="8">
                  <c:v>6a</c:v>
                </c:pt>
                <c:pt idx="9">
                  <c:v>7a</c:v>
                </c:pt>
                <c:pt idx="10">
                  <c:v>7b</c:v>
                </c:pt>
                <c:pt idx="11">
                  <c:v>8a</c:v>
                </c:pt>
                <c:pt idx="12">
                  <c:v>8b</c:v>
                </c:pt>
                <c:pt idx="13">
                  <c:v>9a</c:v>
                </c:pt>
                <c:pt idx="14">
                  <c:v>10a</c:v>
                </c:pt>
                <c:pt idx="15">
                  <c:v>11a</c:v>
                </c:pt>
                <c:pt idx="16">
                  <c:v>12a</c:v>
                </c:pt>
                <c:pt idx="17">
                  <c:v>12b</c:v>
                </c:pt>
                <c:pt idx="18">
                  <c:v>12c</c:v>
                </c:pt>
                <c:pt idx="19">
                  <c:v>12d</c:v>
                </c:pt>
                <c:pt idx="20">
                  <c:v>13a</c:v>
                </c:pt>
                <c:pt idx="21">
                  <c:v>13b</c:v>
                </c:pt>
                <c:pt idx="22">
                  <c:v>14a</c:v>
                </c:pt>
                <c:pt idx="23">
                  <c:v>15a</c:v>
                </c:pt>
                <c:pt idx="24">
                  <c:v>15b</c:v>
                </c:pt>
                <c:pt idx="25">
                  <c:v>16a</c:v>
                </c:pt>
                <c:pt idx="26">
                  <c:v>16b</c:v>
                </c:pt>
                <c:pt idx="27">
                  <c:v>16c</c:v>
                </c:pt>
                <c:pt idx="28">
                  <c:v>16d</c:v>
                </c:pt>
                <c:pt idx="29">
                  <c:v>17a</c:v>
                </c:pt>
                <c:pt idx="30">
                  <c:v>18a</c:v>
                </c:pt>
                <c:pt idx="31">
                  <c:v>19a</c:v>
                </c:pt>
                <c:pt idx="32">
                  <c:v>20a</c:v>
                </c:pt>
                <c:pt idx="33">
                  <c:v>21a</c:v>
                </c:pt>
                <c:pt idx="34">
                  <c:v>22a</c:v>
                </c:pt>
                <c:pt idx="35">
                  <c:v>22b</c:v>
                </c:pt>
                <c:pt idx="36">
                  <c:v>23a</c:v>
                </c:pt>
                <c:pt idx="37">
                  <c:v>23b</c:v>
                </c:pt>
              </c:strCache>
            </c:strRef>
          </c:cat>
          <c:val>
            <c:numRef>
              <c:f>charts!$H$2:$H$39</c:f>
              <c:numCache>
                <c:formatCode>General</c:formatCode>
                <c:ptCount val="38"/>
                <c:pt idx="0">
                  <c:v>1.0</c:v>
                </c:pt>
                <c:pt idx="1">
                  <c:v>0.0</c:v>
                </c:pt>
                <c:pt idx="2">
                  <c:v>3.0</c:v>
                </c:pt>
                <c:pt idx="3">
                  <c:v>0.0</c:v>
                </c:pt>
                <c:pt idx="4">
                  <c:v>3.0</c:v>
                </c:pt>
                <c:pt idx="5">
                  <c:v>1.0</c:v>
                </c:pt>
                <c:pt idx="6">
                  <c:v>1.0</c:v>
                </c:pt>
                <c:pt idx="7">
                  <c:v>4.0</c:v>
                </c:pt>
                <c:pt idx="8">
                  <c:v>5.0</c:v>
                </c:pt>
                <c:pt idx="9">
                  <c:v>0.0</c:v>
                </c:pt>
                <c:pt idx="10">
                  <c:v>0.0</c:v>
                </c:pt>
                <c:pt idx="11">
                  <c:v>5.0</c:v>
                </c:pt>
                <c:pt idx="12">
                  <c:v>2.0</c:v>
                </c:pt>
                <c:pt idx="13">
                  <c:v>0.0</c:v>
                </c:pt>
                <c:pt idx="14">
                  <c:v>0.0</c:v>
                </c:pt>
                <c:pt idx="15">
                  <c:v>1.0</c:v>
                </c:pt>
                <c:pt idx="16">
                  <c:v>2.0</c:v>
                </c:pt>
                <c:pt idx="17">
                  <c:v>3.0</c:v>
                </c:pt>
                <c:pt idx="18">
                  <c:v>3.0</c:v>
                </c:pt>
                <c:pt idx="19">
                  <c:v>1.0</c:v>
                </c:pt>
                <c:pt idx="20">
                  <c:v>2.0</c:v>
                </c:pt>
                <c:pt idx="21">
                  <c:v>1.0</c:v>
                </c:pt>
                <c:pt idx="22">
                  <c:v>1.0</c:v>
                </c:pt>
                <c:pt idx="23">
                  <c:v>6.0</c:v>
                </c:pt>
                <c:pt idx="24">
                  <c:v>1.0</c:v>
                </c:pt>
                <c:pt idx="25">
                  <c:v>2.0</c:v>
                </c:pt>
                <c:pt idx="26">
                  <c:v>6.0</c:v>
                </c:pt>
                <c:pt idx="27">
                  <c:v>3.0</c:v>
                </c:pt>
                <c:pt idx="28">
                  <c:v>3.0</c:v>
                </c:pt>
                <c:pt idx="29">
                  <c:v>3.0</c:v>
                </c:pt>
                <c:pt idx="30">
                  <c:v>1.0</c:v>
                </c:pt>
                <c:pt idx="31">
                  <c:v>0.0</c:v>
                </c:pt>
                <c:pt idx="32">
                  <c:v>1.0</c:v>
                </c:pt>
                <c:pt idx="33">
                  <c:v>4.0</c:v>
                </c:pt>
                <c:pt idx="34">
                  <c:v>6.0</c:v>
                </c:pt>
                <c:pt idx="35">
                  <c:v>1.0</c:v>
                </c:pt>
                <c:pt idx="36">
                  <c:v>6.0</c:v>
                </c:pt>
                <c:pt idx="37">
                  <c:v>0.0</c:v>
                </c:pt>
              </c:numCache>
            </c:numRef>
          </c:val>
        </c:ser>
        <c:dLbls>
          <c:showLegendKey val="0"/>
          <c:showVal val="0"/>
          <c:showCatName val="0"/>
          <c:showSerName val="0"/>
          <c:showPercent val="0"/>
          <c:showBubbleSize val="0"/>
        </c:dLbls>
        <c:gapWidth val="100"/>
        <c:overlap val="100"/>
        <c:axId val="-2116967128"/>
        <c:axId val="-2116960824"/>
      </c:barChart>
      <c:catAx>
        <c:axId val="-2116967128"/>
        <c:scaling>
          <c:orientation val="minMax"/>
        </c:scaling>
        <c:delete val="0"/>
        <c:axPos val="b"/>
        <c:title>
          <c:tx>
            <c:rich>
              <a:bodyPr/>
              <a:lstStyle/>
              <a:p>
                <a:pPr>
                  <a:defRPr sz="1100">
                    <a:latin typeface="Arial"/>
                  </a:defRPr>
                </a:pPr>
                <a:r>
                  <a:rPr lang="en-US" sz="1100">
                    <a:latin typeface="Arial"/>
                  </a:rPr>
                  <a:t>IPFs</a:t>
                </a:r>
                <a:r>
                  <a:rPr lang="en-US" sz="1100" baseline="0">
                    <a:latin typeface="Arial"/>
                  </a:rPr>
                  <a:t> from all subjects</a:t>
                </a:r>
                <a:endParaRPr lang="en-US" sz="1100">
                  <a:latin typeface="Arial"/>
                </a:endParaRPr>
              </a:p>
            </c:rich>
          </c:tx>
          <c:layout>
            <c:manualLayout>
              <c:xMode val="edge"/>
              <c:yMode val="edge"/>
              <c:x val="0.430480105915964"/>
              <c:y val="0.942924528301887"/>
            </c:manualLayout>
          </c:layout>
          <c:overlay val="0"/>
        </c:title>
        <c:majorTickMark val="none"/>
        <c:minorTickMark val="none"/>
        <c:tickLblPos val="low"/>
        <c:spPr>
          <a:ln>
            <a:solidFill>
              <a:schemeClr val="tx1">
                <a:lumMod val="50000"/>
                <a:lumOff val="50000"/>
              </a:schemeClr>
            </a:solidFill>
          </a:ln>
        </c:spPr>
        <c:txPr>
          <a:bodyPr/>
          <a:lstStyle/>
          <a:p>
            <a:pPr>
              <a:defRPr sz="1100">
                <a:latin typeface="Arial"/>
              </a:defRPr>
            </a:pPr>
            <a:endParaRPr lang="en-US"/>
          </a:p>
        </c:txPr>
        <c:crossAx val="-2116960824"/>
        <c:crosses val="autoZero"/>
        <c:auto val="1"/>
        <c:lblAlgn val="ctr"/>
        <c:lblOffset val="100"/>
        <c:noMultiLvlLbl val="0"/>
      </c:catAx>
      <c:valAx>
        <c:axId val="-2116960824"/>
        <c:scaling>
          <c:orientation val="minMax"/>
          <c:max val="11.0"/>
          <c:min val="-11.0"/>
        </c:scaling>
        <c:delete val="0"/>
        <c:axPos val="l"/>
        <c:majorGridlines>
          <c:spPr>
            <a:ln>
              <a:solidFill>
                <a:srgbClr val="E2E2E2"/>
              </a:solidFill>
            </a:ln>
          </c:spPr>
        </c:majorGridlines>
        <c:title>
          <c:tx>
            <c:rich>
              <a:bodyPr rot="-5400000" vert="horz"/>
              <a:lstStyle/>
              <a:p>
                <a:pPr>
                  <a:defRPr sz="1100">
                    <a:latin typeface="Arial"/>
                  </a:defRPr>
                </a:pPr>
                <a:r>
                  <a:rPr lang="en-US" sz="1100">
                    <a:latin typeface="Arial"/>
                  </a:rPr>
                  <a:t>Number of particpant reponses</a:t>
                </a:r>
              </a:p>
            </c:rich>
          </c:tx>
          <c:layout/>
          <c:overlay val="0"/>
        </c:title>
        <c:numFmt formatCode="General" sourceLinked="1"/>
        <c:majorTickMark val="out"/>
        <c:minorTickMark val="none"/>
        <c:tickLblPos val="nextTo"/>
        <c:txPr>
          <a:bodyPr/>
          <a:lstStyle/>
          <a:p>
            <a:pPr>
              <a:defRPr sz="1100">
                <a:latin typeface="Arial"/>
              </a:defRPr>
            </a:pPr>
            <a:endParaRPr lang="en-US"/>
          </a:p>
        </c:txPr>
        <c:crossAx val="-2116967128"/>
        <c:crosses val="autoZero"/>
        <c:crossBetween val="between"/>
        <c:majorUnit val="1.0"/>
      </c:valAx>
    </c:plotArea>
    <c:legend>
      <c:legendPos val="t"/>
      <c:legendEntry>
        <c:idx val="0"/>
        <c:delete val="1"/>
      </c:legendEntry>
      <c:layout>
        <c:manualLayout>
          <c:xMode val="edge"/>
          <c:yMode val="edge"/>
          <c:x val="0.113716814159292"/>
          <c:y val="0.0141509433962264"/>
          <c:w val="0.841592920353982"/>
          <c:h val="0.104155957510028"/>
        </c:manualLayout>
      </c:layout>
      <c:overlay val="1"/>
      <c:txPr>
        <a:bodyPr/>
        <a:lstStyle/>
        <a:p>
          <a:pPr>
            <a:defRPr sz="1200">
              <a:latin typeface="Arial"/>
            </a:defRPr>
          </a:pPr>
          <a:endParaRPr lang="en-US"/>
        </a:p>
      </c:txPr>
    </c:legend>
    <c:plotVisOnly val="1"/>
    <c:dispBlanksAs val="gap"/>
    <c:showDLblsOverMax val="0"/>
  </c:chart>
  <c:spPr>
    <a:ln>
      <a:noFill/>
    </a:ln>
  </c:spPr>
  <c:printSettings>
    <c:headerFooter/>
    <c:pageMargins b="1.0" l="0.75" r="0.75" t="1.0" header="0.5" footer="0.5"/>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533400</xdr:colOff>
      <xdr:row>42</xdr:row>
      <xdr:rowOff>127000</xdr:rowOff>
    </xdr:from>
    <xdr:to>
      <xdr:col>17</xdr:col>
      <xdr:colOff>25400</xdr:colOff>
      <xdr:row>66</xdr:row>
      <xdr:rowOff>88900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685800</xdr:colOff>
      <xdr:row>2</xdr:row>
      <xdr:rowOff>12700</xdr:rowOff>
    </xdr:from>
    <xdr:to>
      <xdr:col>17</xdr:col>
      <xdr:colOff>431800</xdr:colOff>
      <xdr:row>30</xdr:row>
      <xdr:rowOff>63500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0.42202</cdr:x>
      <cdr:y>0.15126</cdr:y>
    </cdr:from>
    <cdr:to>
      <cdr:x>0.46789</cdr:x>
      <cdr:y>0.2521</cdr:y>
    </cdr:to>
    <cdr:cxnSp macro="">
      <cdr:nvCxnSpPr>
        <cdr:cNvPr id="26" name="Straight Connector 25"/>
        <cdr:cNvCxnSpPr/>
      </cdr:nvCxnSpPr>
      <cdr:spPr>
        <a:xfrm xmlns:a="http://schemas.openxmlformats.org/drawingml/2006/main" flipV="1">
          <a:off x="2921000" y="685800"/>
          <a:ext cx="317500" cy="457200"/>
        </a:xfrm>
        <a:prstGeom xmlns:a="http://schemas.openxmlformats.org/drawingml/2006/main" prst="line">
          <a:avLst/>
        </a:prstGeom>
        <a:ln xmlns:a="http://schemas.openxmlformats.org/drawingml/2006/main" w="12700">
          <a:solidFill>
            <a:srgbClr val="000000"/>
          </a:solidFill>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0.46606</cdr:x>
      <cdr:y>0.15126</cdr:y>
    </cdr:from>
    <cdr:to>
      <cdr:x>0.49358</cdr:x>
      <cdr:y>0.15126</cdr:y>
    </cdr:to>
    <cdr:cxnSp macro="">
      <cdr:nvCxnSpPr>
        <cdr:cNvPr id="30" name="Straight Connector 29"/>
        <cdr:cNvCxnSpPr/>
      </cdr:nvCxnSpPr>
      <cdr:spPr>
        <a:xfrm xmlns:a="http://schemas.openxmlformats.org/drawingml/2006/main">
          <a:off x="3225800" y="685800"/>
          <a:ext cx="190500" cy="0"/>
        </a:xfrm>
        <a:prstGeom xmlns:a="http://schemas.openxmlformats.org/drawingml/2006/main" prst="line">
          <a:avLst/>
        </a:prstGeom>
        <a:ln xmlns:a="http://schemas.openxmlformats.org/drawingml/2006/main" w="12700">
          <a:solidFill>
            <a:srgbClr val="000000"/>
          </a:solidFill>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0.48991</cdr:x>
      <cdr:y>0.11485</cdr:y>
    </cdr:from>
    <cdr:to>
      <cdr:x>0.58532</cdr:x>
      <cdr:y>0.18487</cdr:y>
    </cdr:to>
    <cdr:sp macro="" textlink="">
      <cdr:nvSpPr>
        <cdr:cNvPr id="33" name="Rectangle 32"/>
        <cdr:cNvSpPr/>
      </cdr:nvSpPr>
      <cdr:spPr>
        <a:xfrm xmlns:a="http://schemas.openxmlformats.org/drawingml/2006/main">
          <a:off x="3390900" y="520700"/>
          <a:ext cx="660400" cy="31750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1400">
              <a:solidFill>
                <a:srgbClr val="000000"/>
              </a:solidFill>
              <a:latin typeface="Arial"/>
              <a:cs typeface="Arial"/>
            </a:rPr>
            <a:t>same</a:t>
          </a:r>
        </a:p>
      </cdr:txBody>
    </cdr:sp>
  </cdr:relSizeAnchor>
  <cdr:relSizeAnchor xmlns:cdr="http://schemas.openxmlformats.org/drawingml/2006/chartDrawing">
    <cdr:from>
      <cdr:x>0.54128</cdr:x>
      <cdr:y>0.30532</cdr:y>
    </cdr:from>
    <cdr:to>
      <cdr:x>0.58716</cdr:x>
      <cdr:y>0.40616</cdr:y>
    </cdr:to>
    <cdr:cxnSp macro="">
      <cdr:nvCxnSpPr>
        <cdr:cNvPr id="34" name="Straight Connector 33"/>
        <cdr:cNvCxnSpPr/>
      </cdr:nvCxnSpPr>
      <cdr:spPr>
        <a:xfrm xmlns:a="http://schemas.openxmlformats.org/drawingml/2006/main" flipV="1">
          <a:off x="3746500" y="1384300"/>
          <a:ext cx="317500" cy="457200"/>
        </a:xfrm>
        <a:prstGeom xmlns:a="http://schemas.openxmlformats.org/drawingml/2006/main" prst="line">
          <a:avLst/>
        </a:prstGeom>
        <a:ln xmlns:a="http://schemas.openxmlformats.org/drawingml/2006/main" w="12700">
          <a:solidFill>
            <a:srgbClr val="000000"/>
          </a:solidFill>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0.58532</cdr:x>
      <cdr:y>0.30532</cdr:y>
    </cdr:from>
    <cdr:to>
      <cdr:x>0.61284</cdr:x>
      <cdr:y>0.30532</cdr:y>
    </cdr:to>
    <cdr:cxnSp macro="">
      <cdr:nvCxnSpPr>
        <cdr:cNvPr id="35" name="Straight Connector 34"/>
        <cdr:cNvCxnSpPr/>
      </cdr:nvCxnSpPr>
      <cdr:spPr>
        <a:xfrm xmlns:a="http://schemas.openxmlformats.org/drawingml/2006/main">
          <a:off x="4051300" y="1384300"/>
          <a:ext cx="190500" cy="0"/>
        </a:xfrm>
        <a:prstGeom xmlns:a="http://schemas.openxmlformats.org/drawingml/2006/main" prst="line">
          <a:avLst/>
        </a:prstGeom>
        <a:ln xmlns:a="http://schemas.openxmlformats.org/drawingml/2006/main" w="12700">
          <a:solidFill>
            <a:srgbClr val="000000"/>
          </a:solidFill>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0.61284</cdr:x>
      <cdr:y>0.22969</cdr:y>
    </cdr:from>
    <cdr:to>
      <cdr:x>0.75963</cdr:x>
      <cdr:y>0.39496</cdr:y>
    </cdr:to>
    <cdr:sp macro="" textlink="">
      <cdr:nvSpPr>
        <cdr:cNvPr id="36" name="Rectangle 35"/>
        <cdr:cNvSpPr/>
      </cdr:nvSpPr>
      <cdr:spPr>
        <a:xfrm xmlns:a="http://schemas.openxmlformats.org/drawingml/2006/main">
          <a:off x="4241800" y="1041400"/>
          <a:ext cx="1016000" cy="74930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n-US" sz="1400">
              <a:solidFill>
                <a:srgbClr val="000000"/>
              </a:solidFill>
              <a:latin typeface="Arial"/>
              <a:cs typeface="Arial"/>
            </a:rPr>
            <a:t>before somewhat better</a:t>
          </a:r>
        </a:p>
      </cdr:txBody>
    </cdr:sp>
  </cdr:relSizeAnchor>
  <cdr:relSizeAnchor xmlns:cdr="http://schemas.openxmlformats.org/drawingml/2006/chartDrawing">
    <cdr:from>
      <cdr:x>0.56147</cdr:x>
      <cdr:y>0.54902</cdr:y>
    </cdr:from>
    <cdr:to>
      <cdr:x>0.62569</cdr:x>
      <cdr:y>0.56583</cdr:y>
    </cdr:to>
    <cdr:cxnSp macro="">
      <cdr:nvCxnSpPr>
        <cdr:cNvPr id="37" name="Straight Connector 36"/>
        <cdr:cNvCxnSpPr/>
      </cdr:nvCxnSpPr>
      <cdr:spPr>
        <a:xfrm xmlns:a="http://schemas.openxmlformats.org/drawingml/2006/main">
          <a:off x="3886200" y="2489200"/>
          <a:ext cx="444500" cy="76200"/>
        </a:xfrm>
        <a:prstGeom xmlns:a="http://schemas.openxmlformats.org/drawingml/2006/main" prst="line">
          <a:avLst/>
        </a:prstGeom>
        <a:ln xmlns:a="http://schemas.openxmlformats.org/drawingml/2006/main" w="12700">
          <a:solidFill>
            <a:srgbClr val="000000"/>
          </a:solidFill>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0.62569</cdr:x>
      <cdr:y>0.48459</cdr:y>
    </cdr:from>
    <cdr:to>
      <cdr:x>0.75229</cdr:x>
      <cdr:y>0.63305</cdr:y>
    </cdr:to>
    <cdr:sp macro="" textlink="">
      <cdr:nvSpPr>
        <cdr:cNvPr id="39" name="Rectangle 38"/>
        <cdr:cNvSpPr/>
      </cdr:nvSpPr>
      <cdr:spPr>
        <a:xfrm xmlns:a="http://schemas.openxmlformats.org/drawingml/2006/main">
          <a:off x="4330700" y="2197100"/>
          <a:ext cx="876300" cy="67310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n-US" sz="1400">
              <a:solidFill>
                <a:srgbClr val="000000"/>
              </a:solidFill>
              <a:latin typeface="Arial"/>
              <a:cs typeface="Arial"/>
            </a:rPr>
            <a:t>before much</a:t>
          </a:r>
          <a:r>
            <a:rPr lang="en-US" sz="1400" baseline="0">
              <a:solidFill>
                <a:srgbClr val="000000"/>
              </a:solidFill>
              <a:latin typeface="Arial"/>
              <a:cs typeface="Arial"/>
            </a:rPr>
            <a:t> better</a:t>
          </a:r>
          <a:endParaRPr lang="en-US" sz="1400">
            <a:solidFill>
              <a:srgbClr val="000000"/>
            </a:solidFill>
            <a:latin typeface="Arial"/>
            <a:cs typeface="Arial"/>
          </a:endParaRPr>
        </a:p>
      </cdr:txBody>
    </cdr:sp>
  </cdr:relSizeAnchor>
  <cdr:relSizeAnchor xmlns:cdr="http://schemas.openxmlformats.org/drawingml/2006/chartDrawing">
    <cdr:from>
      <cdr:x>0.45505</cdr:x>
      <cdr:y>0.73669</cdr:y>
    </cdr:from>
    <cdr:to>
      <cdr:x>0.52661</cdr:x>
      <cdr:y>0.82913</cdr:y>
    </cdr:to>
    <cdr:cxnSp macro="">
      <cdr:nvCxnSpPr>
        <cdr:cNvPr id="42" name="Straight Connector 41"/>
        <cdr:cNvCxnSpPr/>
      </cdr:nvCxnSpPr>
      <cdr:spPr>
        <a:xfrm xmlns:a="http://schemas.openxmlformats.org/drawingml/2006/main">
          <a:off x="3149600" y="3340100"/>
          <a:ext cx="495300" cy="419100"/>
        </a:xfrm>
        <a:prstGeom xmlns:a="http://schemas.openxmlformats.org/drawingml/2006/main" prst="line">
          <a:avLst/>
        </a:prstGeom>
        <a:ln xmlns:a="http://schemas.openxmlformats.org/drawingml/2006/main" w="12700">
          <a:solidFill>
            <a:srgbClr val="000000"/>
          </a:solidFill>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0.52477</cdr:x>
      <cdr:y>0.82633</cdr:y>
    </cdr:from>
    <cdr:to>
      <cdr:x>0.55229</cdr:x>
      <cdr:y>0.82633</cdr:y>
    </cdr:to>
    <cdr:cxnSp macro="">
      <cdr:nvCxnSpPr>
        <cdr:cNvPr id="43" name="Straight Connector 42"/>
        <cdr:cNvCxnSpPr/>
      </cdr:nvCxnSpPr>
      <cdr:spPr>
        <a:xfrm xmlns:a="http://schemas.openxmlformats.org/drawingml/2006/main">
          <a:off x="3632200" y="3746500"/>
          <a:ext cx="190500" cy="0"/>
        </a:xfrm>
        <a:prstGeom xmlns:a="http://schemas.openxmlformats.org/drawingml/2006/main" prst="line">
          <a:avLst/>
        </a:prstGeom>
        <a:ln xmlns:a="http://schemas.openxmlformats.org/drawingml/2006/main" w="12700">
          <a:solidFill>
            <a:srgbClr val="000000"/>
          </a:solidFill>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0.55413</cdr:x>
      <cdr:y>0.7451</cdr:y>
    </cdr:from>
    <cdr:to>
      <cdr:x>0.72477</cdr:x>
      <cdr:y>0.90476</cdr:y>
    </cdr:to>
    <cdr:sp macro="" textlink="">
      <cdr:nvSpPr>
        <cdr:cNvPr id="44" name="Rectangle 43"/>
        <cdr:cNvSpPr/>
      </cdr:nvSpPr>
      <cdr:spPr>
        <a:xfrm xmlns:a="http://schemas.openxmlformats.org/drawingml/2006/main">
          <a:off x="3835400" y="3378200"/>
          <a:ext cx="1181100" cy="72390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n-US" sz="1400">
              <a:solidFill>
                <a:srgbClr val="000000"/>
              </a:solidFill>
              <a:latin typeface="Arial"/>
              <a:cs typeface="Arial"/>
            </a:rPr>
            <a:t>after somewhat</a:t>
          </a:r>
          <a:r>
            <a:rPr lang="en-US" sz="1400" baseline="0">
              <a:solidFill>
                <a:srgbClr val="000000"/>
              </a:solidFill>
              <a:latin typeface="Arial"/>
              <a:cs typeface="Arial"/>
            </a:rPr>
            <a:t> better</a:t>
          </a:r>
          <a:endParaRPr lang="en-US" sz="1400">
            <a:solidFill>
              <a:srgbClr val="000000"/>
            </a:solidFill>
            <a:latin typeface="Arial"/>
            <a:cs typeface="Arial"/>
          </a:endParaRPr>
        </a:p>
      </cdr:txBody>
    </cdr:sp>
  </cdr:relSizeAnchor>
  <cdr:relSizeAnchor xmlns:cdr="http://schemas.openxmlformats.org/drawingml/2006/chartDrawing">
    <cdr:from>
      <cdr:x>0.17431</cdr:x>
      <cdr:y>0.19888</cdr:y>
    </cdr:from>
    <cdr:to>
      <cdr:x>0.22752</cdr:x>
      <cdr:y>0.32493</cdr:y>
    </cdr:to>
    <cdr:cxnSp macro="">
      <cdr:nvCxnSpPr>
        <cdr:cNvPr id="47" name="Straight Connector 46"/>
        <cdr:cNvCxnSpPr/>
      </cdr:nvCxnSpPr>
      <cdr:spPr>
        <a:xfrm xmlns:a="http://schemas.openxmlformats.org/drawingml/2006/main">
          <a:off x="1206500" y="901700"/>
          <a:ext cx="368300" cy="571500"/>
        </a:xfrm>
        <a:prstGeom xmlns:a="http://schemas.openxmlformats.org/drawingml/2006/main" prst="line">
          <a:avLst/>
        </a:prstGeom>
        <a:ln xmlns:a="http://schemas.openxmlformats.org/drawingml/2006/main" w="12700">
          <a:solidFill>
            <a:srgbClr val="000000"/>
          </a:solidFill>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0.14679</cdr:x>
      <cdr:y>0.19888</cdr:y>
    </cdr:from>
    <cdr:to>
      <cdr:x>0.17431</cdr:x>
      <cdr:y>0.19888</cdr:y>
    </cdr:to>
    <cdr:cxnSp macro="">
      <cdr:nvCxnSpPr>
        <cdr:cNvPr id="48" name="Straight Connector 47"/>
        <cdr:cNvCxnSpPr/>
      </cdr:nvCxnSpPr>
      <cdr:spPr>
        <a:xfrm xmlns:a="http://schemas.openxmlformats.org/drawingml/2006/main">
          <a:off x="1016000" y="901700"/>
          <a:ext cx="190500" cy="0"/>
        </a:xfrm>
        <a:prstGeom xmlns:a="http://schemas.openxmlformats.org/drawingml/2006/main" prst="line">
          <a:avLst/>
        </a:prstGeom>
        <a:ln xmlns:a="http://schemas.openxmlformats.org/drawingml/2006/main" w="12700">
          <a:solidFill>
            <a:srgbClr val="000000"/>
          </a:solidFill>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0.05505</cdr:x>
      <cdr:y>0.11485</cdr:y>
    </cdr:from>
    <cdr:to>
      <cdr:x>0.1633</cdr:x>
      <cdr:y>0.30532</cdr:y>
    </cdr:to>
    <cdr:sp macro="" textlink="">
      <cdr:nvSpPr>
        <cdr:cNvPr id="49" name="Rectangle 48"/>
        <cdr:cNvSpPr/>
      </cdr:nvSpPr>
      <cdr:spPr>
        <a:xfrm xmlns:a="http://schemas.openxmlformats.org/drawingml/2006/main">
          <a:off x="381000" y="520700"/>
          <a:ext cx="749300" cy="86360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n-US" sz="1400">
              <a:solidFill>
                <a:srgbClr val="000000"/>
              </a:solidFill>
              <a:latin typeface="Arial"/>
              <a:cs typeface="Arial"/>
            </a:rPr>
            <a:t>after much</a:t>
          </a:r>
          <a:r>
            <a:rPr lang="en-US" sz="1400" baseline="0">
              <a:solidFill>
                <a:srgbClr val="000000"/>
              </a:solidFill>
              <a:latin typeface="Arial"/>
              <a:cs typeface="Arial"/>
            </a:rPr>
            <a:t> better</a:t>
          </a:r>
          <a:endParaRPr lang="en-US" sz="1400">
            <a:solidFill>
              <a:srgbClr val="000000"/>
            </a:solidFill>
            <a:latin typeface="Arial"/>
            <a:cs typeface="Aria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0.05841</cdr:x>
      <cdr:y>0.4316</cdr:y>
    </cdr:from>
    <cdr:to>
      <cdr:x>0.0708</cdr:x>
      <cdr:y>0.80425</cdr:y>
    </cdr:to>
    <cdr:sp macro="" textlink="">
      <cdr:nvSpPr>
        <cdr:cNvPr id="2" name="Rectangle 1"/>
        <cdr:cNvSpPr/>
      </cdr:nvSpPr>
      <cdr:spPr>
        <a:xfrm xmlns:a="http://schemas.openxmlformats.org/drawingml/2006/main">
          <a:off x="419100" y="2324100"/>
          <a:ext cx="88900" cy="2006600"/>
        </a:xfrm>
        <a:prstGeom xmlns:a="http://schemas.openxmlformats.org/drawingml/2006/main" prst="rect">
          <a:avLst/>
        </a:prstGeom>
        <a:solidFill xmlns:a="http://schemas.openxmlformats.org/drawingml/2006/main">
          <a:srgbClr val="FFFFFF"/>
        </a:solidFill>
        <a:ln xmlns:a="http://schemas.openxmlformats.org/drawingml/2006/main">
          <a:solidFill>
            <a:srgbClr val="FFFFFF"/>
          </a:solid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0.04956</cdr:x>
      <cdr:y>0.57783</cdr:y>
    </cdr:from>
    <cdr:to>
      <cdr:x>0.06195</cdr:x>
      <cdr:y>0.95047</cdr:y>
    </cdr:to>
    <cdr:sp macro="" textlink="">
      <cdr:nvSpPr>
        <cdr:cNvPr id="3" name="Rectangle 2"/>
        <cdr:cNvSpPr/>
      </cdr:nvSpPr>
      <cdr:spPr>
        <a:xfrm xmlns:a="http://schemas.openxmlformats.org/drawingml/2006/main">
          <a:off x="355600" y="3111500"/>
          <a:ext cx="88900" cy="2006600"/>
        </a:xfrm>
        <a:prstGeom xmlns:a="http://schemas.openxmlformats.org/drawingml/2006/main" prst="rect">
          <a:avLst/>
        </a:prstGeom>
        <a:solidFill xmlns:a="http://schemas.openxmlformats.org/drawingml/2006/main">
          <a:srgbClr val="FFFFFF"/>
        </a:solidFill>
        <a:ln xmlns:a="http://schemas.openxmlformats.org/drawingml/2006/main">
          <a:solidFill>
            <a:srgbClr val="FFFFFF"/>
          </a:solid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tabSelected="1" zoomScale="125" zoomScaleNormal="125" zoomScalePageLayoutView="125" workbookViewId="0">
      <selection activeCell="A2" sqref="A2"/>
    </sheetView>
  </sheetViews>
  <sheetFormatPr baseColWidth="10" defaultRowHeight="15" x14ac:dyDescent="0"/>
  <cols>
    <col min="1" max="1" width="13.33203125" bestFit="1" customWidth="1"/>
    <col min="2" max="2" width="17.1640625" bestFit="1" customWidth="1"/>
    <col min="3" max="3" width="21.1640625" bestFit="1" customWidth="1"/>
    <col min="5" max="5" width="19.6640625" bestFit="1" customWidth="1"/>
    <col min="6" max="6" width="15.6640625" bestFit="1" customWidth="1"/>
    <col min="9" max="9" width="12" bestFit="1" customWidth="1"/>
    <col min="10" max="11" width="20" customWidth="1"/>
  </cols>
  <sheetData>
    <row r="1" spans="1:12">
      <c r="A1" s="6" t="s">
        <v>256</v>
      </c>
      <c r="B1" s="6" t="s">
        <v>258</v>
      </c>
      <c r="C1" s="6" t="s">
        <v>259</v>
      </c>
      <c r="D1" s="6" t="s">
        <v>260</v>
      </c>
      <c r="E1" s="6" t="s">
        <v>261</v>
      </c>
      <c r="F1" s="6" t="s">
        <v>257</v>
      </c>
      <c r="G1" s="6"/>
      <c r="H1" s="6" t="s">
        <v>262</v>
      </c>
      <c r="I1" s="6" t="s">
        <v>268</v>
      </c>
      <c r="J1" s="6" t="s">
        <v>269</v>
      </c>
      <c r="K1" s="6" t="s">
        <v>272</v>
      </c>
      <c r="L1" s="6" t="s">
        <v>263</v>
      </c>
    </row>
    <row r="2" spans="1:12">
      <c r="A2" s="2" t="s">
        <v>243</v>
      </c>
      <c r="B2" s="3">
        <f>COUNTIF(survey1!W4:W12, survey1!W14 &amp; " is much better")</f>
        <v>0</v>
      </c>
      <c r="C2" s="3">
        <f>COUNTIF(survey1!W4:W12, survey1!W14  &amp; " is somewhat better")</f>
        <v>1</v>
      </c>
      <c r="D2" s="3">
        <f>COUNTIF(survey1!W4:W12, "Both versions are the same")</f>
        <v>0</v>
      </c>
      <c r="E2" s="3">
        <f>COUNTIF(survey1!W4:W12, survey1!W15  &amp; " is somewhat better")</f>
        <v>5</v>
      </c>
      <c r="F2" s="3">
        <f>COUNTIF(survey1!W4:W12, survey1!W15  &amp; " is much better")</f>
        <v>1</v>
      </c>
      <c r="G2" s="3"/>
      <c r="H2" s="18">
        <v>1</v>
      </c>
      <c r="I2" s="18">
        <f>COUNTA(survey1!V4:V12)</f>
        <v>9</v>
      </c>
      <c r="J2" s="18">
        <f>COUNTIF(survey1!V4:V12, "Yes")</f>
        <v>7</v>
      </c>
      <c r="K2" s="19">
        <f>J2*COUNTA(survey1!W1:AD1)</f>
        <v>56</v>
      </c>
      <c r="L2" s="18">
        <f>AVERAGE(survey1!F5,survey1!F6,survey1!F7,survey1!F8,survey1!F10,survey1!F11,survey1!F12)</f>
        <v>176.85714285714286</v>
      </c>
    </row>
    <row r="3" spans="1:12">
      <c r="A3" s="2" t="s">
        <v>244</v>
      </c>
      <c r="B3" s="3">
        <f>COUNTIF(survey1!X4:X12, survey1!X14 &amp; " is much better")</f>
        <v>0</v>
      </c>
      <c r="C3" s="3">
        <f>COUNTIF(survey1!X4:X12, survey1!X14 &amp; " is somewhat better")</f>
        <v>3</v>
      </c>
      <c r="D3" s="3">
        <f>COUNTIF(survey1!X4:X12, "Both versions are the same")</f>
        <v>1</v>
      </c>
      <c r="E3" s="3">
        <f>COUNTIF(survey1!X4:X12, survey1!X15 &amp; " is somewhat better")</f>
        <v>3</v>
      </c>
      <c r="F3" s="3">
        <f>COUNTIF(survey1!X4:X12, survey1!X15 &amp; " is much better")</f>
        <v>0</v>
      </c>
      <c r="G3" s="3"/>
      <c r="H3" s="18"/>
      <c r="I3" s="18"/>
      <c r="J3" s="18"/>
      <c r="K3" s="20"/>
      <c r="L3" s="18"/>
    </row>
    <row r="4" spans="1:12">
      <c r="A4" s="2" t="s">
        <v>277</v>
      </c>
      <c r="B4" s="3">
        <f>COUNTIF(survey1!Y4:Y12, survey1!Y14 &amp; " is much better")</f>
        <v>0</v>
      </c>
      <c r="C4" s="3">
        <f>COUNTIF(survey1!Y4:Y12, survey1!Y14 &amp; " is somewhat better")</f>
        <v>0</v>
      </c>
      <c r="D4" s="3">
        <f>COUNTIF(survey1!Y4:Y12, "Both versions are the same")</f>
        <v>1</v>
      </c>
      <c r="E4" s="3">
        <f>COUNTIF(survey1!Y4:Y12, survey1!Y15 &amp; " is somewhat better")</f>
        <v>3</v>
      </c>
      <c r="F4" s="3">
        <f>COUNTIF(survey1!Y4:Y12, survey1!Y15 &amp; " is much better")</f>
        <v>3</v>
      </c>
      <c r="G4" s="3"/>
      <c r="H4" s="18"/>
      <c r="I4" s="18"/>
      <c r="J4" s="18"/>
      <c r="K4" s="20"/>
      <c r="L4" s="18"/>
    </row>
    <row r="5" spans="1:12">
      <c r="A5" s="2" t="s">
        <v>276</v>
      </c>
      <c r="B5" s="3">
        <f>COUNTIF(survey1!Z4:Z12, survey1!Z14 &amp; " is much better")</f>
        <v>4</v>
      </c>
      <c r="C5" s="3">
        <f>COUNTIF(survey1!Z4:Z12, survey1!Z14 &amp; " is somewhat better")</f>
        <v>3</v>
      </c>
      <c r="D5" s="3">
        <f>COUNTIF(survey1!Z4:Z12, "Both versions are the same")</f>
        <v>0</v>
      </c>
      <c r="E5" s="3">
        <f>COUNTIF(survey1!Z4:Z12, survey1!Z15 &amp; " is somewhat better")</f>
        <v>0</v>
      </c>
      <c r="F5" s="3">
        <f>COUNTIF(survey1!Z4:Z12, survey1!Z15 &amp; " is much better")</f>
        <v>0</v>
      </c>
      <c r="G5" s="3"/>
      <c r="H5" s="18"/>
      <c r="I5" s="18"/>
      <c r="J5" s="18"/>
      <c r="K5" s="20"/>
      <c r="L5" s="18"/>
    </row>
    <row r="6" spans="1:12">
      <c r="A6" s="2" t="s">
        <v>273</v>
      </c>
      <c r="B6" s="3">
        <f>COUNTIF(survey1!AA4:AA12, survey1!AA14 &amp; " is much better")</f>
        <v>0</v>
      </c>
      <c r="C6" s="3">
        <f>COUNTIF(survey1!AA4:AA12, survey1!AA14 &amp; " is somewhat better")</f>
        <v>0</v>
      </c>
      <c r="D6" s="3">
        <f>COUNTIF(survey1!AA4:AA12, "Both versions are the same")</f>
        <v>0</v>
      </c>
      <c r="E6" s="3">
        <f>COUNTIF(survey1!AA4:AA12, survey1!AA15 &amp; " is somewhat better")</f>
        <v>4</v>
      </c>
      <c r="F6" s="3">
        <f>COUNTIF(survey1!AA4:AA12, survey1!AA15 &amp; " is much better")</f>
        <v>3</v>
      </c>
      <c r="G6" s="3"/>
      <c r="H6" s="18"/>
      <c r="I6" s="18"/>
      <c r="J6" s="18"/>
      <c r="K6" s="20"/>
      <c r="L6" s="18"/>
    </row>
    <row r="7" spans="1:12">
      <c r="A7" s="2" t="s">
        <v>274</v>
      </c>
      <c r="B7" s="3">
        <f>COUNTIF(survey1!AB4:AB12, survey1!AB14 &amp; " is much better")</f>
        <v>0</v>
      </c>
      <c r="C7" s="3">
        <f>COUNTIF(survey1!AB4:AB12, survey1!AB14 &amp; " is somewhat better")</f>
        <v>1</v>
      </c>
      <c r="D7" s="3">
        <f>COUNTIF(survey1!AB4:AB12, "Both versions are the same")</f>
        <v>0</v>
      </c>
      <c r="E7" s="3">
        <f>COUNTIF(survey1!AB4:AB12, survey1!AB15 &amp; " is somewhat better")</f>
        <v>5</v>
      </c>
      <c r="F7" s="3">
        <f>COUNTIF(survey1!AB4:AB12, survey1!AB15 &amp; " is much better")</f>
        <v>1</v>
      </c>
      <c r="G7" s="3"/>
      <c r="H7" s="18"/>
      <c r="I7" s="18"/>
      <c r="J7" s="18"/>
      <c r="K7" s="20"/>
      <c r="L7" s="18"/>
    </row>
    <row r="8" spans="1:12">
      <c r="A8" s="2" t="s">
        <v>275</v>
      </c>
      <c r="B8" s="3">
        <f>COUNTIF(survey1!AC4:AC12, survey1!AC14 &amp; " is much better")</f>
        <v>0</v>
      </c>
      <c r="C8" s="3">
        <f>COUNTIF(survey1!AC4:AC12, survey1!AC14 &amp; " is somewhat better")</f>
        <v>1</v>
      </c>
      <c r="D8" s="3">
        <f>COUNTIF(survey1!AC4:AC12, "Both versions are the same")</f>
        <v>1</v>
      </c>
      <c r="E8" s="3">
        <f>COUNTIF(survey1!AC4:AC12, survey1!AC15 &amp; " is somewhat better")</f>
        <v>4</v>
      </c>
      <c r="F8" s="3">
        <f>COUNTIF(survey1!AC4:AC12, survey1!AC15 &amp; " is much better")</f>
        <v>1</v>
      </c>
      <c r="G8" s="3"/>
      <c r="H8" s="18"/>
      <c r="I8" s="18"/>
      <c r="J8" s="18"/>
      <c r="K8" s="20"/>
      <c r="L8" s="18"/>
    </row>
    <row r="9" spans="1:12">
      <c r="A9" s="2" t="s">
        <v>245</v>
      </c>
      <c r="B9" s="3">
        <f>COUNTIF(survey1!AD4:AD12, survey1!AD14 &amp; " is much better")</f>
        <v>0</v>
      </c>
      <c r="C9" s="3">
        <f>COUNTIF(survey1!AD4:AD12, survey1!AD14 &amp; " is somewhat better")</f>
        <v>0</v>
      </c>
      <c r="D9" s="3">
        <f>COUNTIF(survey1!AD4:AD12, "Both versions are the same")</f>
        <v>0</v>
      </c>
      <c r="E9" s="3">
        <f>COUNTIF(survey1!AD4:AD12, survey1!AD15 &amp; " is somewhat better")</f>
        <v>3</v>
      </c>
      <c r="F9" s="3">
        <f>COUNTIF(survey1!AD4:AD12, survey1!AD15 &amp; " is much better")</f>
        <v>4</v>
      </c>
      <c r="G9" s="3"/>
      <c r="H9" s="18"/>
      <c r="I9" s="18"/>
      <c r="J9" s="18"/>
      <c r="K9" s="21"/>
      <c r="L9" s="18"/>
    </row>
    <row r="10" spans="1:12">
      <c r="A10" s="4" t="s">
        <v>246</v>
      </c>
      <c r="B10" s="5">
        <f>COUNTIF(survey2!W4:W10, survey2!W12 &amp; " is much better")</f>
        <v>0</v>
      </c>
      <c r="C10" s="5">
        <f>COUNTIF(survey2!W4:W10, survey2!W12 &amp; " is somewhat better")</f>
        <v>0</v>
      </c>
      <c r="D10" s="5">
        <f>COUNTIF(survey2!W4:W10, "Both versions are the same")</f>
        <v>0</v>
      </c>
      <c r="E10" s="5">
        <f>COUNTIF(survey2!W4:W10, survey2!W13 &amp; " is somewhat better")</f>
        <v>2</v>
      </c>
      <c r="F10" s="5">
        <f>COUNTIF(survey2!W4:W10, survey2!W13 &amp; " is much better")</f>
        <v>5</v>
      </c>
      <c r="G10" s="5"/>
      <c r="H10" s="14">
        <v>2</v>
      </c>
      <c r="I10" s="14">
        <f>COUNTA(survey2!V4:V10)</f>
        <v>7</v>
      </c>
      <c r="J10" s="14">
        <f>COUNTIF(survey2!V4:V10, "Yes")</f>
        <v>7</v>
      </c>
      <c r="K10" s="15">
        <f>J10*COUNTA(survey2!W1:AC1)</f>
        <v>49</v>
      </c>
      <c r="L10" s="14">
        <f>AVERAGE(survey2!F4:F10)</f>
        <v>187.57142857142858</v>
      </c>
    </row>
    <row r="11" spans="1:12">
      <c r="A11" s="4" t="s">
        <v>278</v>
      </c>
      <c r="B11" s="5">
        <f>COUNTIF(survey2!X4:X10, survey2!X12 &amp; " is much better")</f>
        <v>0</v>
      </c>
      <c r="C11" s="5">
        <f>COUNTIF(survey2!X4:X10, survey2!X12 &amp; " is somewhat better")</f>
        <v>0</v>
      </c>
      <c r="D11" s="5">
        <f>COUNTIF(survey2!X4:X10, "Both versions are the same")</f>
        <v>5</v>
      </c>
      <c r="E11" s="5">
        <f>COUNTIF(survey2!X4:X10, survey2!X13 &amp; " is somewhat better")</f>
        <v>2</v>
      </c>
      <c r="F11" s="5">
        <f>COUNTIF(survey2!X4:X10, survey2!X13 &amp; " is much better")</f>
        <v>0</v>
      </c>
      <c r="G11" s="5"/>
      <c r="H11" s="14"/>
      <c r="I11" s="14"/>
      <c r="J11" s="14"/>
      <c r="K11" s="16"/>
      <c r="L11" s="14"/>
    </row>
    <row r="12" spans="1:12">
      <c r="A12" s="4" t="s">
        <v>279</v>
      </c>
      <c r="B12" s="5">
        <f>COUNTIF(survey2!Y4:Y10, survey2!Y12 &amp; " is much better")</f>
        <v>1</v>
      </c>
      <c r="C12" s="5">
        <f>COUNTIF(survey2!Y4:Y10, survey2!Y12 &amp; " is somewhat better")</f>
        <v>4</v>
      </c>
      <c r="D12" s="5">
        <f>COUNTIF(survey2!Y4:Y10, "Both versions are the same")</f>
        <v>0</v>
      </c>
      <c r="E12" s="5">
        <f>COUNTIF(survey2!Y4:Y10, survey2!Y13 &amp; " is somewhat better")</f>
        <v>2</v>
      </c>
      <c r="F12" s="5">
        <f>COUNTIF(survey2!Y4:Y10, survey2!Y13 &amp; " is much better")</f>
        <v>0</v>
      </c>
      <c r="G12" s="5"/>
      <c r="H12" s="14"/>
      <c r="I12" s="14"/>
      <c r="J12" s="14"/>
      <c r="K12" s="16"/>
      <c r="L12" s="14"/>
    </row>
    <row r="13" spans="1:12">
      <c r="A13" s="4" t="s">
        <v>280</v>
      </c>
      <c r="B13" s="5">
        <f>COUNTIF(survey2!Z4:Z10, survey2!Z12 &amp; " is much better")</f>
        <v>0</v>
      </c>
      <c r="C13" s="5">
        <f>COUNTIF(survey2!Z4:Z10, survey2!Z12 &amp; " is somewhat better")</f>
        <v>0</v>
      </c>
      <c r="D13" s="5">
        <f>COUNTIF(survey2!Z4:Z10, "Both versions are the same")</f>
        <v>0</v>
      </c>
      <c r="E13" s="5">
        <f>COUNTIF(survey2!Z4:Z10, survey2!Z13 &amp; " is somewhat better")</f>
        <v>2</v>
      </c>
      <c r="F13" s="5">
        <f>COUNTIF(survey2!Z4:Z10, survey2!Z13 &amp; " is much better")</f>
        <v>5</v>
      </c>
      <c r="G13" s="5"/>
      <c r="H13" s="14"/>
      <c r="I13" s="14"/>
      <c r="J13" s="14"/>
      <c r="K13" s="16"/>
      <c r="L13" s="14"/>
    </row>
    <row r="14" spans="1:12">
      <c r="A14" s="4" t="s">
        <v>281</v>
      </c>
      <c r="B14" s="5">
        <f>COUNTIF(survey2!AA4:AA10, survey2!AA12 &amp; " is much better")</f>
        <v>0</v>
      </c>
      <c r="C14" s="5">
        <f>COUNTIF(survey2!AA4:AA10, survey2!AA12 &amp; " is somewhat better")</f>
        <v>1</v>
      </c>
      <c r="D14" s="5">
        <f>COUNTIF(survey2!AA4:AA10, "Both versions are the same")</f>
        <v>0</v>
      </c>
      <c r="E14" s="5">
        <f>COUNTIF(survey2!AA4:AA10, survey2!AA13 &amp; " is somewhat better")</f>
        <v>4</v>
      </c>
      <c r="F14" s="5">
        <f>COUNTIF(survey2!AA4:AA10, survey2!AA13 &amp; " is much better")</f>
        <v>2</v>
      </c>
      <c r="G14" s="5"/>
      <c r="H14" s="14"/>
      <c r="I14" s="14"/>
      <c r="J14" s="14"/>
      <c r="K14" s="16"/>
      <c r="L14" s="14"/>
    </row>
    <row r="15" spans="1:12">
      <c r="A15" s="4" t="s">
        <v>247</v>
      </c>
      <c r="B15" s="5">
        <f>COUNTIF(survey2!AB4:AB10, survey2!AB12 &amp; " is much better")</f>
        <v>0</v>
      </c>
      <c r="C15" s="5">
        <f>COUNTIF(survey2!AB4:AB10, survey2!AB12 &amp; " is somewhat better")</f>
        <v>3</v>
      </c>
      <c r="D15" s="5">
        <f>COUNTIF(survey2!AB4:AB10, "Both versions are the same")</f>
        <v>2</v>
      </c>
      <c r="E15" s="5">
        <f>COUNTIF(survey2!AB4:AB10, survey2!AB13 &amp; " is somewhat better")</f>
        <v>2</v>
      </c>
      <c r="F15" s="5">
        <f>COUNTIF(survey2!AB4:AB10, survey2!AB13 &amp; " is much better")</f>
        <v>0</v>
      </c>
      <c r="G15" s="5"/>
      <c r="H15" s="14"/>
      <c r="I15" s="14"/>
      <c r="J15" s="14"/>
      <c r="K15" s="16"/>
      <c r="L15" s="14"/>
    </row>
    <row r="16" spans="1:12">
      <c r="A16" s="4" t="s">
        <v>248</v>
      </c>
      <c r="B16" s="5">
        <f>COUNTIF(survey2!AC4:AC10, survey2!AC12 &amp; " is much better")</f>
        <v>1</v>
      </c>
      <c r="C16" s="5">
        <f>COUNTIF(survey2!AC4:AC10, survey2!AC12 &amp; " is somewhat better")</f>
        <v>3</v>
      </c>
      <c r="D16" s="5">
        <f>COUNTIF(survey2!AC4:AC10, "Both versions are the same")</f>
        <v>0</v>
      </c>
      <c r="E16" s="5">
        <f>COUNTIF(survey2!AC4:AC10, survey2!AC13 &amp; " is somewhat better")</f>
        <v>3</v>
      </c>
      <c r="F16" s="5">
        <f>COUNTIF(survey2!AC4:AC10, survey2!AC13 &amp; " is much better")</f>
        <v>0</v>
      </c>
      <c r="G16" s="5"/>
      <c r="H16" s="14"/>
      <c r="I16" s="14"/>
      <c r="J16" s="14"/>
      <c r="K16" s="17"/>
      <c r="L16" s="14"/>
    </row>
    <row r="17" spans="1:12">
      <c r="A17" s="2" t="s">
        <v>249</v>
      </c>
      <c r="B17" s="3">
        <f>COUNTIF(survey3!W4:W9, survey3!W11 &amp; " is much better")</f>
        <v>1</v>
      </c>
      <c r="C17" s="3">
        <f>COUNTIF(survey3!W4:W9, survey3!W11 &amp; " is somewhat better")</f>
        <v>1</v>
      </c>
      <c r="D17" s="3">
        <f>COUNTIF(survey3!W4:W9, "Both versions are the same")</f>
        <v>2</v>
      </c>
      <c r="E17" s="3">
        <f>COUNTIF(survey3!W4:W9, survey3!W12 &amp; " is somewhat better")</f>
        <v>1</v>
      </c>
      <c r="F17" s="3">
        <f>COUNTIF(survey3!W4:W9, survey3!W12 &amp; " is much better")</f>
        <v>1</v>
      </c>
      <c r="G17" s="3"/>
      <c r="H17" s="18">
        <v>3</v>
      </c>
      <c r="I17" s="18">
        <f>COUNTA(survey3!V4:V9)</f>
        <v>6</v>
      </c>
      <c r="J17" s="18">
        <f>COUNTIF(survey3!V4:V9, "Yes")</f>
        <v>6</v>
      </c>
      <c r="K17" s="19">
        <f>J17 * COUNTA(survey3!W1:AD1)</f>
        <v>48</v>
      </c>
      <c r="L17" s="18">
        <f>AVERAGE(survey3!F4:F9)</f>
        <v>158.33333333333334</v>
      </c>
    </row>
    <row r="18" spans="1:12">
      <c r="A18" s="2" t="s">
        <v>282</v>
      </c>
      <c r="B18" s="3">
        <f>COUNTIF(survey3!X4:X9, survey3!X11 &amp; " is much better")</f>
        <v>0</v>
      </c>
      <c r="C18" s="3">
        <f>COUNTIF(survey3!X4:X9, survey3!X11 &amp; " is somewhat better")</f>
        <v>0</v>
      </c>
      <c r="D18" s="3">
        <f>COUNTIF(survey3!X4:X9, "Both versions are the same")</f>
        <v>2</v>
      </c>
      <c r="E18" s="3">
        <f>COUNTIF(survey3!X4:X9, survey3!X12 &amp; " is somewhat better")</f>
        <v>2</v>
      </c>
      <c r="F18" s="3">
        <f>COUNTIF(survey3!X4:X9, survey3!X12 &amp; " is much better")</f>
        <v>2</v>
      </c>
      <c r="G18" s="3"/>
      <c r="H18" s="18"/>
      <c r="I18" s="18"/>
      <c r="J18" s="18"/>
      <c r="K18" s="20"/>
      <c r="L18" s="18"/>
    </row>
    <row r="19" spans="1:12">
      <c r="A19" s="2" t="s">
        <v>283</v>
      </c>
      <c r="B19" s="3">
        <f>COUNTIF(survey3!Y4:Y9, survey3!Y11 &amp; " is much better")</f>
        <v>0</v>
      </c>
      <c r="C19" s="3">
        <f>COUNTIF(survey3!Y4:Y9, survey3!Y11 &amp; " is somewhat better")</f>
        <v>0</v>
      </c>
      <c r="D19" s="3">
        <f>COUNTIF(survey3!Y4:Y9, "Both versions are the same")</f>
        <v>1</v>
      </c>
      <c r="E19" s="3">
        <f>COUNTIF(survey3!Y4:Y9, survey3!Y12 &amp; " is somewhat better")</f>
        <v>2</v>
      </c>
      <c r="F19" s="3">
        <f>COUNTIF(survey3!Y4:Y9, survey3!Y12 &amp; " is much better")</f>
        <v>3</v>
      </c>
      <c r="G19" s="3"/>
      <c r="H19" s="18"/>
      <c r="I19" s="18"/>
      <c r="J19" s="18"/>
      <c r="K19" s="20"/>
      <c r="L19" s="18"/>
    </row>
    <row r="20" spans="1:12">
      <c r="A20" s="2" t="s">
        <v>284</v>
      </c>
      <c r="B20" s="3">
        <f>COUNTIF(survey3!Z4:Z9, survey3!Z11 &amp; " is much better")</f>
        <v>0</v>
      </c>
      <c r="C20" s="3">
        <f>COUNTIF(survey3!Z4:Z9, survey3!Z11 &amp; " is somewhat better")</f>
        <v>0</v>
      </c>
      <c r="D20" s="3">
        <f>COUNTIF(survey3!Z4:Z9, "Both versions are the same")</f>
        <v>1</v>
      </c>
      <c r="E20" s="3">
        <f>COUNTIF(survey3!Z4:Z9, survey3!Z12 &amp; " is somewhat better")</f>
        <v>2</v>
      </c>
      <c r="F20" s="3">
        <f>COUNTIF(survey3!Z4:Z9, survey3!Z12 &amp; " is much better")</f>
        <v>3</v>
      </c>
      <c r="G20" s="3"/>
      <c r="H20" s="18"/>
      <c r="I20" s="18"/>
      <c r="J20" s="18"/>
      <c r="K20" s="20"/>
      <c r="L20" s="18"/>
    </row>
    <row r="21" spans="1:12">
      <c r="A21" s="2" t="s">
        <v>285</v>
      </c>
      <c r="B21" s="3">
        <f>COUNTIF(survey3!AA4:AA9, survey3!AA11 &amp; " is much better")</f>
        <v>0</v>
      </c>
      <c r="C21" s="3">
        <f>COUNTIF(survey3!AA4:AA9, survey3!AA11 &amp; " is somewhat better")</f>
        <v>1</v>
      </c>
      <c r="D21" s="3">
        <f>COUNTIF(survey3!AA4:AA9, "Both versions are the same")</f>
        <v>1</v>
      </c>
      <c r="E21" s="3">
        <f>COUNTIF(survey3!AA4:AA9, survey3!AA12 &amp; " is somewhat better")</f>
        <v>3</v>
      </c>
      <c r="F21" s="3">
        <f>COUNTIF(survey3!AA4:AA9, survey3!AA12 &amp; " is much better")</f>
        <v>1</v>
      </c>
      <c r="G21" s="3"/>
      <c r="H21" s="18"/>
      <c r="I21" s="18"/>
      <c r="J21" s="18"/>
      <c r="K21" s="20"/>
      <c r="L21" s="18"/>
    </row>
    <row r="22" spans="1:12">
      <c r="A22" s="2" t="s">
        <v>286</v>
      </c>
      <c r="B22" s="3">
        <f>COUNTIF(survey3!AB4:AB9, survey3!AB11 &amp; " is much better")</f>
        <v>1</v>
      </c>
      <c r="C22" s="3">
        <f>COUNTIF(survey3!AB4:AB9, survey3!AB11 &amp; " is somewhat better")</f>
        <v>1</v>
      </c>
      <c r="D22" s="3">
        <f>COUNTIF(survey3!AB4:AB9, "Both versions are the same")</f>
        <v>2</v>
      </c>
      <c r="E22" s="3">
        <f>COUNTIF(survey3!AB4:AB9, survey3!AB12 &amp; " is somewhat better")</f>
        <v>0</v>
      </c>
      <c r="F22" s="3">
        <f>COUNTIF(survey3!AB4:AB9, survey3!AB12 &amp; " is much better")</f>
        <v>2</v>
      </c>
      <c r="G22" s="3"/>
      <c r="H22" s="18"/>
      <c r="I22" s="18"/>
      <c r="J22" s="18"/>
      <c r="K22" s="20"/>
      <c r="L22" s="18"/>
    </row>
    <row r="23" spans="1:12">
      <c r="A23" s="2" t="s">
        <v>287</v>
      </c>
      <c r="B23" s="3">
        <f>COUNTIF(survey3!AC4:AC9, survey3!AC11 &amp; " is much better")</f>
        <v>0</v>
      </c>
      <c r="C23" s="3">
        <f xml:space="preserve"> COUNTIF(survey3!AC4:AC9, survey3!AC11 &amp; " is somewhat better")</f>
        <v>0</v>
      </c>
      <c r="D23" s="3">
        <f>COUNTIF(survey3!AC4:AC9, "Both versions are the same")</f>
        <v>1</v>
      </c>
      <c r="E23" s="3">
        <f>COUNTIF(survey3!AC4:AC9, survey3!AC12 &amp; " is somewhat better")</f>
        <v>4</v>
      </c>
      <c r="F23" s="3">
        <f>COUNTIF(survey3!AC4:AC9, survey3!AC12 &amp; " is much better")</f>
        <v>1</v>
      </c>
      <c r="G23" s="3"/>
      <c r="H23" s="18"/>
      <c r="I23" s="18"/>
      <c r="J23" s="18"/>
      <c r="K23" s="20"/>
      <c r="L23" s="18"/>
    </row>
    <row r="24" spans="1:12">
      <c r="A24" s="2" t="s">
        <v>250</v>
      </c>
      <c r="B24" s="3">
        <f>COUNTIF(survey3!AD4:AD9, survey3!AD11 &amp; " is much better")</f>
        <v>0</v>
      </c>
      <c r="C24" s="3">
        <f>COUNTIF(survey3!AD4:AD9, survey3!AD11 &amp; " is somewhat better")</f>
        <v>0</v>
      </c>
      <c r="D24" s="3">
        <f>COUNTIF(survey3!AD4:AD9, "Both versions are the same")</f>
        <v>1</v>
      </c>
      <c r="E24" s="3">
        <f>COUNTIF(survey3!AD4:AD9, survey3!AD12 &amp; " is somewhat better")</f>
        <v>4</v>
      </c>
      <c r="F24" s="3">
        <f>COUNTIF(survey3!AD4:AD9, survey3!AD12 &amp; " is much better")</f>
        <v>1</v>
      </c>
      <c r="G24" s="3"/>
      <c r="H24" s="18"/>
      <c r="I24" s="18"/>
      <c r="J24" s="18"/>
      <c r="K24" s="21"/>
      <c r="L24" s="18"/>
    </row>
    <row r="25" spans="1:12">
      <c r="A25" s="4" t="s">
        <v>289</v>
      </c>
      <c r="B25" s="5">
        <f>COUNTIF(survey4!W4:W11, survey4!W13 &amp; " is much better")</f>
        <v>0</v>
      </c>
      <c r="C25" s="5">
        <f>COUNTIF(survey4!W4:W11, survey4!W13 &amp; " is somewhat better")</f>
        <v>0</v>
      </c>
      <c r="D25" s="5">
        <f>COUNTIF(survey4!W4:W11, "Both versions are the same")</f>
        <v>0</v>
      </c>
      <c r="E25" s="5">
        <f>COUNTIF(survey4!W4:W11, survey4!W14 &amp; " is somewhat better")</f>
        <v>0</v>
      </c>
      <c r="F25" s="5">
        <f>COUNTIF(survey4!W4:W11, survey4!W14 &amp; " is much better")</f>
        <v>6</v>
      </c>
      <c r="G25" s="5"/>
      <c r="H25" s="14">
        <v>4</v>
      </c>
      <c r="I25" s="14">
        <f>COUNTA(survey4!V4:V11)</f>
        <v>8</v>
      </c>
      <c r="J25" s="14">
        <f>COUNTIF(survey4!V4:V11, "Yes")</f>
        <v>6</v>
      </c>
      <c r="K25" s="15">
        <f>J25 * COUNTA(survey4!W1:AD1)</f>
        <v>48</v>
      </c>
      <c r="L25" s="14">
        <f>AVERAGE(survey4!F5,survey4!F6,survey4!F7,survey4!F8,survey4!F10,survey4!F11)</f>
        <v>224.16666666666666</v>
      </c>
    </row>
    <row r="26" spans="1:12">
      <c r="A26" s="4" t="s">
        <v>288</v>
      </c>
      <c r="B26" s="5">
        <f>COUNTIF(survey4!X4:X11, survey4!X13 &amp; " is much better")</f>
        <v>0</v>
      </c>
      <c r="C26" s="5">
        <f>COUNTIF(survey4!X4:X11, survey4!X13 &amp; " is somewhat better")</f>
        <v>2</v>
      </c>
      <c r="D26" s="5">
        <f>COUNTIF(survey4!X4:X11, "Both versions are the same")</f>
        <v>0</v>
      </c>
      <c r="E26" s="5">
        <f xml:space="preserve"> COUNTIF(survey4!X4:X11, survey4!X14 &amp; " is somewhat better")</f>
        <v>3</v>
      </c>
      <c r="F26" s="5">
        <f>COUNTIF(survey4!X4:X11, survey4!X14 &amp; " is much better")</f>
        <v>1</v>
      </c>
      <c r="G26" s="5"/>
      <c r="H26" s="14"/>
      <c r="I26" s="14"/>
      <c r="J26" s="14"/>
      <c r="K26" s="16"/>
      <c r="L26" s="14"/>
    </row>
    <row r="27" spans="1:12">
      <c r="A27" s="4" t="s">
        <v>290</v>
      </c>
      <c r="B27" s="5">
        <f>COUNTIF(survey4!Y4:Y11, survey4!Y13 &amp; " is much better")</f>
        <v>0</v>
      </c>
      <c r="C27" s="5">
        <f>COUNTIF(survey4!Y4:Y11, survey4!Y13 &amp; " is somewhat better")</f>
        <v>0</v>
      </c>
      <c r="D27" s="5">
        <f>COUNTIF(survey4!Y4:Y11, "Both versions are the same")</f>
        <v>0</v>
      </c>
      <c r="E27" s="5">
        <f>COUNTIF(survey4!Y4:Y11, survey4!Y14 &amp; " is somewhat better")</f>
        <v>4</v>
      </c>
      <c r="F27" s="5">
        <f>COUNTIF(survey4!Y4:Y11, survey4!Y14 &amp; " is much better")</f>
        <v>2</v>
      </c>
      <c r="G27" s="5"/>
      <c r="H27" s="14"/>
      <c r="I27" s="14"/>
      <c r="J27" s="14"/>
      <c r="K27" s="16"/>
      <c r="L27" s="14"/>
    </row>
    <row r="28" spans="1:12">
      <c r="A28" s="4" t="s">
        <v>291</v>
      </c>
      <c r="B28" s="5">
        <f>COUNTIF(survey4!Z4:Z11, survey4!Z13 &amp; " is much better")</f>
        <v>0</v>
      </c>
      <c r="C28" s="5">
        <f>COUNTIF(survey4!Z4:Z11, survey4!Z13 &amp; " is somewhat better")</f>
        <v>0</v>
      </c>
      <c r="D28" s="5">
        <f>COUNTIF(survey4!Z4:Z11, "Both versions are the same")</f>
        <v>0</v>
      </c>
      <c r="E28" s="5">
        <f>COUNTIF(survey4!Z4:Z11, survey4!Z14 &amp; " is somewhat better")</f>
        <v>0</v>
      </c>
      <c r="F28" s="5">
        <f>COUNTIF(survey4!Z4:Z11, survey4!Z14 &amp; " is much better")</f>
        <v>6</v>
      </c>
      <c r="G28" s="5"/>
      <c r="H28" s="14"/>
      <c r="I28" s="14"/>
      <c r="J28" s="14"/>
      <c r="K28" s="16"/>
      <c r="L28" s="14"/>
    </row>
    <row r="29" spans="1:12">
      <c r="A29" s="4" t="s">
        <v>292</v>
      </c>
      <c r="B29" s="5">
        <f>COUNTIF(survey4!AA4:AA11, survey4!AA13 &amp; " is much better")</f>
        <v>0</v>
      </c>
      <c r="C29" s="5">
        <f>COUNTIF(survey4!AA4:AA11, survey4!AA13 &amp; " is somewhat better")</f>
        <v>0</v>
      </c>
      <c r="D29" s="5">
        <f>COUNTIF(survey4!AA4:AA11, "Both versions are the same")</f>
        <v>0</v>
      </c>
      <c r="E29" s="5">
        <f>COUNTIF(survey4!AA4:AA11, survey4!AA14 &amp; " is somewhat better")</f>
        <v>3</v>
      </c>
      <c r="F29" s="5">
        <f>COUNTIF(survey4!AA4:AA11, survey4!AA14 &amp; " is much better")</f>
        <v>3</v>
      </c>
      <c r="G29" s="5"/>
      <c r="H29" s="14"/>
      <c r="I29" s="14"/>
      <c r="J29" s="14"/>
      <c r="K29" s="16"/>
      <c r="L29" s="14"/>
    </row>
    <row r="30" spans="1:12">
      <c r="A30" s="4" t="s">
        <v>293</v>
      </c>
      <c r="B30" s="5">
        <f>COUNTIF(survey4!AB4:AB11, survey4!AB13 &amp; " is much better")</f>
        <v>0</v>
      </c>
      <c r="C30" s="5">
        <f>COUNTIF(survey4!AB4:AB11, survey4!AB13 &amp; " is somewhat better")</f>
        <v>0</v>
      </c>
      <c r="D30" s="5">
        <f>COUNTIF(survey4!AB4:AB11, "Both versions are the same")</f>
        <v>0</v>
      </c>
      <c r="E30" s="5">
        <f>COUNTIF(survey4!AB4:AB11, survey4!AB14 &amp; " is somewhat better")</f>
        <v>3</v>
      </c>
      <c r="F30" s="5">
        <f>COUNTIF(survey4!AB4:AB11, survey4!AB14 &amp; " is much better")</f>
        <v>3</v>
      </c>
      <c r="G30" s="5"/>
      <c r="H30" s="14"/>
      <c r="I30" s="14"/>
      <c r="J30" s="14"/>
      <c r="K30" s="16"/>
      <c r="L30" s="14"/>
    </row>
    <row r="31" spans="1:12">
      <c r="A31" s="4" t="s">
        <v>251</v>
      </c>
      <c r="B31" s="5">
        <f>COUNTIF(survey4!AC4:AC11, survey4!AC13 &amp; " is much better")</f>
        <v>0</v>
      </c>
      <c r="C31" s="5">
        <f>COUNTIF(survey4!AC4:AC11, survey4!AC13 &amp; " is somewhat better")</f>
        <v>0</v>
      </c>
      <c r="D31" s="5">
        <f>COUNTIF(survey4!AC4:AC11, "Both versions are the same")</f>
        <v>0</v>
      </c>
      <c r="E31" s="5">
        <f>COUNTIF(survey4!AC4:AC11, survey4!AC14 &amp; " is somewhat better")</f>
        <v>3</v>
      </c>
      <c r="F31" s="5">
        <f>COUNTIF(survey4!AC4:AC11, survey4!AC14 &amp; " is much better")</f>
        <v>3</v>
      </c>
      <c r="G31" s="5"/>
      <c r="H31" s="14"/>
      <c r="I31" s="14"/>
      <c r="J31" s="14"/>
      <c r="K31" s="16"/>
      <c r="L31" s="14"/>
    </row>
    <row r="32" spans="1:12">
      <c r="A32" s="4" t="s">
        <v>252</v>
      </c>
      <c r="B32" s="5">
        <f>COUNTIF(survey4!AD4:AD11, survey4!AD13 &amp; " is much better")</f>
        <v>0</v>
      </c>
      <c r="C32" s="5">
        <f>COUNTIF(survey4!AD4:AD11, survey4!AD13 &amp; " is somewhat better")</f>
        <v>3</v>
      </c>
      <c r="D32" s="5">
        <f>COUNTIF(survey4!AD4:AD11, "Both versions are the same")</f>
        <v>2</v>
      </c>
      <c r="E32" s="5">
        <f>COUNTIF(survey4!AD4:AD11, survey4!AD14 &amp; " is somewhat better")</f>
        <v>0</v>
      </c>
      <c r="F32" s="5">
        <f>COUNTIF(survey4!AD4:AD11, survey4!AD14 &amp; " is much better")</f>
        <v>1</v>
      </c>
      <c r="G32" s="5"/>
      <c r="H32" s="14"/>
      <c r="I32" s="14"/>
      <c r="J32" s="14"/>
      <c r="K32" s="17"/>
      <c r="L32" s="14"/>
    </row>
    <row r="33" spans="1:12">
      <c r="A33" s="2" t="s">
        <v>253</v>
      </c>
      <c r="B33" s="3">
        <f>COUNTIF(survey5!W4:W16, survey5!W18 &amp; " is much better")</f>
        <v>0</v>
      </c>
      <c r="C33" s="3">
        <f>COUNTIF(survey5!W4:W16, survey5!W18 &amp; " is somewhat better")</f>
        <v>2</v>
      </c>
      <c r="D33" s="3">
        <f>COUNTIF(survey5!W4:W16, "Both versions are the same")</f>
        <v>6</v>
      </c>
      <c r="E33" s="3">
        <f>COUNTIF(survey5!W4:W16, survey5!W19 &amp; " is somewhat better")</f>
        <v>3</v>
      </c>
      <c r="F33" s="3">
        <f>COUNTIF(survey5!W4:W16, survey5!W19 &amp; " is much better")</f>
        <v>0</v>
      </c>
      <c r="G33" s="3"/>
      <c r="H33" s="18">
        <v>5</v>
      </c>
      <c r="I33" s="18">
        <f>COUNTA(survey5!V4:V16)</f>
        <v>13</v>
      </c>
      <c r="J33" s="18">
        <f>COUNTIF(survey5!V4:V16, "Yes")</f>
        <v>11</v>
      </c>
      <c r="K33" s="19">
        <f>J33 * COUNTA(survey5!W1:AC1)</f>
        <v>77</v>
      </c>
      <c r="L33" s="18">
        <f>AVERAGE(survey5!F5,survey5!F6,survey5!F7,survey5!F8,survey5!F10,survey5!F11,survey5!F12,survey5!F13,survey5!F14,survey5!F15,survey5!F16)</f>
        <v>241.45454545454547</v>
      </c>
    </row>
    <row r="34" spans="1:12">
      <c r="A34" s="2" t="s">
        <v>254</v>
      </c>
      <c r="B34" s="3">
        <f>COUNTIF(survey5!X4:X16, survey5!X18 &amp; " is much better")</f>
        <v>1</v>
      </c>
      <c r="C34" s="3">
        <f>COUNTIF(survey5!X4:X16, survey5!X18 &amp; " is somewhat better")</f>
        <v>3</v>
      </c>
      <c r="D34" s="3">
        <f>COUNTIF(survey5!X4:X16, "Both versions are the same")</f>
        <v>1</v>
      </c>
      <c r="E34" s="3">
        <f>COUNTIF(survey5!X4:X16, survey5!X19 &amp; " is somewhat better")</f>
        <v>5</v>
      </c>
      <c r="F34" s="3">
        <f>COUNTIF(survey5!X4:X16, survey5!X19 &amp; " is much better")</f>
        <v>1</v>
      </c>
      <c r="G34" s="3"/>
      <c r="H34" s="18"/>
      <c r="I34" s="18"/>
      <c r="J34" s="18"/>
      <c r="K34" s="20"/>
      <c r="L34" s="18"/>
    </row>
    <row r="35" spans="1:12">
      <c r="A35" s="2" t="s">
        <v>255</v>
      </c>
      <c r="B35" s="3">
        <f>COUNTIF(survey5!Y4:Y16, survey5!Y18 &amp; " is much better")</f>
        <v>2</v>
      </c>
      <c r="C35" s="3">
        <f>COUNTIF(survey5!Y4:Y16, survey5!Y18 &amp; " is somewhat better")</f>
        <v>2</v>
      </c>
      <c r="D35" s="3">
        <f>COUNTIF(survey5!Y4:Y16, "Both versions are the same")</f>
        <v>0</v>
      </c>
      <c r="E35" s="3">
        <f>COUNTIF(survey5!Y4:Y16, survey5!Y19 &amp; " is somewhat better")</f>
        <v>3</v>
      </c>
      <c r="F35" s="3">
        <f>COUNTIF(survey5!Y4:Y16, survey5!Y19 &amp; " is much better")</f>
        <v>4</v>
      </c>
      <c r="G35" s="3"/>
      <c r="H35" s="18"/>
      <c r="I35" s="18"/>
      <c r="J35" s="18"/>
      <c r="K35" s="20"/>
      <c r="L35" s="18"/>
    </row>
    <row r="36" spans="1:12">
      <c r="A36" s="2" t="s">
        <v>294</v>
      </c>
      <c r="B36" s="3">
        <f>COUNTIF(survey5!Z4:Z16, survey5!Z18 &amp; " is much better")</f>
        <v>1</v>
      </c>
      <c r="C36" s="3">
        <f>COUNTIF(survey5!Z4:Z16, survey5!Z18 &amp; " is somewhat better")</f>
        <v>1</v>
      </c>
      <c r="D36" s="3">
        <f>COUNTIF(survey5!Z4:Z16, "Both versions are the same")</f>
        <v>1</v>
      </c>
      <c r="E36" s="3">
        <f>COUNTIF(survey5!Z4:Z16, survey5!Z19 &amp; " is somewhat better")</f>
        <v>2</v>
      </c>
      <c r="F36" s="3">
        <f>COUNTIF(survey5!Z4:Z16, survey5!Z19 &amp; " is much better")</f>
        <v>6</v>
      </c>
      <c r="G36" s="3"/>
      <c r="H36" s="18"/>
      <c r="I36" s="18"/>
      <c r="J36" s="18"/>
      <c r="K36" s="20"/>
      <c r="L36" s="18"/>
    </row>
    <row r="37" spans="1:12">
      <c r="A37" s="2" t="s">
        <v>295</v>
      </c>
      <c r="B37" s="3">
        <f>COUNTIF(survey5!AA4:AA16, survey5!AA18 &amp; " is much better")</f>
        <v>0</v>
      </c>
      <c r="C37" s="3">
        <f>COUNTIF(survey5!AA4:AA16, survey5!AA18 &amp; " is somewhat better")</f>
        <v>0</v>
      </c>
      <c r="D37" s="3">
        <f>COUNTIF(survey5!AA4:AA16, "Both versions are the same")</f>
        <v>9</v>
      </c>
      <c r="E37" s="3">
        <f>COUNTIF(survey5!AA4:AA16, survey5!AA19 &amp; " is somewhat better")</f>
        <v>1</v>
      </c>
      <c r="F37" s="3">
        <f>COUNTIF(survey5!AA4:AA16, survey5!AA19 &amp; " is much better")</f>
        <v>1</v>
      </c>
      <c r="G37" s="3"/>
      <c r="H37" s="18"/>
      <c r="I37" s="18"/>
      <c r="J37" s="18"/>
      <c r="K37" s="20"/>
      <c r="L37" s="18"/>
    </row>
    <row r="38" spans="1:12">
      <c r="A38" s="2" t="s">
        <v>297</v>
      </c>
      <c r="B38" s="3">
        <f>COUNTIF(survey5!AB4:AB16, survey5!AB18 &amp; " is much better")</f>
        <v>0</v>
      </c>
      <c r="C38" s="3">
        <f>COUNTIF(survey5!AB4:AB16, survey5!AB18 &amp; " is somewhat better")</f>
        <v>1</v>
      </c>
      <c r="D38" s="3">
        <f>COUNTIF(survey5!AB4:AB16, "Both versions are the same")</f>
        <v>1</v>
      </c>
      <c r="E38" s="3">
        <f>COUNTIF(survey5!AB4:AB16, survey5!AB19 &amp; " is somewhat better")</f>
        <v>3</v>
      </c>
      <c r="F38" s="3">
        <f>COUNTIF(survey5!AB4:AB16, survey5!AB19 &amp; " is much better")</f>
        <v>6</v>
      </c>
      <c r="G38" s="3"/>
      <c r="H38" s="18"/>
      <c r="I38" s="18"/>
      <c r="J38" s="18"/>
      <c r="K38" s="20"/>
      <c r="L38" s="18"/>
    </row>
    <row r="39" spans="1:12">
      <c r="A39" s="2" t="s">
        <v>296</v>
      </c>
      <c r="B39" s="3">
        <f>COUNTIF(survey5!AC4:AC16, survey5!AC18 &amp; " is much better")</f>
        <v>5</v>
      </c>
      <c r="C39" s="3">
        <f>COUNTIF(survey5!AC4:AC16, survey5!AC18 &amp; " is somewhat better")</f>
        <v>6</v>
      </c>
      <c r="D39" s="3">
        <f>COUNTIF(survey5!AC4:AC16, "Both versions are the same")</f>
        <v>0</v>
      </c>
      <c r="E39" s="3">
        <f>COUNTIF(survey5!AC4:AC16, survey5!AC19 &amp; " is somewhat better")</f>
        <v>0</v>
      </c>
      <c r="F39" s="3">
        <f>COUNTIF(survey5!AC4:AC16, survey5!AC19 &amp; " is much better")</f>
        <v>0</v>
      </c>
      <c r="G39" s="3"/>
      <c r="H39" s="18"/>
      <c r="I39" s="18"/>
      <c r="J39" s="18"/>
      <c r="K39" s="21"/>
      <c r="L39" s="18"/>
    </row>
    <row r="41" spans="1:12">
      <c r="A41" s="7" t="s">
        <v>270</v>
      </c>
      <c r="B41" s="6">
        <f>SUM(B2:B39)</f>
        <v>17</v>
      </c>
      <c r="C41" s="6">
        <f>SUM(C2:C39)</f>
        <v>43</v>
      </c>
      <c r="D41" s="6">
        <f t="shared" ref="D41:F41" si="0">SUM(D2:D39)</f>
        <v>41</v>
      </c>
      <c r="E41" s="6">
        <f t="shared" si="0"/>
        <v>95</v>
      </c>
      <c r="F41" s="6">
        <f t="shared" si="0"/>
        <v>82</v>
      </c>
      <c r="G41" s="6"/>
      <c r="H41" s="6"/>
      <c r="I41" s="6">
        <f>SUM(I2:I39)</f>
        <v>43</v>
      </c>
      <c r="J41" s="6">
        <f>SUM(J2:J39)</f>
        <v>37</v>
      </c>
      <c r="K41" s="6">
        <f>SUM(K2:K39)</f>
        <v>278</v>
      </c>
      <c r="L41" s="6"/>
    </row>
    <row r="42" spans="1:12">
      <c r="A42" s="7" t="s">
        <v>271</v>
      </c>
      <c r="B42" s="6">
        <f>B41/K41*100</f>
        <v>6.1151079136690649</v>
      </c>
      <c r="C42" s="6">
        <f>C41/K41*100</f>
        <v>15.467625899280577</v>
      </c>
      <c r="D42" s="6">
        <f>D41/K41*100</f>
        <v>14.748201438848922</v>
      </c>
      <c r="E42" s="6">
        <f>E41/K41*100</f>
        <v>34.172661870503596</v>
      </c>
      <c r="F42" s="6">
        <f>F41/K41*100</f>
        <v>29.496402877697843</v>
      </c>
      <c r="G42" s="6"/>
      <c r="H42" s="6"/>
      <c r="I42" s="6"/>
      <c r="J42" s="6"/>
      <c r="K42" s="6"/>
      <c r="L42" s="6"/>
    </row>
    <row r="44" spans="1:12">
      <c r="A44" s="8" t="s">
        <v>270</v>
      </c>
      <c r="B44" s="22">
        <f>B41+C41</f>
        <v>60</v>
      </c>
      <c r="C44" s="22"/>
      <c r="D44" s="8">
        <f>D41</f>
        <v>41</v>
      </c>
      <c r="E44" s="22">
        <f>E41+F41</f>
        <v>177</v>
      </c>
      <c r="F44" s="22"/>
    </row>
    <row r="45" spans="1:12">
      <c r="A45" s="8" t="s">
        <v>271</v>
      </c>
      <c r="B45" s="22">
        <f>SUM(B42:C42)</f>
        <v>21.582733812949641</v>
      </c>
      <c r="C45" s="22"/>
      <c r="D45" s="8">
        <f>D42</f>
        <v>14.748201438848922</v>
      </c>
      <c r="E45" s="22">
        <f>SUM(E42:F42)</f>
        <v>63.669064748201436</v>
      </c>
      <c r="F45" s="22"/>
    </row>
  </sheetData>
  <mergeCells count="29">
    <mergeCell ref="B45:C45"/>
    <mergeCell ref="E45:F45"/>
    <mergeCell ref="H33:H39"/>
    <mergeCell ref="I33:I39"/>
    <mergeCell ref="J33:J39"/>
    <mergeCell ref="K33:K39"/>
    <mergeCell ref="L33:L39"/>
    <mergeCell ref="B44:C44"/>
    <mergeCell ref="E44:F44"/>
    <mergeCell ref="H17:H24"/>
    <mergeCell ref="I17:I24"/>
    <mergeCell ref="J17:J24"/>
    <mergeCell ref="K17:K24"/>
    <mergeCell ref="L17:L24"/>
    <mergeCell ref="H25:H32"/>
    <mergeCell ref="I25:I32"/>
    <mergeCell ref="J25:J32"/>
    <mergeCell ref="K25:K32"/>
    <mergeCell ref="L25:L32"/>
    <mergeCell ref="H2:H9"/>
    <mergeCell ref="I2:I9"/>
    <mergeCell ref="J2:J9"/>
    <mergeCell ref="K2:K9"/>
    <mergeCell ref="L2:L9"/>
    <mergeCell ref="H10:H16"/>
    <mergeCell ref="I10:I16"/>
    <mergeCell ref="J10:J16"/>
    <mergeCell ref="K10:K16"/>
    <mergeCell ref="L10:L1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3"/>
  <sheetViews>
    <sheetView workbookViewId="0">
      <selection activeCell="J31" sqref="J31"/>
    </sheetView>
  </sheetViews>
  <sheetFormatPr baseColWidth="10" defaultRowHeight="15" x14ac:dyDescent="0"/>
  <cols>
    <col min="1" max="1" width="14.1640625" customWidth="1"/>
    <col min="2" max="2" width="8" customWidth="1"/>
    <col min="3" max="5" width="10.83203125" customWidth="1"/>
  </cols>
  <sheetData>
    <row r="1" spans="1:8">
      <c r="A1" s="10" t="str">
        <f>'results-faults'!A1</f>
        <v>Subjects</v>
      </c>
      <c r="B1" s="10" t="s">
        <v>256</v>
      </c>
      <c r="C1" s="10" t="s">
        <v>333</v>
      </c>
      <c r="D1" s="10" t="str">
        <f>'results-faults'!C1</f>
        <v>before somewhat better</v>
      </c>
      <c r="E1" s="10" t="str">
        <f>'results-faults'!B1</f>
        <v>before much better</v>
      </c>
      <c r="F1" s="10" t="s">
        <v>260</v>
      </c>
      <c r="G1" s="10" t="str">
        <f>'results-faults'!E1</f>
        <v>after somewhat better</v>
      </c>
      <c r="H1" s="10" t="str">
        <f>'results-faults'!F1</f>
        <v>after much better</v>
      </c>
    </row>
    <row r="2" spans="1:8">
      <c r="A2" s="11" t="str">
        <f>'results-faults'!A2</f>
        <v>akamai</v>
      </c>
      <c r="B2" s="11" t="s">
        <v>298</v>
      </c>
      <c r="C2" s="11">
        <f>-1*('results-faults'!D2/2)</f>
        <v>0</v>
      </c>
      <c r="D2" s="11">
        <f>-1*'results-faults'!C2</f>
        <v>-1</v>
      </c>
      <c r="E2" s="11">
        <f>-1*'results-faults'!B2</f>
        <v>0</v>
      </c>
      <c r="F2" s="11">
        <f>('results-faults'!D2/2)</f>
        <v>0</v>
      </c>
      <c r="G2" s="11">
        <f>'results-faults'!E2</f>
        <v>5</v>
      </c>
      <c r="H2" s="11">
        <f>'results-faults'!F2</f>
        <v>1</v>
      </c>
    </row>
    <row r="3" spans="1:8">
      <c r="A3" s="11" t="str">
        <f>'results-faults'!A3</f>
        <v>caLottery</v>
      </c>
      <c r="B3" s="11" t="s">
        <v>334</v>
      </c>
      <c r="C3" s="11">
        <f>-1*('results-faults'!D3/2)</f>
        <v>-0.5</v>
      </c>
      <c r="D3" s="11">
        <f>-1*'results-faults'!C3</f>
        <v>-3</v>
      </c>
      <c r="E3" s="11">
        <f>-1*'results-faults'!B3</f>
        <v>0</v>
      </c>
      <c r="F3" s="11">
        <f>('results-faults'!D3/2)</f>
        <v>0.5</v>
      </c>
      <c r="G3" s="11">
        <f>'results-faults'!E3</f>
        <v>3</v>
      </c>
      <c r="H3" s="11">
        <f>'results-faults'!F3</f>
        <v>0</v>
      </c>
    </row>
    <row r="4" spans="1:8">
      <c r="A4" s="11" t="str">
        <f>'results-faults'!A4</f>
        <v>designSponge1</v>
      </c>
      <c r="B4" s="11" t="s">
        <v>335</v>
      </c>
      <c r="C4" s="11">
        <f>-1*('results-faults'!D4/2)</f>
        <v>-0.5</v>
      </c>
      <c r="D4" s="11">
        <f>-1*'results-faults'!C4</f>
        <v>0</v>
      </c>
      <c r="E4" s="11">
        <f>-1*'results-faults'!B4</f>
        <v>0</v>
      </c>
      <c r="F4" s="11">
        <f>('results-faults'!D4/2)</f>
        <v>0.5</v>
      </c>
      <c r="G4" s="11">
        <f>'results-faults'!E4</f>
        <v>3</v>
      </c>
      <c r="H4" s="11">
        <f>'results-faults'!F4</f>
        <v>3</v>
      </c>
    </row>
    <row r="5" spans="1:8">
      <c r="A5" s="11" t="str">
        <f>'results-faults'!A5</f>
        <v>designSponge2</v>
      </c>
      <c r="B5" s="11" t="s">
        <v>336</v>
      </c>
      <c r="C5" s="11">
        <f>-1*('results-faults'!D5/2)</f>
        <v>0</v>
      </c>
      <c r="D5" s="11">
        <f>-1*'results-faults'!C5</f>
        <v>-3</v>
      </c>
      <c r="E5" s="11">
        <f>-1*'results-faults'!B5</f>
        <v>-4</v>
      </c>
      <c r="F5" s="11">
        <f>('results-faults'!D5/2)</f>
        <v>0</v>
      </c>
      <c r="G5" s="11">
        <f>'results-faults'!E5</f>
        <v>0</v>
      </c>
      <c r="H5" s="11">
        <f>'results-faults'!F5</f>
        <v>0</v>
      </c>
    </row>
    <row r="6" spans="1:8">
      <c r="A6" s="11" t="str">
        <f>'results-faults'!A6</f>
        <v>dmv1</v>
      </c>
      <c r="B6" s="11" t="s">
        <v>299</v>
      </c>
      <c r="C6" s="11">
        <f>-1*('results-faults'!D6/2)</f>
        <v>0</v>
      </c>
      <c r="D6" s="11">
        <f>-1*'results-faults'!C6</f>
        <v>0</v>
      </c>
      <c r="E6" s="11">
        <f>-1*'results-faults'!B6</f>
        <v>0</v>
      </c>
      <c r="F6" s="11">
        <f>('results-faults'!D6/2)</f>
        <v>0</v>
      </c>
      <c r="G6" s="11">
        <f>'results-faults'!E6</f>
        <v>4</v>
      </c>
      <c r="H6" s="11">
        <f>'results-faults'!F6</f>
        <v>3</v>
      </c>
    </row>
    <row r="7" spans="1:8">
      <c r="A7" s="11" t="str">
        <f>'results-faults'!A7</f>
        <v>dmv2</v>
      </c>
      <c r="B7" s="11" t="s">
        <v>300</v>
      </c>
      <c r="C7" s="11">
        <f>-1*('results-faults'!D7/2)</f>
        <v>0</v>
      </c>
      <c r="D7" s="11">
        <f>-1*'results-faults'!C7</f>
        <v>-1</v>
      </c>
      <c r="E7" s="11">
        <f>-1*'results-faults'!B7</f>
        <v>0</v>
      </c>
      <c r="F7" s="11">
        <f>('results-faults'!D7/2)</f>
        <v>0</v>
      </c>
      <c r="G7" s="11">
        <f>'results-faults'!E7</f>
        <v>5</v>
      </c>
      <c r="H7" s="11">
        <f>'results-faults'!F7</f>
        <v>1</v>
      </c>
    </row>
    <row r="8" spans="1:8">
      <c r="A8" s="11" t="str">
        <f>'results-faults'!A8</f>
        <v>dmv3</v>
      </c>
      <c r="B8" s="11" t="s">
        <v>301</v>
      </c>
      <c r="C8" s="11">
        <f>-1*('results-faults'!D8/2)</f>
        <v>-0.5</v>
      </c>
      <c r="D8" s="11">
        <f>-1*'results-faults'!C8</f>
        <v>-1</v>
      </c>
      <c r="E8" s="11">
        <f>-1*'results-faults'!B8</f>
        <v>0</v>
      </c>
      <c r="F8" s="11">
        <f>('results-faults'!D8/2)</f>
        <v>0.5</v>
      </c>
      <c r="G8" s="11">
        <f>'results-faults'!E8</f>
        <v>4</v>
      </c>
      <c r="H8" s="11">
        <f>'results-faults'!F8</f>
        <v>1</v>
      </c>
    </row>
    <row r="9" spans="1:8">
      <c r="A9" s="11" t="str">
        <f>'results-faults'!A9</f>
        <v>doctor</v>
      </c>
      <c r="B9" s="11" t="s">
        <v>302</v>
      </c>
      <c r="C9" s="11">
        <f>-1*('results-faults'!D9/2)</f>
        <v>0</v>
      </c>
      <c r="D9" s="11">
        <f>-1*'results-faults'!C9</f>
        <v>0</v>
      </c>
      <c r="E9" s="11">
        <f>-1*'results-faults'!B9</f>
        <v>0</v>
      </c>
      <c r="F9" s="11">
        <f>('results-faults'!D9/2)</f>
        <v>0</v>
      </c>
      <c r="G9" s="11">
        <f>'results-faults'!E9</f>
        <v>3</v>
      </c>
      <c r="H9" s="11">
        <f>'results-faults'!F9</f>
        <v>4</v>
      </c>
    </row>
    <row r="10" spans="1:8">
      <c r="A10" s="11" t="str">
        <f>'results-faults'!A10</f>
        <v>els</v>
      </c>
      <c r="B10" s="11" t="s">
        <v>303</v>
      </c>
      <c r="C10" s="11">
        <f>-1*('results-faults'!D10/2)</f>
        <v>0</v>
      </c>
      <c r="D10" s="11">
        <f>-1*'results-faults'!C10</f>
        <v>0</v>
      </c>
      <c r="E10" s="11">
        <f>-1*'results-faults'!B10</f>
        <v>0</v>
      </c>
      <c r="F10" s="11">
        <f>('results-faults'!D10/2)</f>
        <v>0</v>
      </c>
      <c r="G10" s="11">
        <f>'results-faults'!E10</f>
        <v>2</v>
      </c>
      <c r="H10" s="11">
        <f>'results-faults'!F10</f>
        <v>5</v>
      </c>
    </row>
    <row r="11" spans="1:8">
      <c r="A11" s="11" t="str">
        <f>'results-faults'!A11</f>
        <v>facebookLogin1</v>
      </c>
      <c r="B11" s="11" t="s">
        <v>304</v>
      </c>
      <c r="C11" s="11">
        <f>-1*('results-faults'!D11/2)</f>
        <v>-2.5</v>
      </c>
      <c r="D11" s="11">
        <f>-1*'results-faults'!C11</f>
        <v>0</v>
      </c>
      <c r="E11" s="11">
        <f>-1*'results-faults'!B11</f>
        <v>0</v>
      </c>
      <c r="F11" s="11">
        <f>('results-faults'!D11/2)</f>
        <v>2.5</v>
      </c>
      <c r="G11" s="11">
        <f>'results-faults'!E11</f>
        <v>2</v>
      </c>
      <c r="H11" s="11">
        <f>'results-faults'!F11</f>
        <v>0</v>
      </c>
    </row>
    <row r="12" spans="1:8">
      <c r="A12" s="11" t="str">
        <f>'results-faults'!A12</f>
        <v>facebookLogin2</v>
      </c>
      <c r="B12" s="11" t="s">
        <v>305</v>
      </c>
      <c r="C12" s="11">
        <f>-1*('results-faults'!D12/2)</f>
        <v>0</v>
      </c>
      <c r="D12" s="11">
        <f>-1*'results-faults'!C12</f>
        <v>-4</v>
      </c>
      <c r="E12" s="11">
        <f>-1*'results-faults'!B12</f>
        <v>-1</v>
      </c>
      <c r="F12" s="11">
        <f>('results-faults'!D12/2)</f>
        <v>0</v>
      </c>
      <c r="G12" s="11">
        <f>'results-faults'!E12</f>
        <v>2</v>
      </c>
      <c r="H12" s="11">
        <f>'results-faults'!F12</f>
        <v>0</v>
      </c>
    </row>
    <row r="13" spans="1:8">
      <c r="A13" s="11" t="str">
        <f>'results-faults'!A13</f>
        <v>flynas1</v>
      </c>
      <c r="B13" s="11" t="s">
        <v>306</v>
      </c>
      <c r="C13" s="11">
        <f>-1*('results-faults'!D13/2)</f>
        <v>0</v>
      </c>
      <c r="D13" s="11">
        <f>-1*'results-faults'!C13</f>
        <v>0</v>
      </c>
      <c r="E13" s="11">
        <f>-1*'results-faults'!B13</f>
        <v>0</v>
      </c>
      <c r="F13" s="11">
        <f>('results-faults'!D13/2)</f>
        <v>0</v>
      </c>
      <c r="G13" s="11">
        <f>'results-faults'!E13</f>
        <v>2</v>
      </c>
      <c r="H13" s="11">
        <f>'results-faults'!F13</f>
        <v>5</v>
      </c>
    </row>
    <row r="14" spans="1:8">
      <c r="A14" s="11" t="str">
        <f>'results-faults'!A14</f>
        <v>flynas2</v>
      </c>
      <c r="B14" s="11" t="s">
        <v>307</v>
      </c>
      <c r="C14" s="11">
        <f>-1*('results-faults'!D14/2)</f>
        <v>0</v>
      </c>
      <c r="D14" s="11">
        <f>-1*'results-faults'!C14</f>
        <v>-1</v>
      </c>
      <c r="E14" s="11">
        <f>-1*'results-faults'!B14</f>
        <v>0</v>
      </c>
      <c r="F14" s="11">
        <f>('results-faults'!D14/2)</f>
        <v>0</v>
      </c>
      <c r="G14" s="11">
        <f>'results-faults'!E14</f>
        <v>4</v>
      </c>
      <c r="H14" s="11">
        <f>'results-faults'!F14</f>
        <v>2</v>
      </c>
    </row>
    <row r="15" spans="1:8">
      <c r="A15" s="11" t="str">
        <f>'results-faults'!A15</f>
        <v>googleEarth</v>
      </c>
      <c r="B15" s="11" t="s">
        <v>308</v>
      </c>
      <c r="C15" s="11">
        <f>-1*('results-faults'!D15/2)</f>
        <v>-1</v>
      </c>
      <c r="D15" s="11">
        <f>-1*'results-faults'!C15</f>
        <v>-3</v>
      </c>
      <c r="E15" s="11">
        <f>-1*'results-faults'!B15</f>
        <v>0</v>
      </c>
      <c r="F15" s="11">
        <f>('results-faults'!D15/2)</f>
        <v>1</v>
      </c>
      <c r="G15" s="11">
        <f>'results-faults'!E15</f>
        <v>2</v>
      </c>
      <c r="H15" s="11">
        <f>'results-faults'!F15</f>
        <v>0</v>
      </c>
    </row>
    <row r="16" spans="1:8">
      <c r="A16" s="11" t="str">
        <f>'results-faults'!A16</f>
        <v>googleLogin</v>
      </c>
      <c r="B16" s="11" t="s">
        <v>309</v>
      </c>
      <c r="C16" s="11">
        <f>-1*('results-faults'!D16/2)</f>
        <v>0</v>
      </c>
      <c r="D16" s="11">
        <f>-1*'results-faults'!C16</f>
        <v>-3</v>
      </c>
      <c r="E16" s="11">
        <f>-1*'results-faults'!B16</f>
        <v>-1</v>
      </c>
      <c r="F16" s="11">
        <f>('results-faults'!D16/2)</f>
        <v>0</v>
      </c>
      <c r="G16" s="11">
        <f>'results-faults'!E16</f>
        <v>3</v>
      </c>
      <c r="H16" s="11">
        <f>'results-faults'!F16</f>
        <v>0</v>
      </c>
    </row>
    <row r="17" spans="1:8">
      <c r="A17" s="11" t="str">
        <f>'results-faults'!A17</f>
        <v>hightail</v>
      </c>
      <c r="B17" s="11" t="s">
        <v>310</v>
      </c>
      <c r="C17" s="11">
        <f>-1*('results-faults'!D17/2)</f>
        <v>-1</v>
      </c>
      <c r="D17" s="11">
        <f>-1*'results-faults'!C17</f>
        <v>-1</v>
      </c>
      <c r="E17" s="11">
        <f>-1*'results-faults'!B17</f>
        <v>-1</v>
      </c>
      <c r="F17" s="11">
        <f>('results-faults'!D17/2)</f>
        <v>1</v>
      </c>
      <c r="G17" s="11">
        <f>'results-faults'!E17</f>
        <v>1</v>
      </c>
      <c r="H17" s="11">
        <f>'results-faults'!F17</f>
        <v>1</v>
      </c>
    </row>
    <row r="18" spans="1:8">
      <c r="A18" s="11" t="str">
        <f>'results-faults'!A18</f>
        <v>hotwire1</v>
      </c>
      <c r="B18" s="11" t="s">
        <v>311</v>
      </c>
      <c r="C18" s="11">
        <f>-1*('results-faults'!D18/2)</f>
        <v>-1</v>
      </c>
      <c r="D18" s="11">
        <f>-1*'results-faults'!C18</f>
        <v>0</v>
      </c>
      <c r="E18" s="11">
        <f>-1*'results-faults'!B18</f>
        <v>0</v>
      </c>
      <c r="F18" s="11">
        <f>('results-faults'!D18/2)</f>
        <v>1</v>
      </c>
      <c r="G18" s="11">
        <f>'results-faults'!E18</f>
        <v>2</v>
      </c>
      <c r="H18" s="11">
        <f>'results-faults'!F18</f>
        <v>2</v>
      </c>
    </row>
    <row r="19" spans="1:8">
      <c r="A19" s="11" t="str">
        <f>'results-faults'!A19</f>
        <v>hotwire2</v>
      </c>
      <c r="B19" s="11" t="s">
        <v>312</v>
      </c>
      <c r="C19" s="11">
        <f>-1*('results-faults'!D19/2)</f>
        <v>-0.5</v>
      </c>
      <c r="D19" s="11">
        <f>-1*'results-faults'!C19</f>
        <v>0</v>
      </c>
      <c r="E19" s="11">
        <f>-1*'results-faults'!B19</f>
        <v>0</v>
      </c>
      <c r="F19" s="11">
        <f>('results-faults'!D19/2)</f>
        <v>0.5</v>
      </c>
      <c r="G19" s="11">
        <f>'results-faults'!E19</f>
        <v>2</v>
      </c>
      <c r="H19" s="11">
        <f>'results-faults'!F19</f>
        <v>3</v>
      </c>
    </row>
    <row r="20" spans="1:8">
      <c r="A20" s="11" t="str">
        <f>'results-faults'!A20</f>
        <v>hotwire3</v>
      </c>
      <c r="B20" s="11" t="s">
        <v>313</v>
      </c>
      <c r="C20" s="11">
        <f>-1*('results-faults'!D20/2)</f>
        <v>-0.5</v>
      </c>
      <c r="D20" s="11">
        <f>-1*'results-faults'!C20</f>
        <v>0</v>
      </c>
      <c r="E20" s="11">
        <f>-1*'results-faults'!B20</f>
        <v>0</v>
      </c>
      <c r="F20" s="11">
        <f>('results-faults'!D20/2)</f>
        <v>0.5</v>
      </c>
      <c r="G20" s="11">
        <f>'results-faults'!E20</f>
        <v>2</v>
      </c>
      <c r="H20" s="11">
        <f>'results-faults'!F20</f>
        <v>3</v>
      </c>
    </row>
    <row r="21" spans="1:8">
      <c r="A21" s="11" t="str">
        <f>'results-faults'!A21</f>
        <v>hotwire4</v>
      </c>
      <c r="B21" s="11" t="s">
        <v>314</v>
      </c>
      <c r="C21" s="11">
        <f>-1*('results-faults'!D21/2)</f>
        <v>-0.5</v>
      </c>
      <c r="D21" s="11">
        <f>-1*'results-faults'!C21</f>
        <v>-1</v>
      </c>
      <c r="E21" s="11">
        <f>-1*'results-faults'!B21</f>
        <v>0</v>
      </c>
      <c r="F21" s="11">
        <f>('results-faults'!D21/2)</f>
        <v>0.5</v>
      </c>
      <c r="G21" s="11">
        <f>'results-faults'!E21</f>
        <v>3</v>
      </c>
      <c r="H21" s="11">
        <f>'results-faults'!F21</f>
        <v>1</v>
      </c>
    </row>
    <row r="22" spans="1:8">
      <c r="A22" s="11" t="str">
        <f>'results-faults'!A22</f>
        <v>ixigo1</v>
      </c>
      <c r="B22" s="11" t="s">
        <v>315</v>
      </c>
      <c r="C22" s="11">
        <f>-1*('results-faults'!D22/2)</f>
        <v>-1</v>
      </c>
      <c r="D22" s="11">
        <f>-1*'results-faults'!C22</f>
        <v>-1</v>
      </c>
      <c r="E22" s="11">
        <f>-1*'results-faults'!B22</f>
        <v>-1</v>
      </c>
      <c r="F22" s="11">
        <f>('results-faults'!D22/2)</f>
        <v>1</v>
      </c>
      <c r="G22" s="11">
        <f>'results-faults'!E22</f>
        <v>0</v>
      </c>
      <c r="H22" s="11">
        <f>'results-faults'!F22</f>
        <v>2</v>
      </c>
    </row>
    <row r="23" spans="1:8">
      <c r="A23" s="11" t="str">
        <f>'results-faults'!A23</f>
        <v>ixigo2</v>
      </c>
      <c r="B23" s="11" t="s">
        <v>316</v>
      </c>
      <c r="C23" s="11">
        <f>-1*('results-faults'!D23/2)</f>
        <v>-0.5</v>
      </c>
      <c r="D23" s="11">
        <f>-1*'results-faults'!C23</f>
        <v>0</v>
      </c>
      <c r="E23" s="11">
        <f>-1*'results-faults'!B23</f>
        <v>0</v>
      </c>
      <c r="F23" s="11">
        <f>('results-faults'!D23/2)</f>
        <v>0.5</v>
      </c>
      <c r="G23" s="11">
        <f>'results-faults'!E23</f>
        <v>4</v>
      </c>
      <c r="H23" s="11">
        <f>'results-faults'!F23</f>
        <v>1</v>
      </c>
    </row>
    <row r="24" spans="1:8">
      <c r="A24" s="11" t="str">
        <f>'results-faults'!A24</f>
        <v>linkedin</v>
      </c>
      <c r="B24" s="11" t="s">
        <v>317</v>
      </c>
      <c r="C24" s="11">
        <f>-1*('results-faults'!D24/2)</f>
        <v>-0.5</v>
      </c>
      <c r="D24" s="11">
        <f>-1*'results-faults'!C24</f>
        <v>0</v>
      </c>
      <c r="E24" s="11">
        <f>-1*'results-faults'!B24</f>
        <v>0</v>
      </c>
      <c r="F24" s="11">
        <f>('results-faults'!D24/2)</f>
        <v>0.5</v>
      </c>
      <c r="G24" s="11">
        <f>'results-faults'!E24</f>
        <v>4</v>
      </c>
      <c r="H24" s="11">
        <f>'results-faults'!F24</f>
        <v>1</v>
      </c>
    </row>
    <row r="25" spans="1:8">
      <c r="A25" s="11" t="str">
        <f>'results-faults'!A25</f>
        <v>mplay1</v>
      </c>
      <c r="B25" s="11" t="s">
        <v>318</v>
      </c>
      <c r="C25" s="11">
        <f>-1*('results-faults'!D25/2)</f>
        <v>0</v>
      </c>
      <c r="D25" s="11">
        <f>-1*'results-faults'!C25</f>
        <v>0</v>
      </c>
      <c r="E25" s="11">
        <f>-1*'results-faults'!B25</f>
        <v>0</v>
      </c>
      <c r="F25" s="11">
        <f>('results-faults'!D25/2)</f>
        <v>0</v>
      </c>
      <c r="G25" s="11">
        <f>'results-faults'!E25</f>
        <v>0</v>
      </c>
      <c r="H25" s="11">
        <f>'results-faults'!F25</f>
        <v>6</v>
      </c>
    </row>
    <row r="26" spans="1:8">
      <c r="A26" s="11" t="str">
        <f>'results-faults'!A26</f>
        <v>mplay2</v>
      </c>
      <c r="B26" s="11" t="s">
        <v>319</v>
      </c>
      <c r="C26" s="11">
        <f>-1*('results-faults'!D26/2)</f>
        <v>0</v>
      </c>
      <c r="D26" s="11">
        <f>-1*'results-faults'!C26</f>
        <v>-2</v>
      </c>
      <c r="E26" s="11">
        <f>-1*'results-faults'!B26</f>
        <v>0</v>
      </c>
      <c r="F26" s="11">
        <f>('results-faults'!D26/2)</f>
        <v>0</v>
      </c>
      <c r="G26" s="11">
        <f>'results-faults'!E26</f>
        <v>3</v>
      </c>
      <c r="H26" s="11">
        <f>'results-faults'!F26</f>
        <v>1</v>
      </c>
    </row>
    <row r="27" spans="1:8">
      <c r="A27" s="11" t="str">
        <f>'results-faults'!A27</f>
        <v>museum1</v>
      </c>
      <c r="B27" s="11" t="s">
        <v>320</v>
      </c>
      <c r="C27" s="11">
        <f>-1*('results-faults'!D27/2)</f>
        <v>0</v>
      </c>
      <c r="D27" s="11">
        <f>-1*'results-faults'!C27</f>
        <v>0</v>
      </c>
      <c r="E27" s="11">
        <f>-1*'results-faults'!B27</f>
        <v>0</v>
      </c>
      <c r="F27" s="11">
        <f>('results-faults'!D27/2)</f>
        <v>0</v>
      </c>
      <c r="G27" s="11">
        <f>'results-faults'!E27</f>
        <v>4</v>
      </c>
      <c r="H27" s="11">
        <f>'results-faults'!F27</f>
        <v>2</v>
      </c>
    </row>
    <row r="28" spans="1:8">
      <c r="A28" s="11" t="str">
        <f>'results-faults'!A28</f>
        <v>museum2</v>
      </c>
      <c r="B28" s="11" t="s">
        <v>321</v>
      </c>
      <c r="C28" s="11">
        <f>-1*('results-faults'!D28/2)</f>
        <v>0</v>
      </c>
      <c r="D28" s="11">
        <f>-1*'results-faults'!C28</f>
        <v>0</v>
      </c>
      <c r="E28" s="11">
        <f>-1*'results-faults'!B28</f>
        <v>0</v>
      </c>
      <c r="F28" s="11">
        <f>('results-faults'!D28/2)</f>
        <v>0</v>
      </c>
      <c r="G28" s="11">
        <f>'results-faults'!E28</f>
        <v>0</v>
      </c>
      <c r="H28" s="11">
        <f>'results-faults'!F28</f>
        <v>6</v>
      </c>
    </row>
    <row r="29" spans="1:8">
      <c r="A29" s="11" t="str">
        <f>'results-faults'!A29</f>
        <v>museum3</v>
      </c>
      <c r="B29" s="11" t="s">
        <v>322</v>
      </c>
      <c r="C29" s="11">
        <f>-1*('results-faults'!D29/2)</f>
        <v>0</v>
      </c>
      <c r="D29" s="11">
        <f>-1*'results-faults'!C29</f>
        <v>0</v>
      </c>
      <c r="E29" s="11">
        <f>-1*'results-faults'!B29</f>
        <v>0</v>
      </c>
      <c r="F29" s="11">
        <f>('results-faults'!D29/2)</f>
        <v>0</v>
      </c>
      <c r="G29" s="11">
        <f>'results-faults'!E29</f>
        <v>3</v>
      </c>
      <c r="H29" s="11">
        <f>'results-faults'!F29</f>
        <v>3</v>
      </c>
    </row>
    <row r="30" spans="1:8">
      <c r="A30" s="11" t="str">
        <f>'results-faults'!A30</f>
        <v>museum4</v>
      </c>
      <c r="B30" s="11" t="s">
        <v>323</v>
      </c>
      <c r="C30" s="11">
        <f>-1*('results-faults'!D30/2)</f>
        <v>0</v>
      </c>
      <c r="D30" s="11">
        <f>-1*'results-faults'!C30</f>
        <v>0</v>
      </c>
      <c r="E30" s="11">
        <f>-1*'results-faults'!B30</f>
        <v>0</v>
      </c>
      <c r="F30" s="11">
        <f>('results-faults'!D30/2)</f>
        <v>0</v>
      </c>
      <c r="G30" s="11">
        <f>'results-faults'!E30</f>
        <v>3</v>
      </c>
      <c r="H30" s="11">
        <f>'results-faults'!F30</f>
        <v>3</v>
      </c>
    </row>
    <row r="31" spans="1:8">
      <c r="A31" s="11" t="str">
        <f>'results-faults'!A31</f>
        <v>qualitrol</v>
      </c>
      <c r="B31" s="11" t="s">
        <v>324</v>
      </c>
      <c r="C31" s="11">
        <f>-1*('results-faults'!D31/2)</f>
        <v>0</v>
      </c>
      <c r="D31" s="11">
        <f>-1*'results-faults'!C31</f>
        <v>0</v>
      </c>
      <c r="E31" s="11">
        <f>-1*'results-faults'!B31</f>
        <v>0</v>
      </c>
      <c r="F31" s="11">
        <f>('results-faults'!D31/2)</f>
        <v>0</v>
      </c>
      <c r="G31" s="11">
        <f>'results-faults'!E31</f>
        <v>3</v>
      </c>
      <c r="H31" s="11">
        <f>'results-faults'!F31</f>
        <v>3</v>
      </c>
    </row>
    <row r="32" spans="1:8">
      <c r="A32" s="11" t="str">
        <f>'results-faults'!A32</f>
        <v>rentalCars</v>
      </c>
      <c r="B32" s="11" t="s">
        <v>325</v>
      </c>
      <c r="C32" s="11">
        <f>-1*('results-faults'!D32/2)</f>
        <v>-1</v>
      </c>
      <c r="D32" s="11">
        <f>-1*'results-faults'!C32</f>
        <v>-3</v>
      </c>
      <c r="E32" s="11">
        <f>-1*'results-faults'!B32</f>
        <v>0</v>
      </c>
      <c r="F32" s="11">
        <f>('results-faults'!D32/2)</f>
        <v>1</v>
      </c>
      <c r="G32" s="11">
        <f>'results-faults'!E32</f>
        <v>0</v>
      </c>
      <c r="H32" s="11">
        <f>'results-faults'!F32</f>
        <v>1</v>
      </c>
    </row>
    <row r="33" spans="1:16">
      <c r="A33" s="11" t="str">
        <f>'results-faults'!A33</f>
        <v>skype</v>
      </c>
      <c r="B33" s="11" t="s">
        <v>326</v>
      </c>
      <c r="C33" s="11">
        <f>-1*('results-faults'!D33/2)</f>
        <v>-3</v>
      </c>
      <c r="D33" s="11">
        <f>-1*'results-faults'!C33</f>
        <v>-2</v>
      </c>
      <c r="E33" s="11">
        <f>-1*'results-faults'!B33</f>
        <v>0</v>
      </c>
      <c r="F33" s="11">
        <f>('results-faults'!D33/2)</f>
        <v>3</v>
      </c>
      <c r="G33" s="11">
        <f>'results-faults'!E33</f>
        <v>3</v>
      </c>
      <c r="H33" s="11">
        <f>'results-faults'!F33</f>
        <v>0</v>
      </c>
    </row>
    <row r="34" spans="1:16">
      <c r="A34" s="11" t="str">
        <f>'results-faults'!A34</f>
        <v>skyScanner</v>
      </c>
      <c r="B34" s="11" t="s">
        <v>327</v>
      </c>
      <c r="C34" s="11">
        <f>-1*('results-faults'!D34/2)</f>
        <v>-0.5</v>
      </c>
      <c r="D34" s="11">
        <f>-1*'results-faults'!C34</f>
        <v>-3</v>
      </c>
      <c r="E34" s="11">
        <f>-1*'results-faults'!B34</f>
        <v>-1</v>
      </c>
      <c r="F34" s="11">
        <f>('results-faults'!D34/2)</f>
        <v>0.5</v>
      </c>
      <c r="G34" s="11">
        <f>'results-faults'!E34</f>
        <v>5</v>
      </c>
      <c r="H34" s="11">
        <f>'results-faults'!F34</f>
        <v>1</v>
      </c>
    </row>
    <row r="35" spans="1:16">
      <c r="A35" s="11" t="str">
        <f>'results-faults'!A35</f>
        <v>twitterHelp</v>
      </c>
      <c r="B35" s="11" t="s">
        <v>328</v>
      </c>
      <c r="C35" s="11">
        <f>-1*('results-faults'!D35/2)</f>
        <v>0</v>
      </c>
      <c r="D35" s="11">
        <f>-1*'results-faults'!C35</f>
        <v>-2</v>
      </c>
      <c r="E35" s="11">
        <f>-1*'results-faults'!B35</f>
        <v>-2</v>
      </c>
      <c r="F35" s="11">
        <f>('results-faults'!D35/2)</f>
        <v>0</v>
      </c>
      <c r="G35" s="11">
        <f>'results-faults'!E35</f>
        <v>3</v>
      </c>
      <c r="H35" s="11">
        <f>'results-faults'!F35</f>
        <v>4</v>
      </c>
    </row>
    <row r="36" spans="1:16">
      <c r="A36" s="11" t="str">
        <f>'results-faults'!A36</f>
        <v>westin1</v>
      </c>
      <c r="B36" s="11" t="s">
        <v>329</v>
      </c>
      <c r="C36" s="11">
        <f>-1*('results-faults'!D36/2)</f>
        <v>-0.5</v>
      </c>
      <c r="D36" s="11">
        <f>-1*'results-faults'!C36</f>
        <v>-1</v>
      </c>
      <c r="E36" s="11">
        <f>-1*'results-faults'!B36</f>
        <v>-1</v>
      </c>
      <c r="F36" s="11">
        <f>('results-faults'!D36/2)</f>
        <v>0.5</v>
      </c>
      <c r="G36" s="11">
        <f>'results-faults'!E36</f>
        <v>2</v>
      </c>
      <c r="H36" s="11">
        <f>'results-faults'!F36</f>
        <v>6</v>
      </c>
    </row>
    <row r="37" spans="1:16">
      <c r="A37" s="11" t="str">
        <f>'results-faults'!A37</f>
        <v>westin2</v>
      </c>
      <c r="B37" s="11" t="s">
        <v>330</v>
      </c>
      <c r="C37" s="11">
        <f>-1*('results-faults'!D37/2)</f>
        <v>-4.5</v>
      </c>
      <c r="D37" s="11">
        <f>-1*'results-faults'!C37</f>
        <v>0</v>
      </c>
      <c r="E37" s="11">
        <f>-1*'results-faults'!B37</f>
        <v>0</v>
      </c>
      <c r="F37" s="11">
        <f>('results-faults'!D37/2)</f>
        <v>4.5</v>
      </c>
      <c r="G37" s="11">
        <f>'results-faults'!E37</f>
        <v>1</v>
      </c>
      <c r="H37" s="11">
        <f>'results-faults'!F37</f>
        <v>1</v>
      </c>
    </row>
    <row r="38" spans="1:16">
      <c r="A38" s="11" t="str">
        <f>'results-faults'!A38</f>
        <v>worldsBest1</v>
      </c>
      <c r="B38" s="11" t="s">
        <v>331</v>
      </c>
      <c r="C38" s="11">
        <f>-1*('results-faults'!D38/2)</f>
        <v>-0.5</v>
      </c>
      <c r="D38" s="11">
        <f>-1*'results-faults'!C38</f>
        <v>-1</v>
      </c>
      <c r="E38" s="11">
        <f>-1*'results-faults'!B38</f>
        <v>0</v>
      </c>
      <c r="F38" s="11">
        <f>('results-faults'!D38/2)</f>
        <v>0.5</v>
      </c>
      <c r="G38" s="11">
        <f>'results-faults'!E38</f>
        <v>3</v>
      </c>
      <c r="H38" s="11">
        <f>'results-faults'!F38</f>
        <v>6</v>
      </c>
    </row>
    <row r="39" spans="1:16">
      <c r="A39" s="11" t="str">
        <f>'results-faults'!A39</f>
        <v>worldsBest2</v>
      </c>
      <c r="B39" s="11" t="s">
        <v>332</v>
      </c>
      <c r="C39" s="11">
        <f>-1*('results-faults'!D39/2)</f>
        <v>0</v>
      </c>
      <c r="D39" s="11">
        <f>-1*'results-faults'!C39</f>
        <v>-6</v>
      </c>
      <c r="E39" s="11">
        <f>-1*'results-faults'!B39</f>
        <v>-5</v>
      </c>
      <c r="F39" s="11">
        <f>('results-faults'!D39/2)</f>
        <v>0</v>
      </c>
      <c r="G39" s="11">
        <f>'results-faults'!E39</f>
        <v>0</v>
      </c>
      <c r="H39" s="11">
        <f>'results-faults'!F39</f>
        <v>0</v>
      </c>
    </row>
    <row r="42" spans="1:16">
      <c r="A42" s="10" t="str">
        <f t="shared" ref="A42:B59" si="0">A1</f>
        <v>Subjects</v>
      </c>
      <c r="B42" s="10" t="str">
        <f t="shared" si="0"/>
        <v>Subjects</v>
      </c>
      <c r="C42" s="10" t="s">
        <v>260</v>
      </c>
      <c r="D42" s="10" t="str">
        <f t="shared" ref="D42:E59" si="1">D1</f>
        <v>before somewhat better</v>
      </c>
      <c r="E42" s="10" t="str">
        <f t="shared" si="1"/>
        <v>before much better</v>
      </c>
      <c r="F42" s="10" t="str">
        <f t="shared" ref="F42:G59" si="2">G1</f>
        <v>after somewhat better</v>
      </c>
      <c r="G42" s="10" t="str">
        <f t="shared" si="2"/>
        <v>after much better</v>
      </c>
      <c r="J42" s="9"/>
      <c r="K42" s="9"/>
      <c r="L42" s="9"/>
      <c r="M42" s="9"/>
      <c r="N42" s="9"/>
      <c r="O42" s="9"/>
      <c r="P42" s="9"/>
    </row>
    <row r="43" spans="1:16">
      <c r="A43" s="11" t="str">
        <f t="shared" si="0"/>
        <v>akamai</v>
      </c>
      <c r="B43" s="11" t="str">
        <f t="shared" si="0"/>
        <v>1a</v>
      </c>
      <c r="C43" s="11">
        <f>C2*-1 + F2</f>
        <v>0</v>
      </c>
      <c r="D43" s="11">
        <f t="shared" si="1"/>
        <v>-1</v>
      </c>
      <c r="E43" s="11">
        <f t="shared" si="1"/>
        <v>0</v>
      </c>
      <c r="F43" s="11">
        <f t="shared" si="2"/>
        <v>5</v>
      </c>
      <c r="G43" s="12">
        <f t="shared" si="2"/>
        <v>1</v>
      </c>
      <c r="H43" s="13"/>
      <c r="J43" s="9"/>
      <c r="K43" s="9"/>
      <c r="L43" s="9"/>
      <c r="M43" s="9"/>
      <c r="N43" s="9"/>
      <c r="O43" s="9"/>
      <c r="P43" s="9"/>
    </row>
    <row r="44" spans="1:16">
      <c r="A44" s="11" t="str">
        <f t="shared" si="0"/>
        <v>caLottery</v>
      </c>
      <c r="B44" s="11" t="str">
        <f t="shared" si="0"/>
        <v>2a</v>
      </c>
      <c r="C44" s="11">
        <f t="shared" ref="C44:C80" si="3">C3*-1 + F3</f>
        <v>1</v>
      </c>
      <c r="D44" s="11">
        <f t="shared" si="1"/>
        <v>-3</v>
      </c>
      <c r="E44" s="11">
        <f t="shared" si="1"/>
        <v>0</v>
      </c>
      <c r="F44" s="11">
        <f t="shared" si="2"/>
        <v>3</v>
      </c>
      <c r="G44" s="12">
        <f t="shared" si="2"/>
        <v>0</v>
      </c>
      <c r="H44" s="13"/>
      <c r="J44" s="9"/>
      <c r="K44" s="9"/>
      <c r="L44" s="9"/>
      <c r="M44" s="9"/>
      <c r="N44" s="9"/>
      <c r="O44" s="9"/>
      <c r="P44" s="9"/>
    </row>
    <row r="45" spans="1:16">
      <c r="A45" s="11" t="str">
        <f t="shared" si="0"/>
        <v>designSponge1</v>
      </c>
      <c r="B45" s="11" t="str">
        <f t="shared" si="0"/>
        <v>3a</v>
      </c>
      <c r="C45" s="11">
        <f t="shared" si="3"/>
        <v>1</v>
      </c>
      <c r="D45" s="11">
        <f t="shared" si="1"/>
        <v>0</v>
      </c>
      <c r="E45" s="11">
        <f t="shared" si="1"/>
        <v>0</v>
      </c>
      <c r="F45" s="11">
        <f t="shared" si="2"/>
        <v>3</v>
      </c>
      <c r="G45" s="12">
        <f t="shared" si="2"/>
        <v>3</v>
      </c>
      <c r="H45" s="13"/>
      <c r="J45" s="9"/>
      <c r="K45" s="9"/>
      <c r="L45" s="9"/>
      <c r="M45" s="9"/>
      <c r="N45" s="9"/>
      <c r="O45" s="9"/>
      <c r="P45" s="9"/>
    </row>
    <row r="46" spans="1:16">
      <c r="A46" s="11" t="str">
        <f t="shared" si="0"/>
        <v>designSponge2</v>
      </c>
      <c r="B46" s="11" t="str">
        <f t="shared" si="0"/>
        <v>3b</v>
      </c>
      <c r="C46" s="11">
        <f t="shared" si="3"/>
        <v>0</v>
      </c>
      <c r="D46" s="11">
        <f t="shared" si="1"/>
        <v>-3</v>
      </c>
      <c r="E46" s="11">
        <f t="shared" si="1"/>
        <v>-4</v>
      </c>
      <c r="F46" s="11">
        <f t="shared" si="2"/>
        <v>0</v>
      </c>
      <c r="G46" s="12">
        <f t="shared" si="2"/>
        <v>0</v>
      </c>
      <c r="H46" s="13"/>
      <c r="J46" s="9"/>
      <c r="K46" s="9"/>
      <c r="L46" s="9"/>
      <c r="M46" s="9"/>
      <c r="N46" s="9"/>
      <c r="O46" s="9"/>
      <c r="P46" s="9"/>
    </row>
    <row r="47" spans="1:16">
      <c r="A47" s="11" t="str">
        <f t="shared" si="0"/>
        <v>dmv1</v>
      </c>
      <c r="B47" s="11" t="str">
        <f t="shared" si="0"/>
        <v>4a</v>
      </c>
      <c r="C47" s="11">
        <f t="shared" si="3"/>
        <v>0</v>
      </c>
      <c r="D47" s="11">
        <f t="shared" si="1"/>
        <v>0</v>
      </c>
      <c r="E47" s="11">
        <f t="shared" si="1"/>
        <v>0</v>
      </c>
      <c r="F47" s="11">
        <f t="shared" si="2"/>
        <v>4</v>
      </c>
      <c r="G47" s="12">
        <f t="shared" si="2"/>
        <v>3</v>
      </c>
      <c r="H47" s="13"/>
      <c r="J47" s="9"/>
      <c r="K47" s="9"/>
      <c r="L47" s="9"/>
      <c r="M47" s="9"/>
      <c r="N47" s="9"/>
      <c r="O47" s="9"/>
      <c r="P47" s="9"/>
    </row>
    <row r="48" spans="1:16">
      <c r="A48" s="11" t="str">
        <f t="shared" si="0"/>
        <v>dmv2</v>
      </c>
      <c r="B48" s="11" t="str">
        <f t="shared" si="0"/>
        <v>4b</v>
      </c>
      <c r="C48" s="11">
        <f t="shared" si="3"/>
        <v>0</v>
      </c>
      <c r="D48" s="11">
        <f t="shared" si="1"/>
        <v>-1</v>
      </c>
      <c r="E48" s="11">
        <f t="shared" si="1"/>
        <v>0</v>
      </c>
      <c r="F48" s="11">
        <f t="shared" si="2"/>
        <v>5</v>
      </c>
      <c r="G48" s="12">
        <f t="shared" si="2"/>
        <v>1</v>
      </c>
      <c r="H48" s="13"/>
      <c r="J48" s="9"/>
      <c r="K48" s="9"/>
      <c r="L48" s="9"/>
      <c r="M48" s="9"/>
      <c r="N48" s="9"/>
      <c r="O48" s="9"/>
      <c r="P48" s="9"/>
    </row>
    <row r="49" spans="1:16">
      <c r="A49" s="11" t="str">
        <f t="shared" si="0"/>
        <v>dmv3</v>
      </c>
      <c r="B49" s="11" t="str">
        <f t="shared" si="0"/>
        <v>4c</v>
      </c>
      <c r="C49" s="11">
        <f t="shared" si="3"/>
        <v>1</v>
      </c>
      <c r="D49" s="11">
        <f t="shared" si="1"/>
        <v>-1</v>
      </c>
      <c r="E49" s="11">
        <f t="shared" si="1"/>
        <v>0</v>
      </c>
      <c r="F49" s="11">
        <f t="shared" si="2"/>
        <v>4</v>
      </c>
      <c r="G49" s="12">
        <f t="shared" si="2"/>
        <v>1</v>
      </c>
      <c r="H49" s="13"/>
      <c r="J49" s="9"/>
      <c r="K49" s="9"/>
      <c r="L49" s="9"/>
      <c r="M49" s="9"/>
      <c r="N49" s="9"/>
      <c r="O49" s="9"/>
      <c r="P49" s="9"/>
    </row>
    <row r="50" spans="1:16">
      <c r="A50" s="11" t="str">
        <f t="shared" si="0"/>
        <v>doctor</v>
      </c>
      <c r="B50" s="11" t="str">
        <f t="shared" si="0"/>
        <v>5a</v>
      </c>
      <c r="C50" s="11">
        <f t="shared" si="3"/>
        <v>0</v>
      </c>
      <c r="D50" s="11">
        <f t="shared" si="1"/>
        <v>0</v>
      </c>
      <c r="E50" s="11">
        <f t="shared" si="1"/>
        <v>0</v>
      </c>
      <c r="F50" s="11">
        <f t="shared" si="2"/>
        <v>3</v>
      </c>
      <c r="G50" s="12">
        <f t="shared" si="2"/>
        <v>4</v>
      </c>
      <c r="H50" s="13"/>
      <c r="J50" s="9"/>
      <c r="K50" s="9"/>
      <c r="L50" s="9"/>
      <c r="M50" s="9"/>
      <c r="N50" s="9"/>
      <c r="O50" s="9"/>
      <c r="P50" s="9"/>
    </row>
    <row r="51" spans="1:16">
      <c r="A51" s="11" t="str">
        <f t="shared" si="0"/>
        <v>els</v>
      </c>
      <c r="B51" s="11" t="str">
        <f t="shared" si="0"/>
        <v>6a</v>
      </c>
      <c r="C51" s="11">
        <f t="shared" si="3"/>
        <v>0</v>
      </c>
      <c r="D51" s="11">
        <f t="shared" si="1"/>
        <v>0</v>
      </c>
      <c r="E51" s="11">
        <f t="shared" si="1"/>
        <v>0</v>
      </c>
      <c r="F51" s="11">
        <f t="shared" si="2"/>
        <v>2</v>
      </c>
      <c r="G51" s="12">
        <f t="shared" si="2"/>
        <v>5</v>
      </c>
      <c r="H51" s="13"/>
      <c r="J51" s="9"/>
      <c r="K51" s="9"/>
      <c r="L51" s="9"/>
      <c r="M51" s="9"/>
      <c r="N51" s="9"/>
      <c r="O51" s="9"/>
      <c r="P51" s="9"/>
    </row>
    <row r="52" spans="1:16">
      <c r="A52" s="11" t="str">
        <f t="shared" si="0"/>
        <v>facebookLogin1</v>
      </c>
      <c r="B52" s="11" t="str">
        <f t="shared" si="0"/>
        <v>7a</v>
      </c>
      <c r="C52" s="11">
        <f t="shared" si="3"/>
        <v>5</v>
      </c>
      <c r="D52" s="11">
        <f t="shared" si="1"/>
        <v>0</v>
      </c>
      <c r="E52" s="11">
        <f t="shared" si="1"/>
        <v>0</v>
      </c>
      <c r="F52" s="11">
        <f t="shared" si="2"/>
        <v>2</v>
      </c>
      <c r="G52" s="12">
        <f t="shared" si="2"/>
        <v>0</v>
      </c>
      <c r="H52" s="13"/>
      <c r="J52" s="9"/>
      <c r="K52" s="9"/>
      <c r="L52" s="9"/>
      <c r="M52" s="9"/>
      <c r="N52" s="9"/>
      <c r="O52" s="9"/>
      <c r="P52" s="9"/>
    </row>
    <row r="53" spans="1:16">
      <c r="A53" s="11" t="str">
        <f t="shared" si="0"/>
        <v>facebookLogin2</v>
      </c>
      <c r="B53" s="11" t="str">
        <f t="shared" si="0"/>
        <v>7b</v>
      </c>
      <c r="C53" s="11">
        <f t="shared" si="3"/>
        <v>0</v>
      </c>
      <c r="D53" s="11">
        <f t="shared" si="1"/>
        <v>-4</v>
      </c>
      <c r="E53" s="11">
        <f t="shared" si="1"/>
        <v>-1</v>
      </c>
      <c r="F53" s="11">
        <f t="shared" si="2"/>
        <v>2</v>
      </c>
      <c r="G53" s="12">
        <f t="shared" si="2"/>
        <v>0</v>
      </c>
      <c r="H53" s="13"/>
      <c r="J53" s="9"/>
      <c r="K53" s="9"/>
      <c r="L53" s="9"/>
      <c r="M53" s="9"/>
      <c r="N53" s="9"/>
      <c r="O53" s="9"/>
      <c r="P53" s="9"/>
    </row>
    <row r="54" spans="1:16">
      <c r="A54" s="11" t="str">
        <f t="shared" si="0"/>
        <v>flynas1</v>
      </c>
      <c r="B54" s="11" t="str">
        <f t="shared" si="0"/>
        <v>8a</v>
      </c>
      <c r="C54" s="11">
        <f t="shared" si="3"/>
        <v>0</v>
      </c>
      <c r="D54" s="11">
        <f t="shared" si="1"/>
        <v>0</v>
      </c>
      <c r="E54" s="11">
        <f t="shared" si="1"/>
        <v>0</v>
      </c>
      <c r="F54" s="11">
        <f t="shared" si="2"/>
        <v>2</v>
      </c>
      <c r="G54" s="12">
        <f t="shared" si="2"/>
        <v>5</v>
      </c>
      <c r="H54" s="13"/>
      <c r="J54" s="9"/>
      <c r="K54" s="9"/>
      <c r="L54" s="9"/>
      <c r="M54" s="9"/>
      <c r="N54" s="9"/>
      <c r="O54" s="9"/>
      <c r="P54" s="9"/>
    </row>
    <row r="55" spans="1:16">
      <c r="A55" s="11" t="str">
        <f t="shared" si="0"/>
        <v>flynas2</v>
      </c>
      <c r="B55" s="11" t="str">
        <f t="shared" si="0"/>
        <v>8b</v>
      </c>
      <c r="C55" s="11">
        <f t="shared" si="3"/>
        <v>0</v>
      </c>
      <c r="D55" s="11">
        <f t="shared" si="1"/>
        <v>-1</v>
      </c>
      <c r="E55" s="11">
        <f t="shared" si="1"/>
        <v>0</v>
      </c>
      <c r="F55" s="11">
        <f t="shared" si="2"/>
        <v>4</v>
      </c>
      <c r="G55" s="12">
        <f t="shared" si="2"/>
        <v>2</v>
      </c>
      <c r="H55" s="13"/>
      <c r="J55" s="9"/>
      <c r="K55" s="9"/>
      <c r="L55" s="9"/>
      <c r="M55" s="9"/>
      <c r="N55" s="9"/>
      <c r="O55" s="9"/>
      <c r="P55" s="9"/>
    </row>
    <row r="56" spans="1:16">
      <c r="A56" s="11" t="str">
        <f t="shared" si="0"/>
        <v>googleEarth</v>
      </c>
      <c r="B56" s="11" t="str">
        <f t="shared" si="0"/>
        <v>9a</v>
      </c>
      <c r="C56" s="11">
        <f t="shared" si="3"/>
        <v>2</v>
      </c>
      <c r="D56" s="11">
        <f t="shared" si="1"/>
        <v>-3</v>
      </c>
      <c r="E56" s="11">
        <f t="shared" si="1"/>
        <v>0</v>
      </c>
      <c r="F56" s="11">
        <f t="shared" si="2"/>
        <v>2</v>
      </c>
      <c r="G56" s="12">
        <f t="shared" si="2"/>
        <v>0</v>
      </c>
      <c r="H56" s="13"/>
      <c r="J56" s="9"/>
      <c r="K56" s="9"/>
      <c r="L56" s="9"/>
      <c r="M56" s="9"/>
      <c r="N56" s="9"/>
      <c r="O56" s="9"/>
      <c r="P56" s="9"/>
    </row>
    <row r="57" spans="1:16">
      <c r="A57" s="11" t="str">
        <f t="shared" si="0"/>
        <v>googleLogin</v>
      </c>
      <c r="B57" s="11" t="str">
        <f t="shared" si="0"/>
        <v>10a</v>
      </c>
      <c r="C57" s="11">
        <f t="shared" si="3"/>
        <v>0</v>
      </c>
      <c r="D57" s="11">
        <f t="shared" si="1"/>
        <v>-3</v>
      </c>
      <c r="E57" s="11">
        <f t="shared" si="1"/>
        <v>-1</v>
      </c>
      <c r="F57" s="11">
        <f t="shared" si="2"/>
        <v>3</v>
      </c>
      <c r="G57" s="12">
        <f t="shared" si="2"/>
        <v>0</v>
      </c>
      <c r="H57" s="13"/>
      <c r="J57" s="9"/>
      <c r="K57" s="9"/>
      <c r="L57" s="9"/>
      <c r="M57" s="9"/>
      <c r="N57" s="9"/>
      <c r="O57" s="9"/>
      <c r="P57" s="9"/>
    </row>
    <row r="58" spans="1:16">
      <c r="A58" s="11" t="str">
        <f t="shared" si="0"/>
        <v>hightail</v>
      </c>
      <c r="B58" s="11" t="str">
        <f t="shared" si="0"/>
        <v>11a</v>
      </c>
      <c r="C58" s="11">
        <f t="shared" si="3"/>
        <v>2</v>
      </c>
      <c r="D58" s="11">
        <f t="shared" si="1"/>
        <v>-1</v>
      </c>
      <c r="E58" s="11">
        <f t="shared" si="1"/>
        <v>-1</v>
      </c>
      <c r="F58" s="11">
        <f t="shared" si="2"/>
        <v>1</v>
      </c>
      <c r="G58" s="12">
        <f t="shared" si="2"/>
        <v>1</v>
      </c>
      <c r="H58" s="13"/>
      <c r="J58" s="9"/>
      <c r="K58" s="9"/>
      <c r="L58" s="9"/>
      <c r="M58" s="9"/>
      <c r="N58" s="9"/>
      <c r="O58" s="9"/>
      <c r="P58" s="9"/>
    </row>
    <row r="59" spans="1:16">
      <c r="A59" s="11" t="str">
        <f t="shared" si="0"/>
        <v>hotwire1</v>
      </c>
      <c r="B59" s="11" t="str">
        <f t="shared" si="0"/>
        <v>12a</v>
      </c>
      <c r="C59" s="11">
        <f t="shared" si="3"/>
        <v>2</v>
      </c>
      <c r="D59" s="11">
        <f t="shared" si="1"/>
        <v>0</v>
      </c>
      <c r="E59" s="11">
        <f t="shared" si="1"/>
        <v>0</v>
      </c>
      <c r="F59" s="11">
        <f t="shared" si="2"/>
        <v>2</v>
      </c>
      <c r="G59" s="12">
        <f t="shared" si="2"/>
        <v>2</v>
      </c>
      <c r="H59" s="13"/>
      <c r="J59" s="9"/>
      <c r="K59" s="9"/>
      <c r="L59" s="9"/>
      <c r="M59" s="9"/>
      <c r="N59" s="9"/>
      <c r="O59" s="9"/>
      <c r="P59" s="9"/>
    </row>
    <row r="60" spans="1:16">
      <c r="A60" s="11" t="str">
        <f>A19 &amp; " (2)"</f>
        <v>hotwire2 (2)</v>
      </c>
      <c r="B60" s="11" t="str">
        <f t="shared" ref="B60:B80" si="4">B19</f>
        <v>12b</v>
      </c>
      <c r="C60" s="11">
        <f>(C19*-1 + F19)*2</f>
        <v>2</v>
      </c>
      <c r="D60" s="11">
        <f>D19*2</f>
        <v>0</v>
      </c>
      <c r="E60" s="11">
        <f>E19*2</f>
        <v>0</v>
      </c>
      <c r="F60" s="11">
        <f>G19*2</f>
        <v>4</v>
      </c>
      <c r="G60" s="12">
        <f>H19*2</f>
        <v>6</v>
      </c>
      <c r="H60" s="13"/>
      <c r="J60" s="9"/>
      <c r="K60" s="9"/>
      <c r="L60" s="9"/>
      <c r="M60" s="9"/>
      <c r="N60" s="9"/>
      <c r="O60" s="9"/>
      <c r="P60" s="9"/>
    </row>
    <row r="61" spans="1:16">
      <c r="A61" s="11" t="str">
        <f>A20 &amp; " (5)"</f>
        <v>hotwire3 (5)</v>
      </c>
      <c r="B61" s="11" t="str">
        <f t="shared" si="4"/>
        <v>12c</v>
      </c>
      <c r="C61" s="11">
        <f>(C20*-1 + F20)*5</f>
        <v>5</v>
      </c>
      <c r="D61" s="11">
        <f>D20*5</f>
        <v>0</v>
      </c>
      <c r="E61" s="11">
        <f>E20*5</f>
        <v>0</v>
      </c>
      <c r="F61" s="11">
        <f>G20*5</f>
        <v>10</v>
      </c>
      <c r="G61" s="12">
        <f>H20*5</f>
        <v>15</v>
      </c>
      <c r="H61" s="13"/>
      <c r="J61" s="9"/>
      <c r="K61" s="9"/>
      <c r="L61" s="9"/>
      <c r="M61" s="9"/>
      <c r="N61" s="9"/>
      <c r="O61" s="9"/>
      <c r="P61" s="9"/>
    </row>
    <row r="62" spans="1:16">
      <c r="A62" s="11" t="str">
        <f>A21</f>
        <v>hotwire4</v>
      </c>
      <c r="B62" s="11" t="str">
        <f t="shared" si="4"/>
        <v>12d</v>
      </c>
      <c r="C62" s="11">
        <f t="shared" si="3"/>
        <v>1</v>
      </c>
      <c r="D62" s="11">
        <f t="shared" ref="D62:E65" si="5">D21</f>
        <v>-1</v>
      </c>
      <c r="E62" s="11">
        <f t="shared" si="5"/>
        <v>0</v>
      </c>
      <c r="F62" s="11">
        <f t="shared" ref="F62:G65" si="6">G21</f>
        <v>3</v>
      </c>
      <c r="G62" s="12">
        <f t="shared" si="6"/>
        <v>1</v>
      </c>
      <c r="H62" s="13"/>
      <c r="J62" s="9"/>
      <c r="K62" s="9"/>
      <c r="L62" s="9"/>
      <c r="M62" s="9"/>
      <c r="N62" s="9"/>
      <c r="O62" s="9"/>
      <c r="P62" s="9"/>
    </row>
    <row r="63" spans="1:16">
      <c r="A63" s="11" t="str">
        <f>A22</f>
        <v>ixigo1</v>
      </c>
      <c r="B63" s="11" t="str">
        <f t="shared" si="4"/>
        <v>13a</v>
      </c>
      <c r="C63" s="11">
        <f t="shared" si="3"/>
        <v>2</v>
      </c>
      <c r="D63" s="11">
        <f t="shared" si="5"/>
        <v>-1</v>
      </c>
      <c r="E63" s="11">
        <f t="shared" si="5"/>
        <v>-1</v>
      </c>
      <c r="F63" s="11">
        <f t="shared" si="6"/>
        <v>0</v>
      </c>
      <c r="G63" s="12">
        <f t="shared" si="6"/>
        <v>2</v>
      </c>
      <c r="H63" s="13"/>
      <c r="J63" s="9"/>
      <c r="K63" s="9"/>
      <c r="L63" s="9"/>
      <c r="M63" s="9"/>
      <c r="N63" s="9"/>
      <c r="O63" s="9"/>
      <c r="P63" s="9"/>
    </row>
    <row r="64" spans="1:16">
      <c r="A64" s="11" t="str">
        <f>A23</f>
        <v>ixigo2</v>
      </c>
      <c r="B64" s="11" t="str">
        <f t="shared" si="4"/>
        <v>13b</v>
      </c>
      <c r="C64" s="11">
        <f t="shared" si="3"/>
        <v>1</v>
      </c>
      <c r="D64" s="11">
        <f t="shared" si="5"/>
        <v>0</v>
      </c>
      <c r="E64" s="11">
        <f t="shared" si="5"/>
        <v>0</v>
      </c>
      <c r="F64" s="11">
        <f t="shared" si="6"/>
        <v>4</v>
      </c>
      <c r="G64" s="12">
        <f t="shared" si="6"/>
        <v>1</v>
      </c>
      <c r="H64" s="13"/>
      <c r="J64" s="9"/>
      <c r="K64" s="9"/>
      <c r="L64" s="9"/>
      <c r="M64" s="9"/>
      <c r="N64" s="9"/>
      <c r="O64" s="9"/>
      <c r="P64" s="9"/>
    </row>
    <row r="65" spans="1:16">
      <c r="A65" s="11" t="str">
        <f>A24</f>
        <v>linkedin</v>
      </c>
      <c r="B65" s="11" t="str">
        <f t="shared" si="4"/>
        <v>14a</v>
      </c>
      <c r="C65" s="11">
        <f t="shared" si="3"/>
        <v>1</v>
      </c>
      <c r="D65" s="11">
        <f t="shared" si="5"/>
        <v>0</v>
      </c>
      <c r="E65" s="11">
        <f t="shared" si="5"/>
        <v>0</v>
      </c>
      <c r="F65" s="11">
        <f t="shared" si="6"/>
        <v>4</v>
      </c>
      <c r="G65" s="12">
        <f t="shared" si="6"/>
        <v>1</v>
      </c>
      <c r="H65" s="13"/>
      <c r="J65" s="9"/>
      <c r="K65" s="9"/>
      <c r="L65" s="9"/>
      <c r="M65" s="9"/>
      <c r="N65" s="9"/>
      <c r="O65" s="9"/>
      <c r="P65" s="9"/>
    </row>
    <row r="66" spans="1:16">
      <c r="A66" s="11" t="str">
        <f>A25 &amp; " (9)"</f>
        <v>mplay1 (9)</v>
      </c>
      <c r="B66" s="11" t="str">
        <f t="shared" si="4"/>
        <v>15a</v>
      </c>
      <c r="C66" s="11">
        <f>(C25*-1 + F25)*9</f>
        <v>0</v>
      </c>
      <c r="D66" s="11">
        <f>D25*9</f>
        <v>0</v>
      </c>
      <c r="E66" s="11">
        <f>E25*9</f>
        <v>0</v>
      </c>
      <c r="F66" s="11">
        <f>G25*9</f>
        <v>0</v>
      </c>
      <c r="G66" s="12">
        <f>H25*9</f>
        <v>54</v>
      </c>
      <c r="H66" s="13"/>
      <c r="J66" s="9"/>
      <c r="K66" s="9"/>
      <c r="L66" s="9"/>
      <c r="M66" s="9"/>
      <c r="N66" s="9"/>
      <c r="O66" s="9"/>
      <c r="P66" s="9"/>
    </row>
    <row r="67" spans="1:16">
      <c r="A67" s="11" t="str">
        <f t="shared" ref="A67:A78" si="7">A26</f>
        <v>mplay2</v>
      </c>
      <c r="B67" s="11" t="str">
        <f t="shared" si="4"/>
        <v>15b</v>
      </c>
      <c r="C67" s="11">
        <f t="shared" si="3"/>
        <v>0</v>
      </c>
      <c r="D67" s="11">
        <f t="shared" ref="D67:E78" si="8">D26</f>
        <v>-2</v>
      </c>
      <c r="E67" s="11">
        <f t="shared" si="8"/>
        <v>0</v>
      </c>
      <c r="F67" s="11">
        <f t="shared" ref="F67:G78" si="9">G26</f>
        <v>3</v>
      </c>
      <c r="G67" s="12">
        <f t="shared" si="9"/>
        <v>1</v>
      </c>
      <c r="H67" s="13"/>
      <c r="J67" s="9"/>
      <c r="K67" s="9"/>
      <c r="L67" s="9"/>
      <c r="M67" s="9"/>
      <c r="N67" s="9"/>
      <c r="O67" s="9"/>
      <c r="P67" s="9"/>
    </row>
    <row r="68" spans="1:16">
      <c r="A68" s="11" t="str">
        <f t="shared" si="7"/>
        <v>museum1</v>
      </c>
      <c r="B68" s="11" t="str">
        <f t="shared" si="4"/>
        <v>16a</v>
      </c>
      <c r="C68" s="11">
        <f t="shared" si="3"/>
        <v>0</v>
      </c>
      <c r="D68" s="11">
        <f t="shared" si="8"/>
        <v>0</v>
      </c>
      <c r="E68" s="11">
        <f t="shared" si="8"/>
        <v>0</v>
      </c>
      <c r="F68" s="11">
        <f t="shared" si="9"/>
        <v>4</v>
      </c>
      <c r="G68" s="12">
        <f t="shared" si="9"/>
        <v>2</v>
      </c>
      <c r="H68" s="13"/>
      <c r="J68" s="9"/>
      <c r="K68" s="9"/>
      <c r="L68" s="9"/>
      <c r="M68" s="9"/>
      <c r="N68" s="9"/>
      <c r="O68" s="9"/>
      <c r="P68" s="9"/>
    </row>
    <row r="69" spans="1:16">
      <c r="A69" s="11" t="str">
        <f t="shared" si="7"/>
        <v>museum2</v>
      </c>
      <c r="B69" s="11" t="str">
        <f t="shared" si="4"/>
        <v>16b</v>
      </c>
      <c r="C69" s="11">
        <f t="shared" si="3"/>
        <v>0</v>
      </c>
      <c r="D69" s="11">
        <f t="shared" si="8"/>
        <v>0</v>
      </c>
      <c r="E69" s="11">
        <f t="shared" si="8"/>
        <v>0</v>
      </c>
      <c r="F69" s="11">
        <f t="shared" si="9"/>
        <v>0</v>
      </c>
      <c r="G69" s="12">
        <f t="shared" si="9"/>
        <v>6</v>
      </c>
      <c r="H69" s="13"/>
      <c r="J69" s="9"/>
      <c r="K69" s="9"/>
      <c r="L69" s="9"/>
      <c r="M69" s="9"/>
      <c r="N69" s="9"/>
      <c r="O69" s="9"/>
      <c r="P69" s="9"/>
    </row>
    <row r="70" spans="1:16">
      <c r="A70" s="11" t="str">
        <f t="shared" si="7"/>
        <v>museum3</v>
      </c>
      <c r="B70" s="11" t="str">
        <f t="shared" si="4"/>
        <v>16c</v>
      </c>
      <c r="C70" s="11">
        <f t="shared" si="3"/>
        <v>0</v>
      </c>
      <c r="D70" s="11">
        <f t="shared" si="8"/>
        <v>0</v>
      </c>
      <c r="E70" s="11">
        <f t="shared" si="8"/>
        <v>0</v>
      </c>
      <c r="F70" s="11">
        <f t="shared" si="9"/>
        <v>3</v>
      </c>
      <c r="G70" s="12">
        <f t="shared" si="9"/>
        <v>3</v>
      </c>
      <c r="H70" s="13"/>
      <c r="J70" s="9"/>
      <c r="K70" s="9"/>
      <c r="L70" s="9"/>
      <c r="M70" s="9"/>
      <c r="N70" s="9"/>
      <c r="O70" s="9"/>
      <c r="P70" s="9"/>
    </row>
    <row r="71" spans="1:16">
      <c r="A71" s="11" t="str">
        <f t="shared" si="7"/>
        <v>museum4</v>
      </c>
      <c r="B71" s="11" t="str">
        <f t="shared" si="4"/>
        <v>16d</v>
      </c>
      <c r="C71" s="11">
        <f t="shared" si="3"/>
        <v>0</v>
      </c>
      <c r="D71" s="11">
        <f t="shared" si="8"/>
        <v>0</v>
      </c>
      <c r="E71" s="11">
        <f t="shared" si="8"/>
        <v>0</v>
      </c>
      <c r="F71" s="11">
        <f t="shared" si="9"/>
        <v>3</v>
      </c>
      <c r="G71" s="12">
        <f t="shared" si="9"/>
        <v>3</v>
      </c>
      <c r="H71" s="13"/>
      <c r="J71" s="9"/>
      <c r="K71" s="9"/>
      <c r="L71" s="9"/>
      <c r="M71" s="9"/>
      <c r="N71" s="9"/>
      <c r="O71" s="9"/>
      <c r="P71" s="9"/>
    </row>
    <row r="72" spans="1:16">
      <c r="A72" s="11" t="str">
        <f t="shared" si="7"/>
        <v>qualitrol</v>
      </c>
      <c r="B72" s="11" t="str">
        <f t="shared" si="4"/>
        <v>17a</v>
      </c>
      <c r="C72" s="11">
        <f t="shared" si="3"/>
        <v>0</v>
      </c>
      <c r="D72" s="11">
        <f t="shared" si="8"/>
        <v>0</v>
      </c>
      <c r="E72" s="11">
        <f t="shared" si="8"/>
        <v>0</v>
      </c>
      <c r="F72" s="11">
        <f t="shared" si="9"/>
        <v>3</v>
      </c>
      <c r="G72" s="12">
        <f t="shared" si="9"/>
        <v>3</v>
      </c>
      <c r="H72" s="13"/>
      <c r="J72" s="9"/>
      <c r="K72" s="9"/>
      <c r="L72" s="9"/>
      <c r="M72" s="9"/>
      <c r="N72" s="9"/>
      <c r="O72" s="9"/>
      <c r="P72" s="9"/>
    </row>
    <row r="73" spans="1:16">
      <c r="A73" s="11" t="str">
        <f t="shared" si="7"/>
        <v>rentalCars</v>
      </c>
      <c r="B73" s="11" t="str">
        <f t="shared" si="4"/>
        <v>18a</v>
      </c>
      <c r="C73" s="11">
        <f t="shared" si="3"/>
        <v>2</v>
      </c>
      <c r="D73" s="11">
        <f t="shared" si="8"/>
        <v>-3</v>
      </c>
      <c r="E73" s="11">
        <f t="shared" si="8"/>
        <v>0</v>
      </c>
      <c r="F73" s="11">
        <f t="shared" si="9"/>
        <v>0</v>
      </c>
      <c r="G73" s="12">
        <f t="shared" si="9"/>
        <v>1</v>
      </c>
      <c r="H73" s="13"/>
      <c r="J73" s="9"/>
      <c r="K73" s="9"/>
      <c r="L73" s="9"/>
      <c r="M73" s="9"/>
      <c r="N73" s="9"/>
      <c r="O73" s="9"/>
      <c r="P73" s="9"/>
    </row>
    <row r="74" spans="1:16">
      <c r="A74" s="11" t="str">
        <f t="shared" si="7"/>
        <v>skype</v>
      </c>
      <c r="B74" s="11" t="str">
        <f t="shared" si="4"/>
        <v>19a</v>
      </c>
      <c r="C74" s="11">
        <f t="shared" si="3"/>
        <v>6</v>
      </c>
      <c r="D74" s="11">
        <f t="shared" si="8"/>
        <v>-2</v>
      </c>
      <c r="E74" s="11">
        <f t="shared" si="8"/>
        <v>0</v>
      </c>
      <c r="F74" s="11">
        <f t="shared" si="9"/>
        <v>3</v>
      </c>
      <c r="G74" s="12">
        <f t="shared" si="9"/>
        <v>0</v>
      </c>
      <c r="H74" s="13"/>
      <c r="J74" s="9"/>
      <c r="K74" s="9"/>
      <c r="L74" s="9"/>
      <c r="M74" s="9"/>
      <c r="N74" s="9"/>
      <c r="O74" s="9"/>
      <c r="P74" s="9"/>
    </row>
    <row r="75" spans="1:16">
      <c r="A75" s="11" t="str">
        <f t="shared" si="7"/>
        <v>skyScanner</v>
      </c>
      <c r="B75" s="11" t="str">
        <f t="shared" si="4"/>
        <v>20a</v>
      </c>
      <c r="C75" s="11">
        <f t="shared" si="3"/>
        <v>1</v>
      </c>
      <c r="D75" s="11">
        <f t="shared" si="8"/>
        <v>-3</v>
      </c>
      <c r="E75" s="11">
        <f t="shared" si="8"/>
        <v>-1</v>
      </c>
      <c r="F75" s="11">
        <f t="shared" si="9"/>
        <v>5</v>
      </c>
      <c r="G75" s="12">
        <f t="shared" si="9"/>
        <v>1</v>
      </c>
      <c r="H75" s="13"/>
      <c r="J75" s="9"/>
      <c r="K75" s="9"/>
      <c r="L75" s="9"/>
      <c r="M75" s="9"/>
      <c r="N75" s="9"/>
      <c r="O75" s="9"/>
      <c r="P75" s="9"/>
    </row>
    <row r="76" spans="1:16">
      <c r="A76" s="11" t="str">
        <f t="shared" si="7"/>
        <v>twitterHelp</v>
      </c>
      <c r="B76" s="11" t="str">
        <f t="shared" si="4"/>
        <v>21a</v>
      </c>
      <c r="C76" s="11">
        <f t="shared" si="3"/>
        <v>0</v>
      </c>
      <c r="D76" s="11">
        <f t="shared" si="8"/>
        <v>-2</v>
      </c>
      <c r="E76" s="11">
        <f t="shared" si="8"/>
        <v>-2</v>
      </c>
      <c r="F76" s="11">
        <f t="shared" si="9"/>
        <v>3</v>
      </c>
      <c r="G76" s="12">
        <f t="shared" si="9"/>
        <v>4</v>
      </c>
      <c r="H76" s="13"/>
      <c r="J76" s="9"/>
      <c r="K76" s="9"/>
      <c r="L76" s="9"/>
      <c r="M76" s="9"/>
      <c r="N76" s="9"/>
      <c r="O76" s="9"/>
      <c r="P76" s="9"/>
    </row>
    <row r="77" spans="1:16">
      <c r="A77" s="11" t="str">
        <f t="shared" si="7"/>
        <v>westin1</v>
      </c>
      <c r="B77" s="11" t="str">
        <f t="shared" si="4"/>
        <v>22a</v>
      </c>
      <c r="C77" s="11">
        <f t="shared" si="3"/>
        <v>1</v>
      </c>
      <c r="D77" s="11">
        <f t="shared" si="8"/>
        <v>-1</v>
      </c>
      <c r="E77" s="11">
        <f t="shared" si="8"/>
        <v>-1</v>
      </c>
      <c r="F77" s="11">
        <f t="shared" si="9"/>
        <v>2</v>
      </c>
      <c r="G77" s="12">
        <f t="shared" si="9"/>
        <v>6</v>
      </c>
      <c r="H77" s="13"/>
      <c r="J77" s="9"/>
      <c r="K77" s="9"/>
      <c r="L77" s="9"/>
      <c r="M77" s="9"/>
      <c r="N77" s="9"/>
      <c r="O77" s="9"/>
      <c r="P77" s="9"/>
    </row>
    <row r="78" spans="1:16">
      <c r="A78" s="11" t="str">
        <f t="shared" si="7"/>
        <v>westin2</v>
      </c>
      <c r="B78" s="11" t="str">
        <f t="shared" si="4"/>
        <v>22b</v>
      </c>
      <c r="C78" s="11">
        <f t="shared" si="3"/>
        <v>9</v>
      </c>
      <c r="D78" s="11">
        <f t="shared" si="8"/>
        <v>0</v>
      </c>
      <c r="E78" s="11">
        <f t="shared" si="8"/>
        <v>0</v>
      </c>
      <c r="F78" s="11">
        <f t="shared" si="9"/>
        <v>1</v>
      </c>
      <c r="G78" s="12">
        <f t="shared" si="9"/>
        <v>1</v>
      </c>
      <c r="H78" s="13"/>
      <c r="J78" s="9"/>
      <c r="K78" s="9"/>
      <c r="L78" s="9"/>
      <c r="M78" s="9"/>
      <c r="N78" s="9"/>
      <c r="O78" s="9"/>
      <c r="P78" s="9"/>
    </row>
    <row r="79" spans="1:16">
      <c r="A79" s="11" t="str">
        <f>A38 &amp; " (2)"</f>
        <v>worldsBest1 (2)</v>
      </c>
      <c r="B79" s="11" t="str">
        <f t="shared" si="4"/>
        <v>23a</v>
      </c>
      <c r="C79" s="11">
        <f>(C38*-1 + F38)*2</f>
        <v>2</v>
      </c>
      <c r="D79" s="11">
        <f>D38*2</f>
        <v>-2</v>
      </c>
      <c r="E79" s="11">
        <f>E38*2</f>
        <v>0</v>
      </c>
      <c r="F79" s="11">
        <f>G38*2</f>
        <v>6</v>
      </c>
      <c r="G79" s="12">
        <f>H38*2</f>
        <v>12</v>
      </c>
      <c r="H79" s="13"/>
      <c r="J79" s="9"/>
      <c r="K79" s="9"/>
      <c r="L79" s="9"/>
      <c r="M79" s="9"/>
      <c r="N79" s="9"/>
      <c r="O79" s="9"/>
      <c r="P79" s="9"/>
    </row>
    <row r="80" spans="1:16">
      <c r="A80" s="11" t="str">
        <f>A39</f>
        <v>worldsBest2</v>
      </c>
      <c r="B80" s="11" t="str">
        <f t="shared" si="4"/>
        <v>23b</v>
      </c>
      <c r="C80" s="11">
        <f t="shared" si="3"/>
        <v>0</v>
      </c>
      <c r="D80" s="11">
        <f>D39</f>
        <v>-6</v>
      </c>
      <c r="E80" s="11">
        <f>E39</f>
        <v>-5</v>
      </c>
      <c r="F80" s="11">
        <f>G39</f>
        <v>0</v>
      </c>
      <c r="G80" s="12">
        <f>H39</f>
        <v>0</v>
      </c>
      <c r="H80" s="13"/>
      <c r="J80" s="9"/>
      <c r="K80" s="9"/>
      <c r="L80" s="9"/>
      <c r="M80" s="9"/>
      <c r="N80" s="9"/>
      <c r="O80" s="9"/>
      <c r="P80" s="9"/>
    </row>
    <row r="81" spans="1:16">
      <c r="A81" s="11"/>
      <c r="B81" s="11"/>
      <c r="C81" s="11"/>
      <c r="D81" s="11"/>
      <c r="E81" s="11"/>
      <c r="F81" s="11"/>
      <c r="G81" s="11"/>
      <c r="J81" s="9"/>
      <c r="K81" s="9"/>
      <c r="L81" s="9"/>
      <c r="M81" s="9"/>
      <c r="N81" s="9"/>
      <c r="O81" s="9"/>
      <c r="P81" s="9"/>
    </row>
    <row r="82" spans="1:16">
      <c r="A82" s="10" t="s">
        <v>270</v>
      </c>
      <c r="B82" s="10"/>
      <c r="C82" s="10">
        <f>SUM(C43:C80)</f>
        <v>47</v>
      </c>
      <c r="D82" s="10">
        <f>SUM(D43:D80)*-1</f>
        <v>44</v>
      </c>
      <c r="E82" s="10">
        <f>SUM(E43:E80)*-1</f>
        <v>17</v>
      </c>
      <c r="F82" s="10">
        <f t="shared" ref="F82:G82" si="10">SUM(F43:F80)</f>
        <v>108</v>
      </c>
      <c r="G82" s="10">
        <f t="shared" si="10"/>
        <v>151</v>
      </c>
      <c r="J82" s="9"/>
      <c r="K82" s="9"/>
      <c r="L82" s="9"/>
      <c r="M82" s="9"/>
      <c r="N82" s="9"/>
      <c r="O82" s="9"/>
      <c r="P82" s="9"/>
    </row>
    <row r="83" spans="1:16">
      <c r="A83" t="s">
        <v>271</v>
      </c>
      <c r="C83">
        <f>C82/SUM(C82:G82)*100</f>
        <v>12.806539509536785</v>
      </c>
      <c r="D83">
        <f>D82/SUM(C82:G82)*100</f>
        <v>11.989100817438691</v>
      </c>
      <c r="E83">
        <f>E82/SUM(C82:G82)*100</f>
        <v>4.6321525885558579</v>
      </c>
      <c r="F83">
        <f>F82/SUM(C82:G82)*100</f>
        <v>29.427792915531338</v>
      </c>
      <c r="G83">
        <f>G82/SUM(C82:G82)*100</f>
        <v>41.144414168937331</v>
      </c>
      <c r="J83" s="9"/>
      <c r="K83" s="9"/>
      <c r="L83" s="9"/>
      <c r="M83" s="9"/>
      <c r="N83" s="9"/>
      <c r="O83" s="9"/>
      <c r="P83" s="9"/>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5"/>
  <sheetViews>
    <sheetView topLeftCell="E1" zoomScale="125" zoomScaleNormal="125" zoomScalePageLayoutView="125" workbookViewId="0">
      <selection activeCell="N19" sqref="N19"/>
    </sheetView>
  </sheetViews>
  <sheetFormatPr baseColWidth="10" defaultRowHeight="15" x14ac:dyDescent="0"/>
  <cols>
    <col min="23" max="23" width="14.33203125" customWidth="1"/>
    <col min="24" max="24" width="16.1640625" customWidth="1"/>
    <col min="25" max="25" width="20" customWidth="1"/>
    <col min="26" max="26" width="20.1640625" customWidth="1"/>
  </cols>
  <sheetData>
    <row r="1" spans="1:3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c r="A2" t="s">
        <v>30</v>
      </c>
      <c r="B2" t="s">
        <v>31</v>
      </c>
      <c r="C2" t="s">
        <v>32</v>
      </c>
      <c r="D2" t="s">
        <v>33</v>
      </c>
      <c r="E2" t="s">
        <v>4</v>
      </c>
      <c r="F2" t="s">
        <v>5</v>
      </c>
      <c r="G2" t="s">
        <v>6</v>
      </c>
      <c r="H2" t="s">
        <v>34</v>
      </c>
      <c r="I2" t="s">
        <v>35</v>
      </c>
      <c r="J2" t="s">
        <v>36</v>
      </c>
      <c r="K2" t="s">
        <v>37</v>
      </c>
      <c r="L2" t="s">
        <v>38</v>
      </c>
      <c r="M2" t="s">
        <v>39</v>
      </c>
      <c r="N2" t="s">
        <v>40</v>
      </c>
      <c r="O2" t="s">
        <v>41</v>
      </c>
      <c r="P2" t="s">
        <v>42</v>
      </c>
      <c r="Q2" t="s">
        <v>43</v>
      </c>
      <c r="R2" t="s">
        <v>44</v>
      </c>
      <c r="S2" t="s">
        <v>45</v>
      </c>
      <c r="T2" t="s">
        <v>46</v>
      </c>
      <c r="U2" t="s">
        <v>47</v>
      </c>
      <c r="V2" t="s">
        <v>48</v>
      </c>
      <c r="W2" t="s">
        <v>49</v>
      </c>
      <c r="X2" t="s">
        <v>50</v>
      </c>
      <c r="Y2" t="s">
        <v>49</v>
      </c>
      <c r="Z2" t="s">
        <v>50</v>
      </c>
      <c r="AA2" t="s">
        <v>50</v>
      </c>
      <c r="AB2" t="s">
        <v>50</v>
      </c>
      <c r="AC2" t="s">
        <v>49</v>
      </c>
      <c r="AD2" t="s">
        <v>49</v>
      </c>
    </row>
    <row r="3" spans="1:30">
      <c r="A3" t="s">
        <v>51</v>
      </c>
      <c r="B3" t="s">
        <v>52</v>
      </c>
      <c r="C3" t="s">
        <v>53</v>
      </c>
      <c r="D3" t="s">
        <v>54</v>
      </c>
      <c r="E3" t="s">
        <v>55</v>
      </c>
      <c r="F3" t="s">
        <v>56</v>
      </c>
      <c r="G3" t="s">
        <v>57</v>
      </c>
      <c r="H3" t="s">
        <v>58</v>
      </c>
      <c r="I3" t="s">
        <v>59</v>
      </c>
      <c r="J3" t="s">
        <v>60</v>
      </c>
      <c r="K3" t="s">
        <v>61</v>
      </c>
      <c r="L3" t="s">
        <v>62</v>
      </c>
      <c r="M3" t="s">
        <v>63</v>
      </c>
      <c r="N3" t="s">
        <v>64</v>
      </c>
      <c r="O3" t="s">
        <v>65</v>
      </c>
      <c r="P3" t="s">
        <v>66</v>
      </c>
      <c r="Q3" t="s">
        <v>67</v>
      </c>
      <c r="R3" t="s">
        <v>68</v>
      </c>
      <c r="S3" t="s">
        <v>69</v>
      </c>
      <c r="T3" t="s">
        <v>70</v>
      </c>
      <c r="U3" t="s">
        <v>71</v>
      </c>
      <c r="V3" t="s">
        <v>72</v>
      </c>
      <c r="W3" t="s">
        <v>73</v>
      </c>
      <c r="X3" t="s">
        <v>74</v>
      </c>
      <c r="Y3" t="s">
        <v>75</v>
      </c>
      <c r="Z3" t="s">
        <v>76</v>
      </c>
      <c r="AA3" t="s">
        <v>77</v>
      </c>
      <c r="AB3" t="s">
        <v>78</v>
      </c>
      <c r="AC3" t="s">
        <v>79</v>
      </c>
      <c r="AD3" t="s">
        <v>80</v>
      </c>
    </row>
    <row r="4" spans="1:30">
      <c r="A4" s="1">
        <v>43017.461539351854</v>
      </c>
      <c r="B4" s="1">
        <v>43017.461643518516</v>
      </c>
      <c r="C4" t="s">
        <v>33</v>
      </c>
      <c r="D4" t="s">
        <v>81</v>
      </c>
      <c r="E4">
        <v>100</v>
      </c>
      <c r="F4">
        <v>9</v>
      </c>
      <c r="G4" t="b">
        <v>1</v>
      </c>
      <c r="H4" s="1">
        <v>43017.461643518516</v>
      </c>
      <c r="I4" t="s">
        <v>82</v>
      </c>
      <c r="P4" t="s">
        <v>83</v>
      </c>
      <c r="Q4" t="s">
        <v>84</v>
      </c>
      <c r="R4" t="s">
        <v>85</v>
      </c>
      <c r="S4">
        <v>11</v>
      </c>
      <c r="T4" t="s">
        <v>86</v>
      </c>
      <c r="U4" t="s">
        <v>87</v>
      </c>
      <c r="V4" t="s">
        <v>88</v>
      </c>
    </row>
    <row r="5" spans="1:30">
      <c r="A5" s="1">
        <v>43017.461412037039</v>
      </c>
      <c r="B5" s="1">
        <v>43017.462800925925</v>
      </c>
      <c r="C5" t="s">
        <v>33</v>
      </c>
      <c r="D5" t="s">
        <v>89</v>
      </c>
      <c r="E5">
        <v>100</v>
      </c>
      <c r="F5">
        <v>120</v>
      </c>
      <c r="G5" t="b">
        <v>1</v>
      </c>
      <c r="H5" s="1">
        <v>43017.462800925925</v>
      </c>
      <c r="I5" t="s">
        <v>90</v>
      </c>
      <c r="P5" t="s">
        <v>83</v>
      </c>
      <c r="Q5" t="s">
        <v>84</v>
      </c>
      <c r="R5" t="s">
        <v>91</v>
      </c>
      <c r="S5" t="s">
        <v>92</v>
      </c>
      <c r="T5" t="s">
        <v>86</v>
      </c>
      <c r="U5" t="s">
        <v>93</v>
      </c>
      <c r="V5" t="s">
        <v>94</v>
      </c>
      <c r="W5" t="s">
        <v>95</v>
      </c>
      <c r="X5" t="s">
        <v>96</v>
      </c>
      <c r="Y5" t="s">
        <v>97</v>
      </c>
      <c r="Z5" t="s">
        <v>97</v>
      </c>
      <c r="AA5" t="s">
        <v>98</v>
      </c>
      <c r="AB5" t="s">
        <v>95</v>
      </c>
      <c r="AC5" t="s">
        <v>96</v>
      </c>
      <c r="AD5" t="s">
        <v>97</v>
      </c>
    </row>
    <row r="6" spans="1:30">
      <c r="A6" s="1">
        <v>43017.461817129632</v>
      </c>
      <c r="B6" s="1">
        <v>43017.463530092595</v>
      </c>
      <c r="C6" t="s">
        <v>33</v>
      </c>
      <c r="D6" t="s">
        <v>81</v>
      </c>
      <c r="E6">
        <v>100</v>
      </c>
      <c r="F6">
        <v>147</v>
      </c>
      <c r="G6" t="b">
        <v>1</v>
      </c>
      <c r="H6" s="1">
        <v>43017.463530092595</v>
      </c>
      <c r="I6" t="s">
        <v>99</v>
      </c>
      <c r="P6" t="s">
        <v>83</v>
      </c>
      <c r="Q6" t="s">
        <v>84</v>
      </c>
      <c r="R6" t="s">
        <v>85</v>
      </c>
      <c r="S6">
        <v>11</v>
      </c>
      <c r="T6" t="s">
        <v>86</v>
      </c>
      <c r="U6" t="s">
        <v>87</v>
      </c>
      <c r="V6" t="s">
        <v>94</v>
      </c>
      <c r="W6" t="s">
        <v>96</v>
      </c>
      <c r="X6" t="s">
        <v>100</v>
      </c>
      <c r="Y6" t="s">
        <v>97</v>
      </c>
      <c r="Z6" t="s">
        <v>97</v>
      </c>
      <c r="AA6" t="s">
        <v>98</v>
      </c>
      <c r="AB6" t="s">
        <v>98</v>
      </c>
      <c r="AC6" t="s">
        <v>97</v>
      </c>
      <c r="AD6" t="s">
        <v>97</v>
      </c>
    </row>
    <row r="7" spans="1:30">
      <c r="A7" s="1">
        <v>43017.462222222224</v>
      </c>
      <c r="B7" s="1">
        <v>43017.464421296296</v>
      </c>
      <c r="C7" t="s">
        <v>33</v>
      </c>
      <c r="D7" t="s">
        <v>101</v>
      </c>
      <c r="E7">
        <v>100</v>
      </c>
      <c r="F7">
        <v>189</v>
      </c>
      <c r="G7" t="b">
        <v>1</v>
      </c>
      <c r="H7" s="1">
        <v>43017.464421296296</v>
      </c>
      <c r="I7" t="s">
        <v>102</v>
      </c>
      <c r="P7" t="s">
        <v>83</v>
      </c>
      <c r="Q7" t="s">
        <v>84</v>
      </c>
      <c r="R7" t="s">
        <v>91</v>
      </c>
      <c r="S7" t="s">
        <v>103</v>
      </c>
      <c r="T7" t="s">
        <v>104</v>
      </c>
      <c r="U7" t="s">
        <v>105</v>
      </c>
      <c r="V7" t="s">
        <v>94</v>
      </c>
      <c r="W7" t="s">
        <v>98</v>
      </c>
      <c r="X7" t="s">
        <v>95</v>
      </c>
      <c r="Y7" t="s">
        <v>97</v>
      </c>
      <c r="Z7" t="s">
        <v>97</v>
      </c>
      <c r="AA7" t="s">
        <v>95</v>
      </c>
      <c r="AB7" t="s">
        <v>96</v>
      </c>
      <c r="AC7" t="s">
        <v>96</v>
      </c>
      <c r="AD7" t="s">
        <v>97</v>
      </c>
    </row>
    <row r="8" spans="1:30">
      <c r="A8" s="1">
        <v>43017.462523148148</v>
      </c>
      <c r="B8" s="1">
        <v>43017.46471064815</v>
      </c>
      <c r="C8" t="s">
        <v>33</v>
      </c>
      <c r="D8" t="s">
        <v>106</v>
      </c>
      <c r="E8">
        <v>100</v>
      </c>
      <c r="F8">
        <v>189</v>
      </c>
      <c r="G8" t="b">
        <v>1</v>
      </c>
      <c r="H8" s="1">
        <v>43017.46471064815</v>
      </c>
      <c r="I8" t="s">
        <v>107</v>
      </c>
      <c r="P8" t="s">
        <v>83</v>
      </c>
      <c r="Q8" t="s">
        <v>84</v>
      </c>
      <c r="R8" t="s">
        <v>91</v>
      </c>
      <c r="S8" t="s">
        <v>103</v>
      </c>
      <c r="T8" t="s">
        <v>86</v>
      </c>
      <c r="U8" t="s">
        <v>93</v>
      </c>
      <c r="V8" t="s">
        <v>94</v>
      </c>
      <c r="W8" t="s">
        <v>95</v>
      </c>
      <c r="X8" t="s">
        <v>95</v>
      </c>
      <c r="Y8" t="s">
        <v>96</v>
      </c>
      <c r="Z8" t="s">
        <v>97</v>
      </c>
      <c r="AA8" t="s">
        <v>95</v>
      </c>
      <c r="AB8" t="s">
        <v>95</v>
      </c>
      <c r="AC8" t="s">
        <v>96</v>
      </c>
      <c r="AD8" t="s">
        <v>96</v>
      </c>
    </row>
    <row r="9" spans="1:30">
      <c r="A9" s="1">
        <v>43017.585057870368</v>
      </c>
      <c r="B9" s="1">
        <v>43017.585324074076</v>
      </c>
      <c r="C9" t="s">
        <v>33</v>
      </c>
      <c r="D9" t="s">
        <v>108</v>
      </c>
      <c r="E9">
        <v>100</v>
      </c>
      <c r="F9">
        <v>22</v>
      </c>
      <c r="G9" t="b">
        <v>1</v>
      </c>
      <c r="H9" s="1">
        <v>43017.585324074076</v>
      </c>
      <c r="I9" t="s">
        <v>109</v>
      </c>
      <c r="P9" t="s">
        <v>83</v>
      </c>
      <c r="Q9" t="s">
        <v>84</v>
      </c>
      <c r="R9" t="s">
        <v>110</v>
      </c>
      <c r="S9" t="s">
        <v>111</v>
      </c>
      <c r="T9" t="s">
        <v>112</v>
      </c>
      <c r="U9" t="s">
        <v>113</v>
      </c>
      <c r="V9" t="s">
        <v>88</v>
      </c>
    </row>
    <row r="10" spans="1:30">
      <c r="A10" s="1">
        <v>43017.585069444445</v>
      </c>
      <c r="B10" s="1">
        <v>43017.587442129632</v>
      </c>
      <c r="C10" t="s">
        <v>33</v>
      </c>
      <c r="D10" t="s">
        <v>114</v>
      </c>
      <c r="E10">
        <v>100</v>
      </c>
      <c r="F10">
        <v>205</v>
      </c>
      <c r="G10" t="b">
        <v>1</v>
      </c>
      <c r="H10" s="1">
        <v>43017.587453703702</v>
      </c>
      <c r="I10" t="s">
        <v>115</v>
      </c>
      <c r="P10" t="s">
        <v>83</v>
      </c>
      <c r="Q10" t="s">
        <v>84</v>
      </c>
      <c r="R10" t="s">
        <v>91</v>
      </c>
      <c r="S10" t="s">
        <v>103</v>
      </c>
      <c r="T10" t="s">
        <v>104</v>
      </c>
      <c r="U10" t="s">
        <v>116</v>
      </c>
      <c r="V10" t="s">
        <v>94</v>
      </c>
      <c r="W10" t="s">
        <v>95</v>
      </c>
      <c r="X10" t="s">
        <v>96</v>
      </c>
      <c r="Y10" t="s">
        <v>100</v>
      </c>
      <c r="Z10" t="s">
        <v>96</v>
      </c>
      <c r="AA10" t="s">
        <v>95</v>
      </c>
      <c r="AB10" t="s">
        <v>95</v>
      </c>
      <c r="AC10" t="s">
        <v>100</v>
      </c>
      <c r="AD10" t="s">
        <v>96</v>
      </c>
    </row>
    <row r="11" spans="1:30">
      <c r="A11" s="1">
        <v>43017.584849537037</v>
      </c>
      <c r="B11" s="1">
        <v>43017.587476851855</v>
      </c>
      <c r="C11" t="s">
        <v>33</v>
      </c>
      <c r="D11" t="s">
        <v>117</v>
      </c>
      <c r="E11">
        <v>100</v>
      </c>
      <c r="F11">
        <v>226</v>
      </c>
      <c r="G11" t="b">
        <v>1</v>
      </c>
      <c r="H11" s="1">
        <v>43017.587476851855</v>
      </c>
      <c r="I11" t="s">
        <v>118</v>
      </c>
      <c r="P11" t="s">
        <v>83</v>
      </c>
      <c r="Q11" t="s">
        <v>84</v>
      </c>
      <c r="R11" t="s">
        <v>91</v>
      </c>
      <c r="S11" t="s">
        <v>103</v>
      </c>
      <c r="T11" t="s">
        <v>104</v>
      </c>
      <c r="U11" t="s">
        <v>105</v>
      </c>
      <c r="V11" t="s">
        <v>94</v>
      </c>
      <c r="W11" t="s">
        <v>95</v>
      </c>
      <c r="X11" t="s">
        <v>95</v>
      </c>
      <c r="Y11" t="s">
        <v>96</v>
      </c>
      <c r="Z11" t="s">
        <v>96</v>
      </c>
      <c r="AA11" t="s">
        <v>98</v>
      </c>
      <c r="AB11" t="s">
        <v>95</v>
      </c>
      <c r="AC11" t="s">
        <v>95</v>
      </c>
      <c r="AD11" t="s">
        <v>97</v>
      </c>
    </row>
    <row r="12" spans="1:30">
      <c r="A12" s="1">
        <v>43017.585960648146</v>
      </c>
      <c r="B12" s="1">
        <v>43017.587847222225</v>
      </c>
      <c r="C12" t="s">
        <v>33</v>
      </c>
      <c r="D12" t="s">
        <v>119</v>
      </c>
      <c r="E12">
        <v>100</v>
      </c>
      <c r="F12">
        <v>162</v>
      </c>
      <c r="G12" t="b">
        <v>1</v>
      </c>
      <c r="H12" s="1">
        <v>43017.587847222225</v>
      </c>
      <c r="I12" t="s">
        <v>120</v>
      </c>
      <c r="P12" t="s">
        <v>83</v>
      </c>
      <c r="Q12" t="s">
        <v>84</v>
      </c>
      <c r="R12" t="s">
        <v>85</v>
      </c>
      <c r="S12">
        <v>11</v>
      </c>
      <c r="T12" t="s">
        <v>86</v>
      </c>
      <c r="U12" t="s">
        <v>87</v>
      </c>
      <c r="V12" t="s">
        <v>94</v>
      </c>
      <c r="W12" t="s">
        <v>95</v>
      </c>
      <c r="X12" t="s">
        <v>96</v>
      </c>
      <c r="Y12" t="s">
        <v>96</v>
      </c>
      <c r="Z12" t="s">
        <v>96</v>
      </c>
      <c r="AA12" t="s">
        <v>95</v>
      </c>
      <c r="AB12" t="s">
        <v>95</v>
      </c>
      <c r="AC12" t="s">
        <v>96</v>
      </c>
      <c r="AD12" t="s">
        <v>96</v>
      </c>
    </row>
    <row r="14" spans="1:30">
      <c r="V14" t="s">
        <v>264</v>
      </c>
      <c r="W14" t="s">
        <v>266</v>
      </c>
      <c r="X14" t="s">
        <v>267</v>
      </c>
      <c r="Y14" t="s">
        <v>267</v>
      </c>
      <c r="Z14" t="s">
        <v>266</v>
      </c>
      <c r="AA14" t="s">
        <v>266</v>
      </c>
      <c r="AB14" t="s">
        <v>266</v>
      </c>
      <c r="AC14" t="s">
        <v>267</v>
      </c>
      <c r="AD14" t="s">
        <v>267</v>
      </c>
    </row>
    <row r="15" spans="1:30">
      <c r="V15" t="s">
        <v>265</v>
      </c>
      <c r="W15" t="s">
        <v>267</v>
      </c>
      <c r="X15" t="s">
        <v>266</v>
      </c>
      <c r="Y15" t="s">
        <v>266</v>
      </c>
      <c r="Z15" t="s">
        <v>267</v>
      </c>
      <c r="AA15" t="s">
        <v>267</v>
      </c>
      <c r="AB15" t="s">
        <v>267</v>
      </c>
      <c r="AC15" t="s">
        <v>266</v>
      </c>
      <c r="AD15" t="s">
        <v>266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3"/>
  <sheetViews>
    <sheetView topLeftCell="S1" zoomScale="125" zoomScaleNormal="125" zoomScalePageLayoutView="125" workbookViewId="0">
      <selection activeCell="Y10" sqref="Y10"/>
    </sheetView>
  </sheetViews>
  <sheetFormatPr baseColWidth="10" defaultRowHeight="15" x14ac:dyDescent="0"/>
  <cols>
    <col min="24" max="24" width="14.83203125" customWidth="1"/>
    <col min="25" max="25" width="15.1640625" customWidth="1"/>
    <col min="26" max="26" width="14.83203125" customWidth="1"/>
    <col min="27" max="27" width="14" customWidth="1"/>
    <col min="28" max="28" width="17.83203125" customWidth="1"/>
  </cols>
  <sheetData>
    <row r="1" spans="1:29">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121</v>
      </c>
      <c r="X1" t="s">
        <v>122</v>
      </c>
      <c r="Y1" t="s">
        <v>123</v>
      </c>
      <c r="Z1" t="s">
        <v>124</v>
      </c>
      <c r="AA1" t="s">
        <v>125</v>
      </c>
      <c r="AB1" t="s">
        <v>126</v>
      </c>
      <c r="AC1" t="s">
        <v>127</v>
      </c>
    </row>
    <row r="2" spans="1:29">
      <c r="A2" t="s">
        <v>30</v>
      </c>
      <c r="B2" t="s">
        <v>31</v>
      </c>
      <c r="C2" t="s">
        <v>32</v>
      </c>
      <c r="D2" t="s">
        <v>33</v>
      </c>
      <c r="E2" t="s">
        <v>4</v>
      </c>
      <c r="F2" t="s">
        <v>5</v>
      </c>
      <c r="G2" t="s">
        <v>6</v>
      </c>
      <c r="H2" t="s">
        <v>34</v>
      </c>
      <c r="I2" t="s">
        <v>35</v>
      </c>
      <c r="J2" t="s">
        <v>36</v>
      </c>
      <c r="K2" t="s">
        <v>37</v>
      </c>
      <c r="L2" t="s">
        <v>38</v>
      </c>
      <c r="M2" t="s">
        <v>39</v>
      </c>
      <c r="N2" t="s">
        <v>40</v>
      </c>
      <c r="O2" t="s">
        <v>41</v>
      </c>
      <c r="P2" t="s">
        <v>42</v>
      </c>
      <c r="Q2" t="s">
        <v>43</v>
      </c>
      <c r="R2" t="s">
        <v>44</v>
      </c>
      <c r="S2" t="s">
        <v>45</v>
      </c>
      <c r="T2" t="s">
        <v>46</v>
      </c>
      <c r="U2" t="s">
        <v>47</v>
      </c>
      <c r="V2" t="s">
        <v>48</v>
      </c>
      <c r="W2" t="s">
        <v>50</v>
      </c>
      <c r="X2" t="s">
        <v>50</v>
      </c>
      <c r="Y2" t="s">
        <v>49</v>
      </c>
      <c r="Z2" t="s">
        <v>50</v>
      </c>
      <c r="AA2" t="s">
        <v>50</v>
      </c>
      <c r="AB2" t="s">
        <v>49</v>
      </c>
      <c r="AC2" t="s">
        <v>50</v>
      </c>
    </row>
    <row r="3" spans="1:29">
      <c r="A3" t="s">
        <v>51</v>
      </c>
      <c r="B3" t="s">
        <v>52</v>
      </c>
      <c r="C3" t="s">
        <v>53</v>
      </c>
      <c r="D3" t="s">
        <v>54</v>
      </c>
      <c r="E3" t="s">
        <v>55</v>
      </c>
      <c r="F3" t="s">
        <v>56</v>
      </c>
      <c r="G3" t="s">
        <v>57</v>
      </c>
      <c r="H3" t="s">
        <v>58</v>
      </c>
      <c r="I3" t="s">
        <v>59</v>
      </c>
      <c r="J3" t="s">
        <v>60</v>
      </c>
      <c r="K3" t="s">
        <v>61</v>
      </c>
      <c r="L3" t="s">
        <v>62</v>
      </c>
      <c r="M3" t="s">
        <v>63</v>
      </c>
      <c r="N3" t="s">
        <v>64</v>
      </c>
      <c r="O3" t="s">
        <v>65</v>
      </c>
      <c r="P3" t="s">
        <v>66</v>
      </c>
      <c r="Q3" t="s">
        <v>67</v>
      </c>
      <c r="R3" t="s">
        <v>68</v>
      </c>
      <c r="S3" t="s">
        <v>69</v>
      </c>
      <c r="T3" t="s">
        <v>70</v>
      </c>
      <c r="U3" t="s">
        <v>71</v>
      </c>
      <c r="V3" t="s">
        <v>72</v>
      </c>
      <c r="W3" t="s">
        <v>73</v>
      </c>
      <c r="X3" t="s">
        <v>74</v>
      </c>
      <c r="Y3" t="s">
        <v>128</v>
      </c>
      <c r="Z3" t="s">
        <v>75</v>
      </c>
      <c r="AA3" t="s">
        <v>76</v>
      </c>
      <c r="AB3" t="s">
        <v>77</v>
      </c>
      <c r="AC3" t="s">
        <v>80</v>
      </c>
    </row>
    <row r="4" spans="1:29">
      <c r="A4" s="1">
        <v>43017.460636574076</v>
      </c>
      <c r="B4" s="1">
        <v>43017.462650462963</v>
      </c>
      <c r="C4" t="s">
        <v>33</v>
      </c>
      <c r="D4" t="s">
        <v>129</v>
      </c>
      <c r="E4">
        <v>100</v>
      </c>
      <c r="F4">
        <v>173</v>
      </c>
      <c r="G4" t="b">
        <v>1</v>
      </c>
      <c r="H4" s="1">
        <v>43017.462650462963</v>
      </c>
      <c r="I4" t="s">
        <v>130</v>
      </c>
      <c r="P4" t="s">
        <v>83</v>
      </c>
      <c r="Q4" t="s">
        <v>84</v>
      </c>
      <c r="R4" t="s">
        <v>85</v>
      </c>
      <c r="S4" t="s">
        <v>131</v>
      </c>
      <c r="T4" t="s">
        <v>86</v>
      </c>
      <c r="U4" t="s">
        <v>87</v>
      </c>
      <c r="V4" t="s">
        <v>94</v>
      </c>
      <c r="W4" t="s">
        <v>98</v>
      </c>
      <c r="X4" t="s">
        <v>100</v>
      </c>
      <c r="Y4" t="s">
        <v>96</v>
      </c>
      <c r="Z4" t="s">
        <v>97</v>
      </c>
      <c r="AA4" t="s">
        <v>98</v>
      </c>
      <c r="AB4" t="s">
        <v>96</v>
      </c>
      <c r="AC4" t="s">
        <v>95</v>
      </c>
    </row>
    <row r="5" spans="1:29">
      <c r="A5" s="1">
        <v>43017.460949074077</v>
      </c>
      <c r="B5" s="1">
        <v>43017.463946759257</v>
      </c>
      <c r="C5" t="s">
        <v>33</v>
      </c>
      <c r="D5" t="s">
        <v>132</v>
      </c>
      <c r="E5">
        <v>100</v>
      </c>
      <c r="F5">
        <v>259</v>
      </c>
      <c r="G5" t="b">
        <v>1</v>
      </c>
      <c r="H5" s="1">
        <v>43017.463946759257</v>
      </c>
      <c r="I5" t="s">
        <v>133</v>
      </c>
      <c r="P5" t="s">
        <v>83</v>
      </c>
      <c r="Q5" t="s">
        <v>84</v>
      </c>
      <c r="R5" t="s">
        <v>91</v>
      </c>
      <c r="S5" t="s">
        <v>103</v>
      </c>
      <c r="T5" t="s">
        <v>104</v>
      </c>
      <c r="U5" t="s">
        <v>134</v>
      </c>
      <c r="V5" t="s">
        <v>94</v>
      </c>
      <c r="W5" t="s">
        <v>98</v>
      </c>
      <c r="X5" t="s">
        <v>100</v>
      </c>
      <c r="Y5" t="s">
        <v>96</v>
      </c>
      <c r="Z5" t="s">
        <v>97</v>
      </c>
      <c r="AA5" t="s">
        <v>96</v>
      </c>
      <c r="AB5" t="s">
        <v>100</v>
      </c>
      <c r="AC5" t="s">
        <v>95</v>
      </c>
    </row>
    <row r="6" spans="1:29">
      <c r="A6" s="1">
        <v>43017.461261574077</v>
      </c>
      <c r="B6" s="1">
        <v>43017.464421296296</v>
      </c>
      <c r="C6" t="s">
        <v>33</v>
      </c>
      <c r="D6" t="s">
        <v>135</v>
      </c>
      <c r="E6">
        <v>100</v>
      </c>
      <c r="F6">
        <v>273</v>
      </c>
      <c r="G6" t="b">
        <v>1</v>
      </c>
      <c r="H6" s="1">
        <v>43017.464421296296</v>
      </c>
      <c r="I6" t="s">
        <v>136</v>
      </c>
      <c r="P6" t="s">
        <v>83</v>
      </c>
      <c r="Q6" t="s">
        <v>84</v>
      </c>
      <c r="R6" t="s">
        <v>91</v>
      </c>
      <c r="S6" t="s">
        <v>137</v>
      </c>
      <c r="T6" t="s">
        <v>86</v>
      </c>
      <c r="U6" t="s">
        <v>93</v>
      </c>
      <c r="V6" t="s">
        <v>94</v>
      </c>
      <c r="W6" t="s">
        <v>98</v>
      </c>
      <c r="X6" t="s">
        <v>96</v>
      </c>
      <c r="Y6" t="s">
        <v>97</v>
      </c>
      <c r="Z6" t="s">
        <v>97</v>
      </c>
      <c r="AA6" t="s">
        <v>95</v>
      </c>
      <c r="AB6" t="s">
        <v>95</v>
      </c>
      <c r="AC6" t="s">
        <v>96</v>
      </c>
    </row>
    <row r="7" spans="1:29">
      <c r="A7" s="1">
        <v>43017.464756944442</v>
      </c>
      <c r="B7" s="1">
        <v>43017.465671296297</v>
      </c>
      <c r="C7" t="s">
        <v>33</v>
      </c>
      <c r="D7" t="s">
        <v>106</v>
      </c>
      <c r="E7">
        <v>100</v>
      </c>
      <c r="F7">
        <v>79</v>
      </c>
      <c r="G7" t="b">
        <v>1</v>
      </c>
      <c r="H7" s="1">
        <v>43017.465682870374</v>
      </c>
      <c r="I7" t="s">
        <v>138</v>
      </c>
      <c r="P7" t="s">
        <v>83</v>
      </c>
      <c r="Q7" t="s">
        <v>84</v>
      </c>
      <c r="R7" t="s">
        <v>91</v>
      </c>
      <c r="S7" t="s">
        <v>103</v>
      </c>
      <c r="T7" t="s">
        <v>86</v>
      </c>
      <c r="U7" t="s">
        <v>93</v>
      </c>
      <c r="V7" t="s">
        <v>94</v>
      </c>
      <c r="W7" t="s">
        <v>95</v>
      </c>
      <c r="X7" t="s">
        <v>100</v>
      </c>
      <c r="Y7" t="s">
        <v>95</v>
      </c>
      <c r="Z7" t="s">
        <v>96</v>
      </c>
      <c r="AA7" t="s">
        <v>98</v>
      </c>
      <c r="AB7" t="s">
        <v>96</v>
      </c>
      <c r="AC7" t="s">
        <v>98</v>
      </c>
    </row>
    <row r="8" spans="1:29">
      <c r="A8" s="1">
        <v>43017.585011574076</v>
      </c>
      <c r="B8" s="1">
        <v>43017.587280092594</v>
      </c>
      <c r="C8" t="s">
        <v>33</v>
      </c>
      <c r="D8" t="s">
        <v>139</v>
      </c>
      <c r="E8">
        <v>100</v>
      </c>
      <c r="F8">
        <v>195</v>
      </c>
      <c r="G8" t="b">
        <v>1</v>
      </c>
      <c r="H8" s="1">
        <v>43017.587280092594</v>
      </c>
      <c r="I8" t="s">
        <v>140</v>
      </c>
      <c r="P8" t="s">
        <v>83</v>
      </c>
      <c r="Q8" t="s">
        <v>84</v>
      </c>
      <c r="R8" t="s">
        <v>91</v>
      </c>
      <c r="S8" t="s">
        <v>103</v>
      </c>
      <c r="T8" t="s">
        <v>104</v>
      </c>
      <c r="U8" t="s">
        <v>141</v>
      </c>
      <c r="V8" t="s">
        <v>94</v>
      </c>
      <c r="W8" t="s">
        <v>98</v>
      </c>
      <c r="X8" t="s">
        <v>96</v>
      </c>
      <c r="Y8" t="s">
        <v>96</v>
      </c>
      <c r="Z8" t="s">
        <v>97</v>
      </c>
      <c r="AA8" t="s">
        <v>95</v>
      </c>
      <c r="AB8" t="s">
        <v>100</v>
      </c>
      <c r="AC8" t="s">
        <v>96</v>
      </c>
    </row>
    <row r="9" spans="1:29">
      <c r="A9" s="1">
        <v>43017.585486111115</v>
      </c>
      <c r="B9" s="1">
        <v>43017.587870370371</v>
      </c>
      <c r="C9" t="s">
        <v>33</v>
      </c>
      <c r="D9" t="s">
        <v>106</v>
      </c>
      <c r="E9">
        <v>100</v>
      </c>
      <c r="F9">
        <v>206</v>
      </c>
      <c r="G9" t="b">
        <v>1</v>
      </c>
      <c r="H9" s="1">
        <v>43017.587881944448</v>
      </c>
      <c r="I9" t="s">
        <v>142</v>
      </c>
      <c r="P9" t="s">
        <v>83</v>
      </c>
      <c r="Q9" t="s">
        <v>84</v>
      </c>
      <c r="R9" t="s">
        <v>91</v>
      </c>
      <c r="S9" t="s">
        <v>103</v>
      </c>
      <c r="T9" t="s">
        <v>86</v>
      </c>
      <c r="U9" t="s">
        <v>87</v>
      </c>
      <c r="V9" t="s">
        <v>94</v>
      </c>
      <c r="W9" t="s">
        <v>98</v>
      </c>
      <c r="X9" t="s">
        <v>100</v>
      </c>
      <c r="Y9" t="s">
        <v>95</v>
      </c>
      <c r="Z9" t="s">
        <v>97</v>
      </c>
      <c r="AA9" t="s">
        <v>95</v>
      </c>
      <c r="AB9" t="s">
        <v>95</v>
      </c>
      <c r="AC9" t="s">
        <v>95</v>
      </c>
    </row>
    <row r="10" spans="1:29">
      <c r="A10" s="1">
        <v>43017.586770833332</v>
      </c>
      <c r="B10" s="1">
        <v>43017.588252314818</v>
      </c>
      <c r="C10" t="s">
        <v>33</v>
      </c>
      <c r="D10" t="s">
        <v>119</v>
      </c>
      <c r="E10">
        <v>100</v>
      </c>
      <c r="F10">
        <v>128</v>
      </c>
      <c r="G10" t="b">
        <v>1</v>
      </c>
      <c r="H10" s="1">
        <v>43017.588252314818</v>
      </c>
      <c r="I10" t="s">
        <v>143</v>
      </c>
      <c r="P10" t="s">
        <v>83</v>
      </c>
      <c r="Q10" t="s">
        <v>84</v>
      </c>
      <c r="R10" t="s">
        <v>85</v>
      </c>
      <c r="S10">
        <v>10.1</v>
      </c>
      <c r="T10" t="s">
        <v>86</v>
      </c>
      <c r="U10" t="s">
        <v>87</v>
      </c>
      <c r="V10" t="s">
        <v>94</v>
      </c>
      <c r="W10" t="s">
        <v>95</v>
      </c>
      <c r="X10" t="s">
        <v>100</v>
      </c>
      <c r="Y10" t="s">
        <v>96</v>
      </c>
      <c r="Z10" t="s">
        <v>96</v>
      </c>
      <c r="AA10" t="s">
        <v>95</v>
      </c>
      <c r="AB10" t="s">
        <v>96</v>
      </c>
      <c r="AC10" t="s">
        <v>96</v>
      </c>
    </row>
    <row r="12" spans="1:29">
      <c r="V12" t="s">
        <v>264</v>
      </c>
      <c r="W12" t="s">
        <v>266</v>
      </c>
      <c r="X12" t="s">
        <v>267</v>
      </c>
      <c r="Y12" t="s">
        <v>266</v>
      </c>
      <c r="Z12" t="s">
        <v>267</v>
      </c>
      <c r="AA12" t="s">
        <v>266</v>
      </c>
      <c r="AB12" t="s">
        <v>266</v>
      </c>
      <c r="AC12" t="s">
        <v>267</v>
      </c>
    </row>
    <row r="13" spans="1:29">
      <c r="V13" t="s">
        <v>265</v>
      </c>
      <c r="W13" t="s">
        <v>267</v>
      </c>
      <c r="X13" t="s">
        <v>266</v>
      </c>
      <c r="Y13" t="s">
        <v>267</v>
      </c>
      <c r="Z13" t="s">
        <v>266</v>
      </c>
      <c r="AA13" t="s">
        <v>267</v>
      </c>
      <c r="AB13" t="s">
        <v>267</v>
      </c>
      <c r="AC13" t="s">
        <v>266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2"/>
  <sheetViews>
    <sheetView topLeftCell="W3" zoomScale="125" zoomScaleNormal="125" zoomScalePageLayoutView="125" workbookViewId="0">
      <selection activeCell="AC9" sqref="AC9"/>
    </sheetView>
  </sheetViews>
  <sheetFormatPr baseColWidth="10" defaultRowHeight="15" x14ac:dyDescent="0"/>
  <cols>
    <col min="23" max="25" width="13.83203125" customWidth="1"/>
    <col min="26" max="26" width="14.83203125" customWidth="1"/>
    <col min="27" max="27" width="15.1640625" customWidth="1"/>
    <col min="28" max="28" width="15.6640625" customWidth="1"/>
    <col min="29" max="29" width="14.33203125" customWidth="1"/>
  </cols>
  <sheetData>
    <row r="1" spans="1:3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144</v>
      </c>
      <c r="X1" t="s">
        <v>145</v>
      </c>
      <c r="Y1" t="s">
        <v>146</v>
      </c>
      <c r="Z1" t="s">
        <v>147</v>
      </c>
      <c r="AA1" t="s">
        <v>148</v>
      </c>
      <c r="AB1" t="s">
        <v>149</v>
      </c>
      <c r="AC1" t="s">
        <v>150</v>
      </c>
      <c r="AD1" t="s">
        <v>151</v>
      </c>
    </row>
    <row r="2" spans="1:30">
      <c r="A2" t="s">
        <v>30</v>
      </c>
      <c r="B2" t="s">
        <v>31</v>
      </c>
      <c r="C2" t="s">
        <v>32</v>
      </c>
      <c r="D2" t="s">
        <v>33</v>
      </c>
      <c r="E2" t="s">
        <v>4</v>
      </c>
      <c r="F2" t="s">
        <v>5</v>
      </c>
      <c r="G2" t="s">
        <v>6</v>
      </c>
      <c r="H2" t="s">
        <v>34</v>
      </c>
      <c r="I2" t="s">
        <v>35</v>
      </c>
      <c r="J2" t="s">
        <v>36</v>
      </c>
      <c r="K2" t="s">
        <v>37</v>
      </c>
      <c r="L2" t="s">
        <v>38</v>
      </c>
      <c r="M2" t="s">
        <v>39</v>
      </c>
      <c r="N2" t="s">
        <v>40</v>
      </c>
      <c r="O2" t="s">
        <v>41</v>
      </c>
      <c r="P2" t="s">
        <v>42</v>
      </c>
      <c r="Q2" t="s">
        <v>43</v>
      </c>
      <c r="R2" t="s">
        <v>44</v>
      </c>
      <c r="S2" t="s">
        <v>45</v>
      </c>
      <c r="T2" t="s">
        <v>46</v>
      </c>
      <c r="U2" t="s">
        <v>47</v>
      </c>
      <c r="V2" t="s">
        <v>152</v>
      </c>
      <c r="W2" t="s">
        <v>153</v>
      </c>
      <c r="X2" t="s">
        <v>154</v>
      </c>
      <c r="Y2" t="s">
        <v>155</v>
      </c>
      <c r="Z2" t="s">
        <v>156</v>
      </c>
      <c r="AA2" t="s">
        <v>157</v>
      </c>
      <c r="AB2" t="s">
        <v>158</v>
      </c>
      <c r="AC2" t="s">
        <v>158</v>
      </c>
      <c r="AD2" t="s">
        <v>158</v>
      </c>
    </row>
    <row r="3" spans="1:30">
      <c r="A3" t="s">
        <v>51</v>
      </c>
      <c r="B3" t="s">
        <v>52</v>
      </c>
      <c r="C3" t="s">
        <v>53</v>
      </c>
      <c r="D3" t="s">
        <v>54</v>
      </c>
      <c r="E3" t="s">
        <v>55</v>
      </c>
      <c r="F3" t="s">
        <v>56</v>
      </c>
      <c r="G3" t="s">
        <v>57</v>
      </c>
      <c r="H3" t="s">
        <v>58</v>
      </c>
      <c r="I3" t="s">
        <v>59</v>
      </c>
      <c r="J3" t="s">
        <v>60</v>
      </c>
      <c r="K3" t="s">
        <v>61</v>
      </c>
      <c r="L3" t="s">
        <v>62</v>
      </c>
      <c r="M3" t="s">
        <v>63</v>
      </c>
      <c r="N3" t="s">
        <v>64</v>
      </c>
      <c r="O3" t="s">
        <v>65</v>
      </c>
      <c r="P3" t="s">
        <v>66</v>
      </c>
      <c r="Q3" t="s">
        <v>67</v>
      </c>
      <c r="R3" t="s">
        <v>68</v>
      </c>
      <c r="S3" t="s">
        <v>69</v>
      </c>
      <c r="T3" t="s">
        <v>70</v>
      </c>
      <c r="U3" t="s">
        <v>71</v>
      </c>
      <c r="V3" t="s">
        <v>72</v>
      </c>
      <c r="W3" t="s">
        <v>73</v>
      </c>
      <c r="X3" t="s">
        <v>74</v>
      </c>
      <c r="Y3" t="s">
        <v>128</v>
      </c>
      <c r="Z3" t="s">
        <v>159</v>
      </c>
      <c r="AA3" t="s">
        <v>160</v>
      </c>
      <c r="AB3" t="s">
        <v>75</v>
      </c>
      <c r="AC3" t="s">
        <v>76</v>
      </c>
      <c r="AD3" t="s">
        <v>77</v>
      </c>
    </row>
    <row r="4" spans="1:30">
      <c r="A4" s="1">
        <v>43017.460416666669</v>
      </c>
      <c r="B4" s="1">
        <v>43017.463483796295</v>
      </c>
      <c r="C4" t="s">
        <v>33</v>
      </c>
      <c r="D4" t="s">
        <v>161</v>
      </c>
      <c r="E4">
        <v>100</v>
      </c>
      <c r="F4">
        <v>265</v>
      </c>
      <c r="G4" t="b">
        <v>1</v>
      </c>
      <c r="H4" s="1">
        <v>43017.463483796295</v>
      </c>
      <c r="I4" t="s">
        <v>162</v>
      </c>
      <c r="P4" t="s">
        <v>83</v>
      </c>
      <c r="Q4" t="s">
        <v>84</v>
      </c>
      <c r="R4" t="s">
        <v>91</v>
      </c>
      <c r="S4" t="s">
        <v>103</v>
      </c>
      <c r="T4" t="s">
        <v>86</v>
      </c>
      <c r="U4" t="s">
        <v>163</v>
      </c>
      <c r="V4" t="s">
        <v>94</v>
      </c>
      <c r="W4" t="s">
        <v>96</v>
      </c>
      <c r="X4" t="s">
        <v>95</v>
      </c>
      <c r="Y4" t="s">
        <v>96</v>
      </c>
      <c r="Z4" t="s">
        <v>95</v>
      </c>
      <c r="AA4" t="s">
        <v>95</v>
      </c>
      <c r="AB4" t="s">
        <v>100</v>
      </c>
      <c r="AC4" t="s">
        <v>95</v>
      </c>
      <c r="AD4" t="s">
        <v>95</v>
      </c>
    </row>
    <row r="5" spans="1:30">
      <c r="A5" s="1">
        <v>43017.465729166666</v>
      </c>
      <c r="B5" s="1">
        <v>43017.466574074075</v>
      </c>
      <c r="C5" t="s">
        <v>33</v>
      </c>
      <c r="D5" t="s">
        <v>106</v>
      </c>
      <c r="E5">
        <v>100</v>
      </c>
      <c r="F5">
        <v>73</v>
      </c>
      <c r="G5" t="b">
        <v>1</v>
      </c>
      <c r="H5" s="1">
        <v>43017.466574074075</v>
      </c>
      <c r="I5" t="s">
        <v>164</v>
      </c>
      <c r="P5" t="s">
        <v>83</v>
      </c>
      <c r="Q5" t="s">
        <v>84</v>
      </c>
      <c r="R5" t="s">
        <v>91</v>
      </c>
      <c r="S5" t="s">
        <v>103</v>
      </c>
      <c r="T5" t="s">
        <v>86</v>
      </c>
      <c r="U5" t="s">
        <v>93</v>
      </c>
      <c r="V5" t="s">
        <v>94</v>
      </c>
      <c r="W5" t="s">
        <v>100</v>
      </c>
      <c r="X5" t="s">
        <v>100</v>
      </c>
      <c r="Y5" t="s">
        <v>100</v>
      </c>
      <c r="Z5" t="s">
        <v>100</v>
      </c>
      <c r="AA5" t="s">
        <v>100</v>
      </c>
      <c r="AB5" t="s">
        <v>100</v>
      </c>
      <c r="AC5" t="s">
        <v>95</v>
      </c>
      <c r="AD5" t="s">
        <v>95</v>
      </c>
    </row>
    <row r="6" spans="1:30">
      <c r="A6" s="1">
        <v>43017.585497685184</v>
      </c>
      <c r="B6" s="1">
        <v>43017.587141203701</v>
      </c>
      <c r="C6" t="s">
        <v>33</v>
      </c>
      <c r="D6" t="s">
        <v>165</v>
      </c>
      <c r="E6">
        <v>100</v>
      </c>
      <c r="F6">
        <v>141</v>
      </c>
      <c r="G6" t="b">
        <v>1</v>
      </c>
      <c r="H6" s="1">
        <v>43017.587141203701</v>
      </c>
      <c r="I6" t="s">
        <v>166</v>
      </c>
      <c r="P6" t="s">
        <v>83</v>
      </c>
      <c r="Q6" t="s">
        <v>84</v>
      </c>
      <c r="R6" t="s">
        <v>85</v>
      </c>
      <c r="S6">
        <v>11</v>
      </c>
      <c r="T6" t="s">
        <v>86</v>
      </c>
      <c r="U6" t="s">
        <v>163</v>
      </c>
      <c r="V6" t="s">
        <v>94</v>
      </c>
      <c r="W6" t="s">
        <v>95</v>
      </c>
      <c r="X6" t="s">
        <v>98</v>
      </c>
      <c r="Y6" t="s">
        <v>97</v>
      </c>
      <c r="Z6" t="s">
        <v>98</v>
      </c>
      <c r="AA6" t="s">
        <v>95</v>
      </c>
      <c r="AB6" t="s">
        <v>97</v>
      </c>
      <c r="AC6" t="s">
        <v>95</v>
      </c>
      <c r="AD6" t="s">
        <v>100</v>
      </c>
    </row>
    <row r="7" spans="1:30">
      <c r="A7" s="1">
        <v>43017.585231481484</v>
      </c>
      <c r="B7" s="1">
        <v>43017.587268518517</v>
      </c>
      <c r="C7" t="s">
        <v>33</v>
      </c>
      <c r="D7" t="s">
        <v>167</v>
      </c>
      <c r="E7">
        <v>100</v>
      </c>
      <c r="F7">
        <v>175</v>
      </c>
      <c r="G7" t="b">
        <v>1</v>
      </c>
      <c r="H7" s="1">
        <v>43017.587268518517</v>
      </c>
      <c r="I7" t="s">
        <v>168</v>
      </c>
      <c r="P7" t="s">
        <v>83</v>
      </c>
      <c r="Q7" t="s">
        <v>84</v>
      </c>
      <c r="R7" t="s">
        <v>91</v>
      </c>
      <c r="S7" t="s">
        <v>103</v>
      </c>
      <c r="T7" t="s">
        <v>86</v>
      </c>
      <c r="U7" t="s">
        <v>93</v>
      </c>
      <c r="V7" t="s">
        <v>94</v>
      </c>
      <c r="W7" t="s">
        <v>100</v>
      </c>
      <c r="X7" t="s">
        <v>100</v>
      </c>
      <c r="Y7" t="s">
        <v>96</v>
      </c>
      <c r="Z7" t="s">
        <v>95</v>
      </c>
      <c r="AA7" t="s">
        <v>95</v>
      </c>
      <c r="AB7" t="s">
        <v>97</v>
      </c>
      <c r="AC7" t="s">
        <v>95</v>
      </c>
      <c r="AD7" t="s">
        <v>95</v>
      </c>
    </row>
    <row r="8" spans="1:30">
      <c r="A8" s="1">
        <v>43017.585682870369</v>
      </c>
      <c r="B8" s="1">
        <v>43017.587418981479</v>
      </c>
      <c r="C8" t="s">
        <v>33</v>
      </c>
      <c r="D8" t="s">
        <v>169</v>
      </c>
      <c r="E8">
        <v>100</v>
      </c>
      <c r="F8">
        <v>150</v>
      </c>
      <c r="G8" t="b">
        <v>1</v>
      </c>
      <c r="H8" s="1">
        <v>43017.587418981479</v>
      </c>
      <c r="I8" t="s">
        <v>170</v>
      </c>
      <c r="P8" t="s">
        <v>83</v>
      </c>
      <c r="Q8" t="s">
        <v>84</v>
      </c>
      <c r="R8" t="s">
        <v>91</v>
      </c>
      <c r="S8" t="s">
        <v>103</v>
      </c>
      <c r="T8" t="s">
        <v>104</v>
      </c>
      <c r="U8" t="s">
        <v>116</v>
      </c>
      <c r="V8" t="s">
        <v>94</v>
      </c>
      <c r="W8" t="s">
        <v>97</v>
      </c>
      <c r="X8" t="s">
        <v>98</v>
      </c>
      <c r="Y8" t="s">
        <v>97</v>
      </c>
      <c r="Z8" t="s">
        <v>98</v>
      </c>
      <c r="AA8" t="s">
        <v>98</v>
      </c>
      <c r="AB8" t="s">
        <v>98</v>
      </c>
      <c r="AC8" t="s">
        <v>98</v>
      </c>
      <c r="AD8" t="s">
        <v>98</v>
      </c>
    </row>
    <row r="9" spans="1:30">
      <c r="A9" s="1">
        <v>43017.586122685185</v>
      </c>
      <c r="B9" s="1">
        <v>43017.587812500002</v>
      </c>
      <c r="C9" t="s">
        <v>33</v>
      </c>
      <c r="D9" t="s">
        <v>171</v>
      </c>
      <c r="E9">
        <v>100</v>
      </c>
      <c r="F9">
        <v>146</v>
      </c>
      <c r="G9" t="b">
        <v>1</v>
      </c>
      <c r="H9" s="1">
        <v>43017.587812500002</v>
      </c>
      <c r="I9" t="s">
        <v>172</v>
      </c>
      <c r="P9" t="s">
        <v>83</v>
      </c>
      <c r="Q9" t="s">
        <v>84</v>
      </c>
      <c r="R9" t="s">
        <v>173</v>
      </c>
      <c r="S9">
        <v>15.15063</v>
      </c>
      <c r="T9" t="s">
        <v>104</v>
      </c>
      <c r="U9" t="s">
        <v>105</v>
      </c>
      <c r="V9" t="s">
        <v>94</v>
      </c>
      <c r="W9" t="s">
        <v>98</v>
      </c>
      <c r="X9" t="s">
        <v>95</v>
      </c>
      <c r="Y9" t="s">
        <v>97</v>
      </c>
      <c r="Z9" t="s">
        <v>98</v>
      </c>
      <c r="AA9" t="s">
        <v>96</v>
      </c>
      <c r="AB9" t="s">
        <v>95</v>
      </c>
      <c r="AC9" t="s">
        <v>100</v>
      </c>
      <c r="AD9" t="s">
        <v>95</v>
      </c>
    </row>
    <row r="11" spans="1:30">
      <c r="V11" t="s">
        <v>264</v>
      </c>
      <c r="W11" t="s">
        <v>267</v>
      </c>
      <c r="X11" t="s">
        <v>266</v>
      </c>
      <c r="Y11" t="s">
        <v>267</v>
      </c>
      <c r="Z11" t="s">
        <v>266</v>
      </c>
      <c r="AA11" t="s">
        <v>266</v>
      </c>
      <c r="AB11" t="s">
        <v>267</v>
      </c>
      <c r="AC11" t="s">
        <v>266</v>
      </c>
      <c r="AD11" t="s">
        <v>266</v>
      </c>
    </row>
    <row r="12" spans="1:30">
      <c r="V12" t="s">
        <v>265</v>
      </c>
      <c r="W12" t="s">
        <v>266</v>
      </c>
      <c r="X12" t="s">
        <v>267</v>
      </c>
      <c r="Y12" t="s">
        <v>266</v>
      </c>
      <c r="Z12" t="s">
        <v>267</v>
      </c>
      <c r="AA12" t="s">
        <v>267</v>
      </c>
      <c r="AB12" t="s">
        <v>266</v>
      </c>
      <c r="AC12" t="s">
        <v>267</v>
      </c>
      <c r="AD12" t="s">
        <v>267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
  <sheetViews>
    <sheetView topLeftCell="U1" zoomScale="125" zoomScaleNormal="125" zoomScalePageLayoutView="125" workbookViewId="0">
      <selection activeCell="AC10" sqref="AC10"/>
    </sheetView>
  </sheetViews>
  <sheetFormatPr baseColWidth="10" defaultRowHeight="15" x14ac:dyDescent="0"/>
  <cols>
    <col min="23" max="23" width="14.33203125" customWidth="1"/>
    <col min="24" max="24" width="15.1640625" customWidth="1"/>
    <col min="25" max="25" width="15.6640625" customWidth="1"/>
    <col min="26" max="26" width="16" customWidth="1"/>
    <col min="27" max="28" width="15.1640625" customWidth="1"/>
    <col min="29" max="29" width="14.33203125" customWidth="1"/>
  </cols>
  <sheetData>
    <row r="1" spans="1:3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174</v>
      </c>
      <c r="X1" t="s">
        <v>175</v>
      </c>
      <c r="Y1" t="s">
        <v>176</v>
      </c>
      <c r="Z1" t="s">
        <v>177</v>
      </c>
      <c r="AA1" t="s">
        <v>178</v>
      </c>
      <c r="AB1" t="s">
        <v>179</v>
      </c>
      <c r="AC1" t="s">
        <v>180</v>
      </c>
      <c r="AD1" t="s">
        <v>181</v>
      </c>
    </row>
    <row r="2" spans="1:30">
      <c r="A2" t="s">
        <v>30</v>
      </c>
      <c r="B2" t="s">
        <v>31</v>
      </c>
      <c r="C2" t="s">
        <v>32</v>
      </c>
      <c r="D2" t="s">
        <v>33</v>
      </c>
      <c r="E2" t="s">
        <v>4</v>
      </c>
      <c r="F2" t="s">
        <v>5</v>
      </c>
      <c r="G2" t="s">
        <v>6</v>
      </c>
      <c r="H2" t="s">
        <v>34</v>
      </c>
      <c r="I2" t="s">
        <v>35</v>
      </c>
      <c r="J2" t="s">
        <v>36</v>
      </c>
      <c r="K2" t="s">
        <v>37</v>
      </c>
      <c r="L2" t="s">
        <v>38</v>
      </c>
      <c r="M2" t="s">
        <v>39</v>
      </c>
      <c r="N2" t="s">
        <v>40</v>
      </c>
      <c r="O2" t="s">
        <v>41</v>
      </c>
      <c r="P2" t="s">
        <v>42</v>
      </c>
      <c r="Q2" t="s">
        <v>43</v>
      </c>
      <c r="R2" t="s">
        <v>44</v>
      </c>
      <c r="S2" t="s">
        <v>45</v>
      </c>
      <c r="T2" t="s">
        <v>46</v>
      </c>
      <c r="U2" t="s">
        <v>47</v>
      </c>
      <c r="V2" t="s">
        <v>48</v>
      </c>
      <c r="W2" t="s">
        <v>50</v>
      </c>
      <c r="X2" t="s">
        <v>49</v>
      </c>
      <c r="Y2" t="s">
        <v>49</v>
      </c>
      <c r="Z2" t="s">
        <v>182</v>
      </c>
      <c r="AA2" t="s">
        <v>183</v>
      </c>
      <c r="AB2" t="s">
        <v>50</v>
      </c>
      <c r="AC2" t="s">
        <v>49</v>
      </c>
      <c r="AD2" t="s">
        <v>49</v>
      </c>
    </row>
    <row r="3" spans="1:30">
      <c r="A3" t="s">
        <v>51</v>
      </c>
      <c r="B3" t="s">
        <v>52</v>
      </c>
      <c r="C3" t="s">
        <v>53</v>
      </c>
      <c r="D3" t="s">
        <v>54</v>
      </c>
      <c r="E3" t="s">
        <v>55</v>
      </c>
      <c r="F3" t="s">
        <v>56</v>
      </c>
      <c r="G3" t="s">
        <v>57</v>
      </c>
      <c r="H3" t="s">
        <v>58</v>
      </c>
      <c r="I3" t="s">
        <v>59</v>
      </c>
      <c r="J3" t="s">
        <v>60</v>
      </c>
      <c r="K3" t="s">
        <v>61</v>
      </c>
      <c r="L3" t="s">
        <v>62</v>
      </c>
      <c r="M3" t="s">
        <v>63</v>
      </c>
      <c r="N3" t="s">
        <v>64</v>
      </c>
      <c r="O3" t="s">
        <v>65</v>
      </c>
      <c r="P3" t="s">
        <v>66</v>
      </c>
      <c r="Q3" t="s">
        <v>67</v>
      </c>
      <c r="R3" t="s">
        <v>68</v>
      </c>
      <c r="S3" t="s">
        <v>69</v>
      </c>
      <c r="T3" t="s">
        <v>70</v>
      </c>
      <c r="U3" t="s">
        <v>71</v>
      </c>
      <c r="V3" t="s">
        <v>72</v>
      </c>
      <c r="W3" t="s">
        <v>73</v>
      </c>
      <c r="X3" t="s">
        <v>184</v>
      </c>
      <c r="Y3" t="s">
        <v>74</v>
      </c>
      <c r="Z3" t="s">
        <v>128</v>
      </c>
      <c r="AA3" t="s">
        <v>159</v>
      </c>
      <c r="AB3" t="s">
        <v>160</v>
      </c>
      <c r="AC3" t="s">
        <v>75</v>
      </c>
      <c r="AD3" t="s">
        <v>77</v>
      </c>
    </row>
    <row r="4" spans="1:30">
      <c r="A4" s="1">
        <v>43017.461365740739</v>
      </c>
      <c r="B4" s="1">
        <v>43017.461805555555</v>
      </c>
      <c r="C4" t="s">
        <v>33</v>
      </c>
      <c r="D4" t="s">
        <v>185</v>
      </c>
      <c r="E4">
        <v>100</v>
      </c>
      <c r="F4">
        <v>37</v>
      </c>
      <c r="G4" t="b">
        <v>1</v>
      </c>
      <c r="H4" s="1">
        <v>43017.461805555555</v>
      </c>
      <c r="I4" t="s">
        <v>186</v>
      </c>
      <c r="P4" t="s">
        <v>83</v>
      </c>
      <c r="Q4" t="s">
        <v>84</v>
      </c>
      <c r="R4" t="s">
        <v>91</v>
      </c>
      <c r="S4" t="s">
        <v>187</v>
      </c>
      <c r="T4" t="s">
        <v>188</v>
      </c>
      <c r="U4" t="s">
        <v>189</v>
      </c>
      <c r="V4" t="s">
        <v>88</v>
      </c>
    </row>
    <row r="5" spans="1:30">
      <c r="A5" s="1">
        <v>43017.461134259262</v>
      </c>
      <c r="B5" s="1">
        <v>43017.463425925926</v>
      </c>
      <c r="C5" t="s">
        <v>33</v>
      </c>
      <c r="D5" t="s">
        <v>190</v>
      </c>
      <c r="E5">
        <v>100</v>
      </c>
      <c r="F5">
        <v>198</v>
      </c>
      <c r="G5" t="b">
        <v>1</v>
      </c>
      <c r="H5" s="1">
        <v>43017.463425925926</v>
      </c>
      <c r="I5" t="s">
        <v>191</v>
      </c>
      <c r="P5" t="s">
        <v>83</v>
      </c>
      <c r="Q5" t="s">
        <v>84</v>
      </c>
      <c r="R5" t="s">
        <v>91</v>
      </c>
      <c r="S5" t="s">
        <v>192</v>
      </c>
      <c r="T5" t="s">
        <v>193</v>
      </c>
      <c r="U5" t="s">
        <v>134</v>
      </c>
      <c r="V5" t="s">
        <v>94</v>
      </c>
      <c r="W5" t="s">
        <v>97</v>
      </c>
      <c r="X5" t="s">
        <v>96</v>
      </c>
      <c r="Y5" t="s">
        <v>95</v>
      </c>
      <c r="Z5" t="s">
        <v>97</v>
      </c>
      <c r="AA5" t="s">
        <v>98</v>
      </c>
      <c r="AB5" t="s">
        <v>95</v>
      </c>
      <c r="AC5" t="s">
        <v>96</v>
      </c>
      <c r="AD5" t="s">
        <v>100</v>
      </c>
    </row>
    <row r="6" spans="1:30">
      <c r="A6" s="1">
        <v>43017.461226851854</v>
      </c>
      <c r="B6" s="1">
        <v>43017.463564814818</v>
      </c>
      <c r="C6" t="s">
        <v>33</v>
      </c>
      <c r="D6" t="s">
        <v>169</v>
      </c>
      <c r="E6">
        <v>100</v>
      </c>
      <c r="F6">
        <v>202</v>
      </c>
      <c r="G6" t="b">
        <v>1</v>
      </c>
      <c r="H6" s="1">
        <v>43017.463576388887</v>
      </c>
      <c r="I6" t="s">
        <v>194</v>
      </c>
      <c r="P6" t="s">
        <v>83</v>
      </c>
      <c r="Q6" t="s">
        <v>84</v>
      </c>
      <c r="R6" t="s">
        <v>91</v>
      </c>
      <c r="S6" t="s">
        <v>103</v>
      </c>
      <c r="T6" t="s">
        <v>86</v>
      </c>
      <c r="U6" t="s">
        <v>87</v>
      </c>
      <c r="V6" t="s">
        <v>94</v>
      </c>
      <c r="W6" t="s">
        <v>97</v>
      </c>
      <c r="X6" t="s">
        <v>97</v>
      </c>
      <c r="Y6" t="s">
        <v>98</v>
      </c>
      <c r="Z6" t="s">
        <v>97</v>
      </c>
      <c r="AA6" t="s">
        <v>98</v>
      </c>
      <c r="AB6" t="s">
        <v>98</v>
      </c>
      <c r="AC6" t="s">
        <v>97</v>
      </c>
      <c r="AD6" t="s">
        <v>98</v>
      </c>
    </row>
    <row r="7" spans="1:30">
      <c r="A7" s="1">
        <v>43017.461273148147</v>
      </c>
      <c r="B7" s="1">
        <v>43017.463993055557</v>
      </c>
      <c r="C7" t="s">
        <v>33</v>
      </c>
      <c r="D7" t="s">
        <v>195</v>
      </c>
      <c r="E7">
        <v>100</v>
      </c>
      <c r="F7">
        <v>234</v>
      </c>
      <c r="G7" t="b">
        <v>1</v>
      </c>
      <c r="H7" s="1">
        <v>43017.463993055557</v>
      </c>
      <c r="I7" t="s">
        <v>196</v>
      </c>
      <c r="P7" t="s">
        <v>83</v>
      </c>
      <c r="Q7" t="s">
        <v>84</v>
      </c>
      <c r="R7" t="s">
        <v>91</v>
      </c>
      <c r="S7" t="s">
        <v>103</v>
      </c>
      <c r="T7" t="s">
        <v>104</v>
      </c>
      <c r="U7" t="s">
        <v>116</v>
      </c>
      <c r="V7" t="s">
        <v>94</v>
      </c>
      <c r="W7" t="s">
        <v>97</v>
      </c>
      <c r="X7" t="s">
        <v>96</v>
      </c>
      <c r="Y7" t="s">
        <v>95</v>
      </c>
      <c r="Z7" t="s">
        <v>97</v>
      </c>
      <c r="AA7" t="s">
        <v>95</v>
      </c>
      <c r="AB7" t="s">
        <v>95</v>
      </c>
      <c r="AC7" t="s">
        <v>97</v>
      </c>
      <c r="AD7" t="s">
        <v>96</v>
      </c>
    </row>
    <row r="8" spans="1:30">
      <c r="A8" s="1">
        <v>43017.462800925925</v>
      </c>
      <c r="B8" s="1">
        <v>43017.466238425928</v>
      </c>
      <c r="C8" t="s">
        <v>33</v>
      </c>
      <c r="D8" t="s">
        <v>185</v>
      </c>
      <c r="E8">
        <v>100</v>
      </c>
      <c r="F8">
        <v>296</v>
      </c>
      <c r="G8" t="b">
        <v>1</v>
      </c>
      <c r="H8" s="1">
        <v>43017.466238425928</v>
      </c>
      <c r="I8" t="s">
        <v>197</v>
      </c>
      <c r="P8" t="s">
        <v>83</v>
      </c>
      <c r="Q8" t="s">
        <v>84</v>
      </c>
      <c r="R8" t="s">
        <v>91</v>
      </c>
      <c r="S8" t="s">
        <v>187</v>
      </c>
      <c r="T8" t="s">
        <v>198</v>
      </c>
      <c r="U8" t="s">
        <v>199</v>
      </c>
      <c r="V8" t="s">
        <v>94</v>
      </c>
      <c r="W8" t="s">
        <v>97</v>
      </c>
      <c r="X8" t="s">
        <v>95</v>
      </c>
      <c r="Y8" t="s">
        <v>95</v>
      </c>
      <c r="Z8" t="s">
        <v>97</v>
      </c>
      <c r="AA8" t="s">
        <v>98</v>
      </c>
      <c r="AB8" t="s">
        <v>98</v>
      </c>
      <c r="AC8" t="s">
        <v>97</v>
      </c>
      <c r="AD8" t="s">
        <v>96</v>
      </c>
    </row>
    <row r="9" spans="1:30">
      <c r="A9" s="1">
        <v>43017.585474537038</v>
      </c>
      <c r="B9" s="1">
        <v>43017.585821759261</v>
      </c>
      <c r="C9" t="s">
        <v>33</v>
      </c>
      <c r="D9" t="s">
        <v>200</v>
      </c>
      <c r="E9">
        <v>100</v>
      </c>
      <c r="F9">
        <v>29</v>
      </c>
      <c r="G9" t="b">
        <v>1</v>
      </c>
      <c r="H9" s="1">
        <v>43017.585821759261</v>
      </c>
      <c r="I9" t="s">
        <v>201</v>
      </c>
      <c r="P9" t="s">
        <v>83</v>
      </c>
      <c r="Q9" t="s">
        <v>84</v>
      </c>
      <c r="R9" t="s">
        <v>91</v>
      </c>
      <c r="S9" t="s">
        <v>103</v>
      </c>
      <c r="T9" t="s">
        <v>104</v>
      </c>
      <c r="U9" t="s">
        <v>202</v>
      </c>
      <c r="V9" t="s">
        <v>88</v>
      </c>
    </row>
    <row r="10" spans="1:30">
      <c r="A10" s="1">
        <v>43017.585081018522</v>
      </c>
      <c r="B10" s="1">
        <v>43017.587233796294</v>
      </c>
      <c r="C10" t="s">
        <v>33</v>
      </c>
      <c r="D10" t="s">
        <v>203</v>
      </c>
      <c r="E10">
        <v>100</v>
      </c>
      <c r="F10">
        <v>185</v>
      </c>
      <c r="G10" t="b">
        <v>1</v>
      </c>
      <c r="H10" s="1">
        <v>43017.587233796294</v>
      </c>
      <c r="I10" t="s">
        <v>204</v>
      </c>
      <c r="P10" t="s">
        <v>83</v>
      </c>
      <c r="Q10" t="s">
        <v>84</v>
      </c>
      <c r="R10" t="s">
        <v>85</v>
      </c>
      <c r="S10">
        <v>11</v>
      </c>
      <c r="T10" t="s">
        <v>86</v>
      </c>
      <c r="U10" t="s">
        <v>93</v>
      </c>
      <c r="V10" t="s">
        <v>94</v>
      </c>
      <c r="W10" t="s">
        <v>97</v>
      </c>
      <c r="X10" t="s">
        <v>96</v>
      </c>
      <c r="Y10" t="s">
        <v>98</v>
      </c>
      <c r="Z10" t="s">
        <v>97</v>
      </c>
      <c r="AA10" t="s">
        <v>95</v>
      </c>
      <c r="AB10" t="s">
        <v>95</v>
      </c>
      <c r="AC10" t="s">
        <v>96</v>
      </c>
      <c r="AD10" t="s">
        <v>100</v>
      </c>
    </row>
    <row r="11" spans="1:30">
      <c r="A11" s="1">
        <v>43017.585127314815</v>
      </c>
      <c r="B11" s="1">
        <v>43017.587800925925</v>
      </c>
      <c r="C11" t="s">
        <v>33</v>
      </c>
      <c r="D11" t="s">
        <v>205</v>
      </c>
      <c r="E11">
        <v>100</v>
      </c>
      <c r="F11">
        <v>230</v>
      </c>
      <c r="G11" t="b">
        <v>1</v>
      </c>
      <c r="H11" s="1">
        <v>43017.587800925925</v>
      </c>
      <c r="I11" t="s">
        <v>206</v>
      </c>
      <c r="P11" t="s">
        <v>83</v>
      </c>
      <c r="Q11" t="s">
        <v>84</v>
      </c>
      <c r="R11" t="s">
        <v>207</v>
      </c>
      <c r="S11">
        <v>10</v>
      </c>
      <c r="T11" t="s">
        <v>112</v>
      </c>
      <c r="U11" t="s">
        <v>113</v>
      </c>
      <c r="V11" t="s">
        <v>94</v>
      </c>
      <c r="W11" t="s">
        <v>97</v>
      </c>
      <c r="X11" t="s">
        <v>95</v>
      </c>
      <c r="Y11" t="s">
        <v>95</v>
      </c>
      <c r="Z11" t="s">
        <v>97</v>
      </c>
      <c r="AA11" t="s">
        <v>95</v>
      </c>
      <c r="AB11" t="s">
        <v>98</v>
      </c>
      <c r="AC11" t="s">
        <v>96</v>
      </c>
      <c r="AD11" t="s">
        <v>96</v>
      </c>
    </row>
    <row r="13" spans="1:30">
      <c r="V13" t="s">
        <v>264</v>
      </c>
      <c r="W13" t="s">
        <v>267</v>
      </c>
      <c r="X13" t="s">
        <v>267</v>
      </c>
      <c r="Y13" t="s">
        <v>266</v>
      </c>
      <c r="Z13" t="s">
        <v>267</v>
      </c>
      <c r="AA13" t="s">
        <v>266</v>
      </c>
      <c r="AB13" t="s">
        <v>266</v>
      </c>
      <c r="AC13" t="s">
        <v>267</v>
      </c>
      <c r="AD13" t="s">
        <v>266</v>
      </c>
    </row>
    <row r="14" spans="1:30">
      <c r="V14" t="s">
        <v>265</v>
      </c>
      <c r="W14" t="s">
        <v>266</v>
      </c>
      <c r="X14" t="s">
        <v>266</v>
      </c>
      <c r="Y14" t="s">
        <v>267</v>
      </c>
      <c r="Z14" t="s">
        <v>266</v>
      </c>
      <c r="AA14" t="s">
        <v>267</v>
      </c>
      <c r="AB14" t="s">
        <v>267</v>
      </c>
      <c r="AC14" t="s">
        <v>266</v>
      </c>
      <c r="AD14" t="s">
        <v>267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9"/>
  <sheetViews>
    <sheetView topLeftCell="R1" zoomScale="125" zoomScaleNormal="125" zoomScalePageLayoutView="125" workbookViewId="0">
      <selection activeCell="Z18" sqref="Z18"/>
    </sheetView>
  </sheetViews>
  <sheetFormatPr baseColWidth="10" defaultRowHeight="15" x14ac:dyDescent="0"/>
  <cols>
    <col min="23" max="23" width="15.1640625" customWidth="1"/>
    <col min="24" max="24" width="17.6640625" customWidth="1"/>
    <col min="25" max="25" width="17.1640625" customWidth="1"/>
    <col min="26" max="26" width="13.83203125" customWidth="1"/>
    <col min="27" max="27" width="13.33203125" customWidth="1"/>
    <col min="28" max="28" width="16.6640625" customWidth="1"/>
  </cols>
  <sheetData>
    <row r="1" spans="1:29">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208</v>
      </c>
      <c r="X1" t="s">
        <v>209</v>
      </c>
      <c r="Y1" t="s">
        <v>210</v>
      </c>
      <c r="Z1" t="s">
        <v>211</v>
      </c>
      <c r="AA1" t="s">
        <v>212</v>
      </c>
      <c r="AB1" t="s">
        <v>213</v>
      </c>
      <c r="AC1" t="s">
        <v>214</v>
      </c>
    </row>
    <row r="2" spans="1:29">
      <c r="A2" t="s">
        <v>30</v>
      </c>
      <c r="B2" t="s">
        <v>31</v>
      </c>
      <c r="C2" t="s">
        <v>32</v>
      </c>
      <c r="D2" t="s">
        <v>33</v>
      </c>
      <c r="E2" t="s">
        <v>4</v>
      </c>
      <c r="F2" t="s">
        <v>5</v>
      </c>
      <c r="G2" t="s">
        <v>6</v>
      </c>
      <c r="H2" t="s">
        <v>34</v>
      </c>
      <c r="I2" t="s">
        <v>35</v>
      </c>
      <c r="J2" t="s">
        <v>36</v>
      </c>
      <c r="K2" t="s">
        <v>37</v>
      </c>
      <c r="L2" t="s">
        <v>38</v>
      </c>
      <c r="M2" t="s">
        <v>39</v>
      </c>
      <c r="N2" t="s">
        <v>40</v>
      </c>
      <c r="O2" t="s">
        <v>41</v>
      </c>
      <c r="P2" t="s">
        <v>42</v>
      </c>
      <c r="Q2" t="s">
        <v>43</v>
      </c>
      <c r="R2" t="s">
        <v>44</v>
      </c>
      <c r="S2" t="s">
        <v>45</v>
      </c>
      <c r="T2" t="s">
        <v>46</v>
      </c>
      <c r="U2" t="s">
        <v>47</v>
      </c>
      <c r="V2" t="s">
        <v>48</v>
      </c>
      <c r="W2" t="s">
        <v>50</v>
      </c>
      <c r="X2" t="s">
        <v>49</v>
      </c>
      <c r="Y2" t="s">
        <v>49</v>
      </c>
      <c r="Z2" t="s">
        <v>49</v>
      </c>
      <c r="AA2" t="s">
        <v>49</v>
      </c>
      <c r="AB2" t="s">
        <v>49</v>
      </c>
      <c r="AC2" t="s">
        <v>50</v>
      </c>
    </row>
    <row r="3" spans="1:29">
      <c r="A3" t="s">
        <v>51</v>
      </c>
      <c r="B3" t="s">
        <v>52</v>
      </c>
      <c r="C3" t="s">
        <v>53</v>
      </c>
      <c r="D3" t="s">
        <v>54</v>
      </c>
      <c r="E3" t="s">
        <v>55</v>
      </c>
      <c r="F3" t="s">
        <v>56</v>
      </c>
      <c r="G3" t="s">
        <v>57</v>
      </c>
      <c r="H3" t="s">
        <v>58</v>
      </c>
      <c r="I3" t="s">
        <v>59</v>
      </c>
      <c r="J3" t="s">
        <v>60</v>
      </c>
      <c r="K3" t="s">
        <v>61</v>
      </c>
      <c r="L3" t="s">
        <v>62</v>
      </c>
      <c r="M3" t="s">
        <v>63</v>
      </c>
      <c r="N3" t="s">
        <v>64</v>
      </c>
      <c r="O3" t="s">
        <v>65</v>
      </c>
      <c r="P3" t="s">
        <v>66</v>
      </c>
      <c r="Q3" t="s">
        <v>67</v>
      </c>
      <c r="R3" t="s">
        <v>68</v>
      </c>
      <c r="S3" t="s">
        <v>69</v>
      </c>
      <c r="T3" t="s">
        <v>70</v>
      </c>
      <c r="U3" t="s">
        <v>71</v>
      </c>
      <c r="V3" t="s">
        <v>72</v>
      </c>
      <c r="W3" t="s">
        <v>73</v>
      </c>
      <c r="X3" t="s">
        <v>74</v>
      </c>
      <c r="Y3" t="s">
        <v>75</v>
      </c>
      <c r="Z3" t="s">
        <v>77</v>
      </c>
      <c r="AA3" t="s">
        <v>215</v>
      </c>
      <c r="AB3" t="s">
        <v>216</v>
      </c>
      <c r="AC3" t="s">
        <v>217</v>
      </c>
    </row>
    <row r="4" spans="1:29">
      <c r="A4" s="1">
        <v>43017.460324074076</v>
      </c>
      <c r="B4" s="1">
        <v>43017.460694444446</v>
      </c>
      <c r="C4" t="s">
        <v>33</v>
      </c>
      <c r="D4" t="s">
        <v>218</v>
      </c>
      <c r="E4">
        <v>100</v>
      </c>
      <c r="F4">
        <v>32</v>
      </c>
      <c r="G4" t="b">
        <v>1</v>
      </c>
      <c r="H4" s="1">
        <v>43017.460706018515</v>
      </c>
      <c r="I4" t="s">
        <v>219</v>
      </c>
      <c r="P4" t="s">
        <v>83</v>
      </c>
      <c r="Q4" t="s">
        <v>84</v>
      </c>
      <c r="R4" t="s">
        <v>207</v>
      </c>
      <c r="S4">
        <v>11</v>
      </c>
      <c r="T4" t="s">
        <v>112</v>
      </c>
      <c r="U4" t="s">
        <v>113</v>
      </c>
      <c r="V4" t="s">
        <v>88</v>
      </c>
    </row>
    <row r="5" spans="1:29">
      <c r="A5" s="1">
        <v>43017.460960648146</v>
      </c>
      <c r="B5" s="1">
        <v>43017.463437500002</v>
      </c>
      <c r="C5" t="s">
        <v>33</v>
      </c>
      <c r="D5" t="s">
        <v>169</v>
      </c>
      <c r="E5">
        <v>100</v>
      </c>
      <c r="F5">
        <v>214</v>
      </c>
      <c r="G5" t="b">
        <v>1</v>
      </c>
      <c r="H5" s="1">
        <v>43017.463437500002</v>
      </c>
      <c r="I5" t="s">
        <v>220</v>
      </c>
      <c r="P5" t="s">
        <v>83</v>
      </c>
      <c r="Q5" t="s">
        <v>84</v>
      </c>
      <c r="R5" t="s">
        <v>85</v>
      </c>
      <c r="S5">
        <v>11</v>
      </c>
      <c r="T5" t="s">
        <v>86</v>
      </c>
      <c r="U5" t="s">
        <v>93</v>
      </c>
      <c r="V5" t="s">
        <v>94</v>
      </c>
      <c r="W5" t="s">
        <v>100</v>
      </c>
      <c r="X5" t="s">
        <v>96</v>
      </c>
      <c r="Y5" t="s">
        <v>97</v>
      </c>
      <c r="Z5" t="s">
        <v>97</v>
      </c>
      <c r="AA5" t="s">
        <v>100</v>
      </c>
      <c r="AB5" t="s">
        <v>97</v>
      </c>
      <c r="AC5" t="s">
        <v>95</v>
      </c>
    </row>
    <row r="6" spans="1:29">
      <c r="A6" s="1">
        <v>43017.460486111115</v>
      </c>
      <c r="B6" s="1">
        <v>43017.464189814818</v>
      </c>
      <c r="C6" t="s">
        <v>33</v>
      </c>
      <c r="D6" t="s">
        <v>221</v>
      </c>
      <c r="E6">
        <v>100</v>
      </c>
      <c r="F6">
        <v>319</v>
      </c>
      <c r="G6" t="b">
        <v>1</v>
      </c>
      <c r="H6" s="1">
        <v>43017.464189814818</v>
      </c>
      <c r="I6" t="s">
        <v>222</v>
      </c>
      <c r="P6" t="s">
        <v>83</v>
      </c>
      <c r="Q6" t="s">
        <v>84</v>
      </c>
      <c r="R6" t="s">
        <v>91</v>
      </c>
      <c r="S6" t="s">
        <v>92</v>
      </c>
      <c r="T6" t="s">
        <v>86</v>
      </c>
      <c r="U6" t="s">
        <v>163</v>
      </c>
      <c r="V6" t="s">
        <v>94</v>
      </c>
      <c r="W6" t="s">
        <v>100</v>
      </c>
      <c r="X6" t="s">
        <v>98</v>
      </c>
      <c r="Y6" t="s">
        <v>97</v>
      </c>
      <c r="Z6" t="s">
        <v>97</v>
      </c>
      <c r="AA6" t="s">
        <v>95</v>
      </c>
      <c r="AB6" t="s">
        <v>96</v>
      </c>
      <c r="AC6" t="s">
        <v>95</v>
      </c>
    </row>
    <row r="7" spans="1:29">
      <c r="A7" s="1">
        <v>43017.462685185186</v>
      </c>
      <c r="B7" s="1">
        <v>43017.464467592596</v>
      </c>
      <c r="C7" t="s">
        <v>33</v>
      </c>
      <c r="D7" t="s">
        <v>223</v>
      </c>
      <c r="E7">
        <v>100</v>
      </c>
      <c r="F7">
        <v>153</v>
      </c>
      <c r="G7" t="b">
        <v>1</v>
      </c>
      <c r="H7" s="1">
        <v>43017.464467592596</v>
      </c>
      <c r="I7" t="s">
        <v>224</v>
      </c>
      <c r="P7" t="s">
        <v>83</v>
      </c>
      <c r="Q7" t="s">
        <v>84</v>
      </c>
      <c r="R7" t="s">
        <v>91</v>
      </c>
      <c r="S7" t="s">
        <v>103</v>
      </c>
      <c r="T7" t="s">
        <v>104</v>
      </c>
      <c r="U7" t="s">
        <v>116</v>
      </c>
      <c r="V7" t="s">
        <v>94</v>
      </c>
      <c r="W7" t="s">
        <v>95</v>
      </c>
      <c r="X7" t="s">
        <v>95</v>
      </c>
      <c r="Y7" t="s">
        <v>96</v>
      </c>
      <c r="Z7" t="s">
        <v>98</v>
      </c>
      <c r="AA7" t="s">
        <v>100</v>
      </c>
      <c r="AB7" t="s">
        <v>100</v>
      </c>
      <c r="AC7" t="s">
        <v>95</v>
      </c>
    </row>
    <row r="8" spans="1:29">
      <c r="A8" s="1">
        <v>43017.461006944446</v>
      </c>
      <c r="B8" s="1">
        <v>43017.46601851852</v>
      </c>
      <c r="C8" t="s">
        <v>33</v>
      </c>
      <c r="D8" t="s">
        <v>225</v>
      </c>
      <c r="E8">
        <v>100</v>
      </c>
      <c r="F8">
        <v>432</v>
      </c>
      <c r="G8" t="b">
        <v>1</v>
      </c>
      <c r="H8" s="1">
        <v>43017.46601851852</v>
      </c>
      <c r="I8" t="s">
        <v>226</v>
      </c>
      <c r="P8" t="s">
        <v>83</v>
      </c>
      <c r="Q8" t="s">
        <v>84</v>
      </c>
      <c r="R8" t="s">
        <v>91</v>
      </c>
      <c r="S8" t="s">
        <v>103</v>
      </c>
      <c r="T8" t="s">
        <v>104</v>
      </c>
      <c r="U8" t="s">
        <v>105</v>
      </c>
      <c r="V8" t="s">
        <v>94</v>
      </c>
      <c r="W8" t="s">
        <v>96</v>
      </c>
      <c r="X8" t="s">
        <v>95</v>
      </c>
      <c r="Y8" t="s">
        <v>96</v>
      </c>
      <c r="Z8" t="s">
        <v>96</v>
      </c>
      <c r="AA8" t="s">
        <v>100</v>
      </c>
      <c r="AB8" t="s">
        <v>97</v>
      </c>
      <c r="AC8" t="s">
        <v>95</v>
      </c>
    </row>
    <row r="9" spans="1:29">
      <c r="A9" s="1">
        <v>43017.586481481485</v>
      </c>
      <c r="B9" s="1">
        <v>43017.586851851855</v>
      </c>
      <c r="C9" t="s">
        <v>33</v>
      </c>
      <c r="D9" t="s">
        <v>227</v>
      </c>
      <c r="E9">
        <v>100</v>
      </c>
      <c r="F9">
        <v>32</v>
      </c>
      <c r="G9" t="b">
        <v>1</v>
      </c>
      <c r="H9" s="1">
        <v>43017.586863425924</v>
      </c>
      <c r="I9" t="s">
        <v>228</v>
      </c>
      <c r="P9" t="s">
        <v>83</v>
      </c>
      <c r="Q9" t="s">
        <v>84</v>
      </c>
      <c r="R9" t="s">
        <v>207</v>
      </c>
      <c r="S9">
        <v>11</v>
      </c>
      <c r="T9" t="s">
        <v>112</v>
      </c>
      <c r="U9" t="s">
        <v>229</v>
      </c>
      <c r="V9" t="s">
        <v>88</v>
      </c>
    </row>
    <row r="10" spans="1:29">
      <c r="A10" s="1">
        <v>43017.585601851853</v>
      </c>
      <c r="B10" s="1">
        <v>43017.587141203701</v>
      </c>
      <c r="C10" t="s">
        <v>33</v>
      </c>
      <c r="D10" t="s">
        <v>230</v>
      </c>
      <c r="E10">
        <v>100</v>
      </c>
      <c r="F10">
        <v>133</v>
      </c>
      <c r="G10" t="b">
        <v>1</v>
      </c>
      <c r="H10" s="1">
        <v>43017.587152777778</v>
      </c>
      <c r="I10" t="s">
        <v>231</v>
      </c>
      <c r="P10" t="s">
        <v>83</v>
      </c>
      <c r="Q10" t="s">
        <v>84</v>
      </c>
      <c r="R10" t="s">
        <v>91</v>
      </c>
      <c r="S10" t="s">
        <v>103</v>
      </c>
      <c r="T10" t="s">
        <v>86</v>
      </c>
      <c r="U10" t="s">
        <v>87</v>
      </c>
      <c r="V10" t="s">
        <v>94</v>
      </c>
      <c r="W10" t="s">
        <v>95</v>
      </c>
      <c r="X10" t="s">
        <v>97</v>
      </c>
      <c r="Y10" t="s">
        <v>97</v>
      </c>
      <c r="Z10" t="s">
        <v>97</v>
      </c>
      <c r="AA10" t="s">
        <v>100</v>
      </c>
      <c r="AB10" t="s">
        <v>97</v>
      </c>
      <c r="AC10" t="s">
        <v>98</v>
      </c>
    </row>
    <row r="11" spans="1:29">
      <c r="A11" s="1">
        <v>43017.585300925923</v>
      </c>
      <c r="B11" s="1">
        <v>43017.587210648147</v>
      </c>
      <c r="C11" t="s">
        <v>33</v>
      </c>
      <c r="D11" t="s">
        <v>232</v>
      </c>
      <c r="E11">
        <v>100</v>
      </c>
      <c r="F11">
        <v>165</v>
      </c>
      <c r="G11" t="b">
        <v>1</v>
      </c>
      <c r="H11" s="1">
        <v>43017.587210648147</v>
      </c>
      <c r="I11" t="s">
        <v>233</v>
      </c>
      <c r="P11" t="s">
        <v>83</v>
      </c>
      <c r="Q11" t="s">
        <v>84</v>
      </c>
      <c r="R11" t="s">
        <v>91</v>
      </c>
      <c r="S11" t="s">
        <v>103</v>
      </c>
      <c r="T11" t="s">
        <v>104</v>
      </c>
      <c r="U11" t="s">
        <v>105</v>
      </c>
      <c r="V11" t="s">
        <v>94</v>
      </c>
      <c r="W11" t="s">
        <v>96</v>
      </c>
      <c r="X11" t="s">
        <v>100</v>
      </c>
      <c r="Y11" t="s">
        <v>97</v>
      </c>
      <c r="Z11" t="s">
        <v>97</v>
      </c>
      <c r="AA11" t="s">
        <v>100</v>
      </c>
      <c r="AB11" t="s">
        <v>95</v>
      </c>
      <c r="AC11" t="s">
        <v>98</v>
      </c>
    </row>
    <row r="12" spans="1:29">
      <c r="A12" s="1">
        <v>43017.585162037038</v>
      </c>
      <c r="B12" s="1">
        <v>43017.587418981479</v>
      </c>
      <c r="C12" t="s">
        <v>33</v>
      </c>
      <c r="D12" t="s">
        <v>234</v>
      </c>
      <c r="E12">
        <v>100</v>
      </c>
      <c r="F12">
        <v>195</v>
      </c>
      <c r="G12" t="b">
        <v>1</v>
      </c>
      <c r="H12" s="1">
        <v>43017.587418981479</v>
      </c>
      <c r="I12" t="s">
        <v>235</v>
      </c>
      <c r="P12" t="s">
        <v>83</v>
      </c>
      <c r="Q12" t="s">
        <v>84</v>
      </c>
      <c r="R12" t="s">
        <v>91</v>
      </c>
      <c r="S12" t="s">
        <v>103</v>
      </c>
      <c r="T12" t="s">
        <v>104</v>
      </c>
      <c r="U12" t="s">
        <v>141</v>
      </c>
      <c r="V12" t="s">
        <v>94</v>
      </c>
      <c r="W12" t="s">
        <v>96</v>
      </c>
      <c r="X12" t="s">
        <v>95</v>
      </c>
      <c r="Y12" t="s">
        <v>95</v>
      </c>
      <c r="Z12" t="s">
        <v>97</v>
      </c>
      <c r="AA12" t="s">
        <v>100</v>
      </c>
      <c r="AB12" t="s">
        <v>96</v>
      </c>
      <c r="AC12" t="s">
        <v>98</v>
      </c>
    </row>
    <row r="13" spans="1:29">
      <c r="A13" s="1">
        <v>43017.585381944446</v>
      </c>
      <c r="B13" s="1">
        <v>43017.587916666664</v>
      </c>
      <c r="C13" t="s">
        <v>33</v>
      </c>
      <c r="D13" t="s">
        <v>236</v>
      </c>
      <c r="E13">
        <v>100</v>
      </c>
      <c r="F13">
        <v>218</v>
      </c>
      <c r="G13" t="b">
        <v>1</v>
      </c>
      <c r="H13" s="1">
        <v>43017.587916666664</v>
      </c>
      <c r="I13" t="s">
        <v>237</v>
      </c>
      <c r="P13" t="s">
        <v>83</v>
      </c>
      <c r="Q13" t="s">
        <v>84</v>
      </c>
      <c r="R13" t="s">
        <v>91</v>
      </c>
      <c r="S13" t="s">
        <v>103</v>
      </c>
      <c r="T13" t="s">
        <v>104</v>
      </c>
      <c r="U13" t="s">
        <v>238</v>
      </c>
      <c r="V13" t="s">
        <v>94</v>
      </c>
      <c r="W13" t="s">
        <v>100</v>
      </c>
      <c r="X13" t="s">
        <v>95</v>
      </c>
      <c r="Y13" t="s">
        <v>98</v>
      </c>
      <c r="Z13" t="s">
        <v>96</v>
      </c>
      <c r="AA13" t="s">
        <v>100</v>
      </c>
      <c r="AB13" t="s">
        <v>96</v>
      </c>
      <c r="AC13" t="s">
        <v>95</v>
      </c>
    </row>
    <row r="14" spans="1:29">
      <c r="A14" s="1">
        <v>43017.585949074077</v>
      </c>
      <c r="B14" s="1">
        <v>43017.588472222225</v>
      </c>
      <c r="C14" t="s">
        <v>33</v>
      </c>
      <c r="D14" t="s">
        <v>169</v>
      </c>
      <c r="E14">
        <v>100</v>
      </c>
      <c r="F14">
        <v>217</v>
      </c>
      <c r="G14" t="b">
        <v>1</v>
      </c>
      <c r="H14" s="1">
        <v>43017.588472222225</v>
      </c>
      <c r="I14" t="s">
        <v>239</v>
      </c>
      <c r="P14" t="s">
        <v>83</v>
      </c>
      <c r="Q14" t="s">
        <v>84</v>
      </c>
      <c r="R14" t="s">
        <v>85</v>
      </c>
      <c r="S14" t="s">
        <v>131</v>
      </c>
      <c r="T14" t="s">
        <v>86</v>
      </c>
      <c r="U14" t="s">
        <v>87</v>
      </c>
      <c r="V14" t="s">
        <v>94</v>
      </c>
      <c r="W14" t="s">
        <v>100</v>
      </c>
      <c r="X14" t="s">
        <v>95</v>
      </c>
      <c r="Y14" t="s">
        <v>95</v>
      </c>
      <c r="Z14" t="s">
        <v>97</v>
      </c>
      <c r="AA14" t="s">
        <v>98</v>
      </c>
      <c r="AB14" t="s">
        <v>97</v>
      </c>
      <c r="AC14" t="s">
        <v>95</v>
      </c>
    </row>
    <row r="15" spans="1:29">
      <c r="A15" s="1">
        <v>43017.585451388892</v>
      </c>
      <c r="B15" s="1">
        <v>43017.588645833333</v>
      </c>
      <c r="C15" t="s">
        <v>33</v>
      </c>
      <c r="D15" t="s">
        <v>240</v>
      </c>
      <c r="E15">
        <v>100</v>
      </c>
      <c r="F15">
        <v>275</v>
      </c>
      <c r="G15" t="b">
        <v>1</v>
      </c>
      <c r="H15" s="1">
        <v>43017.588645833333</v>
      </c>
      <c r="I15" t="s">
        <v>241</v>
      </c>
      <c r="P15" t="s">
        <v>83</v>
      </c>
      <c r="Q15" t="s">
        <v>84</v>
      </c>
      <c r="R15" t="s">
        <v>91</v>
      </c>
      <c r="S15" t="s">
        <v>103</v>
      </c>
      <c r="T15" t="s">
        <v>104</v>
      </c>
      <c r="U15" t="s">
        <v>116</v>
      </c>
      <c r="V15" t="s">
        <v>94</v>
      </c>
      <c r="W15" t="s">
        <v>100</v>
      </c>
      <c r="X15" t="s">
        <v>96</v>
      </c>
      <c r="Y15" t="s">
        <v>98</v>
      </c>
      <c r="Z15" t="s">
        <v>95</v>
      </c>
      <c r="AA15" t="s">
        <v>100</v>
      </c>
      <c r="AB15" t="s">
        <v>97</v>
      </c>
      <c r="AC15" t="s">
        <v>98</v>
      </c>
    </row>
    <row r="16" spans="1:29">
      <c r="A16" s="1">
        <v>43017.587037037039</v>
      </c>
      <c r="B16" s="1">
        <v>43017.590914351851</v>
      </c>
      <c r="C16" t="s">
        <v>33</v>
      </c>
      <c r="D16" t="s">
        <v>227</v>
      </c>
      <c r="E16">
        <v>100</v>
      </c>
      <c r="F16">
        <v>335</v>
      </c>
      <c r="G16" t="b">
        <v>1</v>
      </c>
      <c r="H16" s="1">
        <v>43017.590925925928</v>
      </c>
      <c r="I16" t="s">
        <v>242</v>
      </c>
      <c r="P16" t="s">
        <v>83</v>
      </c>
      <c r="Q16" t="s">
        <v>84</v>
      </c>
      <c r="R16" t="s">
        <v>207</v>
      </c>
      <c r="S16">
        <v>11</v>
      </c>
      <c r="T16" t="s">
        <v>112</v>
      </c>
      <c r="U16" t="s">
        <v>229</v>
      </c>
      <c r="V16" t="s">
        <v>94</v>
      </c>
      <c r="W16" t="s">
        <v>100</v>
      </c>
      <c r="X16" t="s">
        <v>96</v>
      </c>
      <c r="Y16" t="s">
        <v>96</v>
      </c>
      <c r="Z16" t="s">
        <v>100</v>
      </c>
      <c r="AA16" t="s">
        <v>100</v>
      </c>
      <c r="AB16" t="s">
        <v>97</v>
      </c>
      <c r="AC16" t="s">
        <v>98</v>
      </c>
    </row>
    <row r="18" spans="22:29">
      <c r="V18" t="s">
        <v>264</v>
      </c>
      <c r="W18" t="s">
        <v>267</v>
      </c>
      <c r="X18" t="s">
        <v>266</v>
      </c>
      <c r="Y18" t="s">
        <v>267</v>
      </c>
      <c r="Z18" t="s">
        <v>267</v>
      </c>
      <c r="AA18" t="s">
        <v>266</v>
      </c>
      <c r="AB18" t="s">
        <v>267</v>
      </c>
      <c r="AC18" t="s">
        <v>267</v>
      </c>
    </row>
    <row r="19" spans="22:29">
      <c r="V19" t="s">
        <v>265</v>
      </c>
      <c r="W19" t="s">
        <v>266</v>
      </c>
      <c r="X19" t="s">
        <v>267</v>
      </c>
      <c r="Y19" t="s">
        <v>266</v>
      </c>
      <c r="Z19" t="s">
        <v>266</v>
      </c>
      <c r="AA19" t="s">
        <v>267</v>
      </c>
      <c r="AB19" t="s">
        <v>266</v>
      </c>
      <c r="AC19" t="s">
        <v>266</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results-faults</vt:lpstr>
      <vt:lpstr>charts</vt:lpstr>
      <vt:lpstr>survey1</vt:lpstr>
      <vt:lpstr>survey2</vt:lpstr>
      <vt:lpstr>survey3</vt:lpstr>
      <vt:lpstr>survey4</vt:lpstr>
      <vt:lpstr>survey5</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sonal</cp:lastModifiedBy>
  <dcterms:created xsi:type="dcterms:W3CDTF">2017-10-09T22:09:16Z</dcterms:created>
  <dcterms:modified xsi:type="dcterms:W3CDTF">2017-10-17T21:12:38Z</dcterms:modified>
  <cp:category/>
</cp:coreProperties>
</file>